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80859856\AppData\Local\rubicon\Acta Nova Client\Data\835502236\"/>
    </mc:Choice>
  </mc:AlternateContent>
  <xr:revisionPtr revIDLastSave="0" documentId="13_ncr:1_{720300C9-3512-43DC-9C49-EE623F8D9FEB}" xr6:coauthVersionLast="47" xr6:coauthVersionMax="47" xr10:uidLastSave="{00000000-0000-0000-0000-000000000000}"/>
  <workbookProtection workbookAlgorithmName="SHA-512" workbookHashValue="gdYVAkrk3x/SUHQ2W2IQwjbRtHKzBMwYdtJU9TmnhH54Hp92gX7oi0cL4xnpfWiDahnmp1p2OVOV3PdirfDDxw==" workbookSaltValue="GCxKxuR4zcq6PgLT8PtQpA==" workbookSpinCount="100000" lockStructure="1"/>
  <bookViews>
    <workbookView xWindow="-108" yWindow="-108" windowWidth="23256" windowHeight="12456" xr2:uid="{00000000-000D-0000-FFFF-FFFF00000000}"/>
  </bookViews>
  <sheets>
    <sheet name="Info" sheetId="1" r:id="rId1"/>
    <sheet name="A" sheetId="7" r:id="rId2"/>
    <sheet name="B-1" sheetId="30" r:id="rId3"/>
    <sheet name="B-2" sheetId="31" r:id="rId4"/>
    <sheet name="CAL-1" sheetId="27" state="hidden" r:id="rId5"/>
    <sheet name="CAL-2" sheetId="35" state="hidden" r:id="rId6"/>
    <sheet name="B-3" sheetId="32" r:id="rId7"/>
    <sheet name="CAL-3" sheetId="36" state="hidden" r:id="rId8"/>
    <sheet name="B-4" sheetId="33" r:id="rId9"/>
    <sheet name="CAL-4" sheetId="37" state="hidden" r:id="rId10"/>
    <sheet name="B-5" sheetId="34" r:id="rId11"/>
    <sheet name="CAL-5" sheetId="38" state="hidden" r:id="rId12"/>
    <sheet name="_Loc" sheetId="14" state="hidden" r:id="rId13"/>
    <sheet name="_Trad" sheetId="10" state="hidden" r:id="rId14"/>
    <sheet name="_Drops" sheetId="11" state="hidden" r:id="rId15"/>
    <sheet name="BIN" sheetId="25" state="hidden" r:id="rId16"/>
    <sheet name="BINa" sheetId="29" state="hidden" r:id="rId17"/>
    <sheet name="BINw" sheetId="28" state="hidden" r:id="rId18"/>
  </sheets>
  <definedNames>
    <definedName name="Kältebedarf">_Drops!$A$3:$F$7</definedName>
    <definedName name="KM_Druckregler">_Drops!$A$43:$G$44</definedName>
    <definedName name="KM_Freecooling">_Drops!$A$66:$E$68</definedName>
    <definedName name="KM_Kompressor">_Drops!$A$48:$E$52</definedName>
    <definedName name="KM_Medium">_Drops!$A$72:$E$73</definedName>
    <definedName name="KM_Rückkühler">_Drops!$A$30:$K$33</definedName>
    <definedName name="KM_Ventilator">_Drops!$A$56:$G$57</definedName>
    <definedName name="KM_Ventilatoren">_Drops!$A$37:$F$39</definedName>
    <definedName name="KM_Verdampfer">_Drops!$A$21:$H$26</definedName>
    <definedName name="KM_Verflüssiger">_Drops!$A$13:$H$17</definedName>
    <definedName name="PLZ">_Loc!$A$2:$A$4111</definedName>
    <definedName name="Status">_Drops!$A$61:$A$62</definedName>
    <definedName name="Trad">_Trad!$B$1:$D$150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7" l="1"/>
  <c r="P47" i="34"/>
  <c r="O47" i="34"/>
  <c r="I44" i="34"/>
  <c r="F39" i="34"/>
  <c r="O39" i="34" s="1"/>
  <c r="E39" i="34"/>
  <c r="D39" i="34"/>
  <c r="O37" i="34" s="1"/>
  <c r="C39" i="34"/>
  <c r="O36" i="34" s="1"/>
  <c r="O38" i="34"/>
  <c r="D37" i="34"/>
  <c r="I30" i="34"/>
  <c r="O28" i="34"/>
  <c r="I28" i="34"/>
  <c r="I25" i="34"/>
  <c r="I23" i="34"/>
  <c r="I19" i="34"/>
  <c r="I17" i="34"/>
  <c r="O9" i="34"/>
  <c r="K29" i="34" s="1"/>
  <c r="C29" i="34" s="1" a="1"/>
  <c r="C29" i="34" s="1"/>
  <c r="O8" i="34"/>
  <c r="P47" i="33"/>
  <c r="O47" i="33"/>
  <c r="I44" i="33"/>
  <c r="F39" i="33"/>
  <c r="O39" i="33" s="1"/>
  <c r="E39" i="33"/>
  <c r="D39" i="33"/>
  <c r="O37" i="33" s="1"/>
  <c r="C39" i="33"/>
  <c r="O38" i="33"/>
  <c r="D37" i="33"/>
  <c r="O36" i="33"/>
  <c r="I30" i="33"/>
  <c r="O28" i="33"/>
  <c r="I28" i="33"/>
  <c r="I25" i="33"/>
  <c r="K24" i="33"/>
  <c r="C24" i="33" a="1"/>
  <c r="C24" i="33" s="1"/>
  <c r="I23" i="33"/>
  <c r="I19" i="33"/>
  <c r="I17" i="33"/>
  <c r="K13" i="33"/>
  <c r="C13" i="33" a="1"/>
  <c r="C13" i="33" s="1"/>
  <c r="K12" i="33"/>
  <c r="C12" i="33" a="1"/>
  <c r="C12" i="33" s="1"/>
  <c r="O9" i="33"/>
  <c r="K29" i="33" s="1"/>
  <c r="C29" i="33" s="1" a="1"/>
  <c r="C29" i="33" s="1"/>
  <c r="O8" i="33"/>
  <c r="P47" i="32"/>
  <c r="O47" i="32"/>
  <c r="I44" i="32"/>
  <c r="I45" i="32" s="1"/>
  <c r="E39" i="32"/>
  <c r="O38" i="32" s="1"/>
  <c r="C39" i="32"/>
  <c r="O36" i="32" s="1"/>
  <c r="D37" i="32"/>
  <c r="D39" i="32" s="1"/>
  <c r="O37" i="32" s="1"/>
  <c r="I30" i="32"/>
  <c r="I28" i="32"/>
  <c r="I25" i="32"/>
  <c r="I23" i="32"/>
  <c r="I19" i="32"/>
  <c r="I17" i="32"/>
  <c r="O9" i="32"/>
  <c r="K29" i="32" s="1"/>
  <c r="O8" i="32"/>
  <c r="F100" i="38"/>
  <c r="F99" i="38"/>
  <c r="F98" i="38"/>
  <c r="BV97" i="38"/>
  <c r="BU97" i="38"/>
  <c r="BT97" i="38"/>
  <c r="BS97" i="38"/>
  <c r="BR97" i="38"/>
  <c r="BQ97" i="38"/>
  <c r="BP97" i="38"/>
  <c r="BO97" i="38"/>
  <c r="BN97" i="38"/>
  <c r="BM97" i="38"/>
  <c r="BL97" i="38"/>
  <c r="BK97" i="38"/>
  <c r="BJ97" i="38"/>
  <c r="BI97" i="38"/>
  <c r="BH97" i="38"/>
  <c r="BG97" i="38"/>
  <c r="BF97" i="38"/>
  <c r="BE97" i="38"/>
  <c r="BD97" i="38"/>
  <c r="BC97" i="38"/>
  <c r="BB97" i="38"/>
  <c r="BA97" i="38"/>
  <c r="AZ97" i="38"/>
  <c r="AY97" i="38"/>
  <c r="AX97" i="38"/>
  <c r="AW97" i="38"/>
  <c r="AV97" i="38"/>
  <c r="AU97" i="38"/>
  <c r="AT97" i="38"/>
  <c r="AS97" i="38"/>
  <c r="AR97" i="38"/>
  <c r="AQ97" i="38"/>
  <c r="AP97" i="38"/>
  <c r="AO97" i="38"/>
  <c r="AN97" i="38"/>
  <c r="AM97" i="38"/>
  <c r="AL97" i="38"/>
  <c r="AK97" i="38"/>
  <c r="AJ97" i="38"/>
  <c r="AI97" i="38"/>
  <c r="AH97" i="38"/>
  <c r="AG97" i="38"/>
  <c r="AF97" i="38"/>
  <c r="AE97" i="38"/>
  <c r="AD97" i="38"/>
  <c r="AC97" i="38"/>
  <c r="AB97" i="38"/>
  <c r="AA97" i="38"/>
  <c r="Z97" i="38"/>
  <c r="Y97" i="38"/>
  <c r="X97" i="38"/>
  <c r="W97" i="38"/>
  <c r="V97" i="38"/>
  <c r="U97" i="38"/>
  <c r="T97" i="38"/>
  <c r="S97" i="38"/>
  <c r="R97" i="38"/>
  <c r="Q97" i="38"/>
  <c r="P97" i="38"/>
  <c r="O97" i="38"/>
  <c r="N97" i="38"/>
  <c r="M97" i="38"/>
  <c r="L97" i="38"/>
  <c r="K97" i="38"/>
  <c r="J97" i="38"/>
  <c r="I97" i="38"/>
  <c r="F97" i="38"/>
  <c r="F96" i="38"/>
  <c r="G95" i="38"/>
  <c r="F95" i="38"/>
  <c r="F84" i="38"/>
  <c r="F83" i="38"/>
  <c r="F82" i="38"/>
  <c r="F81" i="38"/>
  <c r="F80" i="38"/>
  <c r="F79" i="38"/>
  <c r="H7" i="38"/>
  <c r="F100" i="37"/>
  <c r="F99" i="37"/>
  <c r="F98" i="37"/>
  <c r="BV97" i="37"/>
  <c r="BU97" i="37"/>
  <c r="BT97" i="37"/>
  <c r="BS97" i="37"/>
  <c r="BR97" i="37"/>
  <c r="BQ97" i="37"/>
  <c r="BP97" i="37"/>
  <c r="BO97" i="37"/>
  <c r="BN97" i="37"/>
  <c r="BM97" i="37"/>
  <c r="BL97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F97" i="37"/>
  <c r="F96" i="37"/>
  <c r="G95" i="37"/>
  <c r="F95" i="37"/>
  <c r="F84" i="37"/>
  <c r="F83" i="37"/>
  <c r="F82" i="37"/>
  <c r="F81" i="37"/>
  <c r="F80" i="37"/>
  <c r="F79" i="37"/>
  <c r="H7" i="37"/>
  <c r="F100" i="36"/>
  <c r="F99" i="36"/>
  <c r="F98" i="36"/>
  <c r="BV97" i="36"/>
  <c r="BU97" i="36"/>
  <c r="BT97" i="36"/>
  <c r="BS97" i="36"/>
  <c r="BR97" i="36"/>
  <c r="BQ97" i="36"/>
  <c r="BP97" i="36"/>
  <c r="BO97" i="36"/>
  <c r="BN97" i="36"/>
  <c r="BM97" i="36"/>
  <c r="BL97" i="36"/>
  <c r="BK97" i="36"/>
  <c r="BJ97" i="36"/>
  <c r="BI97" i="36"/>
  <c r="BH97" i="36"/>
  <c r="BG97" i="36"/>
  <c r="BF97" i="36"/>
  <c r="BE97" i="36"/>
  <c r="BD97" i="36"/>
  <c r="BC97" i="36"/>
  <c r="BB97" i="36"/>
  <c r="BA97" i="36"/>
  <c r="AZ97" i="36"/>
  <c r="AY97" i="36"/>
  <c r="AX97" i="36"/>
  <c r="AW97" i="36"/>
  <c r="AV97" i="36"/>
  <c r="AU97" i="36"/>
  <c r="AT97" i="36"/>
  <c r="AS97" i="36"/>
  <c r="AR97" i="36"/>
  <c r="AQ97" i="36"/>
  <c r="AP97" i="36"/>
  <c r="AO97" i="36"/>
  <c r="AN97" i="36"/>
  <c r="AM97" i="36"/>
  <c r="AL97" i="36"/>
  <c r="AK97" i="36"/>
  <c r="AJ97" i="36"/>
  <c r="AI97" i="36"/>
  <c r="AH97" i="36"/>
  <c r="AG97" i="36"/>
  <c r="AF97" i="36"/>
  <c r="AE97" i="36"/>
  <c r="AD97" i="36"/>
  <c r="AC97" i="36"/>
  <c r="AB97" i="36"/>
  <c r="AA97" i="36"/>
  <c r="Z97" i="36"/>
  <c r="Y97" i="36"/>
  <c r="X97" i="36"/>
  <c r="W97" i="36"/>
  <c r="V97" i="36"/>
  <c r="U97" i="36"/>
  <c r="T97" i="36"/>
  <c r="S97" i="36"/>
  <c r="R97" i="36"/>
  <c r="Q97" i="36"/>
  <c r="P97" i="36"/>
  <c r="O97" i="36"/>
  <c r="N97" i="36"/>
  <c r="M97" i="36"/>
  <c r="L97" i="36"/>
  <c r="K97" i="36"/>
  <c r="J97" i="36"/>
  <c r="I97" i="36"/>
  <c r="F97" i="36"/>
  <c r="F96" i="36"/>
  <c r="G95" i="36"/>
  <c r="F95" i="36"/>
  <c r="F84" i="36"/>
  <c r="F83" i="36"/>
  <c r="F82" i="36"/>
  <c r="F81" i="36"/>
  <c r="F80" i="36"/>
  <c r="F79" i="36"/>
  <c r="H7" i="36"/>
  <c r="F100" i="35"/>
  <c r="F99" i="35"/>
  <c r="F98" i="35"/>
  <c r="BV97" i="35"/>
  <c r="BU97" i="35"/>
  <c r="BT97" i="35"/>
  <c r="BS97" i="35"/>
  <c r="BR97" i="35"/>
  <c r="BQ97" i="35"/>
  <c r="BP97" i="35"/>
  <c r="BO97" i="35"/>
  <c r="BN97" i="35"/>
  <c r="BM97" i="35"/>
  <c r="BL97" i="35"/>
  <c r="BK97" i="35"/>
  <c r="BJ97" i="35"/>
  <c r="BI97" i="35"/>
  <c r="BH97" i="35"/>
  <c r="BG97" i="35"/>
  <c r="BF97" i="35"/>
  <c r="BE97" i="35"/>
  <c r="BD97" i="35"/>
  <c r="BC97" i="35"/>
  <c r="BB97" i="35"/>
  <c r="BA97" i="35"/>
  <c r="AZ97" i="35"/>
  <c r="AY97" i="35"/>
  <c r="AX97" i="35"/>
  <c r="AW97" i="35"/>
  <c r="AV97" i="35"/>
  <c r="AU97" i="35"/>
  <c r="AT97" i="35"/>
  <c r="AS97" i="35"/>
  <c r="AR97" i="35"/>
  <c r="AQ97" i="35"/>
  <c r="AP97" i="35"/>
  <c r="AO97" i="35"/>
  <c r="AN97" i="35"/>
  <c r="AM97" i="35"/>
  <c r="AL97" i="35"/>
  <c r="AK97" i="35"/>
  <c r="AJ97" i="35"/>
  <c r="AI97" i="35"/>
  <c r="AH97" i="35"/>
  <c r="AG97" i="35"/>
  <c r="AF97" i="35"/>
  <c r="AE97" i="35"/>
  <c r="AD97" i="35"/>
  <c r="AC97" i="35"/>
  <c r="AB97" i="35"/>
  <c r="AA97" i="35"/>
  <c r="Z97" i="35"/>
  <c r="Y97" i="35"/>
  <c r="X97" i="35"/>
  <c r="W97" i="35"/>
  <c r="V97" i="35"/>
  <c r="U97" i="35"/>
  <c r="T97" i="35"/>
  <c r="S97" i="35"/>
  <c r="R97" i="35"/>
  <c r="Q97" i="35"/>
  <c r="P97" i="35"/>
  <c r="O97" i="35"/>
  <c r="N97" i="35"/>
  <c r="M97" i="35"/>
  <c r="L97" i="35"/>
  <c r="K97" i="35"/>
  <c r="J97" i="35"/>
  <c r="I97" i="35"/>
  <c r="F97" i="35"/>
  <c r="F96" i="35"/>
  <c r="G95" i="35"/>
  <c r="F95" i="35"/>
  <c r="F84" i="35"/>
  <c r="F83" i="35"/>
  <c r="F82" i="35"/>
  <c r="F81" i="35"/>
  <c r="F80" i="35"/>
  <c r="F79" i="35"/>
  <c r="H7" i="35"/>
  <c r="P47" i="31"/>
  <c r="O47" i="31"/>
  <c r="I44" i="31"/>
  <c r="I45" i="31" s="1"/>
  <c r="E39" i="31"/>
  <c r="O38" i="31" s="1"/>
  <c r="C39" i="31"/>
  <c r="O36" i="31" s="1"/>
  <c r="D37" i="31"/>
  <c r="D39" i="31" s="1"/>
  <c r="O37" i="31" s="1"/>
  <c r="I30" i="31"/>
  <c r="I28" i="31"/>
  <c r="I25" i="31"/>
  <c r="I23" i="31"/>
  <c r="I19" i="31"/>
  <c r="I17" i="31"/>
  <c r="O9" i="31"/>
  <c r="K29" i="31" s="1"/>
  <c r="O8" i="31"/>
  <c r="D37" i="30"/>
  <c r="D39" i="30"/>
  <c r="O37" i="30" s="1"/>
  <c r="E39" i="30"/>
  <c r="O38" i="30" s="1"/>
  <c r="C39" i="30"/>
  <c r="O36" i="30" s="1"/>
  <c r="C29" i="32" a="1"/>
  <c r="N49" i="34" a="1"/>
  <c r="N49" i="31" a="1"/>
  <c r="H8" i="37" a="1"/>
  <c r="H3" i="37" a="1"/>
  <c r="H8" i="35" a="1"/>
  <c r="H11" i="38" a="1"/>
  <c r="N49" i="32" a="1"/>
  <c r="H3" i="35" a="1"/>
  <c r="H27" i="38" a="1"/>
  <c r="H25" i="37" a="1"/>
  <c r="H25" i="35" a="1"/>
  <c r="H11" i="36" a="1"/>
  <c r="H8" i="36" a="1"/>
  <c r="H3" i="38" a="1"/>
  <c r="H11" i="35" a="1"/>
  <c r="H31" i="37" a="1"/>
  <c r="H25" i="38" a="1"/>
  <c r="H31" i="38" a="1"/>
  <c r="H11" i="37" a="1"/>
  <c r="H27" i="36" a="1"/>
  <c r="H25" i="36" a="1"/>
  <c r="H27" i="35" a="1"/>
  <c r="H27" i="37" a="1"/>
  <c r="H8" i="38" a="1"/>
  <c r="N49" i="33" a="1"/>
  <c r="H3" i="36" a="1"/>
  <c r="N49" i="34" l="1"/>
  <c r="K18" i="34"/>
  <c r="C18" i="34" s="1" a="1"/>
  <c r="C18" i="34" s="1"/>
  <c r="K12" i="34"/>
  <c r="C12" i="34" s="1" a="1"/>
  <c r="C12" i="34" s="1"/>
  <c r="K24" i="34"/>
  <c r="C24" i="34" s="1" a="1"/>
  <c r="C24" i="34" s="1"/>
  <c r="I45" i="34"/>
  <c r="K13" i="34"/>
  <c r="C13" i="34" s="1" a="1"/>
  <c r="C13" i="34" s="1"/>
  <c r="N49" i="33"/>
  <c r="K18" i="33"/>
  <c r="C18" i="33" s="1" a="1"/>
  <c r="C18" i="33" s="1"/>
  <c r="I45" i="33"/>
  <c r="K12" i="32"/>
  <c r="K13" i="32"/>
  <c r="C29" i="32"/>
  <c r="N49" i="32"/>
  <c r="F39" i="32"/>
  <c r="O39" i="32" s="1"/>
  <c r="I42" i="32"/>
  <c r="K24" i="32"/>
  <c r="K18" i="32"/>
  <c r="H11" i="38"/>
  <c r="H25" i="38"/>
  <c r="H27" i="38"/>
  <c r="I27" i="38" s="1"/>
  <c r="H8" i="38"/>
  <c r="H3" i="38"/>
  <c r="H31" i="38"/>
  <c r="H8" i="37"/>
  <c r="H3" i="37"/>
  <c r="H11" i="37"/>
  <c r="H27" i="37"/>
  <c r="I27" i="37" s="1"/>
  <c r="H25" i="37"/>
  <c r="H31" i="37"/>
  <c r="H11" i="36"/>
  <c r="H25" i="36"/>
  <c r="H27" i="36"/>
  <c r="I27" i="36" s="1"/>
  <c r="H8" i="36"/>
  <c r="H3" i="36"/>
  <c r="H25" i="35"/>
  <c r="H27" i="35"/>
  <c r="I27" i="35" s="1"/>
  <c r="H11" i="35"/>
  <c r="H8" i="35"/>
  <c r="H3" i="35"/>
  <c r="N49" i="31"/>
  <c r="I42" i="31"/>
  <c r="K12" i="31"/>
  <c r="K13" i="31"/>
  <c r="K24" i="31"/>
  <c r="K18" i="31"/>
  <c r="C12" i="32" a="1"/>
  <c r="C13" i="32" a="1"/>
  <c r="C24" i="32" a="1"/>
  <c r="C18" i="32" a="1"/>
  <c r="H31" i="36" a="1"/>
  <c r="I42" i="34" l="1"/>
  <c r="I42" i="33"/>
  <c r="C13" i="32"/>
  <c r="C12" i="32"/>
  <c r="C18" i="32"/>
  <c r="C24" i="32"/>
  <c r="O28" i="32"/>
  <c r="H39" i="38"/>
  <c r="BQ32" i="38"/>
  <c r="BT32" i="38"/>
  <c r="BK32" i="38"/>
  <c r="BC32" i="38"/>
  <c r="AU32" i="38"/>
  <c r="AM32" i="38"/>
  <c r="AE32" i="38"/>
  <c r="W32" i="38"/>
  <c r="O32" i="38"/>
  <c r="AD32" i="38"/>
  <c r="BS32" i="38"/>
  <c r="BJ32" i="38"/>
  <c r="BB32" i="38"/>
  <c r="AT32" i="38"/>
  <c r="AL32" i="38"/>
  <c r="V32" i="38"/>
  <c r="N32" i="38"/>
  <c r="BR32" i="38"/>
  <c r="BI32" i="38"/>
  <c r="BA32" i="38"/>
  <c r="AS32" i="38"/>
  <c r="AK32" i="38"/>
  <c r="AC32" i="38"/>
  <c r="U32" i="38"/>
  <c r="M32" i="38"/>
  <c r="AB32" i="38"/>
  <c r="BP32" i="38"/>
  <c r="BH32" i="38"/>
  <c r="AZ32" i="38"/>
  <c r="AR32" i="38"/>
  <c r="AJ32" i="38"/>
  <c r="T32" i="38"/>
  <c r="L32" i="38"/>
  <c r="BO32" i="38"/>
  <c r="BG32" i="38"/>
  <c r="AY32" i="38"/>
  <c r="AQ32" i="38"/>
  <c r="AI32" i="38"/>
  <c r="AA32" i="38"/>
  <c r="S32" i="38"/>
  <c r="K32" i="38"/>
  <c r="BN32" i="38"/>
  <c r="BF32" i="38"/>
  <c r="AX32" i="38"/>
  <c r="AP32" i="38"/>
  <c r="AH32" i="38"/>
  <c r="Z32" i="38"/>
  <c r="R32" i="38"/>
  <c r="J32" i="38"/>
  <c r="BV32" i="38"/>
  <c r="BM32" i="38"/>
  <c r="BE32" i="38"/>
  <c r="AW32" i="38"/>
  <c r="AO32" i="38"/>
  <c r="AG32" i="38"/>
  <c r="Y32" i="38"/>
  <c r="Q32" i="38"/>
  <c r="I32" i="38"/>
  <c r="BL32" i="38"/>
  <c r="BD32" i="38"/>
  <c r="AV32" i="38"/>
  <c r="AN32" i="38"/>
  <c r="AF32" i="38"/>
  <c r="BU32" i="38"/>
  <c r="X32" i="38"/>
  <c r="P32" i="38"/>
  <c r="BO29" i="38"/>
  <c r="BG29" i="38"/>
  <c r="AY29" i="38"/>
  <c r="AQ29" i="38"/>
  <c r="AI29" i="38"/>
  <c r="AA29" i="38"/>
  <c r="S29" i="38"/>
  <c r="K29" i="38"/>
  <c r="BN29" i="38"/>
  <c r="BF29" i="38"/>
  <c r="AX29" i="38"/>
  <c r="AP29" i="38"/>
  <c r="AH29" i="38"/>
  <c r="Z29" i="38"/>
  <c r="J29" i="38"/>
  <c r="BV29" i="38"/>
  <c r="R29" i="38"/>
  <c r="BU29" i="38"/>
  <c r="BM29" i="38"/>
  <c r="BE29" i="38"/>
  <c r="AW29" i="38"/>
  <c r="AO29" i="38"/>
  <c r="AG29" i="38"/>
  <c r="Y29" i="38"/>
  <c r="Q29" i="38"/>
  <c r="I29" i="38"/>
  <c r="BL29" i="38"/>
  <c r="BD29" i="38"/>
  <c r="AV29" i="38"/>
  <c r="AN29" i="38"/>
  <c r="AF29" i="38"/>
  <c r="X29" i="38"/>
  <c r="BT29" i="38"/>
  <c r="P29" i="38"/>
  <c r="BS29" i="38"/>
  <c r="BK29" i="38"/>
  <c r="BC29" i="38"/>
  <c r="AU29" i="38"/>
  <c r="AM29" i="38"/>
  <c r="AE29" i="38"/>
  <c r="W29" i="38"/>
  <c r="O29" i="38"/>
  <c r="BR29" i="38"/>
  <c r="BJ29" i="38"/>
  <c r="BB29" i="38"/>
  <c r="AT29" i="38"/>
  <c r="AL29" i="38"/>
  <c r="AD29" i="38"/>
  <c r="V29" i="38"/>
  <c r="N29" i="38"/>
  <c r="BQ29" i="38"/>
  <c r="BI29" i="38"/>
  <c r="BA29" i="38"/>
  <c r="AS29" i="38"/>
  <c r="AK29" i="38"/>
  <c r="AC29" i="38"/>
  <c r="U29" i="38"/>
  <c r="M29" i="38"/>
  <c r="BP29" i="38"/>
  <c r="BH29" i="38"/>
  <c r="AZ29" i="38"/>
  <c r="L29" i="38"/>
  <c r="AR29" i="38"/>
  <c r="C50" i="38"/>
  <c r="AB29" i="38"/>
  <c r="AJ29" i="38"/>
  <c r="T29" i="38"/>
  <c r="I33" i="38"/>
  <c r="J33" i="38" s="1"/>
  <c r="K33" i="38" s="1"/>
  <c r="L33" i="38" s="1"/>
  <c r="M33" i="38" s="1"/>
  <c r="N33" i="38" s="1"/>
  <c r="O33" i="38" s="1"/>
  <c r="P33" i="38" s="1"/>
  <c r="Q33" i="38" s="1"/>
  <c r="R33" i="38" s="1"/>
  <c r="S33" i="38" s="1"/>
  <c r="T33" i="38" s="1"/>
  <c r="U33" i="38" s="1"/>
  <c r="V33" i="38" s="1"/>
  <c r="W33" i="38" s="1"/>
  <c r="X33" i="38" s="1"/>
  <c r="Y33" i="38" s="1"/>
  <c r="Z33" i="38" s="1"/>
  <c r="AA33" i="38" s="1"/>
  <c r="AB33" i="38" s="1"/>
  <c r="AC33" i="38" s="1"/>
  <c r="AD33" i="38" s="1"/>
  <c r="AE33" i="38" s="1"/>
  <c r="AF33" i="38" s="1"/>
  <c r="AG33" i="38" s="1"/>
  <c r="AH33" i="38" s="1"/>
  <c r="AI33" i="38" s="1"/>
  <c r="AJ33" i="38" s="1"/>
  <c r="AK33" i="38" s="1"/>
  <c r="AL33" i="38" s="1"/>
  <c r="AM33" i="38" s="1"/>
  <c r="AN33" i="38" s="1"/>
  <c r="AO33" i="38" s="1"/>
  <c r="AP33" i="38" s="1"/>
  <c r="AQ33" i="38" s="1"/>
  <c r="AR33" i="38" s="1"/>
  <c r="AS33" i="38" s="1"/>
  <c r="AT33" i="38" s="1"/>
  <c r="AU33" i="38" s="1"/>
  <c r="AV33" i="38" s="1"/>
  <c r="AW33" i="38" s="1"/>
  <c r="AX33" i="38" s="1"/>
  <c r="AY33" i="38" s="1"/>
  <c r="AZ33" i="38" s="1"/>
  <c r="BA33" i="38" s="1"/>
  <c r="BB33" i="38" s="1"/>
  <c r="BC33" i="38" s="1"/>
  <c r="BD33" i="38" s="1"/>
  <c r="BE33" i="38" s="1"/>
  <c r="BF33" i="38" s="1"/>
  <c r="BG33" i="38" s="1"/>
  <c r="BH33" i="38" s="1"/>
  <c r="BI33" i="38" s="1"/>
  <c r="BJ33" i="38" s="1"/>
  <c r="BK33" i="38" s="1"/>
  <c r="BL33" i="38" s="1"/>
  <c r="BM33" i="38" s="1"/>
  <c r="BN33" i="38" s="1"/>
  <c r="BO33" i="38" s="1"/>
  <c r="BP33" i="38" s="1"/>
  <c r="BQ33" i="38" s="1"/>
  <c r="BR33" i="38" s="1"/>
  <c r="BS33" i="38" s="1"/>
  <c r="BT33" i="38" s="1"/>
  <c r="BU33" i="38" s="1"/>
  <c r="BV33" i="38" s="1"/>
  <c r="I47" i="38"/>
  <c r="I42" i="38"/>
  <c r="J42" i="38" s="1"/>
  <c r="K42" i="38" s="1"/>
  <c r="L42" i="38" s="1"/>
  <c r="M42" i="38" s="1"/>
  <c r="N42" i="38" s="1"/>
  <c r="O42" i="38" s="1"/>
  <c r="P42" i="38" s="1"/>
  <c r="Q42" i="38" s="1"/>
  <c r="R42" i="38" s="1"/>
  <c r="S42" i="38" s="1"/>
  <c r="T42" i="38" s="1"/>
  <c r="U42" i="38" s="1"/>
  <c r="V42" i="38" s="1"/>
  <c r="W42" i="38" s="1"/>
  <c r="X42" i="38" s="1"/>
  <c r="Y42" i="38" s="1"/>
  <c r="Z42" i="38" s="1"/>
  <c r="AA42" i="38" s="1"/>
  <c r="AB42" i="38" s="1"/>
  <c r="AC42" i="38" s="1"/>
  <c r="AD42" i="38" s="1"/>
  <c r="AE42" i="38" s="1"/>
  <c r="AF42" i="38" s="1"/>
  <c r="AG42" i="38" s="1"/>
  <c r="AH42" i="38" s="1"/>
  <c r="AI42" i="38" s="1"/>
  <c r="AJ42" i="38" s="1"/>
  <c r="AK42" i="38" s="1"/>
  <c r="AL42" i="38" s="1"/>
  <c r="AM42" i="38" s="1"/>
  <c r="AN42" i="38" s="1"/>
  <c r="AO42" i="38" s="1"/>
  <c r="AP42" i="38" s="1"/>
  <c r="AQ42" i="38" s="1"/>
  <c r="AR42" i="38" s="1"/>
  <c r="AS42" i="38" s="1"/>
  <c r="AT42" i="38" s="1"/>
  <c r="AU42" i="38" s="1"/>
  <c r="AV42" i="38" s="1"/>
  <c r="AW42" i="38" s="1"/>
  <c r="AX42" i="38" s="1"/>
  <c r="AY42" i="38" s="1"/>
  <c r="AZ42" i="38" s="1"/>
  <c r="BA42" i="38" s="1"/>
  <c r="BB42" i="38" s="1"/>
  <c r="BC42" i="38" s="1"/>
  <c r="BD42" i="38" s="1"/>
  <c r="BE42" i="38" s="1"/>
  <c r="BF42" i="38" s="1"/>
  <c r="BG42" i="38" s="1"/>
  <c r="BH42" i="38" s="1"/>
  <c r="BI42" i="38" s="1"/>
  <c r="BJ42" i="38" s="1"/>
  <c r="BK42" i="38" s="1"/>
  <c r="BL42" i="38" s="1"/>
  <c r="BM42" i="38" s="1"/>
  <c r="BN42" i="38" s="1"/>
  <c r="BO42" i="38" s="1"/>
  <c r="BP42" i="38" s="1"/>
  <c r="BQ42" i="38" s="1"/>
  <c r="BR42" i="38" s="1"/>
  <c r="BS42" i="38" s="1"/>
  <c r="BT42" i="38" s="1"/>
  <c r="BU42" i="38" s="1"/>
  <c r="BV42" i="38" s="1"/>
  <c r="BT32" i="37"/>
  <c r="BL32" i="37"/>
  <c r="BD32" i="37"/>
  <c r="AV32" i="37"/>
  <c r="AN32" i="37"/>
  <c r="AF32" i="37"/>
  <c r="X32" i="37"/>
  <c r="P32" i="37"/>
  <c r="BS32" i="37"/>
  <c r="BK32" i="37"/>
  <c r="BC32" i="37"/>
  <c r="AU32" i="37"/>
  <c r="AM32" i="37"/>
  <c r="AE32" i="37"/>
  <c r="W32" i="37"/>
  <c r="O32" i="37"/>
  <c r="BR32" i="37"/>
  <c r="BJ32" i="37"/>
  <c r="BB32" i="37"/>
  <c r="AT32" i="37"/>
  <c r="AL32" i="37"/>
  <c r="AD32" i="37"/>
  <c r="V32" i="37"/>
  <c r="N32" i="37"/>
  <c r="BQ32" i="37"/>
  <c r="BI32" i="37"/>
  <c r="BA32" i="37"/>
  <c r="AS32" i="37"/>
  <c r="AK32" i="37"/>
  <c r="AC32" i="37"/>
  <c r="U32" i="37"/>
  <c r="M32" i="37"/>
  <c r="BV32" i="37"/>
  <c r="BN32" i="37"/>
  <c r="BF32" i="37"/>
  <c r="AX32" i="37"/>
  <c r="AP32" i="37"/>
  <c r="AH32" i="37"/>
  <c r="Z32" i="37"/>
  <c r="R32" i="37"/>
  <c r="J32" i="37"/>
  <c r="BO32" i="37"/>
  <c r="AR32" i="37"/>
  <c r="Y32" i="37"/>
  <c r="BM32" i="37"/>
  <c r="AQ32" i="37"/>
  <c r="T32" i="37"/>
  <c r="BH32" i="37"/>
  <c r="AO32" i="37"/>
  <c r="S32" i="37"/>
  <c r="BP32" i="37"/>
  <c r="AA32" i="37"/>
  <c r="BG32" i="37"/>
  <c r="AJ32" i="37"/>
  <c r="Q32" i="37"/>
  <c r="BU32" i="37"/>
  <c r="AY32" i="37"/>
  <c r="AB32" i="37"/>
  <c r="I32" i="37"/>
  <c r="AW32" i="37"/>
  <c r="BE32" i="37"/>
  <c r="AI32" i="37"/>
  <c r="L32" i="37"/>
  <c r="AZ32" i="37"/>
  <c r="AG32" i="37"/>
  <c r="K32" i="37"/>
  <c r="H39" i="37"/>
  <c r="I47" i="37"/>
  <c r="J47" i="37" s="1"/>
  <c r="K47" i="37" s="1"/>
  <c r="L47" i="37" s="1"/>
  <c r="M47" i="37" s="1"/>
  <c r="N47" i="37" s="1"/>
  <c r="O47" i="37" s="1"/>
  <c r="P47" i="37" s="1"/>
  <c r="Q47" i="37" s="1"/>
  <c r="R47" i="37" s="1"/>
  <c r="S47" i="37" s="1"/>
  <c r="T47" i="37" s="1"/>
  <c r="U47" i="37" s="1"/>
  <c r="V47" i="37" s="1"/>
  <c r="W47" i="37" s="1"/>
  <c r="X47" i="37" s="1"/>
  <c r="Y47" i="37" s="1"/>
  <c r="Z47" i="37" s="1"/>
  <c r="AA47" i="37" s="1"/>
  <c r="AB47" i="37" s="1"/>
  <c r="AC47" i="37" s="1"/>
  <c r="AD47" i="37" s="1"/>
  <c r="AE47" i="37" s="1"/>
  <c r="AF47" i="37" s="1"/>
  <c r="AG47" i="37" s="1"/>
  <c r="AH47" i="37" s="1"/>
  <c r="AI47" i="37" s="1"/>
  <c r="AJ47" i="37" s="1"/>
  <c r="AK47" i="37" s="1"/>
  <c r="AL47" i="37" s="1"/>
  <c r="AM47" i="37" s="1"/>
  <c r="AN47" i="37" s="1"/>
  <c r="AO47" i="37" s="1"/>
  <c r="AP47" i="37" s="1"/>
  <c r="AQ47" i="37" s="1"/>
  <c r="AR47" i="37" s="1"/>
  <c r="AS47" i="37" s="1"/>
  <c r="AT47" i="37" s="1"/>
  <c r="AU47" i="37" s="1"/>
  <c r="AV47" i="37" s="1"/>
  <c r="AW47" i="37" s="1"/>
  <c r="AX47" i="37" s="1"/>
  <c r="AY47" i="37" s="1"/>
  <c r="AZ47" i="37" s="1"/>
  <c r="BA47" i="37" s="1"/>
  <c r="BB47" i="37" s="1"/>
  <c r="BC47" i="37" s="1"/>
  <c r="BD47" i="37" s="1"/>
  <c r="BE47" i="37" s="1"/>
  <c r="BF47" i="37" s="1"/>
  <c r="BG47" i="37" s="1"/>
  <c r="BH47" i="37" s="1"/>
  <c r="BI47" i="37" s="1"/>
  <c r="BJ47" i="37" s="1"/>
  <c r="BK47" i="37" s="1"/>
  <c r="BL47" i="37" s="1"/>
  <c r="BM47" i="37" s="1"/>
  <c r="BN47" i="37" s="1"/>
  <c r="BO47" i="37" s="1"/>
  <c r="BP47" i="37" s="1"/>
  <c r="BQ47" i="37" s="1"/>
  <c r="BR47" i="37" s="1"/>
  <c r="BS47" i="37" s="1"/>
  <c r="BT47" i="37" s="1"/>
  <c r="BU47" i="37" s="1"/>
  <c r="BV47" i="37" s="1"/>
  <c r="I42" i="37"/>
  <c r="J42" i="37" s="1"/>
  <c r="K42" i="37" s="1"/>
  <c r="L42" i="37" s="1"/>
  <c r="M42" i="37" s="1"/>
  <c r="N42" i="37" s="1"/>
  <c r="O42" i="37" s="1"/>
  <c r="P42" i="37" s="1"/>
  <c r="Q42" i="37" s="1"/>
  <c r="R42" i="37" s="1"/>
  <c r="S42" i="37" s="1"/>
  <c r="T42" i="37" s="1"/>
  <c r="U42" i="37" s="1"/>
  <c r="V42" i="37" s="1"/>
  <c r="W42" i="37" s="1"/>
  <c r="X42" i="37" s="1"/>
  <c r="Y42" i="37" s="1"/>
  <c r="Z42" i="37" s="1"/>
  <c r="AA42" i="37" s="1"/>
  <c r="AB42" i="37" s="1"/>
  <c r="AC42" i="37" s="1"/>
  <c r="AD42" i="37" s="1"/>
  <c r="AE42" i="37" s="1"/>
  <c r="AF42" i="37" s="1"/>
  <c r="AG42" i="37" s="1"/>
  <c r="AH42" i="37" s="1"/>
  <c r="AI42" i="37" s="1"/>
  <c r="AJ42" i="37" s="1"/>
  <c r="AK42" i="37" s="1"/>
  <c r="AL42" i="37" s="1"/>
  <c r="AM42" i="37" s="1"/>
  <c r="AN42" i="37" s="1"/>
  <c r="AO42" i="37" s="1"/>
  <c r="AP42" i="37" s="1"/>
  <c r="AQ42" i="37" s="1"/>
  <c r="AR42" i="37" s="1"/>
  <c r="AS42" i="37" s="1"/>
  <c r="AT42" i="37" s="1"/>
  <c r="AU42" i="37" s="1"/>
  <c r="AV42" i="37" s="1"/>
  <c r="AW42" i="37" s="1"/>
  <c r="AX42" i="37" s="1"/>
  <c r="AY42" i="37" s="1"/>
  <c r="AZ42" i="37" s="1"/>
  <c r="BA42" i="37" s="1"/>
  <c r="BB42" i="37" s="1"/>
  <c r="BC42" i="37" s="1"/>
  <c r="BD42" i="37" s="1"/>
  <c r="BE42" i="37" s="1"/>
  <c r="BF42" i="37" s="1"/>
  <c r="BG42" i="37" s="1"/>
  <c r="BH42" i="37" s="1"/>
  <c r="BI42" i="37" s="1"/>
  <c r="BJ42" i="37" s="1"/>
  <c r="BK42" i="37" s="1"/>
  <c r="BL42" i="37" s="1"/>
  <c r="BM42" i="37" s="1"/>
  <c r="BN42" i="37" s="1"/>
  <c r="BO42" i="37" s="1"/>
  <c r="BP42" i="37" s="1"/>
  <c r="BQ42" i="37" s="1"/>
  <c r="BR42" i="37" s="1"/>
  <c r="BS42" i="37" s="1"/>
  <c r="BT42" i="37" s="1"/>
  <c r="BU42" i="37" s="1"/>
  <c r="BV42" i="37" s="1"/>
  <c r="I33" i="37"/>
  <c r="J33" i="37" s="1"/>
  <c r="K33" i="37" s="1"/>
  <c r="L33" i="37" s="1"/>
  <c r="M33" i="37" s="1"/>
  <c r="N33" i="37" s="1"/>
  <c r="O33" i="37" s="1"/>
  <c r="P33" i="37" s="1"/>
  <c r="Q33" i="37" s="1"/>
  <c r="R33" i="37" s="1"/>
  <c r="S33" i="37" s="1"/>
  <c r="T33" i="37" s="1"/>
  <c r="U33" i="37" s="1"/>
  <c r="V33" i="37" s="1"/>
  <c r="W33" i="37" s="1"/>
  <c r="X33" i="37" s="1"/>
  <c r="Y33" i="37" s="1"/>
  <c r="Z33" i="37" s="1"/>
  <c r="AA33" i="37" s="1"/>
  <c r="AB33" i="37" s="1"/>
  <c r="AC33" i="37" s="1"/>
  <c r="AD33" i="37" s="1"/>
  <c r="AE33" i="37" s="1"/>
  <c r="AF33" i="37" s="1"/>
  <c r="AG33" i="37" s="1"/>
  <c r="AH33" i="37" s="1"/>
  <c r="AI33" i="37" s="1"/>
  <c r="AJ33" i="37" s="1"/>
  <c r="AK33" i="37" s="1"/>
  <c r="AL33" i="37" s="1"/>
  <c r="AM33" i="37" s="1"/>
  <c r="AN33" i="37" s="1"/>
  <c r="AO33" i="37" s="1"/>
  <c r="AP33" i="37" s="1"/>
  <c r="AQ33" i="37" s="1"/>
  <c r="AR33" i="37" s="1"/>
  <c r="AS33" i="37" s="1"/>
  <c r="AT33" i="37" s="1"/>
  <c r="AU33" i="37" s="1"/>
  <c r="AV33" i="37" s="1"/>
  <c r="AW33" i="37" s="1"/>
  <c r="AX33" i="37" s="1"/>
  <c r="AY33" i="37" s="1"/>
  <c r="AZ33" i="37" s="1"/>
  <c r="BA33" i="37" s="1"/>
  <c r="BB33" i="37" s="1"/>
  <c r="BC33" i="37" s="1"/>
  <c r="BD33" i="37" s="1"/>
  <c r="BE33" i="37" s="1"/>
  <c r="BF33" i="37" s="1"/>
  <c r="BG33" i="37" s="1"/>
  <c r="BH33" i="37" s="1"/>
  <c r="BI33" i="37" s="1"/>
  <c r="BJ33" i="37" s="1"/>
  <c r="BK33" i="37" s="1"/>
  <c r="BL33" i="37" s="1"/>
  <c r="BM33" i="37" s="1"/>
  <c r="BN33" i="37" s="1"/>
  <c r="BO33" i="37" s="1"/>
  <c r="BP33" i="37" s="1"/>
  <c r="BQ33" i="37" s="1"/>
  <c r="BR33" i="37" s="1"/>
  <c r="BS33" i="37" s="1"/>
  <c r="BT33" i="37" s="1"/>
  <c r="BU33" i="37" s="1"/>
  <c r="BV33" i="37" s="1"/>
  <c r="C50" i="37"/>
  <c r="BP29" i="37"/>
  <c r="BO29" i="37"/>
  <c r="BV29" i="37"/>
  <c r="BU29" i="37"/>
  <c r="BS29" i="37"/>
  <c r="BI29" i="37"/>
  <c r="BA29" i="37"/>
  <c r="AS29" i="37"/>
  <c r="AK29" i="37"/>
  <c r="AC29" i="37"/>
  <c r="U29" i="37"/>
  <c r="M29" i="37"/>
  <c r="BR29" i="37"/>
  <c r="BH29" i="37"/>
  <c r="AZ29" i="37"/>
  <c r="AR29" i="37"/>
  <c r="AJ29" i="37"/>
  <c r="AB29" i="37"/>
  <c r="T29" i="37"/>
  <c r="L29" i="37"/>
  <c r="BQ29" i="37"/>
  <c r="BG29" i="37"/>
  <c r="AY29" i="37"/>
  <c r="AQ29" i="37"/>
  <c r="AI29" i="37"/>
  <c r="AA29" i="37"/>
  <c r="S29" i="37"/>
  <c r="K29" i="37"/>
  <c r="BB29" i="37"/>
  <c r="AD29" i="37"/>
  <c r="BN29" i="37"/>
  <c r="BF29" i="37"/>
  <c r="AX29" i="37"/>
  <c r="AP29" i="37"/>
  <c r="AH29" i="37"/>
  <c r="Z29" i="37"/>
  <c r="R29" i="37"/>
  <c r="J29" i="37"/>
  <c r="BC29" i="37"/>
  <c r="AU29" i="37"/>
  <c r="AM29" i="37"/>
  <c r="W29" i="37"/>
  <c r="BJ29" i="37"/>
  <c r="AL29" i="37"/>
  <c r="V29" i="37"/>
  <c r="BM29" i="37"/>
  <c r="BE29" i="37"/>
  <c r="AW29" i="37"/>
  <c r="AO29" i="37"/>
  <c r="AG29" i="37"/>
  <c r="Y29" i="37"/>
  <c r="Q29" i="37"/>
  <c r="I29" i="37"/>
  <c r="BK29" i="37"/>
  <c r="AE29" i="37"/>
  <c r="O29" i="37"/>
  <c r="AT29" i="37"/>
  <c r="N29" i="37"/>
  <c r="BL29" i="37"/>
  <c r="BD29" i="37"/>
  <c r="AV29" i="37"/>
  <c r="AN29" i="37"/>
  <c r="AF29" i="37"/>
  <c r="X29" i="37"/>
  <c r="P29" i="37"/>
  <c r="BT29" i="37"/>
  <c r="H31" i="36"/>
  <c r="H39" i="36" s="1"/>
  <c r="BQ29" i="36"/>
  <c r="BI29" i="36"/>
  <c r="BA29" i="36"/>
  <c r="AS29" i="36"/>
  <c r="AK29" i="36"/>
  <c r="AC29" i="36"/>
  <c r="C50" i="36"/>
  <c r="BO29" i="36"/>
  <c r="BG29" i="36"/>
  <c r="AY29" i="36"/>
  <c r="AQ29" i="36"/>
  <c r="AI29" i="36"/>
  <c r="AA29" i="36"/>
  <c r="S29" i="36"/>
  <c r="BV29" i="36"/>
  <c r="BN29" i="36"/>
  <c r="BF29" i="36"/>
  <c r="AX29" i="36"/>
  <c r="AP29" i="36"/>
  <c r="AH29" i="36"/>
  <c r="BU29" i="36"/>
  <c r="BJ29" i="36"/>
  <c r="AV29" i="36"/>
  <c r="AJ29" i="36"/>
  <c r="X29" i="36"/>
  <c r="O29" i="36"/>
  <c r="BT29" i="36"/>
  <c r="BH29" i="36"/>
  <c r="AU29" i="36"/>
  <c r="AG29" i="36"/>
  <c r="W29" i="36"/>
  <c r="N29" i="36"/>
  <c r="BS29" i="36"/>
  <c r="BE29" i="36"/>
  <c r="AT29" i="36"/>
  <c r="AF29" i="36"/>
  <c r="V29" i="36"/>
  <c r="M29" i="36"/>
  <c r="BD29" i="36"/>
  <c r="BR29" i="36"/>
  <c r="AR29" i="36"/>
  <c r="AE29" i="36"/>
  <c r="U29" i="36"/>
  <c r="L29" i="36"/>
  <c r="BL29" i="36"/>
  <c r="AZ29" i="36"/>
  <c r="AM29" i="36"/>
  <c r="Z29" i="36"/>
  <c r="Q29" i="36"/>
  <c r="I29" i="36"/>
  <c r="BK29" i="36"/>
  <c r="AW29" i="36"/>
  <c r="AL29" i="36"/>
  <c r="Y29" i="36"/>
  <c r="P29" i="36"/>
  <c r="BB29" i="36"/>
  <c r="J29" i="36"/>
  <c r="AO29" i="36"/>
  <c r="AN29" i="36"/>
  <c r="BC29" i="36"/>
  <c r="AD29" i="36"/>
  <c r="AB29" i="36"/>
  <c r="BP29" i="36"/>
  <c r="T29" i="36"/>
  <c r="BM29" i="36"/>
  <c r="R29" i="36"/>
  <c r="K29" i="36"/>
  <c r="I42" i="36"/>
  <c r="J42" i="36" s="1"/>
  <c r="K42" i="36" s="1"/>
  <c r="L42" i="36" s="1"/>
  <c r="M42" i="36" s="1"/>
  <c r="N42" i="36" s="1"/>
  <c r="O42" i="36" s="1"/>
  <c r="P42" i="36" s="1"/>
  <c r="Q42" i="36" s="1"/>
  <c r="R42" i="36" s="1"/>
  <c r="S42" i="36" s="1"/>
  <c r="T42" i="36" s="1"/>
  <c r="U42" i="36" s="1"/>
  <c r="V42" i="36" s="1"/>
  <c r="W42" i="36" s="1"/>
  <c r="X42" i="36" s="1"/>
  <c r="Y42" i="36" s="1"/>
  <c r="Z42" i="36" s="1"/>
  <c r="AA42" i="36" s="1"/>
  <c r="AB42" i="36" s="1"/>
  <c r="AC42" i="36" s="1"/>
  <c r="AD42" i="36" s="1"/>
  <c r="AE42" i="36" s="1"/>
  <c r="AF42" i="36" s="1"/>
  <c r="AG42" i="36" s="1"/>
  <c r="AH42" i="36" s="1"/>
  <c r="AI42" i="36" s="1"/>
  <c r="AJ42" i="36" s="1"/>
  <c r="AK42" i="36" s="1"/>
  <c r="AL42" i="36" s="1"/>
  <c r="AM42" i="36" s="1"/>
  <c r="AN42" i="36" s="1"/>
  <c r="AO42" i="36" s="1"/>
  <c r="AP42" i="36" s="1"/>
  <c r="AQ42" i="36" s="1"/>
  <c r="AR42" i="36" s="1"/>
  <c r="AS42" i="36" s="1"/>
  <c r="AT42" i="36" s="1"/>
  <c r="AU42" i="36" s="1"/>
  <c r="AV42" i="36" s="1"/>
  <c r="AW42" i="36" s="1"/>
  <c r="AX42" i="36" s="1"/>
  <c r="AY42" i="36" s="1"/>
  <c r="AZ42" i="36" s="1"/>
  <c r="BA42" i="36" s="1"/>
  <c r="BB42" i="36" s="1"/>
  <c r="BC42" i="36" s="1"/>
  <c r="BD42" i="36" s="1"/>
  <c r="BE42" i="36" s="1"/>
  <c r="BF42" i="36" s="1"/>
  <c r="BG42" i="36" s="1"/>
  <c r="BH42" i="36" s="1"/>
  <c r="BI42" i="36" s="1"/>
  <c r="BJ42" i="36" s="1"/>
  <c r="BK42" i="36" s="1"/>
  <c r="BL42" i="36" s="1"/>
  <c r="BM42" i="36" s="1"/>
  <c r="BN42" i="36" s="1"/>
  <c r="BO42" i="36" s="1"/>
  <c r="BP42" i="36" s="1"/>
  <c r="BQ42" i="36" s="1"/>
  <c r="BR42" i="36" s="1"/>
  <c r="BS42" i="36" s="1"/>
  <c r="BT42" i="36" s="1"/>
  <c r="BU42" i="36" s="1"/>
  <c r="BV42" i="36" s="1"/>
  <c r="I47" i="36"/>
  <c r="I33" i="36"/>
  <c r="J33" i="36" s="1"/>
  <c r="K33" i="36" s="1"/>
  <c r="L33" i="36" s="1"/>
  <c r="M33" i="36" s="1"/>
  <c r="N33" i="36" s="1"/>
  <c r="O33" i="36" s="1"/>
  <c r="P33" i="36" s="1"/>
  <c r="Q33" i="36" s="1"/>
  <c r="R33" i="36" s="1"/>
  <c r="S33" i="36" s="1"/>
  <c r="T33" i="36" s="1"/>
  <c r="U33" i="36" s="1"/>
  <c r="V33" i="36" s="1"/>
  <c r="W33" i="36" s="1"/>
  <c r="X33" i="36" s="1"/>
  <c r="Y33" i="36" s="1"/>
  <c r="Z33" i="36" s="1"/>
  <c r="AA33" i="36" s="1"/>
  <c r="AB33" i="36" s="1"/>
  <c r="AC33" i="36" s="1"/>
  <c r="AD33" i="36" s="1"/>
  <c r="AE33" i="36" s="1"/>
  <c r="AF33" i="36" s="1"/>
  <c r="AG33" i="36" s="1"/>
  <c r="AH33" i="36" s="1"/>
  <c r="AI33" i="36" s="1"/>
  <c r="AJ33" i="36" s="1"/>
  <c r="AK33" i="36" s="1"/>
  <c r="AL33" i="36" s="1"/>
  <c r="AM33" i="36" s="1"/>
  <c r="AN33" i="36" s="1"/>
  <c r="AO33" i="36" s="1"/>
  <c r="AP33" i="36" s="1"/>
  <c r="AQ33" i="36" s="1"/>
  <c r="AR33" i="36" s="1"/>
  <c r="AS33" i="36" s="1"/>
  <c r="AT33" i="36" s="1"/>
  <c r="AU33" i="36" s="1"/>
  <c r="AV33" i="36" s="1"/>
  <c r="AW33" i="36" s="1"/>
  <c r="AX33" i="36" s="1"/>
  <c r="AY33" i="36" s="1"/>
  <c r="AZ33" i="36" s="1"/>
  <c r="BA33" i="36" s="1"/>
  <c r="BB33" i="36" s="1"/>
  <c r="BC33" i="36" s="1"/>
  <c r="BD33" i="36" s="1"/>
  <c r="BE33" i="36" s="1"/>
  <c r="BF33" i="36" s="1"/>
  <c r="BG33" i="36" s="1"/>
  <c r="BH33" i="36" s="1"/>
  <c r="BI33" i="36" s="1"/>
  <c r="BJ33" i="36" s="1"/>
  <c r="BK33" i="36" s="1"/>
  <c r="BL33" i="36" s="1"/>
  <c r="BM33" i="36" s="1"/>
  <c r="BN33" i="36" s="1"/>
  <c r="BO33" i="36" s="1"/>
  <c r="BP33" i="36" s="1"/>
  <c r="BQ33" i="36" s="1"/>
  <c r="BR33" i="36" s="1"/>
  <c r="BS33" i="36" s="1"/>
  <c r="BT33" i="36" s="1"/>
  <c r="BU33" i="36" s="1"/>
  <c r="BV33" i="36" s="1"/>
  <c r="C50" i="35"/>
  <c r="BP29" i="35"/>
  <c r="BH29" i="35"/>
  <c r="AZ29" i="35"/>
  <c r="AR29" i="35"/>
  <c r="AJ29" i="35"/>
  <c r="AB29" i="35"/>
  <c r="T29" i="35"/>
  <c r="L29" i="35"/>
  <c r="BO29" i="35"/>
  <c r="BV29" i="35"/>
  <c r="BN29" i="35"/>
  <c r="BF29" i="35"/>
  <c r="AX29" i="35"/>
  <c r="AP29" i="35"/>
  <c r="AH29" i="35"/>
  <c r="Z29" i="35"/>
  <c r="R29" i="35"/>
  <c r="J29" i="35"/>
  <c r="BU29" i="35"/>
  <c r="BM29" i="35"/>
  <c r="BE29" i="35"/>
  <c r="AW29" i="35"/>
  <c r="AO29" i="35"/>
  <c r="AG29" i="35"/>
  <c r="Y29" i="35"/>
  <c r="Q29" i="35"/>
  <c r="I29" i="35"/>
  <c r="BT29" i="35"/>
  <c r="BL29" i="35"/>
  <c r="BD29" i="35"/>
  <c r="AV29" i="35"/>
  <c r="AN29" i="35"/>
  <c r="AF29" i="35"/>
  <c r="X29" i="35"/>
  <c r="P29" i="35"/>
  <c r="BS29" i="35"/>
  <c r="BK29" i="35"/>
  <c r="BC29" i="35"/>
  <c r="AU29" i="35"/>
  <c r="AM29" i="35"/>
  <c r="AE29" i="35"/>
  <c r="W29" i="35"/>
  <c r="O29" i="35"/>
  <c r="BR29" i="35"/>
  <c r="BJ29" i="35"/>
  <c r="BB29" i="35"/>
  <c r="AT29" i="35"/>
  <c r="AL29" i="35"/>
  <c r="AD29" i="35"/>
  <c r="V29" i="35"/>
  <c r="N29" i="35"/>
  <c r="AS29" i="35"/>
  <c r="M29" i="35"/>
  <c r="S29" i="35"/>
  <c r="AQ29" i="35"/>
  <c r="K29" i="35"/>
  <c r="AK29" i="35"/>
  <c r="BQ29" i="35"/>
  <c r="AI29" i="35"/>
  <c r="BI29" i="35"/>
  <c r="AC29" i="35"/>
  <c r="BA29" i="35"/>
  <c r="BG29" i="35"/>
  <c r="AA29" i="35"/>
  <c r="U29" i="35"/>
  <c r="AY29" i="35"/>
  <c r="I47" i="35"/>
  <c r="I42" i="35"/>
  <c r="J42" i="35" s="1"/>
  <c r="K42" i="35" s="1"/>
  <c r="L42" i="35" s="1"/>
  <c r="M42" i="35" s="1"/>
  <c r="N42" i="35" s="1"/>
  <c r="O42" i="35" s="1"/>
  <c r="P42" i="35" s="1"/>
  <c r="Q42" i="35" s="1"/>
  <c r="R42" i="35" s="1"/>
  <c r="S42" i="35" s="1"/>
  <c r="T42" i="35" s="1"/>
  <c r="U42" i="35" s="1"/>
  <c r="V42" i="35" s="1"/>
  <c r="W42" i="35" s="1"/>
  <c r="X42" i="35" s="1"/>
  <c r="Y42" i="35" s="1"/>
  <c r="Z42" i="35" s="1"/>
  <c r="AA42" i="35" s="1"/>
  <c r="AB42" i="35" s="1"/>
  <c r="AC42" i="35" s="1"/>
  <c r="AD42" i="35" s="1"/>
  <c r="AE42" i="35" s="1"/>
  <c r="AF42" i="35" s="1"/>
  <c r="AG42" i="35" s="1"/>
  <c r="AH42" i="35" s="1"/>
  <c r="AI42" i="35" s="1"/>
  <c r="AJ42" i="35" s="1"/>
  <c r="AK42" i="35" s="1"/>
  <c r="AL42" i="35" s="1"/>
  <c r="AM42" i="35" s="1"/>
  <c r="AN42" i="35" s="1"/>
  <c r="AO42" i="35" s="1"/>
  <c r="AP42" i="35" s="1"/>
  <c r="AQ42" i="35" s="1"/>
  <c r="AR42" i="35" s="1"/>
  <c r="AS42" i="35" s="1"/>
  <c r="AT42" i="35" s="1"/>
  <c r="AU42" i="35" s="1"/>
  <c r="AV42" i="35" s="1"/>
  <c r="AW42" i="35" s="1"/>
  <c r="AX42" i="35" s="1"/>
  <c r="AY42" i="35" s="1"/>
  <c r="AZ42" i="35" s="1"/>
  <c r="BA42" i="35" s="1"/>
  <c r="BB42" i="35" s="1"/>
  <c r="BC42" i="35" s="1"/>
  <c r="BD42" i="35" s="1"/>
  <c r="BE42" i="35" s="1"/>
  <c r="BF42" i="35" s="1"/>
  <c r="BG42" i="35" s="1"/>
  <c r="BH42" i="35" s="1"/>
  <c r="BI42" i="35" s="1"/>
  <c r="BJ42" i="35" s="1"/>
  <c r="BK42" i="35" s="1"/>
  <c r="BL42" i="35" s="1"/>
  <c r="BM42" i="35" s="1"/>
  <c r="BN42" i="35" s="1"/>
  <c r="BO42" i="35" s="1"/>
  <c r="BP42" i="35" s="1"/>
  <c r="BQ42" i="35" s="1"/>
  <c r="BR42" i="35" s="1"/>
  <c r="BS42" i="35" s="1"/>
  <c r="BT42" i="35" s="1"/>
  <c r="BU42" i="35" s="1"/>
  <c r="BV42" i="35" s="1"/>
  <c r="I33" i="35"/>
  <c r="J33" i="35" s="1"/>
  <c r="K33" i="35" s="1"/>
  <c r="L33" i="35" s="1"/>
  <c r="M33" i="35" s="1"/>
  <c r="N33" i="35" s="1"/>
  <c r="O33" i="35" s="1"/>
  <c r="P33" i="35" s="1"/>
  <c r="Q33" i="35" s="1"/>
  <c r="R33" i="35" s="1"/>
  <c r="S33" i="35" s="1"/>
  <c r="T33" i="35" s="1"/>
  <c r="U33" i="35" s="1"/>
  <c r="V33" i="35" s="1"/>
  <c r="W33" i="35" s="1"/>
  <c r="X33" i="35" s="1"/>
  <c r="Y33" i="35" s="1"/>
  <c r="Z33" i="35" s="1"/>
  <c r="AA33" i="35" s="1"/>
  <c r="AB33" i="35" s="1"/>
  <c r="AC33" i="35" s="1"/>
  <c r="AD33" i="35" s="1"/>
  <c r="AE33" i="35" s="1"/>
  <c r="AF33" i="35" s="1"/>
  <c r="AG33" i="35" s="1"/>
  <c r="AH33" i="35" s="1"/>
  <c r="AI33" i="35" s="1"/>
  <c r="AJ33" i="35" s="1"/>
  <c r="AK33" i="35" s="1"/>
  <c r="AL33" i="35" s="1"/>
  <c r="AM33" i="35" s="1"/>
  <c r="AN33" i="35" s="1"/>
  <c r="AO33" i="35" s="1"/>
  <c r="AP33" i="35" s="1"/>
  <c r="AQ33" i="35" s="1"/>
  <c r="AR33" i="35" s="1"/>
  <c r="AS33" i="35" s="1"/>
  <c r="AT33" i="35" s="1"/>
  <c r="AU33" i="35" s="1"/>
  <c r="AV33" i="35" s="1"/>
  <c r="AW33" i="35" s="1"/>
  <c r="AX33" i="35" s="1"/>
  <c r="AY33" i="35" s="1"/>
  <c r="AZ33" i="35" s="1"/>
  <c r="BA33" i="35" s="1"/>
  <c r="BB33" i="35" s="1"/>
  <c r="BC33" i="35" s="1"/>
  <c r="BD33" i="35" s="1"/>
  <c r="BE33" i="35" s="1"/>
  <c r="BF33" i="35" s="1"/>
  <c r="BG33" i="35" s="1"/>
  <c r="BH33" i="35" s="1"/>
  <c r="BI33" i="35" s="1"/>
  <c r="BJ33" i="35" s="1"/>
  <c r="BK33" i="35" s="1"/>
  <c r="BL33" i="35" s="1"/>
  <c r="BM33" i="35" s="1"/>
  <c r="BN33" i="35" s="1"/>
  <c r="BO33" i="35" s="1"/>
  <c r="BP33" i="35" s="1"/>
  <c r="BQ33" i="35" s="1"/>
  <c r="BR33" i="35" s="1"/>
  <c r="BS33" i="35" s="1"/>
  <c r="BT33" i="35" s="1"/>
  <c r="BU33" i="35" s="1"/>
  <c r="BV33" i="35" s="1"/>
  <c r="J47" i="38" l="1"/>
  <c r="K47" i="38" s="1"/>
  <c r="L47" i="38" s="1"/>
  <c r="M47" i="38" s="1"/>
  <c r="N47" i="38" s="1"/>
  <c r="O47" i="38" s="1"/>
  <c r="P47" i="38" s="1"/>
  <c r="Q47" i="38" s="1"/>
  <c r="R47" i="38" s="1"/>
  <c r="S47" i="38" s="1"/>
  <c r="T47" i="38" s="1"/>
  <c r="U47" i="38" s="1"/>
  <c r="V47" i="38" s="1"/>
  <c r="W47" i="38" s="1"/>
  <c r="X47" i="38" s="1"/>
  <c r="Y47" i="38" s="1"/>
  <c r="Z47" i="38" s="1"/>
  <c r="AA47" i="38" s="1"/>
  <c r="AB47" i="38" s="1"/>
  <c r="AC47" i="38" s="1"/>
  <c r="AD47" i="38" s="1"/>
  <c r="AE47" i="38" s="1"/>
  <c r="AF47" i="38" s="1"/>
  <c r="AG47" i="38" s="1"/>
  <c r="AH47" i="38" s="1"/>
  <c r="AI47" i="38" s="1"/>
  <c r="AJ47" i="38" s="1"/>
  <c r="AK47" i="38" s="1"/>
  <c r="AL47" i="38" s="1"/>
  <c r="AM47" i="38" s="1"/>
  <c r="AN47" i="38" s="1"/>
  <c r="AO47" i="38" s="1"/>
  <c r="AP47" i="38" s="1"/>
  <c r="AQ47" i="38" s="1"/>
  <c r="AR47" i="38" s="1"/>
  <c r="AS47" i="38" s="1"/>
  <c r="AT47" i="38" s="1"/>
  <c r="AU47" i="38" s="1"/>
  <c r="AV47" i="38" s="1"/>
  <c r="AW47" i="38" s="1"/>
  <c r="AX47" i="38" s="1"/>
  <c r="AY47" i="38" s="1"/>
  <c r="AZ47" i="38" s="1"/>
  <c r="BA47" i="38" s="1"/>
  <c r="BB47" i="38" s="1"/>
  <c r="BC47" i="38" s="1"/>
  <c r="BD47" i="38" s="1"/>
  <c r="BE47" i="38" s="1"/>
  <c r="BF47" i="38" s="1"/>
  <c r="BG47" i="38" s="1"/>
  <c r="BH47" i="38" s="1"/>
  <c r="BI47" i="38" s="1"/>
  <c r="BJ47" i="38" s="1"/>
  <c r="BK47" i="38" s="1"/>
  <c r="BL47" i="38" s="1"/>
  <c r="BM47" i="38" s="1"/>
  <c r="BN47" i="38" s="1"/>
  <c r="BO47" i="38" s="1"/>
  <c r="BP47" i="38" s="1"/>
  <c r="BQ47" i="38" s="1"/>
  <c r="BR47" i="38" s="1"/>
  <c r="BS47" i="38" s="1"/>
  <c r="BT47" i="38" s="1"/>
  <c r="BU47" i="38" s="1"/>
  <c r="BV47" i="38" s="1"/>
  <c r="J47" i="36"/>
  <c r="K47" i="36" s="1"/>
  <c r="L47" i="36" s="1"/>
  <c r="M47" i="36" s="1"/>
  <c r="N47" i="36" s="1"/>
  <c r="O47" i="36" s="1"/>
  <c r="P47" i="36" s="1"/>
  <c r="Q47" i="36" s="1"/>
  <c r="R47" i="36" s="1"/>
  <c r="S47" i="36" s="1"/>
  <c r="T47" i="36" s="1"/>
  <c r="U47" i="36" s="1"/>
  <c r="V47" i="36" s="1"/>
  <c r="W47" i="36" s="1"/>
  <c r="X47" i="36" s="1"/>
  <c r="Y47" i="36" s="1"/>
  <c r="Z47" i="36" s="1"/>
  <c r="AA47" i="36" s="1"/>
  <c r="AB47" i="36" s="1"/>
  <c r="AC47" i="36" s="1"/>
  <c r="AD47" i="36" s="1"/>
  <c r="AE47" i="36" s="1"/>
  <c r="AF47" i="36" s="1"/>
  <c r="AG47" i="36" s="1"/>
  <c r="AH47" i="36" s="1"/>
  <c r="AI47" i="36" s="1"/>
  <c r="AJ47" i="36" s="1"/>
  <c r="AK47" i="36" s="1"/>
  <c r="AL47" i="36" s="1"/>
  <c r="AM47" i="36" s="1"/>
  <c r="AN47" i="36" s="1"/>
  <c r="AO47" i="36" s="1"/>
  <c r="AP47" i="36" s="1"/>
  <c r="AQ47" i="36" s="1"/>
  <c r="AR47" i="36" s="1"/>
  <c r="AS47" i="36" s="1"/>
  <c r="AT47" i="36" s="1"/>
  <c r="AU47" i="36" s="1"/>
  <c r="AV47" i="36" s="1"/>
  <c r="AW47" i="36" s="1"/>
  <c r="AX47" i="36" s="1"/>
  <c r="AY47" i="36" s="1"/>
  <c r="AZ47" i="36" s="1"/>
  <c r="BA47" i="36" s="1"/>
  <c r="BB47" i="36" s="1"/>
  <c r="BC47" i="36" s="1"/>
  <c r="BD47" i="36" s="1"/>
  <c r="BE47" i="36" s="1"/>
  <c r="BF47" i="36" s="1"/>
  <c r="BG47" i="36" s="1"/>
  <c r="BH47" i="36" s="1"/>
  <c r="BI47" i="36" s="1"/>
  <c r="BJ47" i="36" s="1"/>
  <c r="BK47" i="36" s="1"/>
  <c r="BL47" i="36" s="1"/>
  <c r="BM47" i="36" s="1"/>
  <c r="BN47" i="36" s="1"/>
  <c r="BO47" i="36" s="1"/>
  <c r="BP47" i="36" s="1"/>
  <c r="BQ47" i="36" s="1"/>
  <c r="BR47" i="36" s="1"/>
  <c r="BS47" i="36" s="1"/>
  <c r="BT47" i="36" s="1"/>
  <c r="BU47" i="36" s="1"/>
  <c r="BV47" i="36" s="1"/>
  <c r="BU32" i="36"/>
  <c r="BM32" i="36"/>
  <c r="BE32" i="36"/>
  <c r="AW32" i="36"/>
  <c r="AO32" i="36"/>
  <c r="AG32" i="36"/>
  <c r="Y32" i="36"/>
  <c r="Q32" i="36"/>
  <c r="I32" i="36"/>
  <c r="BS32" i="36"/>
  <c r="BK32" i="36"/>
  <c r="BC32" i="36"/>
  <c r="AU32" i="36"/>
  <c r="AM32" i="36"/>
  <c r="AE32" i="36"/>
  <c r="W32" i="36"/>
  <c r="O32" i="36"/>
  <c r="BR32" i="36"/>
  <c r="BJ32" i="36"/>
  <c r="BB32" i="36"/>
  <c r="AT32" i="36"/>
  <c r="AL32" i="36"/>
  <c r="AD32" i="36"/>
  <c r="V32" i="36"/>
  <c r="N32" i="36"/>
  <c r="BQ32" i="36"/>
  <c r="BF32" i="36"/>
  <c r="AR32" i="36"/>
  <c r="AF32" i="36"/>
  <c r="S32" i="36"/>
  <c r="BP32" i="36"/>
  <c r="BD32" i="36"/>
  <c r="AQ32" i="36"/>
  <c r="AC32" i="36"/>
  <c r="R32" i="36"/>
  <c r="BO32" i="36"/>
  <c r="BA32" i="36"/>
  <c r="AP32" i="36"/>
  <c r="AB32" i="36"/>
  <c r="P32" i="36"/>
  <c r="BN32" i="36"/>
  <c r="AZ32" i="36"/>
  <c r="AN32" i="36"/>
  <c r="AA32" i="36"/>
  <c r="M32" i="36"/>
  <c r="BV32" i="36"/>
  <c r="BH32" i="36"/>
  <c r="AV32" i="36"/>
  <c r="AI32" i="36"/>
  <c r="U32" i="36"/>
  <c r="J32" i="36"/>
  <c r="BT32" i="36"/>
  <c r="BG32" i="36"/>
  <c r="AS32" i="36"/>
  <c r="AH32" i="36"/>
  <c r="T32" i="36"/>
  <c r="AJ32" i="36"/>
  <c r="Z32" i="36"/>
  <c r="AK32" i="36"/>
  <c r="X32" i="36"/>
  <c r="BL32" i="36"/>
  <c r="L32" i="36"/>
  <c r="BI32" i="36"/>
  <c r="K32" i="36"/>
  <c r="AY32" i="36"/>
  <c r="AX32" i="36"/>
  <c r="J47" i="35"/>
  <c r="K47" i="35" s="1"/>
  <c r="L47" i="35" s="1"/>
  <c r="M47" i="35" s="1"/>
  <c r="N47" i="35" s="1"/>
  <c r="O47" i="35" s="1"/>
  <c r="P47" i="35" s="1"/>
  <c r="Q47" i="35" s="1"/>
  <c r="R47" i="35" s="1"/>
  <c r="S47" i="35" s="1"/>
  <c r="T47" i="35" s="1"/>
  <c r="U47" i="35" s="1"/>
  <c r="V47" i="35" s="1"/>
  <c r="W47" i="35" s="1"/>
  <c r="X47" i="35" s="1"/>
  <c r="Y47" i="35" s="1"/>
  <c r="Z47" i="35" s="1"/>
  <c r="AA47" i="35" s="1"/>
  <c r="AB47" i="35" s="1"/>
  <c r="AC47" i="35" s="1"/>
  <c r="AD47" i="35" s="1"/>
  <c r="AE47" i="35" s="1"/>
  <c r="AF47" i="35" s="1"/>
  <c r="AG47" i="35" s="1"/>
  <c r="AH47" i="35" s="1"/>
  <c r="AI47" i="35" s="1"/>
  <c r="AJ47" i="35" s="1"/>
  <c r="AK47" i="35" s="1"/>
  <c r="AL47" i="35" s="1"/>
  <c r="AM47" i="35" s="1"/>
  <c r="AN47" i="35" s="1"/>
  <c r="AO47" i="35" s="1"/>
  <c r="AP47" i="35" s="1"/>
  <c r="AQ47" i="35" s="1"/>
  <c r="AR47" i="35" s="1"/>
  <c r="AS47" i="35" s="1"/>
  <c r="AT47" i="35" s="1"/>
  <c r="AU47" i="35" s="1"/>
  <c r="AV47" i="35" s="1"/>
  <c r="AW47" i="35" s="1"/>
  <c r="AX47" i="35" s="1"/>
  <c r="AY47" i="35" s="1"/>
  <c r="AZ47" i="35" s="1"/>
  <c r="BA47" i="35" s="1"/>
  <c r="BB47" i="35" s="1"/>
  <c r="BC47" i="35" s="1"/>
  <c r="BD47" i="35" s="1"/>
  <c r="BE47" i="35" s="1"/>
  <c r="BF47" i="35" s="1"/>
  <c r="BG47" i="35" s="1"/>
  <c r="BH47" i="35" s="1"/>
  <c r="BI47" i="35" s="1"/>
  <c r="BJ47" i="35" s="1"/>
  <c r="BK47" i="35" s="1"/>
  <c r="BL47" i="35" s="1"/>
  <c r="BM47" i="35" s="1"/>
  <c r="BN47" i="35" s="1"/>
  <c r="BO47" i="35" s="1"/>
  <c r="BP47" i="35" s="1"/>
  <c r="BQ47" i="35" s="1"/>
  <c r="BR47" i="35" s="1"/>
  <c r="BS47" i="35" s="1"/>
  <c r="BT47" i="35" s="1"/>
  <c r="BU47" i="35" s="1"/>
  <c r="BV47" i="35" s="1"/>
  <c r="F16" i="7" l="1"/>
  <c r="AS376" i="25"/>
  <c r="AT376" i="25"/>
  <c r="AU376" i="25"/>
  <c r="AV376" i="25"/>
  <c r="AW376" i="25"/>
  <c r="AX376" i="25"/>
  <c r="AY376" i="25"/>
  <c r="AZ376" i="25"/>
  <c r="BA376" i="25"/>
  <c r="BB376" i="25"/>
  <c r="BC376" i="25"/>
  <c r="BD376" i="25"/>
  <c r="BE376" i="25"/>
  <c r="BF376" i="25"/>
  <c r="BG376" i="25"/>
  <c r="BH376" i="25"/>
  <c r="BI376" i="25"/>
  <c r="BJ376" i="25"/>
  <c r="BK376" i="25"/>
  <c r="BL376" i="25"/>
  <c r="BM376" i="25"/>
  <c r="BN376" i="25"/>
  <c r="BO376" i="25"/>
  <c r="P47" i="30"/>
  <c r="O47" i="30"/>
  <c r="I44" i="30"/>
  <c r="I45" i="30" s="1"/>
  <c r="I42" i="30" s="1"/>
  <c r="I30" i="30"/>
  <c r="I28" i="30"/>
  <c r="I25" i="30"/>
  <c r="I23" i="30"/>
  <c r="I19" i="30"/>
  <c r="I17" i="30"/>
  <c r="O9" i="30"/>
  <c r="K24" i="30" s="1"/>
  <c r="O8" i="30"/>
  <c r="N49" i="30" a="1"/>
  <c r="N49" i="30" l="1"/>
  <c r="K29" i="30"/>
  <c r="K12" i="30"/>
  <c r="K13" i="30"/>
  <c r="K18" i="30"/>
  <c r="B368" i="25" l="1"/>
  <c r="C368" i="25"/>
  <c r="D368" i="25"/>
  <c r="E368" i="25"/>
  <c r="F368" i="25"/>
  <c r="G368" i="25"/>
  <c r="H368" i="25"/>
  <c r="I368" i="25"/>
  <c r="J368" i="25"/>
  <c r="K368" i="25"/>
  <c r="L368" i="25"/>
  <c r="M368" i="25"/>
  <c r="N368" i="25"/>
  <c r="O368" i="25"/>
  <c r="P368" i="25"/>
  <c r="Q368" i="25"/>
  <c r="R368" i="25"/>
  <c r="S368" i="25"/>
  <c r="T368" i="25"/>
  <c r="U368" i="25"/>
  <c r="V368" i="25"/>
  <c r="W368" i="25"/>
  <c r="X368" i="25"/>
  <c r="Y368" i="25"/>
  <c r="Z368" i="25"/>
  <c r="AA368" i="25"/>
  <c r="AB368" i="25"/>
  <c r="AC368" i="25"/>
  <c r="AD368" i="25"/>
  <c r="AE368" i="25"/>
  <c r="AF368" i="25"/>
  <c r="AG368" i="25"/>
  <c r="AH368" i="25"/>
  <c r="AI368" i="25"/>
  <c r="AJ368" i="25"/>
  <c r="AK368" i="25"/>
  <c r="AL368" i="25"/>
  <c r="AM368" i="25"/>
  <c r="AN368" i="25"/>
  <c r="AO368" i="25"/>
  <c r="AP368" i="25"/>
  <c r="AQ368" i="25"/>
  <c r="AR368" i="25"/>
  <c r="AS368" i="25"/>
  <c r="AT368" i="25"/>
  <c r="AU368" i="25"/>
  <c r="AV368" i="25"/>
  <c r="AW368" i="25"/>
  <c r="AX368" i="25"/>
  <c r="AY368" i="25"/>
  <c r="AZ368" i="25"/>
  <c r="BA368" i="25"/>
  <c r="BB368" i="25"/>
  <c r="BC368" i="25"/>
  <c r="BD368" i="25"/>
  <c r="BE368" i="25"/>
  <c r="BF368" i="25"/>
  <c r="BG368" i="25"/>
  <c r="BH368" i="25"/>
  <c r="BI368" i="25"/>
  <c r="BJ368" i="25"/>
  <c r="BK368" i="25"/>
  <c r="BL368" i="25"/>
  <c r="BM368" i="25"/>
  <c r="BN368" i="25"/>
  <c r="BO368" i="25"/>
  <c r="F79" i="27"/>
  <c r="BV97" i="27"/>
  <c r="BU97" i="27"/>
  <c r="BT97" i="27"/>
  <c r="BS97" i="27"/>
  <c r="BR97" i="27"/>
  <c r="BQ97" i="27"/>
  <c r="BP97" i="27"/>
  <c r="BO97" i="27"/>
  <c r="BN97" i="27"/>
  <c r="BM97" i="27"/>
  <c r="BL97" i="27"/>
  <c r="BK97" i="27"/>
  <c r="BJ97" i="27"/>
  <c r="BI97" i="27"/>
  <c r="BH97" i="27"/>
  <c r="BG97" i="27"/>
  <c r="BF97" i="27"/>
  <c r="BE97" i="27"/>
  <c r="BD97" i="27"/>
  <c r="BC97" i="27"/>
  <c r="BB97" i="27"/>
  <c r="BA97" i="27"/>
  <c r="AZ97" i="27"/>
  <c r="AY97" i="27"/>
  <c r="AX97" i="27"/>
  <c r="AW97" i="27"/>
  <c r="AV97" i="27"/>
  <c r="AU97" i="27"/>
  <c r="AT97" i="27"/>
  <c r="AS97" i="27"/>
  <c r="AR97" i="27"/>
  <c r="AQ97" i="27"/>
  <c r="AP97" i="27"/>
  <c r="AO97" i="27"/>
  <c r="AN97" i="27"/>
  <c r="AM97" i="27"/>
  <c r="AL97" i="27"/>
  <c r="AK97" i="27"/>
  <c r="AJ97" i="27"/>
  <c r="AI97" i="27"/>
  <c r="AH97" i="27"/>
  <c r="AG97" i="27"/>
  <c r="AF97" i="27"/>
  <c r="AE97" i="27"/>
  <c r="AD97" i="27"/>
  <c r="AC97" i="27"/>
  <c r="AB97" i="27"/>
  <c r="AA97" i="27"/>
  <c r="Z97" i="27"/>
  <c r="Y97" i="27"/>
  <c r="X97" i="27"/>
  <c r="W97" i="27"/>
  <c r="V97" i="27"/>
  <c r="U97" i="27"/>
  <c r="T97" i="27"/>
  <c r="S97" i="27"/>
  <c r="R97" i="27"/>
  <c r="Q97" i="27"/>
  <c r="P97" i="27"/>
  <c r="O97" i="27"/>
  <c r="N97" i="27"/>
  <c r="M97" i="27"/>
  <c r="L97" i="27"/>
  <c r="K97" i="27"/>
  <c r="J97" i="27"/>
  <c r="I97" i="27"/>
  <c r="G95" i="27"/>
  <c r="Q11" i="7" l="1"/>
  <c r="E34" i="28"/>
  <c r="F34" i="28"/>
  <c r="G34" i="28"/>
  <c r="H34" i="28"/>
  <c r="I34" i="28"/>
  <c r="J34" i="28"/>
  <c r="K34" i="28"/>
  <c r="L34" i="28"/>
  <c r="M34" i="28"/>
  <c r="N34" i="28"/>
  <c r="O34" i="28"/>
  <c r="D34" i="28"/>
  <c r="H7" i="27" l="1"/>
  <c r="C43" i="7" a="1"/>
  <c r="C43" i="7" s="1"/>
  <c r="D43" i="7" a="1"/>
  <c r="D43" i="7" s="1"/>
  <c r="E43" i="7" a="1"/>
  <c r="E43" i="7" s="1"/>
  <c r="F43" i="7" a="1"/>
  <c r="F43" i="7" s="1"/>
  <c r="G43" i="7" a="1"/>
  <c r="G43" i="7" s="1"/>
  <c r="H43" i="7" a="1"/>
  <c r="H43" i="7" s="1"/>
  <c r="C44" i="7" a="1"/>
  <c r="C44" i="7" s="1"/>
  <c r="D44" i="7" a="1"/>
  <c r="D44" i="7" s="1"/>
  <c r="E44" i="7" a="1"/>
  <c r="E44" i="7" s="1"/>
  <c r="F44" i="7" a="1"/>
  <c r="F44" i="7" s="1"/>
  <c r="G44" i="7" a="1"/>
  <c r="G44" i="7" s="1"/>
  <c r="H44" i="7" a="1"/>
  <c r="H44" i="7" s="1"/>
  <c r="C45" i="7" a="1"/>
  <c r="C45" i="7" s="1"/>
  <c r="D45" i="7" a="1"/>
  <c r="D45" i="7" s="1"/>
  <c r="E45" i="7" a="1"/>
  <c r="E45" i="7" s="1"/>
  <c r="F45" i="7" a="1"/>
  <c r="F45" i="7" s="1"/>
  <c r="G45" i="7" a="1"/>
  <c r="G45" i="7" s="1"/>
  <c r="H45" i="7" a="1"/>
  <c r="H45" i="7" s="1"/>
  <c r="C32" i="7" a="1"/>
  <c r="C32" i="7" s="1"/>
  <c r="D32" i="7" a="1"/>
  <c r="D32" i="7" s="1"/>
  <c r="E32" i="7" a="1"/>
  <c r="E32" i="7" s="1"/>
  <c r="F32" i="7" a="1"/>
  <c r="F32" i="7" s="1"/>
  <c r="G32" i="7" a="1"/>
  <c r="G32" i="7" s="1"/>
  <c r="H32" i="7" a="1"/>
  <c r="H32" i="7" s="1"/>
  <c r="C33" i="7" a="1"/>
  <c r="C33" i="7" s="1"/>
  <c r="D33" i="7" a="1"/>
  <c r="D33" i="7" s="1"/>
  <c r="E33" i="7" a="1"/>
  <c r="E33" i="7" s="1"/>
  <c r="F33" i="7" a="1"/>
  <c r="F33" i="7" s="1"/>
  <c r="G33" i="7" a="1"/>
  <c r="G33" i="7" s="1"/>
  <c r="H33" i="7" a="1"/>
  <c r="H33" i="7" s="1"/>
  <c r="Q10" i="7" l="1"/>
  <c r="Q9" i="7"/>
  <c r="H17" i="35" l="1"/>
  <c r="G17" i="35" s="1"/>
  <c r="H17" i="38"/>
  <c r="G17" i="38" s="1"/>
  <c r="H17" i="37"/>
  <c r="G17" i="37" s="1"/>
  <c r="H17" i="36"/>
  <c r="G17" i="36" s="1"/>
  <c r="H16" i="35"/>
  <c r="G16" i="35" s="1"/>
  <c r="H16" i="37"/>
  <c r="G16" i="37" s="1"/>
  <c r="H16" i="36"/>
  <c r="G16" i="36" s="1"/>
  <c r="H16" i="38"/>
  <c r="G16" i="38" s="1"/>
  <c r="H16" i="27"/>
  <c r="H17" i="27"/>
  <c r="G17" i="27" s="1"/>
  <c r="H11" i="27" a="1"/>
  <c r="BO21" i="35" l="1" a="1"/>
  <c r="BO21" i="35" s="1"/>
  <c r="Z21" i="35" a="1"/>
  <c r="Z21" i="35" s="1"/>
  <c r="AF21" i="35" a="1"/>
  <c r="AF21" i="35" s="1"/>
  <c r="AA21" i="35" a="1"/>
  <c r="AA21" i="35" s="1"/>
  <c r="BJ21" i="35" a="1"/>
  <c r="BJ21" i="35" s="1"/>
  <c r="BC21" i="35" a="1"/>
  <c r="BC21" i="35" s="1"/>
  <c r="AJ21" i="35" a="1"/>
  <c r="AJ21" i="35" s="1"/>
  <c r="BP21" i="35" a="1"/>
  <c r="BP21" i="35" s="1"/>
  <c r="U21" i="35" a="1"/>
  <c r="U21" i="35" s="1"/>
  <c r="BA21" i="35" a="1"/>
  <c r="BA21" i="35" s="1"/>
  <c r="AU21" i="35" a="1"/>
  <c r="AU21" i="35" s="1"/>
  <c r="AH21" i="35" a="1"/>
  <c r="AH21" i="35" s="1"/>
  <c r="BN21" i="35" a="1"/>
  <c r="BN21" i="35" s="1"/>
  <c r="AN21" i="35" a="1"/>
  <c r="AN21" i="35" s="1"/>
  <c r="BT21" i="35" a="1"/>
  <c r="BT21" i="35" s="1"/>
  <c r="Y21" i="35" a="1"/>
  <c r="Y21" i="35" s="1"/>
  <c r="BS21" i="35" a="1"/>
  <c r="BS21" i="35" s="1"/>
  <c r="AL21" i="35" a="1"/>
  <c r="AL21" i="35" s="1"/>
  <c r="BR21" i="35" a="1"/>
  <c r="BR21" i="35" s="1"/>
  <c r="P21" i="35" a="1"/>
  <c r="P21" i="35" s="1"/>
  <c r="BM21" i="35" a="1"/>
  <c r="BM21" i="35" s="1"/>
  <c r="AZ21" i="35" a="1"/>
  <c r="AZ21" i="35" s="1"/>
  <c r="BG21" i="35" a="1"/>
  <c r="BG21" i="35" s="1"/>
  <c r="BQ21" i="35" a="1"/>
  <c r="BQ21" i="35" s="1"/>
  <c r="BD21" i="35" a="1"/>
  <c r="BD21" i="35" s="1"/>
  <c r="AY21" i="35" a="1"/>
  <c r="AY21" i="35" s="1"/>
  <c r="BH21" i="35" a="1"/>
  <c r="BH21" i="35" s="1"/>
  <c r="AS21" i="35" a="1"/>
  <c r="AS21" i="35" s="1"/>
  <c r="BL21" i="35" a="1"/>
  <c r="BL21" i="35" s="1"/>
  <c r="AW21" i="35" a="1"/>
  <c r="AW21" i="35" s="1"/>
  <c r="AD21" i="35" a="1"/>
  <c r="AD21" i="35" s="1"/>
  <c r="BK21" i="35" a="1"/>
  <c r="BK21" i="35" s="1"/>
  <c r="BE21" i="35" a="1"/>
  <c r="BE21" i="35" s="1"/>
  <c r="AV21" i="35" a="1"/>
  <c r="AV21" i="35" s="1"/>
  <c r="AE21" i="35" a="1"/>
  <c r="AE21" i="35" s="1"/>
  <c r="AG21" i="35" a="1"/>
  <c r="AG21" i="35" s="1"/>
  <c r="N21" i="35" a="1"/>
  <c r="N21" i="35" s="1"/>
  <c r="W21" i="35" a="1"/>
  <c r="W21" i="35" s="1"/>
  <c r="AX21" i="35" a="1"/>
  <c r="AX21" i="35" s="1"/>
  <c r="X21" i="35" a="1"/>
  <c r="X21" i="35" s="1"/>
  <c r="AO21" i="35" a="1"/>
  <c r="AO21" i="35" s="1"/>
  <c r="BB21" i="35" a="1"/>
  <c r="BB21" i="35" s="1"/>
  <c r="AI21" i="35" a="1"/>
  <c r="AI21" i="35" s="1"/>
  <c r="Q21" i="35" a="1"/>
  <c r="Q21" i="35" s="1"/>
  <c r="L21" i="35" a="1"/>
  <c r="L21" i="35" s="1"/>
  <c r="AR21" i="35" a="1"/>
  <c r="AR21" i="35" s="1"/>
  <c r="O21" i="35" a="1"/>
  <c r="O21" i="35" s="1"/>
  <c r="AC21" i="35" a="1"/>
  <c r="AC21" i="35" s="1"/>
  <c r="BI21" i="35" a="1"/>
  <c r="BI21" i="35" s="1"/>
  <c r="J21" i="35" a="1"/>
  <c r="J21" i="35" s="1"/>
  <c r="AP21" i="35" a="1"/>
  <c r="AP21" i="35" s="1"/>
  <c r="BV21" i="35" a="1"/>
  <c r="BV21" i="35" s="1"/>
  <c r="AT21" i="35" a="1"/>
  <c r="AT21" i="35" s="1"/>
  <c r="T21" i="35" a="1"/>
  <c r="T21" i="35" s="1"/>
  <c r="AK21" i="35" a="1"/>
  <c r="AK21" i="35" s="1"/>
  <c r="R21" i="35" a="1"/>
  <c r="R21" i="35" s="1"/>
  <c r="AM21" i="35" a="1"/>
  <c r="AM21" i="35" s="1"/>
  <c r="S21" i="35" a="1"/>
  <c r="S21" i="35" s="1"/>
  <c r="I21" i="35" a="1"/>
  <c r="I21" i="35" s="1"/>
  <c r="BU21" i="35" a="1"/>
  <c r="BU21" i="35" s="1"/>
  <c r="V21" i="35" a="1"/>
  <c r="V21" i="35" s="1"/>
  <c r="AB21" i="35" a="1"/>
  <c r="AB21" i="35" s="1"/>
  <c r="M21" i="35" a="1"/>
  <c r="M21" i="35" s="1"/>
  <c r="K21" i="35" a="1"/>
  <c r="K21" i="35" s="1"/>
  <c r="BF21" i="35" a="1"/>
  <c r="BF21" i="35" s="1"/>
  <c r="AQ21" i="35" a="1"/>
  <c r="AQ21" i="35" s="1"/>
  <c r="N21" i="36" a="1"/>
  <c r="N21" i="36" s="1"/>
  <c r="AP21" i="36" a="1"/>
  <c r="AP21" i="36" s="1"/>
  <c r="O21" i="36" a="1"/>
  <c r="O21" i="36" s="1"/>
  <c r="AG21" i="36" a="1"/>
  <c r="AG21" i="36" s="1"/>
  <c r="BD21" i="36" a="1"/>
  <c r="BD21" i="36" s="1"/>
  <c r="AI21" i="36" a="1"/>
  <c r="AI21" i="36" s="1"/>
  <c r="BI21" i="36" a="1"/>
  <c r="BI21" i="36" s="1"/>
  <c r="AC21" i="36" a="1"/>
  <c r="AC21" i="36" s="1"/>
  <c r="AZ21" i="36" a="1"/>
  <c r="AZ21" i="36" s="1"/>
  <c r="AR21" i="36" a="1"/>
  <c r="AR21" i="36" s="1"/>
  <c r="BF21" i="36" a="1"/>
  <c r="BF21" i="36" s="1"/>
  <c r="Z21" i="36" a="1"/>
  <c r="Z21" i="36" s="1"/>
  <c r="BG21" i="36" a="1"/>
  <c r="BG21" i="36" s="1"/>
  <c r="AV21" i="36" a="1"/>
  <c r="AV21" i="36" s="1"/>
  <c r="AM21" i="36" a="1"/>
  <c r="AM21" i="36" s="1"/>
  <c r="Q21" i="36" a="1"/>
  <c r="Q21" i="36" s="1"/>
  <c r="AF21" i="36" a="1"/>
  <c r="AF21" i="36" s="1"/>
  <c r="AT21" i="36" a="1"/>
  <c r="AT21" i="36" s="1"/>
  <c r="X21" i="36" a="1"/>
  <c r="X21" i="36" s="1"/>
  <c r="M21" i="36" a="1"/>
  <c r="M21" i="36" s="1"/>
  <c r="T21" i="36" a="1"/>
  <c r="T21" i="36" s="1"/>
  <c r="BV21" i="36" a="1"/>
  <c r="BV21" i="36" s="1"/>
  <c r="V21" i="36" a="1"/>
  <c r="V21" i="36" s="1"/>
  <c r="J21" i="36" a="1"/>
  <c r="J21" i="36" s="1"/>
  <c r="BU21" i="36" a="1"/>
  <c r="BU21" i="36" s="1"/>
  <c r="I21" i="36" a="1"/>
  <c r="I21" i="36" s="1"/>
  <c r="L21" i="36" a="1"/>
  <c r="L21" i="36" s="1"/>
  <c r="AL21" i="36" a="1"/>
  <c r="AL21" i="36" s="1"/>
  <c r="AE21" i="36" a="1"/>
  <c r="AE21" i="36" s="1"/>
  <c r="AK21" i="36" a="1"/>
  <c r="AK21" i="36" s="1"/>
  <c r="AU21" i="36" a="1"/>
  <c r="AU21" i="36" s="1"/>
  <c r="BM21" i="36" a="1"/>
  <c r="BM21" i="36" s="1"/>
  <c r="BK21" i="36" a="1"/>
  <c r="BK21" i="36" s="1"/>
  <c r="AY21" i="36" a="1"/>
  <c r="AY21" i="36" s="1"/>
  <c r="BE21" i="36" a="1"/>
  <c r="BE21" i="36" s="1"/>
  <c r="Y21" i="36" a="1"/>
  <c r="Y21" i="36" s="1"/>
  <c r="AJ21" i="36" a="1"/>
  <c r="AJ21" i="36" s="1"/>
  <c r="BB21" i="36" a="1"/>
  <c r="BB21" i="36" s="1"/>
  <c r="S21" i="36" a="1"/>
  <c r="S21" i="36" s="1"/>
  <c r="BL21" i="36" a="1"/>
  <c r="BL21" i="36" s="1"/>
  <c r="K21" i="36" a="1"/>
  <c r="K21" i="36" s="1"/>
  <c r="AS21" i="36" a="1"/>
  <c r="AS21" i="36" s="1"/>
  <c r="AO21" i="36" a="1"/>
  <c r="AO21" i="36" s="1"/>
  <c r="BR21" i="36" a="1"/>
  <c r="BR21" i="36" s="1"/>
  <c r="AA21" i="36" a="1"/>
  <c r="AA21" i="36" s="1"/>
  <c r="BQ21" i="36" a="1"/>
  <c r="BQ21" i="36" s="1"/>
  <c r="BN21" i="36" a="1"/>
  <c r="BN21" i="36" s="1"/>
  <c r="AQ21" i="36" a="1"/>
  <c r="AQ21" i="36" s="1"/>
  <c r="BO21" i="36" a="1"/>
  <c r="BO21" i="36" s="1"/>
  <c r="BA21" i="36" a="1"/>
  <c r="BA21" i="36" s="1"/>
  <c r="U21" i="36" a="1"/>
  <c r="U21" i="36" s="1"/>
  <c r="AN21" i="36" a="1"/>
  <c r="AN21" i="36" s="1"/>
  <c r="AB21" i="36" a="1"/>
  <c r="AB21" i="36" s="1"/>
  <c r="AX21" i="36" a="1"/>
  <c r="AX21" i="36" s="1"/>
  <c r="BC21" i="36" a="1"/>
  <c r="BC21" i="36" s="1"/>
  <c r="AD21" i="36" a="1"/>
  <c r="AD21" i="36" s="1"/>
  <c r="AW21" i="36" a="1"/>
  <c r="AW21" i="36" s="1"/>
  <c r="P21" i="36" a="1"/>
  <c r="P21" i="36" s="1"/>
  <c r="BS21" i="36" a="1"/>
  <c r="BS21" i="36" s="1"/>
  <c r="BP21" i="36" a="1"/>
  <c r="BP21" i="36" s="1"/>
  <c r="BT21" i="36" a="1"/>
  <c r="BT21" i="36" s="1"/>
  <c r="AH21" i="36" a="1"/>
  <c r="AH21" i="36" s="1"/>
  <c r="R21" i="36" a="1"/>
  <c r="R21" i="36" s="1"/>
  <c r="W21" i="36" a="1"/>
  <c r="W21" i="36" s="1"/>
  <c r="BH21" i="36" a="1"/>
  <c r="BH21" i="36" s="1"/>
  <c r="BJ21" i="36" a="1"/>
  <c r="BJ21" i="36" s="1"/>
  <c r="BS21" i="37" a="1"/>
  <c r="BS21" i="37" s="1"/>
  <c r="BL21" i="37" a="1"/>
  <c r="BL21" i="37" s="1"/>
  <c r="AV21" i="37" a="1"/>
  <c r="AV21" i="37" s="1"/>
  <c r="AF21" i="37" a="1"/>
  <c r="AF21" i="37" s="1"/>
  <c r="P21" i="37" a="1"/>
  <c r="P21" i="37" s="1"/>
  <c r="BI21" i="37" a="1"/>
  <c r="BI21" i="37" s="1"/>
  <c r="AC21" i="37" a="1"/>
  <c r="AC21" i="37" s="1"/>
  <c r="M21" i="37" a="1"/>
  <c r="M21" i="37" s="1"/>
  <c r="AS21" i="37" a="1"/>
  <c r="AS21" i="37" s="1"/>
  <c r="BH21" i="37" a="1"/>
  <c r="BH21" i="37" s="1"/>
  <c r="AR21" i="37" a="1"/>
  <c r="AR21" i="37" s="1"/>
  <c r="AB21" i="37" a="1"/>
  <c r="AB21" i="37" s="1"/>
  <c r="L21" i="37" a="1"/>
  <c r="L21" i="37" s="1"/>
  <c r="U21" i="37" a="1"/>
  <c r="U21" i="37" s="1"/>
  <c r="BU21" i="37" a="1"/>
  <c r="BU21" i="37" s="1"/>
  <c r="BE21" i="37" a="1"/>
  <c r="BE21" i="37" s="1"/>
  <c r="AO21" i="37" a="1"/>
  <c r="AO21" i="37" s="1"/>
  <c r="Y21" i="37" a="1"/>
  <c r="Y21" i="37" s="1"/>
  <c r="I21" i="37" a="1"/>
  <c r="I21" i="37" s="1"/>
  <c r="BT21" i="37" a="1"/>
  <c r="BT21" i="37" s="1"/>
  <c r="BD21" i="37" a="1"/>
  <c r="BD21" i="37" s="1"/>
  <c r="AN21" i="37" a="1"/>
  <c r="AN21" i="37" s="1"/>
  <c r="X21" i="37" a="1"/>
  <c r="X21" i="37" s="1"/>
  <c r="BA21" i="37" a="1"/>
  <c r="BA21" i="37" s="1"/>
  <c r="BP21" i="37" a="1"/>
  <c r="BP21" i="37" s="1"/>
  <c r="AZ21" i="37" a="1"/>
  <c r="AZ21" i="37" s="1"/>
  <c r="AJ21" i="37" a="1"/>
  <c r="AJ21" i="37" s="1"/>
  <c r="T21" i="37" a="1"/>
  <c r="T21" i="37" s="1"/>
  <c r="BM21" i="37" a="1"/>
  <c r="BM21" i="37" s="1"/>
  <c r="AW21" i="37" a="1"/>
  <c r="AW21" i="37" s="1"/>
  <c r="AG21" i="37" a="1"/>
  <c r="AG21" i="37" s="1"/>
  <c r="Q21" i="37" a="1"/>
  <c r="Q21" i="37" s="1"/>
  <c r="BQ21" i="37" a="1"/>
  <c r="BQ21" i="37" s="1"/>
  <c r="AK21" i="37" a="1"/>
  <c r="AK21" i="37" s="1"/>
  <c r="BF21" i="37" a="1"/>
  <c r="BF21" i="37" s="1"/>
  <c r="AA21" i="37" a="1"/>
  <c r="AA21" i="37" s="1"/>
  <c r="AH21" i="37" a="1"/>
  <c r="AH21" i="37" s="1"/>
  <c r="BN21" i="37" a="1"/>
  <c r="BN21" i="37" s="1"/>
  <c r="AE21" i="37" a="1"/>
  <c r="AE21" i="37" s="1"/>
  <c r="BK21" i="37" a="1"/>
  <c r="BK21" i="37" s="1"/>
  <c r="N21" i="37" a="1"/>
  <c r="N21" i="37" s="1"/>
  <c r="AQ21" i="37" a="1"/>
  <c r="AQ21" i="37" s="1"/>
  <c r="AX21" i="37" a="1"/>
  <c r="AX21" i="37" s="1"/>
  <c r="AU21" i="37" a="1"/>
  <c r="AU21" i="37" s="1"/>
  <c r="BB21" i="37" a="1"/>
  <c r="BB21" i="37" s="1"/>
  <c r="S21" i="37" a="1"/>
  <c r="S21" i="37" s="1"/>
  <c r="Z21" i="37" a="1"/>
  <c r="Z21" i="37" s="1"/>
  <c r="BC21" i="37" a="1"/>
  <c r="BC21" i="37" s="1"/>
  <c r="BG21" i="37" a="1"/>
  <c r="BG21" i="37" s="1"/>
  <c r="AL21" i="37" a="1"/>
  <c r="AL21" i="37" s="1"/>
  <c r="BR21" i="37" a="1"/>
  <c r="BR21" i="37" s="1"/>
  <c r="AI21" i="37" a="1"/>
  <c r="AI21" i="37" s="1"/>
  <c r="BO21" i="37" a="1"/>
  <c r="BO21" i="37" s="1"/>
  <c r="AT21" i="37" a="1"/>
  <c r="AT21" i="37" s="1"/>
  <c r="O21" i="37" a="1"/>
  <c r="O21" i="37" s="1"/>
  <c r="V21" i="37" a="1"/>
  <c r="V21" i="37" s="1"/>
  <c r="AY21" i="37" a="1"/>
  <c r="AY21" i="37" s="1"/>
  <c r="W21" i="37" a="1"/>
  <c r="W21" i="37" s="1"/>
  <c r="BJ21" i="37" a="1"/>
  <c r="BJ21" i="37" s="1"/>
  <c r="J21" i="37" a="1"/>
  <c r="J21" i="37" s="1"/>
  <c r="AP21" i="37" a="1"/>
  <c r="AP21" i="37" s="1"/>
  <c r="BV21" i="37" a="1"/>
  <c r="BV21" i="37" s="1"/>
  <c r="AM21" i="37" a="1"/>
  <c r="AM21" i="37" s="1"/>
  <c r="K21" i="37" a="1"/>
  <c r="K21" i="37" s="1"/>
  <c r="R21" i="37" a="1"/>
  <c r="R21" i="37" s="1"/>
  <c r="AD21" i="37" a="1"/>
  <c r="AD21" i="37" s="1"/>
  <c r="BN21" i="38" a="1"/>
  <c r="BN21" i="38" s="1"/>
  <c r="R21" i="38" a="1"/>
  <c r="R21" i="38" s="1"/>
  <c r="BG21" i="38" a="1"/>
  <c r="BG21" i="38" s="1"/>
  <c r="BV21" i="38" a="1"/>
  <c r="BV21" i="38" s="1"/>
  <c r="S21" i="38" a="1"/>
  <c r="S21" i="38" s="1"/>
  <c r="BQ21" i="38" a="1"/>
  <c r="BQ21" i="38" s="1"/>
  <c r="AK21" i="38" a="1"/>
  <c r="AK21" i="38" s="1"/>
  <c r="P21" i="38" a="1"/>
  <c r="P21" i="38" s="1"/>
  <c r="BD21" i="38" a="1"/>
  <c r="BD21" i="38" s="1"/>
  <c r="AM21" i="38" a="1"/>
  <c r="AM21" i="38" s="1"/>
  <c r="J21" i="38" a="1"/>
  <c r="J21" i="38" s="1"/>
  <c r="K21" i="38" a="1"/>
  <c r="K21" i="38" s="1"/>
  <c r="L21" i="38" a="1"/>
  <c r="L21" i="38" s="1"/>
  <c r="BI21" i="38" a="1"/>
  <c r="BI21" i="38" s="1"/>
  <c r="AC21" i="38" a="1"/>
  <c r="AC21" i="38" s="1"/>
  <c r="AD21" i="38" a="1"/>
  <c r="AD21" i="38" s="1"/>
  <c r="O21" i="38" a="1"/>
  <c r="O21" i="38" s="1"/>
  <c r="BH21" i="38" a="1"/>
  <c r="BH21" i="38" s="1"/>
  <c r="AE21" i="38" a="1"/>
  <c r="AE21" i="38" s="1"/>
  <c r="AF21" i="38" a="1"/>
  <c r="AF21" i="38" s="1"/>
  <c r="AH21" i="38" a="1"/>
  <c r="AH21" i="38" s="1"/>
  <c r="BA21" i="38" a="1"/>
  <c r="BA21" i="38" s="1"/>
  <c r="U21" i="38" a="1"/>
  <c r="U21" i="38" s="1"/>
  <c r="N21" i="38" a="1"/>
  <c r="N21" i="38" s="1"/>
  <c r="AJ21" i="38" a="1"/>
  <c r="AJ21" i="38" s="1"/>
  <c r="AL21" i="38" a="1"/>
  <c r="AL21" i="38" s="1"/>
  <c r="AO21" i="38" a="1"/>
  <c r="AO21" i="38" s="1"/>
  <c r="AT21" i="38" a="1"/>
  <c r="AT21" i="38" s="1"/>
  <c r="AN21" i="38" a="1"/>
  <c r="AN21" i="38" s="1"/>
  <c r="AX21" i="38" a="1"/>
  <c r="AX21" i="38" s="1"/>
  <c r="W21" i="38" a="1"/>
  <c r="W21" i="38" s="1"/>
  <c r="BE21" i="38" a="1"/>
  <c r="BE21" i="38" s="1"/>
  <c r="BT21" i="38" a="1"/>
  <c r="BT21" i="38" s="1"/>
  <c r="BS21" i="38" a="1"/>
  <c r="BS21" i="38" s="1"/>
  <c r="AP21" i="38" a="1"/>
  <c r="AP21" i="38" s="1"/>
  <c r="AQ21" i="38" a="1"/>
  <c r="AQ21" i="38" s="1"/>
  <c r="AR21" i="38" a="1"/>
  <c r="AR21" i="38" s="1"/>
  <c r="AW21" i="38" a="1"/>
  <c r="AW21" i="38" s="1"/>
  <c r="Q21" i="38" a="1"/>
  <c r="Q21" i="38" s="1"/>
  <c r="X21" i="38" a="1"/>
  <c r="X21" i="38" s="1"/>
  <c r="AU21" i="38" a="1"/>
  <c r="AU21" i="38" s="1"/>
  <c r="BK21" i="38" a="1"/>
  <c r="BK21" i="38" s="1"/>
  <c r="AB21" i="38" a="1"/>
  <c r="AB21" i="38" s="1"/>
  <c r="AY21" i="38" a="1"/>
  <c r="AY21" i="38" s="1"/>
  <c r="AA21" i="38" a="1"/>
  <c r="AA21" i="38" s="1"/>
  <c r="BM21" i="38" a="1"/>
  <c r="BM21" i="38" s="1"/>
  <c r="AG21" i="38" a="1"/>
  <c r="AG21" i="38" s="1"/>
  <c r="BR21" i="38" a="1"/>
  <c r="BR21" i="38" s="1"/>
  <c r="T21" i="38" a="1"/>
  <c r="T21" i="38" s="1"/>
  <c r="AV21" i="38" a="1"/>
  <c r="AV21" i="38" s="1"/>
  <c r="AZ21" i="38" a="1"/>
  <c r="AZ21" i="38" s="1"/>
  <c r="BB21" i="38" a="1"/>
  <c r="BB21" i="38" s="1"/>
  <c r="BC21" i="38" a="1"/>
  <c r="BC21" i="38" s="1"/>
  <c r="AS21" i="38" a="1"/>
  <c r="AS21" i="38" s="1"/>
  <c r="M21" i="38" a="1"/>
  <c r="M21" i="38" s="1"/>
  <c r="AI21" i="38" a="1"/>
  <c r="AI21" i="38" s="1"/>
  <c r="BF21" i="38" a="1"/>
  <c r="BF21" i="38" s="1"/>
  <c r="BJ21" i="38" a="1"/>
  <c r="BJ21" i="38" s="1"/>
  <c r="BL21" i="38" a="1"/>
  <c r="BL21" i="38" s="1"/>
  <c r="BU21" i="38" a="1"/>
  <c r="BU21" i="38" s="1"/>
  <c r="I21" i="38" a="1"/>
  <c r="I21" i="38" s="1"/>
  <c r="BP21" i="38" a="1"/>
  <c r="BP21" i="38" s="1"/>
  <c r="BO21" i="38" a="1"/>
  <c r="BO21" i="38" s="1"/>
  <c r="V21" i="38" a="1"/>
  <c r="V21" i="38" s="1"/>
  <c r="Y21" i="38" a="1"/>
  <c r="Y21" i="38" s="1"/>
  <c r="Z21" i="38" a="1"/>
  <c r="Z21" i="38" s="1"/>
  <c r="BU19" i="35" a="1"/>
  <c r="BU19" i="35" s="1"/>
  <c r="I19" i="35" a="1"/>
  <c r="I19" i="35" s="1"/>
  <c r="V19" i="35" a="1"/>
  <c r="V19" i="35" s="1"/>
  <c r="BL19" i="35" a="1"/>
  <c r="BL19" i="35" s="1"/>
  <c r="Z19" i="35" a="1"/>
  <c r="Z19" i="35" s="1"/>
  <c r="AE19" i="35" a="1"/>
  <c r="AE19" i="35" s="1"/>
  <c r="BE19" i="35" a="1"/>
  <c r="BE19" i="35" s="1"/>
  <c r="BJ19" i="35" a="1"/>
  <c r="BJ19" i="35" s="1"/>
  <c r="AI19" i="35" a="1"/>
  <c r="AI19" i="35" s="1"/>
  <c r="AF19" i="35" a="1"/>
  <c r="AF19" i="35" s="1"/>
  <c r="AH19" i="35" a="1"/>
  <c r="AH19" i="35" s="1"/>
  <c r="BN19" i="35" a="1"/>
  <c r="BN19" i="35" s="1"/>
  <c r="AM19" i="35" a="1"/>
  <c r="AM19" i="35" s="1"/>
  <c r="BS19" i="35" a="1"/>
  <c r="BS19" i="35" s="1"/>
  <c r="AJ19" i="35" a="1"/>
  <c r="AJ19" i="35" s="1"/>
  <c r="BP19" i="35" a="1"/>
  <c r="BP19" i="35" s="1"/>
  <c r="U19" i="35" a="1"/>
  <c r="U19" i="35" s="1"/>
  <c r="AL19" i="35" a="1"/>
  <c r="AL19" i="35" s="1"/>
  <c r="BR19" i="35" a="1"/>
  <c r="BR19" i="35" s="1"/>
  <c r="K19" i="35" a="1"/>
  <c r="K19" i="35" s="1"/>
  <c r="AQ19" i="35" a="1"/>
  <c r="AQ19" i="35" s="1"/>
  <c r="AN19" i="35" a="1"/>
  <c r="AN19" i="35" s="1"/>
  <c r="BT19" i="35" a="1"/>
  <c r="BT19" i="35" s="1"/>
  <c r="BI19" i="35" a="1"/>
  <c r="BI19" i="35" s="1"/>
  <c r="BD19" i="35" a="1"/>
  <c r="BD19" i="35" s="1"/>
  <c r="BK19" i="35" a="1"/>
  <c r="BK19" i="35" s="1"/>
  <c r="AK19" i="35" a="1"/>
  <c r="AK19" i="35" s="1"/>
  <c r="J19" i="35" a="1"/>
  <c r="J19" i="35" s="1"/>
  <c r="AP19" i="35" a="1"/>
  <c r="AP19" i="35" s="1"/>
  <c r="BV19" i="35" a="1"/>
  <c r="BV19" i="35" s="1"/>
  <c r="O19" i="35" a="1"/>
  <c r="O19" i="35" s="1"/>
  <c r="AU19" i="35" a="1"/>
  <c r="AU19" i="35" s="1"/>
  <c r="Q19" i="35" a="1"/>
  <c r="Q19" i="35" s="1"/>
  <c r="L19" i="35" a="1"/>
  <c r="L19" i="35" s="1"/>
  <c r="AR19" i="35" a="1"/>
  <c r="AR19" i="35" s="1"/>
  <c r="BQ19" i="35" a="1"/>
  <c r="BQ19" i="35" s="1"/>
  <c r="AO19" i="35" a="1"/>
  <c r="AO19" i="35" s="1"/>
  <c r="BC19" i="35" a="1"/>
  <c r="BC19" i="35" s="1"/>
  <c r="T19" i="35" a="1"/>
  <c r="T19" i="35" s="1"/>
  <c r="AC19" i="35" a="1"/>
  <c r="AC19" i="35" s="1"/>
  <c r="AA19" i="35" a="1"/>
  <c r="AA19" i="35" s="1"/>
  <c r="BG19" i="35" a="1"/>
  <c r="BG19" i="35" s="1"/>
  <c r="X19" i="35" a="1"/>
  <c r="X19" i="35" s="1"/>
  <c r="BF19" i="35" a="1"/>
  <c r="BF19" i="35" s="1"/>
  <c r="BH19" i="35" a="1"/>
  <c r="BH19" i="35" s="1"/>
  <c r="BO19" i="35" a="1"/>
  <c r="BO19" i="35" s="1"/>
  <c r="BA19" i="35" a="1"/>
  <c r="BA19" i="35" s="1"/>
  <c r="N19" i="35" a="1"/>
  <c r="N19" i="35" s="1"/>
  <c r="AT19" i="35" a="1"/>
  <c r="AT19" i="35" s="1"/>
  <c r="Y19" i="35" a="1"/>
  <c r="Y19" i="35" s="1"/>
  <c r="S19" i="35" a="1"/>
  <c r="S19" i="35" s="1"/>
  <c r="AY19" i="35" a="1"/>
  <c r="AY19" i="35" s="1"/>
  <c r="AG19" i="35" a="1"/>
  <c r="AG19" i="35" s="1"/>
  <c r="P19" i="35" a="1"/>
  <c r="P19" i="35" s="1"/>
  <c r="AV19" i="35" a="1"/>
  <c r="AV19" i="35" s="1"/>
  <c r="M19" i="35" a="1"/>
  <c r="M19" i="35" s="1"/>
  <c r="R19" i="35" a="1"/>
  <c r="R19" i="35" s="1"/>
  <c r="AX19" i="35" a="1"/>
  <c r="AX19" i="35" s="1"/>
  <c r="W19" i="35" a="1"/>
  <c r="W19" i="35" s="1"/>
  <c r="AW19" i="35" a="1"/>
  <c r="AW19" i="35" s="1"/>
  <c r="AZ19" i="35" a="1"/>
  <c r="AZ19" i="35" s="1"/>
  <c r="BB19" i="35" a="1"/>
  <c r="BB19" i="35" s="1"/>
  <c r="BM19" i="35" a="1"/>
  <c r="BM19" i="35" s="1"/>
  <c r="AS19" i="35" a="1"/>
  <c r="AS19" i="35" s="1"/>
  <c r="AB19" i="35" a="1"/>
  <c r="AB19" i="35" s="1"/>
  <c r="AD19" i="35" a="1"/>
  <c r="AD19" i="35" s="1"/>
  <c r="BO19" i="37" a="1"/>
  <c r="BO19" i="37" s="1"/>
  <c r="BO34" i="37" s="1"/>
  <c r="BU19" i="37" a="1"/>
  <c r="BU19" i="37" s="1"/>
  <c r="BU34" i="37" s="1"/>
  <c r="AO19" i="37" a="1"/>
  <c r="AO19" i="37" s="1"/>
  <c r="AO34" i="37" s="1"/>
  <c r="I19" i="37" a="1"/>
  <c r="I19" i="37" s="1"/>
  <c r="AZ19" i="37" a="1"/>
  <c r="AZ19" i="37" s="1"/>
  <c r="AZ34" i="37" s="1"/>
  <c r="T19" i="37" a="1"/>
  <c r="T19" i="37" s="1"/>
  <c r="T34" i="37" s="1"/>
  <c r="AL19" i="37" a="1"/>
  <c r="AL19" i="37" s="1"/>
  <c r="AL34" i="37" s="1"/>
  <c r="BB19" i="37" a="1"/>
  <c r="BB19" i="37" s="1"/>
  <c r="BB34" i="37" s="1"/>
  <c r="AA19" i="37" a="1"/>
  <c r="AA19" i="37" s="1"/>
  <c r="AA34" i="37" s="1"/>
  <c r="P19" i="37" a="1"/>
  <c r="P19" i="37" s="1"/>
  <c r="P34" i="37" s="1"/>
  <c r="BM19" i="37" a="1"/>
  <c r="BM19" i="37" s="1"/>
  <c r="BM34" i="37" s="1"/>
  <c r="AG19" i="37" a="1"/>
  <c r="AG19" i="37" s="1"/>
  <c r="AG34" i="37" s="1"/>
  <c r="BC19" i="37" a="1"/>
  <c r="BC19" i="37" s="1"/>
  <c r="BC34" i="37" s="1"/>
  <c r="AR19" i="37" a="1"/>
  <c r="AR19" i="37" s="1"/>
  <c r="AR34" i="37" s="1"/>
  <c r="L19" i="37" a="1"/>
  <c r="L19" i="37" s="1"/>
  <c r="L34" i="37" s="1"/>
  <c r="AE19" i="37" a="1"/>
  <c r="AE19" i="37" s="1"/>
  <c r="AE34" i="37" s="1"/>
  <c r="Z19" i="37" a="1"/>
  <c r="Z19" i="37" s="1"/>
  <c r="Z34" i="37" s="1"/>
  <c r="BR19" i="37" a="1"/>
  <c r="BR19" i="37" s="1"/>
  <c r="BR34" i="37" s="1"/>
  <c r="BI19" i="37" a="1"/>
  <c r="BI19" i="37" s="1"/>
  <c r="BI34" i="37" s="1"/>
  <c r="AC19" i="37" a="1"/>
  <c r="AC19" i="37" s="1"/>
  <c r="AC34" i="37" s="1"/>
  <c r="BT19" i="37" a="1"/>
  <c r="BT19" i="37" s="1"/>
  <c r="BT34" i="37" s="1"/>
  <c r="AN19" i="37" a="1"/>
  <c r="AN19" i="37" s="1"/>
  <c r="AN34" i="37" s="1"/>
  <c r="BS19" i="37" a="1"/>
  <c r="BS19" i="37" s="1"/>
  <c r="BS34" i="37" s="1"/>
  <c r="AI19" i="37" a="1"/>
  <c r="AI19" i="37" s="1"/>
  <c r="AI34" i="37" s="1"/>
  <c r="BN19" i="37" a="1"/>
  <c r="BN19" i="37" s="1"/>
  <c r="BN34" i="37" s="1"/>
  <c r="O19" i="37" a="1"/>
  <c r="O19" i="37" s="1"/>
  <c r="O34" i="37" s="1"/>
  <c r="BQ19" i="37" a="1"/>
  <c r="BQ19" i="37" s="1"/>
  <c r="BQ34" i="37" s="1"/>
  <c r="BE19" i="37" a="1"/>
  <c r="BE19" i="37" s="1"/>
  <c r="BE34" i="37" s="1"/>
  <c r="Y19" i="37" a="1"/>
  <c r="Y19" i="37" s="1"/>
  <c r="Y34" i="37" s="1"/>
  <c r="BP19" i="37" a="1"/>
  <c r="BP19" i="37" s="1"/>
  <c r="BP34" i="37" s="1"/>
  <c r="AJ19" i="37" a="1"/>
  <c r="AJ19" i="37" s="1"/>
  <c r="AJ34" i="37" s="1"/>
  <c r="BG19" i="37" a="1"/>
  <c r="BG19" i="37" s="1"/>
  <c r="BG34" i="37" s="1"/>
  <c r="W19" i="37" a="1"/>
  <c r="W19" i="37" s="1"/>
  <c r="W34" i="37" s="1"/>
  <c r="S19" i="37" a="1"/>
  <c r="S19" i="37" s="1"/>
  <c r="S34" i="37" s="1"/>
  <c r="N19" i="37" a="1"/>
  <c r="N19" i="37" s="1"/>
  <c r="N34" i="37" s="1"/>
  <c r="AW19" i="37" a="1"/>
  <c r="AW19" i="37" s="1"/>
  <c r="AW34" i="37" s="1"/>
  <c r="BH19" i="37" a="1"/>
  <c r="BH19" i="37" s="1"/>
  <c r="BH34" i="37" s="1"/>
  <c r="AH19" i="37" a="1"/>
  <c r="AH19" i="37" s="1"/>
  <c r="AH34" i="37" s="1"/>
  <c r="AP19" i="37" a="1"/>
  <c r="AP19" i="37" s="1"/>
  <c r="AP34" i="37" s="1"/>
  <c r="AT19" i="37" a="1"/>
  <c r="AT19" i="37" s="1"/>
  <c r="AT34" i="37" s="1"/>
  <c r="AY19" i="37" a="1"/>
  <c r="AY19" i="37" s="1"/>
  <c r="AY34" i="37" s="1"/>
  <c r="AS19" i="37" a="1"/>
  <c r="AS19" i="37" s="1"/>
  <c r="AS34" i="37" s="1"/>
  <c r="BD19" i="37" a="1"/>
  <c r="BD19" i="37" s="1"/>
  <c r="BD34" i="37" s="1"/>
  <c r="X19" i="37" a="1"/>
  <c r="X19" i="37" s="1"/>
  <c r="X34" i="37" s="1"/>
  <c r="AX19" i="37" a="1"/>
  <c r="AX19" i="37" s="1"/>
  <c r="AX34" i="37" s="1"/>
  <c r="AU19" i="37" a="1"/>
  <c r="AU19" i="37" s="1"/>
  <c r="AU34" i="37" s="1"/>
  <c r="BV19" i="37" a="1"/>
  <c r="BV19" i="37" s="1"/>
  <c r="BV34" i="37" s="1"/>
  <c r="AK19" i="37" a="1"/>
  <c r="AK19" i="37" s="1"/>
  <c r="AK34" i="37" s="1"/>
  <c r="BF19" i="37" a="1"/>
  <c r="BF19" i="37" s="1"/>
  <c r="BF34" i="37" s="1"/>
  <c r="J19" i="37" a="1"/>
  <c r="J19" i="37" s="1"/>
  <c r="J34" i="37" s="1"/>
  <c r="AQ19" i="37" a="1"/>
  <c r="AQ19" i="37" s="1"/>
  <c r="AQ34" i="37" s="1"/>
  <c r="BA19" i="37" a="1"/>
  <c r="BA19" i="37" s="1"/>
  <c r="BA34" i="37" s="1"/>
  <c r="U19" i="37" a="1"/>
  <c r="U19" i="37" s="1"/>
  <c r="U34" i="37" s="1"/>
  <c r="BL19" i="37" a="1"/>
  <c r="BL19" i="37" s="1"/>
  <c r="BL34" i="37" s="1"/>
  <c r="AF19" i="37" a="1"/>
  <c r="AF19" i="37" s="1"/>
  <c r="AF34" i="37" s="1"/>
  <c r="R19" i="37" a="1"/>
  <c r="R19" i="37" s="1"/>
  <c r="R34" i="37" s="1"/>
  <c r="AM19" i="37" a="1"/>
  <c r="AM19" i="37" s="1"/>
  <c r="AM34" i="37" s="1"/>
  <c r="V19" i="37" a="1"/>
  <c r="V19" i="37" s="1"/>
  <c r="V34" i="37" s="1"/>
  <c r="AD19" i="37" a="1"/>
  <c r="AD19" i="37" s="1"/>
  <c r="AD34" i="37" s="1"/>
  <c r="BK19" i="37" a="1"/>
  <c r="BK19" i="37" s="1"/>
  <c r="BK34" i="37" s="1"/>
  <c r="Q19" i="37" a="1"/>
  <c r="Q19" i="37" s="1"/>
  <c r="Q34" i="37" s="1"/>
  <c r="AB19" i="37" a="1"/>
  <c r="AB19" i="37" s="1"/>
  <c r="AB34" i="37" s="1"/>
  <c r="BJ19" i="37" a="1"/>
  <c r="BJ19" i="37" s="1"/>
  <c r="BJ34" i="37" s="1"/>
  <c r="M19" i="37" a="1"/>
  <c r="M19" i="37" s="1"/>
  <c r="M34" i="37" s="1"/>
  <c r="K19" i="37" a="1"/>
  <c r="K19" i="37" s="1"/>
  <c r="K34" i="37" s="1"/>
  <c r="AV19" i="37" a="1"/>
  <c r="AV19" i="37" s="1"/>
  <c r="AV34" i="37" s="1"/>
  <c r="BS19" i="38" a="1"/>
  <c r="BS19" i="38" s="1"/>
  <c r="BS34" i="38" s="1"/>
  <c r="BM19" i="38" a="1"/>
  <c r="BM19" i="38" s="1"/>
  <c r="BM34" i="38" s="1"/>
  <c r="BB19" i="38" a="1"/>
  <c r="BB19" i="38" s="1"/>
  <c r="BB34" i="38" s="1"/>
  <c r="AR19" i="38" a="1"/>
  <c r="AR19" i="38" s="1"/>
  <c r="AR34" i="38" s="1"/>
  <c r="AG19" i="38" a="1"/>
  <c r="AG19" i="38" s="1"/>
  <c r="AG34" i="38" s="1"/>
  <c r="V19" i="38" a="1"/>
  <c r="V19" i="38" s="1"/>
  <c r="V34" i="38" s="1"/>
  <c r="L19" i="38" a="1"/>
  <c r="L19" i="38" s="1"/>
  <c r="L34" i="38" s="1"/>
  <c r="BV19" i="38" a="1"/>
  <c r="BV19" i="38" s="1"/>
  <c r="BV34" i="38" s="1"/>
  <c r="BL19" i="38" a="1"/>
  <c r="BL19" i="38" s="1"/>
  <c r="BL34" i="38" s="1"/>
  <c r="BA19" i="38" a="1"/>
  <c r="BA19" i="38" s="1"/>
  <c r="BA34" i="38" s="1"/>
  <c r="AP19" i="38" a="1"/>
  <c r="AP19" i="38" s="1"/>
  <c r="AP34" i="38" s="1"/>
  <c r="AF19" i="38" a="1"/>
  <c r="AF19" i="38" s="1"/>
  <c r="AF34" i="38" s="1"/>
  <c r="U19" i="38" a="1"/>
  <c r="U19" i="38" s="1"/>
  <c r="U34" i="38" s="1"/>
  <c r="J19" i="38" a="1"/>
  <c r="J19" i="38" s="1"/>
  <c r="J34" i="38" s="1"/>
  <c r="AV19" i="38" a="1"/>
  <c r="AV19" i="38" s="1"/>
  <c r="AV34" i="38" s="1"/>
  <c r="AJ19" i="38" a="1"/>
  <c r="AJ19" i="38" s="1"/>
  <c r="AJ34" i="38" s="1"/>
  <c r="AS19" i="38" a="1"/>
  <c r="AS19" i="38" s="1"/>
  <c r="AS34" i="38" s="1"/>
  <c r="X19" i="38" a="1"/>
  <c r="X19" i="38" s="1"/>
  <c r="X34" i="38" s="1"/>
  <c r="BU19" i="38" a="1"/>
  <c r="BU19" i="38" s="1"/>
  <c r="BU34" i="38" s="1"/>
  <c r="BJ19" i="38" a="1"/>
  <c r="BJ19" i="38" s="1"/>
  <c r="BJ34" i="38" s="1"/>
  <c r="AZ19" i="38" a="1"/>
  <c r="AZ19" i="38" s="1"/>
  <c r="AZ34" i="38" s="1"/>
  <c r="AO19" i="38" a="1"/>
  <c r="AO19" i="38" s="1"/>
  <c r="AO34" i="38" s="1"/>
  <c r="AD19" i="38" a="1"/>
  <c r="AD19" i="38" s="1"/>
  <c r="AD34" i="38" s="1"/>
  <c r="T19" i="38" a="1"/>
  <c r="T19" i="38" s="1"/>
  <c r="T34" i="38" s="1"/>
  <c r="I19" i="38" a="1"/>
  <c r="I19" i="38" s="1"/>
  <c r="Z19" i="38" a="1"/>
  <c r="Z19" i="38" s="1"/>
  <c r="Z34" i="38" s="1"/>
  <c r="AT19" i="38" a="1"/>
  <c r="AT19" i="38" s="1"/>
  <c r="AT34" i="38" s="1"/>
  <c r="BD19" i="38" a="1"/>
  <c r="BD19" i="38" s="1"/>
  <c r="BD34" i="38" s="1"/>
  <c r="AH19" i="38" a="1"/>
  <c r="AH19" i="38" s="1"/>
  <c r="AH34" i="38" s="1"/>
  <c r="M19" i="38" a="1"/>
  <c r="M19" i="38" s="1"/>
  <c r="M34" i="38" s="1"/>
  <c r="BT19" i="38" a="1"/>
  <c r="BT19" i="38" s="1"/>
  <c r="BT34" i="38" s="1"/>
  <c r="BI19" i="38" a="1"/>
  <c r="BI19" i="38" s="1"/>
  <c r="BI34" i="38" s="1"/>
  <c r="AX19" i="38" a="1"/>
  <c r="AX19" i="38" s="1"/>
  <c r="AX34" i="38" s="1"/>
  <c r="AN19" i="38" a="1"/>
  <c r="AN19" i="38" s="1"/>
  <c r="AN34" i="38" s="1"/>
  <c r="AC19" i="38" a="1"/>
  <c r="AC19" i="38" s="1"/>
  <c r="AC34" i="38" s="1"/>
  <c r="R19" i="38" a="1"/>
  <c r="R19" i="38" s="1"/>
  <c r="R34" i="38" s="1"/>
  <c r="BF19" i="38" a="1"/>
  <c r="BF19" i="38" s="1"/>
  <c r="BF34" i="38" s="1"/>
  <c r="P19" i="38" a="1"/>
  <c r="P19" i="38" s="1"/>
  <c r="P34" i="38" s="1"/>
  <c r="BE19" i="38" a="1"/>
  <c r="BE19" i="38" s="1"/>
  <c r="BE34" i="38" s="1"/>
  <c r="BN19" i="38" a="1"/>
  <c r="BN19" i="38" s="1"/>
  <c r="BN34" i="38" s="1"/>
  <c r="BR19" i="38" a="1"/>
  <c r="BR19" i="38" s="1"/>
  <c r="BR34" i="38" s="1"/>
  <c r="BH19" i="38" a="1"/>
  <c r="BH19" i="38" s="1"/>
  <c r="BH34" i="38" s="1"/>
  <c r="AW19" i="38" a="1"/>
  <c r="AW19" i="38" s="1"/>
  <c r="AW34" i="38" s="1"/>
  <c r="AL19" i="38" a="1"/>
  <c r="AL19" i="38" s="1"/>
  <c r="AL34" i="38" s="1"/>
  <c r="AB19" i="38" a="1"/>
  <c r="AB19" i="38" s="1"/>
  <c r="AB34" i="38" s="1"/>
  <c r="Q19" i="38" a="1"/>
  <c r="Q19" i="38" s="1"/>
  <c r="Q34" i="38" s="1"/>
  <c r="BQ19" i="38" a="1"/>
  <c r="BQ19" i="38" s="1"/>
  <c r="BQ34" i="38" s="1"/>
  <c r="AK19" i="38" a="1"/>
  <c r="AK19" i="38" s="1"/>
  <c r="AK34" i="38" s="1"/>
  <c r="BP19" i="38" a="1"/>
  <c r="BP19" i="38" s="1"/>
  <c r="BP34" i="38" s="1"/>
  <c r="Y19" i="38" a="1"/>
  <c r="Y19" i="38" s="1"/>
  <c r="Y34" i="38" s="1"/>
  <c r="N19" i="38" a="1"/>
  <c r="N19" i="38" s="1"/>
  <c r="N34" i="38" s="1"/>
  <c r="AM19" i="38" a="1"/>
  <c r="AM19" i="38" s="1"/>
  <c r="AM34" i="38" s="1"/>
  <c r="O19" i="38" a="1"/>
  <c r="O19" i="38" s="1"/>
  <c r="O34" i="38" s="1"/>
  <c r="AU19" i="38" a="1"/>
  <c r="AU19" i="38" s="1"/>
  <c r="AU34" i="38" s="1"/>
  <c r="S19" i="38" a="1"/>
  <c r="S19" i="38" s="1"/>
  <c r="S34" i="38" s="1"/>
  <c r="AY19" i="38" a="1"/>
  <c r="AY19" i="38" s="1"/>
  <c r="AY34" i="38" s="1"/>
  <c r="W19" i="38" a="1"/>
  <c r="W19" i="38" s="1"/>
  <c r="W34" i="38" s="1"/>
  <c r="BC19" i="38" a="1"/>
  <c r="BC19" i="38" s="1"/>
  <c r="BC34" i="38" s="1"/>
  <c r="AE19" i="38" a="1"/>
  <c r="AE19" i="38" s="1"/>
  <c r="AE34" i="38" s="1"/>
  <c r="AI19" i="38" a="1"/>
  <c r="AI19" i="38" s="1"/>
  <c r="AI34" i="38" s="1"/>
  <c r="BO19" i="38" a="1"/>
  <c r="BO19" i="38" s="1"/>
  <c r="BO34" i="38" s="1"/>
  <c r="AQ19" i="38" a="1"/>
  <c r="AQ19" i="38" s="1"/>
  <c r="AQ34" i="38" s="1"/>
  <c r="AA19" i="38" a="1"/>
  <c r="AA19" i="38" s="1"/>
  <c r="AA34" i="38" s="1"/>
  <c r="BG19" i="38" a="1"/>
  <c r="BG19" i="38" s="1"/>
  <c r="BG34" i="38" s="1"/>
  <c r="BK19" i="38" a="1"/>
  <c r="BK19" i="38" s="1"/>
  <c r="BK34" i="38" s="1"/>
  <c r="K19" i="38" a="1"/>
  <c r="K19" i="38" s="1"/>
  <c r="K34" i="38" s="1"/>
  <c r="BV19" i="36" a="1"/>
  <c r="BV19" i="36" s="1"/>
  <c r="BV34" i="36" s="1"/>
  <c r="BA19" i="36" a="1"/>
  <c r="BA19" i="36" s="1"/>
  <c r="BA34" i="36" s="1"/>
  <c r="AK19" i="36" a="1"/>
  <c r="AK19" i="36" s="1"/>
  <c r="AK34" i="36" s="1"/>
  <c r="Y19" i="36" a="1"/>
  <c r="Y19" i="36" s="1"/>
  <c r="Y34" i="36" s="1"/>
  <c r="I19" i="36" a="1"/>
  <c r="I19" i="36" s="1"/>
  <c r="BM19" i="36" a="1"/>
  <c r="BM19" i="36" s="1"/>
  <c r="BM34" i="36" s="1"/>
  <c r="AZ19" i="36" a="1"/>
  <c r="AZ19" i="36" s="1"/>
  <c r="AZ34" i="36" s="1"/>
  <c r="AJ19" i="36" a="1"/>
  <c r="AJ19" i="36" s="1"/>
  <c r="AJ34" i="36" s="1"/>
  <c r="X19" i="36" a="1"/>
  <c r="X19" i="36" s="1"/>
  <c r="X34" i="36" s="1"/>
  <c r="P19" i="36" a="1"/>
  <c r="P19" i="36" s="1"/>
  <c r="P34" i="36" s="1"/>
  <c r="BE19" i="36" a="1"/>
  <c r="BE19" i="36" s="1"/>
  <c r="BE34" i="36" s="1"/>
  <c r="M19" i="36" a="1"/>
  <c r="M19" i="36" s="1"/>
  <c r="M34" i="36" s="1"/>
  <c r="BD19" i="36" a="1"/>
  <c r="BD19" i="36" s="1"/>
  <c r="BD34" i="36" s="1"/>
  <c r="L19" i="36" a="1"/>
  <c r="L19" i="36" s="1"/>
  <c r="L34" i="36" s="1"/>
  <c r="BL19" i="36" a="1"/>
  <c r="BL19" i="36" s="1"/>
  <c r="BL34" i="36" s="1"/>
  <c r="AW19" i="36" a="1"/>
  <c r="AW19" i="36" s="1"/>
  <c r="AW34" i="36" s="1"/>
  <c r="U19" i="36" a="1"/>
  <c r="U19" i="36" s="1"/>
  <c r="U34" i="36" s="1"/>
  <c r="AR19" i="36" a="1"/>
  <c r="AR19" i="36" s="1"/>
  <c r="AR34" i="36" s="1"/>
  <c r="AB19" i="36" a="1"/>
  <c r="AB19" i="36" s="1"/>
  <c r="AB34" i="36" s="1"/>
  <c r="AN19" i="36" a="1"/>
  <c r="AN19" i="36" s="1"/>
  <c r="AN34" i="36" s="1"/>
  <c r="BI19" i="36" a="1"/>
  <c r="BI19" i="36" s="1"/>
  <c r="BI34" i="36" s="1"/>
  <c r="AV19" i="36" a="1"/>
  <c r="AV19" i="36" s="1"/>
  <c r="AV34" i="36" s="1"/>
  <c r="AG19" i="36" a="1"/>
  <c r="AG19" i="36" s="1"/>
  <c r="AG34" i="36" s="1"/>
  <c r="T19" i="36" a="1"/>
  <c r="T19" i="36" s="1"/>
  <c r="T34" i="36" s="1"/>
  <c r="AC19" i="36" a="1"/>
  <c r="AC19" i="36" s="1"/>
  <c r="AC34" i="36" s="1"/>
  <c r="AO19" i="36" a="1"/>
  <c r="AO19" i="36" s="1"/>
  <c r="AO34" i="36" s="1"/>
  <c r="BP19" i="36" a="1"/>
  <c r="BP19" i="36" s="1"/>
  <c r="BP34" i="36" s="1"/>
  <c r="BU19" i="36" a="1"/>
  <c r="BU19" i="36" s="1"/>
  <c r="BU34" i="36" s="1"/>
  <c r="BH19" i="36" a="1"/>
  <c r="BH19" i="36" s="1"/>
  <c r="BH34" i="36" s="1"/>
  <c r="AS19" i="36" a="1"/>
  <c r="AS19" i="36" s="1"/>
  <c r="AS34" i="36" s="1"/>
  <c r="AF19" i="36" a="1"/>
  <c r="AF19" i="36" s="1"/>
  <c r="AF34" i="36" s="1"/>
  <c r="Q19" i="36" a="1"/>
  <c r="Q19" i="36" s="1"/>
  <c r="Q34" i="36" s="1"/>
  <c r="BT19" i="36" a="1"/>
  <c r="BT19" i="36" s="1"/>
  <c r="BT34" i="36" s="1"/>
  <c r="BQ19" i="36" a="1"/>
  <c r="BQ19" i="36" s="1"/>
  <c r="BQ34" i="36" s="1"/>
  <c r="BB19" i="36" a="1"/>
  <c r="BB19" i="36" s="1"/>
  <c r="BB34" i="36" s="1"/>
  <c r="K19" i="36" a="1"/>
  <c r="K19" i="36" s="1"/>
  <c r="K34" i="36" s="1"/>
  <c r="AQ19" i="36" a="1"/>
  <c r="AQ19" i="36" s="1"/>
  <c r="AQ34" i="36" s="1"/>
  <c r="N19" i="36" a="1"/>
  <c r="N19" i="36" s="1"/>
  <c r="N34" i="36" s="1"/>
  <c r="O19" i="36" a="1"/>
  <c r="O19" i="36" s="1"/>
  <c r="O34" i="36" s="1"/>
  <c r="AU19" i="36" a="1"/>
  <c r="AU19" i="36" s="1"/>
  <c r="AU34" i="36" s="1"/>
  <c r="J19" i="36" a="1"/>
  <c r="J19" i="36" s="1"/>
  <c r="J34" i="36" s="1"/>
  <c r="S19" i="36" a="1"/>
  <c r="S19" i="36" s="1"/>
  <c r="S34" i="36" s="1"/>
  <c r="AY19" i="36" a="1"/>
  <c r="AY19" i="36" s="1"/>
  <c r="AY34" i="36" s="1"/>
  <c r="AD19" i="36" a="1"/>
  <c r="AD19" i="36" s="1"/>
  <c r="AD34" i="36" s="1"/>
  <c r="Z19" i="36" a="1"/>
  <c r="Z19" i="36" s="1"/>
  <c r="Z34" i="36" s="1"/>
  <c r="W19" i="36" a="1"/>
  <c r="W19" i="36" s="1"/>
  <c r="W34" i="36" s="1"/>
  <c r="BC19" i="36" a="1"/>
  <c r="BC19" i="36" s="1"/>
  <c r="BC34" i="36" s="1"/>
  <c r="AP19" i="36" a="1"/>
  <c r="AP19" i="36" s="1"/>
  <c r="AP34" i="36" s="1"/>
  <c r="AM19" i="36" a="1"/>
  <c r="AM19" i="36" s="1"/>
  <c r="AM34" i="36" s="1"/>
  <c r="AH19" i="36" a="1"/>
  <c r="AH19" i="36" s="1"/>
  <c r="AH34" i="36" s="1"/>
  <c r="AA19" i="36" a="1"/>
  <c r="AA19" i="36" s="1"/>
  <c r="AA34" i="36" s="1"/>
  <c r="BG19" i="36" a="1"/>
  <c r="BG19" i="36" s="1"/>
  <c r="BG34" i="36" s="1"/>
  <c r="AX19" i="36" a="1"/>
  <c r="AX19" i="36" s="1"/>
  <c r="AX34" i="36" s="1"/>
  <c r="R19" i="36" a="1"/>
  <c r="R19" i="36" s="1"/>
  <c r="R34" i="36" s="1"/>
  <c r="AI19" i="36" a="1"/>
  <c r="AI19" i="36" s="1"/>
  <c r="AI34" i="36" s="1"/>
  <c r="BO19" i="36" a="1"/>
  <c r="BO19" i="36" s="1"/>
  <c r="BO34" i="36" s="1"/>
  <c r="BR19" i="36" a="1"/>
  <c r="BR19" i="36" s="1"/>
  <c r="BR34" i="36" s="1"/>
  <c r="BN19" i="36" a="1"/>
  <c r="BN19" i="36" s="1"/>
  <c r="BN34" i="36" s="1"/>
  <c r="AT19" i="36" a="1"/>
  <c r="AT19" i="36" s="1"/>
  <c r="AT34" i="36" s="1"/>
  <c r="AE19" i="36" a="1"/>
  <c r="AE19" i="36" s="1"/>
  <c r="AE34" i="36" s="1"/>
  <c r="BK19" i="36" a="1"/>
  <c r="BK19" i="36" s="1"/>
  <c r="BK34" i="36" s="1"/>
  <c r="BJ19" i="36" a="1"/>
  <c r="BJ19" i="36" s="1"/>
  <c r="BJ34" i="36" s="1"/>
  <c r="BF19" i="36" a="1"/>
  <c r="BF19" i="36" s="1"/>
  <c r="BF34" i="36" s="1"/>
  <c r="AL19" i="36" a="1"/>
  <c r="AL19" i="36" s="1"/>
  <c r="AL34" i="36" s="1"/>
  <c r="BS19" i="36" a="1"/>
  <c r="BS19" i="36" s="1"/>
  <c r="BS34" i="36" s="1"/>
  <c r="V19" i="36" a="1"/>
  <c r="V19" i="36" s="1"/>
  <c r="V34" i="36" s="1"/>
  <c r="I21" i="27" a="1"/>
  <c r="I21" i="27" s="1"/>
  <c r="S21" i="27" a="1"/>
  <c r="S21" i="27" s="1"/>
  <c r="AI21" i="27" a="1"/>
  <c r="AI21" i="27" s="1"/>
  <c r="AY21" i="27" a="1"/>
  <c r="AY21" i="27" s="1"/>
  <c r="BO21" i="27" a="1"/>
  <c r="BO21" i="27" s="1"/>
  <c r="AX21" i="27" a="1"/>
  <c r="AX21" i="27" s="1"/>
  <c r="N21" i="27" a="1"/>
  <c r="N21" i="27" s="1"/>
  <c r="T21" i="27" a="1"/>
  <c r="T21" i="27" s="1"/>
  <c r="Y21" i="27" a="1"/>
  <c r="Y21" i="27" s="1"/>
  <c r="AD21" i="27" a="1"/>
  <c r="AD21" i="27" s="1"/>
  <c r="AJ21" i="27" a="1"/>
  <c r="AJ21" i="27" s="1"/>
  <c r="AO21" i="27" a="1"/>
  <c r="AO21" i="27" s="1"/>
  <c r="AT21" i="27" a="1"/>
  <c r="AT21" i="27" s="1"/>
  <c r="AZ21" i="27" a="1"/>
  <c r="AZ21" i="27" s="1"/>
  <c r="BE21" i="27" a="1"/>
  <c r="BE21" i="27" s="1"/>
  <c r="BJ21" i="27" a="1"/>
  <c r="BJ21" i="27" s="1"/>
  <c r="BP21" i="27" a="1"/>
  <c r="BP21" i="27" s="1"/>
  <c r="BU21" i="27" a="1"/>
  <c r="BU21" i="27" s="1"/>
  <c r="AC21" i="27" a="1"/>
  <c r="AC21" i="27" s="1"/>
  <c r="BT21" i="27" a="1"/>
  <c r="BT21" i="27" s="1"/>
  <c r="O21" i="27" a="1"/>
  <c r="O21" i="27" s="1"/>
  <c r="AE21" i="27" a="1"/>
  <c r="AE21" i="27" s="1"/>
  <c r="AU21" i="27" a="1"/>
  <c r="AU21" i="27" s="1"/>
  <c r="BK21" i="27" a="1"/>
  <c r="BK21" i="27" s="1"/>
  <c r="M21" i="27" a="1"/>
  <c r="M21" i="27" s="1"/>
  <c r="AH21" i="27" a="1"/>
  <c r="AH21" i="27" s="1"/>
  <c r="BN21" i="27" a="1"/>
  <c r="BN21" i="27" s="1"/>
  <c r="J21" i="27" a="1"/>
  <c r="J21" i="27" s="1"/>
  <c r="P21" i="27" a="1"/>
  <c r="P21" i="27" s="1"/>
  <c r="U21" i="27" a="1"/>
  <c r="U21" i="27" s="1"/>
  <c r="Z21" i="27" a="1"/>
  <c r="Z21" i="27" s="1"/>
  <c r="AF21" i="27" a="1"/>
  <c r="AF21" i="27" s="1"/>
  <c r="AK21" i="27" a="1"/>
  <c r="AK21" i="27" s="1"/>
  <c r="AP21" i="27" a="1"/>
  <c r="AP21" i="27" s="1"/>
  <c r="AV21" i="27" a="1"/>
  <c r="AV21" i="27" s="1"/>
  <c r="BA21" i="27" a="1"/>
  <c r="BA21" i="27" s="1"/>
  <c r="BF21" i="27" a="1"/>
  <c r="BF21" i="27" s="1"/>
  <c r="BL21" i="27" a="1"/>
  <c r="BL21" i="27" s="1"/>
  <c r="BQ21" i="27" a="1"/>
  <c r="BQ21" i="27" s="1"/>
  <c r="BV21" i="27" a="1"/>
  <c r="BV21" i="27" s="1"/>
  <c r="AN21" i="27" a="1"/>
  <c r="AN21" i="27" s="1"/>
  <c r="K21" i="27" a="1"/>
  <c r="K21" i="27" s="1"/>
  <c r="AA21" i="27" a="1"/>
  <c r="AA21" i="27" s="1"/>
  <c r="AQ21" i="27" a="1"/>
  <c r="AQ21" i="27" s="1"/>
  <c r="BG21" i="27" a="1"/>
  <c r="BG21" i="27" s="1"/>
  <c r="BD21" i="27" a="1"/>
  <c r="BD21" i="27" s="1"/>
  <c r="L21" i="27" a="1"/>
  <c r="L21" i="27" s="1"/>
  <c r="Q21" i="27" a="1"/>
  <c r="Q21" i="27" s="1"/>
  <c r="V21" i="27" a="1"/>
  <c r="V21" i="27" s="1"/>
  <c r="AB21" i="27" a="1"/>
  <c r="AB21" i="27" s="1"/>
  <c r="AG21" i="27" a="1"/>
  <c r="AG21" i="27" s="1"/>
  <c r="AL21" i="27" a="1"/>
  <c r="AL21" i="27" s="1"/>
  <c r="AR21" i="27" a="1"/>
  <c r="AR21" i="27" s="1"/>
  <c r="AW21" i="27" a="1"/>
  <c r="AW21" i="27" s="1"/>
  <c r="BB21" i="27" a="1"/>
  <c r="BB21" i="27" s="1"/>
  <c r="BH21" i="27" a="1"/>
  <c r="BH21" i="27" s="1"/>
  <c r="BM21" i="27" a="1"/>
  <c r="BM21" i="27" s="1"/>
  <c r="BR21" i="27" a="1"/>
  <c r="BR21" i="27" s="1"/>
  <c r="X21" i="27" a="1"/>
  <c r="X21" i="27" s="1"/>
  <c r="BI21" i="27" a="1"/>
  <c r="BI21" i="27" s="1"/>
  <c r="W21" i="27" a="1"/>
  <c r="W21" i="27" s="1"/>
  <c r="AM21" i="27" a="1"/>
  <c r="AM21" i="27" s="1"/>
  <c r="BC21" i="27" a="1"/>
  <c r="BC21" i="27" s="1"/>
  <c r="BS21" i="27" a="1"/>
  <c r="BS21" i="27" s="1"/>
  <c r="R21" i="27" a="1"/>
  <c r="R21" i="27" s="1"/>
  <c r="AS21" i="27" a="1"/>
  <c r="AS21" i="27" s="1"/>
  <c r="H11" i="27"/>
  <c r="G16" i="27"/>
  <c r="Q49" i="33" a="1"/>
  <c r="Q49" i="32" a="1"/>
  <c r="Q49" i="31" a="1"/>
  <c r="Q49" i="34" a="1"/>
  <c r="Q49" i="33" l="1"/>
  <c r="Q49" i="34"/>
  <c r="Q49" i="32"/>
  <c r="Q49" i="31"/>
  <c r="I34" i="37"/>
  <c r="H35" i="37" s="1"/>
  <c r="I34" i="38"/>
  <c r="H35" i="38" s="1"/>
  <c r="I34" i="36"/>
  <c r="H35" i="36" s="1"/>
  <c r="P19" i="27" a="1"/>
  <c r="P19" i="27" s="1"/>
  <c r="X19" i="27" a="1"/>
  <c r="X19" i="27" s="1"/>
  <c r="AF19" i="27" a="1"/>
  <c r="AF19" i="27" s="1"/>
  <c r="AN19" i="27" a="1"/>
  <c r="AN19" i="27" s="1"/>
  <c r="AV19" i="27" a="1"/>
  <c r="AV19" i="27" s="1"/>
  <c r="BD19" i="27" a="1"/>
  <c r="BD19" i="27" s="1"/>
  <c r="BL19" i="27" a="1"/>
  <c r="BL19" i="27" s="1"/>
  <c r="BT19" i="27" a="1"/>
  <c r="BT19" i="27" s="1"/>
  <c r="BV19" i="27" a="1"/>
  <c r="BV19" i="27" s="1"/>
  <c r="BP19" i="27" a="1"/>
  <c r="BP19" i="27" s="1"/>
  <c r="AE19" i="27" a="1"/>
  <c r="AE19" i="27" s="1"/>
  <c r="BS19" i="27" a="1"/>
  <c r="BS19" i="27" s="1"/>
  <c r="Q19" i="27" a="1"/>
  <c r="Q19" i="27" s="1"/>
  <c r="Y19" i="27" a="1"/>
  <c r="Y19" i="27" s="1"/>
  <c r="AG19" i="27" a="1"/>
  <c r="AG19" i="27" s="1"/>
  <c r="AO19" i="27" a="1"/>
  <c r="AO19" i="27" s="1"/>
  <c r="AW19" i="27" a="1"/>
  <c r="AW19" i="27" s="1"/>
  <c r="BE19" i="27" a="1"/>
  <c r="BE19" i="27" s="1"/>
  <c r="BM19" i="27" a="1"/>
  <c r="BM19" i="27" s="1"/>
  <c r="BU19" i="27" a="1"/>
  <c r="BU19" i="27" s="1"/>
  <c r="BN19" i="27" a="1"/>
  <c r="BN19" i="27" s="1"/>
  <c r="BH19" i="27" a="1"/>
  <c r="BH19" i="27" s="1"/>
  <c r="AM19" i="27" a="1"/>
  <c r="AM19" i="27" s="1"/>
  <c r="J19" i="27" a="1"/>
  <c r="J19" i="27" s="1"/>
  <c r="R19" i="27" a="1"/>
  <c r="R19" i="27" s="1"/>
  <c r="Z19" i="27" a="1"/>
  <c r="Z19" i="27" s="1"/>
  <c r="AH19" i="27" a="1"/>
  <c r="AH19" i="27" s="1"/>
  <c r="AP19" i="27" a="1"/>
  <c r="AP19" i="27" s="1"/>
  <c r="AX19" i="27" a="1"/>
  <c r="AX19" i="27" s="1"/>
  <c r="BF19" i="27" a="1"/>
  <c r="BF19" i="27" s="1"/>
  <c r="O19" i="27" a="1"/>
  <c r="O19" i="27" s="1"/>
  <c r="K19" i="27" a="1"/>
  <c r="K19" i="27" s="1"/>
  <c r="S19" i="27" a="1"/>
  <c r="S19" i="27" s="1"/>
  <c r="AA19" i="27" a="1"/>
  <c r="AA19" i="27" s="1"/>
  <c r="AI19" i="27" a="1"/>
  <c r="AI19" i="27" s="1"/>
  <c r="AQ19" i="27" a="1"/>
  <c r="AQ19" i="27" s="1"/>
  <c r="AY19" i="27" a="1"/>
  <c r="AY19" i="27" s="1"/>
  <c r="BG19" i="27" a="1"/>
  <c r="BG19" i="27" s="1"/>
  <c r="BO19" i="27" a="1"/>
  <c r="BO19" i="27" s="1"/>
  <c r="I19" i="27" a="1"/>
  <c r="I19" i="27" s="1"/>
  <c r="T19" i="27" a="1"/>
  <c r="T19" i="27" s="1"/>
  <c r="AJ19" i="27" a="1"/>
  <c r="AJ19" i="27" s="1"/>
  <c r="AZ19" i="27" a="1"/>
  <c r="AZ19" i="27" s="1"/>
  <c r="W19" i="27" a="1"/>
  <c r="W19" i="27" s="1"/>
  <c r="L19" i="27" a="1"/>
  <c r="L19" i="27" s="1"/>
  <c r="AB19" i="27" a="1"/>
  <c r="AB19" i="27" s="1"/>
  <c r="AR19" i="27" a="1"/>
  <c r="AR19" i="27" s="1"/>
  <c r="AU19" i="27" a="1"/>
  <c r="AU19" i="27" s="1"/>
  <c r="BK19" i="27" a="1"/>
  <c r="BK19" i="27" s="1"/>
  <c r="M19" i="27" a="1"/>
  <c r="M19" i="27" s="1"/>
  <c r="U19" i="27" a="1"/>
  <c r="U19" i="27" s="1"/>
  <c r="AC19" i="27" a="1"/>
  <c r="AC19" i="27" s="1"/>
  <c r="AK19" i="27" a="1"/>
  <c r="AK19" i="27" s="1"/>
  <c r="AS19" i="27" a="1"/>
  <c r="AS19" i="27" s="1"/>
  <c r="BA19" i="27" a="1"/>
  <c r="BA19" i="27" s="1"/>
  <c r="BI19" i="27" a="1"/>
  <c r="BI19" i="27" s="1"/>
  <c r="BQ19" i="27" a="1"/>
  <c r="BQ19" i="27" s="1"/>
  <c r="AT19" i="27" a="1"/>
  <c r="AT19" i="27" s="1"/>
  <c r="BR19" i="27" a="1"/>
  <c r="BR19" i="27" s="1"/>
  <c r="N19" i="27" a="1"/>
  <c r="N19" i="27" s="1"/>
  <c r="V19" i="27" a="1"/>
  <c r="V19" i="27" s="1"/>
  <c r="AD19" i="27" a="1"/>
  <c r="AD19" i="27" s="1"/>
  <c r="AL19" i="27" a="1"/>
  <c r="AL19" i="27" s="1"/>
  <c r="BB19" i="27" a="1"/>
  <c r="BB19" i="27" s="1"/>
  <c r="BJ19" i="27" a="1"/>
  <c r="BJ19" i="27" s="1"/>
  <c r="BC19" i="27" a="1"/>
  <c r="BC19" i="27" s="1"/>
  <c r="F84" i="27"/>
  <c r="F83" i="27"/>
  <c r="F82" i="27"/>
  <c r="F81" i="27"/>
  <c r="F80" i="27"/>
  <c r="F100" i="27"/>
  <c r="F99" i="27"/>
  <c r="F98" i="27"/>
  <c r="F97" i="27"/>
  <c r="F96" i="27"/>
  <c r="F95" i="27"/>
  <c r="Q49" i="30" a="1"/>
  <c r="Q49" i="30" l="1"/>
  <c r="J2" i="1"/>
  <c r="C5" i="1" s="1" a="1"/>
  <c r="C5" i="1" s="1"/>
  <c r="F8" i="7"/>
  <c r="E2" i="14" a="1"/>
  <c r="E2" i="14"/>
  <c r="C13" i="1" l="1" a="1"/>
  <c r="C13" i="1" s="1"/>
  <c r="C8" i="1" a="1"/>
  <c r="C8" i="1" s="1"/>
  <c r="J2" i="7"/>
  <c r="C12" i="1" a="1"/>
  <c r="C12" i="1" s="1"/>
  <c r="C10" i="1" a="1"/>
  <c r="C10" i="1" s="1"/>
  <c r="B1" i="11"/>
  <c r="C9" i="1" a="1"/>
  <c r="C9" i="1" s="1"/>
  <c r="C6" i="1" a="1"/>
  <c r="C6" i="1" s="1"/>
  <c r="C11" i="1" a="1"/>
  <c r="C11" i="1" s="1"/>
  <c r="C17" i="1" a="1"/>
  <c r="C17" i="1" s="1"/>
  <c r="C14" i="1" a="1"/>
  <c r="C14" i="1" s="1"/>
  <c r="C16" i="1" a="1"/>
  <c r="C16" i="1" s="1"/>
  <c r="G4" i="1" a="1"/>
  <c r="G4" i="1" s="1"/>
  <c r="C15" i="1" a="1"/>
  <c r="C15" i="1" s="1"/>
  <c r="C7" i="1" a="1"/>
  <c r="C7" i="1" s="1"/>
  <c r="C18" i="1" a="1"/>
  <c r="C18" i="1" s="1"/>
  <c r="H2" i="34" l="1"/>
  <c r="H2" i="33"/>
  <c r="H2" i="31"/>
  <c r="H2" i="32"/>
  <c r="C16" i="7" a="1"/>
  <c r="C16" i="7" s="1"/>
  <c r="C13" i="7" a="1"/>
  <c r="C13" i="7" s="1"/>
  <c r="C14" i="7" a="1"/>
  <c r="C14" i="7" s="1"/>
  <c r="H2" i="30"/>
  <c r="A33" i="11" a="1"/>
  <c r="A33" i="11" s="1"/>
  <c r="H33" i="11" a="1"/>
  <c r="H33" i="11" s="1"/>
  <c r="A31" i="11" a="1"/>
  <c r="A31" i="11" s="1"/>
  <c r="C11" i="7" a="1"/>
  <c r="C11" i="7" s="1"/>
  <c r="H32" i="11" a="1"/>
  <c r="H32" i="11" s="1"/>
  <c r="H30" i="11" a="1"/>
  <c r="H30" i="11" s="1"/>
  <c r="A32" i="11" a="1"/>
  <c r="A32" i="11" s="1"/>
  <c r="A30" i="11" a="1"/>
  <c r="A30" i="11" s="1"/>
  <c r="H31" i="11" a="1"/>
  <c r="H31" i="11" s="1"/>
  <c r="A4" i="11" a="1"/>
  <c r="A4" i="11" s="1"/>
  <c r="A9" i="11" a="1"/>
  <c r="A9" i="11" s="1"/>
  <c r="A7" i="11" a="1"/>
  <c r="A7" i="11" s="1"/>
  <c r="A5" i="11" a="1"/>
  <c r="A5" i="11" s="1"/>
  <c r="A3" i="11" a="1"/>
  <c r="A3" i="11" s="1"/>
  <c r="A6" i="11" a="1"/>
  <c r="A6" i="11" s="1"/>
  <c r="A8" i="11" a="1"/>
  <c r="A8" i="11" s="1"/>
  <c r="A24" i="11" a="1"/>
  <c r="A24" i="11" s="1"/>
  <c r="H16" i="11" a="1"/>
  <c r="H16" i="11" s="1"/>
  <c r="H13" i="11" a="1"/>
  <c r="H13" i="11" s="1"/>
  <c r="H17" i="11" a="1"/>
  <c r="H17" i="11" s="1"/>
  <c r="H25" i="11" a="1"/>
  <c r="H25" i="11" s="1"/>
  <c r="H24" i="11" a="1"/>
  <c r="H24" i="11" s="1"/>
  <c r="H14" i="11" a="1"/>
  <c r="H14" i="11" s="1"/>
  <c r="H23" i="11" a="1"/>
  <c r="H23" i="11" s="1"/>
  <c r="H26" i="11" a="1"/>
  <c r="H26" i="11" s="1"/>
  <c r="H22" i="11" a="1"/>
  <c r="H22" i="11" s="1"/>
  <c r="H21" i="11" a="1"/>
  <c r="H21" i="11" s="1"/>
  <c r="H15" i="11" a="1"/>
  <c r="H15" i="11" s="1"/>
  <c r="A17" i="11" a="1"/>
  <c r="A17" i="11" s="1"/>
  <c r="A26" i="11" a="1"/>
  <c r="A26" i="11" s="1"/>
  <c r="A16" i="11" a="1"/>
  <c r="A16" i="11" s="1"/>
  <c r="A25" i="11" a="1"/>
  <c r="A25" i="11" s="1"/>
  <c r="A22" i="11" a="1"/>
  <c r="A22" i="11" s="1"/>
  <c r="A23" i="11" a="1"/>
  <c r="A23" i="11" s="1"/>
  <c r="A21" i="11" a="1"/>
  <c r="A21" i="11" s="1"/>
  <c r="A14" i="11" a="1"/>
  <c r="A14" i="11" s="1"/>
  <c r="A39" i="11" a="1"/>
  <c r="A39" i="11" s="1"/>
  <c r="A13" i="11" a="1"/>
  <c r="A13" i="11" s="1"/>
  <c r="A38" i="11" a="1"/>
  <c r="A38" i="11" s="1"/>
  <c r="A37" i="11" a="1"/>
  <c r="A37" i="11" s="1"/>
  <c r="A15" i="11" a="1"/>
  <c r="A15" i="11" s="1"/>
  <c r="A73" i="11" a="1"/>
  <c r="A73" i="11" s="1"/>
  <c r="A72" i="11" a="1"/>
  <c r="A72" i="11" s="1"/>
  <c r="A68" i="11" a="1"/>
  <c r="A68" i="11" s="1"/>
  <c r="A67" i="11" a="1"/>
  <c r="A67" i="11" s="1"/>
  <c r="A66" i="11" a="1"/>
  <c r="A66" i="11" s="1"/>
  <c r="C38" i="7" a="1"/>
  <c r="C38" i="7" s="1"/>
  <c r="C26" i="7" a="1"/>
  <c r="C26" i="7" s="1"/>
  <c r="F39" i="7" a="1"/>
  <c r="F39" i="7" s="1"/>
  <c r="C10" i="7" a="1"/>
  <c r="C10" i="7" s="1"/>
  <c r="C6" i="7" a="1"/>
  <c r="C6" i="7" s="1"/>
  <c r="C8" i="7" a="1"/>
  <c r="C8" i="7" s="1"/>
  <c r="C46" i="7" a="1"/>
  <c r="C46" i="7" s="1"/>
  <c r="C21" i="7" a="1"/>
  <c r="C21" i="7" s="1"/>
  <c r="C34" i="7" a="1"/>
  <c r="C34" i="7" s="1"/>
  <c r="D27" i="7" a="1"/>
  <c r="D27" i="7" s="1"/>
  <c r="D39" i="7" a="1"/>
  <c r="D39" i="7" s="1"/>
  <c r="C7" i="7" a="1"/>
  <c r="C7" i="7" s="1"/>
  <c r="C22" i="7" a="1"/>
  <c r="C22" i="7" s="1"/>
  <c r="C39" i="7" a="1"/>
  <c r="C39" i="7" s="1"/>
  <c r="C5" i="7" a="1"/>
  <c r="C5" i="7" s="1"/>
  <c r="G27" i="7" a="1"/>
  <c r="G27" i="7" s="1"/>
  <c r="C20" i="7" a="1"/>
  <c r="C20" i="7" s="1"/>
  <c r="C18" i="7" a="1"/>
  <c r="C18" i="7" s="1"/>
  <c r="E19" i="7" a="1"/>
  <c r="E19" i="7" s="1"/>
  <c r="C9" i="7" a="1"/>
  <c r="C9" i="7" s="1"/>
  <c r="H39" i="7" a="1"/>
  <c r="H39" i="7" s="1"/>
  <c r="H27" i="7" a="1"/>
  <c r="H27" i="7" s="1"/>
  <c r="A51" i="11" a="1"/>
  <c r="A51" i="11" s="1"/>
  <c r="A50" i="11" a="1"/>
  <c r="A50" i="11" s="1"/>
  <c r="A44" i="11" a="1"/>
  <c r="A44" i="11" s="1"/>
  <c r="A48" i="11" a="1"/>
  <c r="A48" i="11" s="1"/>
  <c r="A57" i="11" a="1"/>
  <c r="A57" i="11" s="1"/>
  <c r="A43" i="11" a="1"/>
  <c r="A43" i="11" s="1"/>
  <c r="A62" i="11" a="1"/>
  <c r="A62" i="11" s="1"/>
  <c r="A61" i="11" a="1"/>
  <c r="A61" i="11" s="1"/>
  <c r="A49" i="11" a="1"/>
  <c r="A49" i="11" s="1"/>
  <c r="A56" i="11" a="1"/>
  <c r="A56" i="11" s="1"/>
  <c r="A52" i="11" a="1"/>
  <c r="A52" i="11" s="1"/>
  <c r="C3" i="7" a="1"/>
  <c r="C3" i="7" s="1"/>
  <c r="C37" i="7" a="1"/>
  <c r="C37" i="7" s="1"/>
  <c r="G39" i="7" a="1"/>
  <c r="G39" i="7" s="1"/>
  <c r="C25" i="7" a="1"/>
  <c r="C25" i="7" s="1"/>
  <c r="F27" i="7" a="1"/>
  <c r="F27" i="7" s="1"/>
  <c r="G19" i="7" a="1"/>
  <c r="G19" i="7" s="1"/>
  <c r="C27" i="7" a="1"/>
  <c r="C27" i="7" s="1"/>
  <c r="C29" i="31" a="1"/>
  <c r="C12" i="31" a="1"/>
  <c r="C18" i="31" a="1"/>
  <c r="C13" i="31" a="1"/>
  <c r="C24" i="31" a="1"/>
  <c r="C12" i="30" a="1"/>
  <c r="C29" i="30" a="1"/>
  <c r="C13" i="30" a="1"/>
  <c r="C24" i="30" a="1"/>
  <c r="C18" i="30" a="1"/>
  <c r="J15" i="32"/>
  <c r="J22" i="34"/>
  <c r="J6" i="30"/>
  <c r="Q29" i="7" s="1" a="1"/>
  <c r="J29" i="33"/>
  <c r="J16" i="33"/>
  <c r="J6" i="34"/>
  <c r="F37" i="31"/>
  <c r="F37" i="32"/>
  <c r="J18" i="34"/>
  <c r="J27" i="30"/>
  <c r="J13" i="33"/>
  <c r="J10" i="34"/>
  <c r="F37" i="34"/>
  <c r="F37" i="30"/>
  <c r="J16" i="30"/>
  <c r="J13" i="34"/>
  <c r="J27" i="32"/>
  <c r="O27" i="32" s="1" a="1"/>
  <c r="J21" i="30"/>
  <c r="J24" i="32"/>
  <c r="J22" i="30"/>
  <c r="J12" i="32"/>
  <c r="J12" i="34"/>
  <c r="J18" i="32"/>
  <c r="J15" i="34"/>
  <c r="J16" i="34"/>
  <c r="J24" i="33"/>
  <c r="J21" i="32"/>
  <c r="J22" i="33"/>
  <c r="J22" i="31"/>
  <c r="J29" i="34"/>
  <c r="J6" i="32"/>
  <c r="J15" i="30"/>
  <c r="J21" i="34"/>
  <c r="J10" i="32"/>
  <c r="J10" i="33"/>
  <c r="J6" i="31"/>
  <c r="J6" i="33"/>
  <c r="F37" i="33"/>
  <c r="J22" i="32"/>
  <c r="J27" i="31"/>
  <c r="J27" i="34"/>
  <c r="O27" i="34" s="1" a="1"/>
  <c r="J15" i="31"/>
  <c r="J15" i="33"/>
  <c r="J21" i="31"/>
  <c r="J16" i="31"/>
  <c r="J21" i="33"/>
  <c r="J10" i="31"/>
  <c r="J29" i="32"/>
  <c r="J10" i="30"/>
  <c r="J27" i="33"/>
  <c r="J12" i="33"/>
  <c r="J13" i="32"/>
  <c r="J16" i="32"/>
  <c r="J24" i="34"/>
  <c r="J18" i="33"/>
  <c r="Q29" i="7" l="1"/>
  <c r="O27" i="32"/>
  <c r="O27" i="34"/>
  <c r="O29" i="33" a="1"/>
  <c r="O29" i="33" s="1"/>
  <c r="O29" i="34" a="1"/>
  <c r="O29" i="34" s="1"/>
  <c r="O29" i="32" a="1"/>
  <c r="O29" i="32" s="1"/>
  <c r="C13" i="31"/>
  <c r="J23" i="33"/>
  <c r="J25" i="33"/>
  <c r="B25" i="33" s="1" a="1"/>
  <c r="B25" i="33" s="1"/>
  <c r="C23" i="33" a="1"/>
  <c r="C23" i="33" s="1"/>
  <c r="O23" i="33" s="1"/>
  <c r="J23" i="34"/>
  <c r="J25" i="34"/>
  <c r="B25" i="34" s="1" a="1"/>
  <c r="B25" i="34" s="1"/>
  <c r="C23" i="34" a="1"/>
  <c r="C23" i="34" s="1"/>
  <c r="O23" i="34" s="1"/>
  <c r="J25" i="31"/>
  <c r="J23" i="31"/>
  <c r="J25" i="32"/>
  <c r="B25" i="32" s="1" a="1"/>
  <c r="B25" i="32" s="1"/>
  <c r="J23" i="32"/>
  <c r="C23" i="32" a="1"/>
  <c r="C23" i="32" s="1"/>
  <c r="O23" i="32" s="1"/>
  <c r="F39" i="31"/>
  <c r="O39" i="31" s="1"/>
  <c r="C29" i="31"/>
  <c r="C18" i="31"/>
  <c r="C24" i="31"/>
  <c r="C12" i="31"/>
  <c r="J30" i="31"/>
  <c r="J28" i="31"/>
  <c r="J28" i="32"/>
  <c r="J30" i="32"/>
  <c r="B30" i="32" s="1" a="1"/>
  <c r="B30" i="32" s="1"/>
  <c r="J30" i="33"/>
  <c r="B30" i="33" s="1" a="1"/>
  <c r="B30" i="33" s="1"/>
  <c r="J28" i="33"/>
  <c r="J30" i="34"/>
  <c r="B30" i="34" s="1" a="1"/>
  <c r="B30" i="34" s="1"/>
  <c r="J28" i="34"/>
  <c r="O15" i="34" a="1"/>
  <c r="O15" i="34" s="1"/>
  <c r="Q15" i="34"/>
  <c r="O15" i="33" a="1"/>
  <c r="O15" i="33" s="1"/>
  <c r="Q15" i="33"/>
  <c r="Q21" i="32"/>
  <c r="O21" i="32" a="1"/>
  <c r="O21" i="32" s="1"/>
  <c r="P27" i="32" a="1"/>
  <c r="P27" i="32" s="1"/>
  <c r="Q15" i="31"/>
  <c r="Q15" i="32"/>
  <c r="O15" i="32" a="1"/>
  <c r="O15" i="32" s="1"/>
  <c r="O21" i="34" a="1"/>
  <c r="O21" i="34" s="1"/>
  <c r="Q21" i="34"/>
  <c r="P27" i="34" a="1"/>
  <c r="P27" i="34" s="1"/>
  <c r="Q21" i="31"/>
  <c r="O21" i="33" a="1"/>
  <c r="O21" i="33" s="1"/>
  <c r="P27" i="33" a="1"/>
  <c r="P27" i="33" s="1"/>
  <c r="Q21" i="33"/>
  <c r="J17" i="33"/>
  <c r="C17" i="33" s="1" a="1"/>
  <c r="C17" i="33" s="1"/>
  <c r="O17" i="33" s="1"/>
  <c r="J19" i="33"/>
  <c r="B19" i="33" s="1" a="1"/>
  <c r="B19" i="33" s="1"/>
  <c r="J17" i="32"/>
  <c r="C17" i="32" s="1" a="1"/>
  <c r="C17" i="32" s="1"/>
  <c r="O17" i="32" s="1"/>
  <c r="J19" i="32"/>
  <c r="B19" i="32" s="1" a="1"/>
  <c r="B19" i="32" s="1"/>
  <c r="J19" i="31"/>
  <c r="J17" i="31"/>
  <c r="J17" i="34"/>
  <c r="C17" i="34" s="1" a="1"/>
  <c r="C17" i="34" s="1"/>
  <c r="O17" i="34" s="1"/>
  <c r="J19" i="34"/>
  <c r="B19" i="34" s="1" a="1"/>
  <c r="B19" i="34" s="1"/>
  <c r="B8" i="31" a="1"/>
  <c r="B8" i="31" s="1"/>
  <c r="F35" i="31" a="1"/>
  <c r="F35" i="31" s="1"/>
  <c r="B11" i="31" a="1"/>
  <c r="B11" i="31" s="1"/>
  <c r="B3" i="31" a="1"/>
  <c r="B3" i="31" s="1"/>
  <c r="E35" i="31" a="1"/>
  <c r="E35" i="31" s="1"/>
  <c r="C20" i="31" a="1"/>
  <c r="C20" i="31" s="1"/>
  <c r="B20" i="31" a="1"/>
  <c r="B20" i="31" s="1"/>
  <c r="B34" i="31" a="1"/>
  <c r="B34" i="31" s="1"/>
  <c r="B31" i="31" a="1"/>
  <c r="B31" i="31" s="1"/>
  <c r="B5" i="31" a="1"/>
  <c r="B5" i="31" s="1"/>
  <c r="B43" i="31" a="1"/>
  <c r="B43" i="31" s="1"/>
  <c r="B16" i="31" a="1"/>
  <c r="B16" i="31" s="1"/>
  <c r="B26" i="31" a="1"/>
  <c r="B26" i="31" s="1"/>
  <c r="B15" i="31" a="1"/>
  <c r="B15" i="31" s="1"/>
  <c r="C14" i="31" a="1"/>
  <c r="C14" i="31" s="1"/>
  <c r="B18" i="31" a="1"/>
  <c r="B18" i="31" s="1"/>
  <c r="B17" i="31" a="1"/>
  <c r="B17" i="31" s="1"/>
  <c r="B27" i="31" a="1"/>
  <c r="B27" i="31" s="1"/>
  <c r="B22" i="31" a="1"/>
  <c r="B22" i="31" s="1"/>
  <c r="B42" i="31" a="1"/>
  <c r="B42" i="31" s="1"/>
  <c r="B44" i="31" a="1"/>
  <c r="B44" i="31" s="1"/>
  <c r="C26" i="31" a="1"/>
  <c r="C26" i="31" s="1"/>
  <c r="B47" i="31" a="1"/>
  <c r="B47" i="31" s="1"/>
  <c r="C35" i="31" a="1"/>
  <c r="C35" i="31" s="1"/>
  <c r="B7" i="31" a="1"/>
  <c r="B7" i="31" s="1"/>
  <c r="B14" i="31" a="1"/>
  <c r="B14" i="31" s="1"/>
  <c r="B23" i="31" a="1"/>
  <c r="B23" i="31" s="1"/>
  <c r="C11" i="31" a="1"/>
  <c r="C11" i="31" s="1"/>
  <c r="C69" i="31" a="1"/>
  <c r="C69" i="31" s="1"/>
  <c r="C66" i="31" a="1"/>
  <c r="C66" i="31" s="1"/>
  <c r="B21" i="31" a="1"/>
  <c r="B21" i="31" s="1"/>
  <c r="B28" i="31" a="1"/>
  <c r="B28" i="31" s="1"/>
  <c r="D35" i="31" a="1"/>
  <c r="D35" i="31" s="1"/>
  <c r="B9" i="31" a="1"/>
  <c r="B9" i="31" s="1"/>
  <c r="B39" i="31" a="1"/>
  <c r="B39" i="31" s="1"/>
  <c r="B41" i="31" a="1"/>
  <c r="B41" i="31" s="1"/>
  <c r="B24" i="31" a="1"/>
  <c r="B24" i="31" s="1"/>
  <c r="C67" i="31" a="1"/>
  <c r="C67" i="31" s="1"/>
  <c r="B6" i="31" a="1"/>
  <c r="B6" i="31" s="1"/>
  <c r="B29" i="31" a="1"/>
  <c r="B29" i="31" s="1"/>
  <c r="B12" i="31" a="1"/>
  <c r="B12" i="31" s="1"/>
  <c r="C68" i="31" a="1"/>
  <c r="C68" i="31" s="1"/>
  <c r="B13" i="31" a="1"/>
  <c r="B13" i="31" s="1"/>
  <c r="B8" i="32" a="1"/>
  <c r="B8" i="32" s="1"/>
  <c r="B34" i="32" a="1"/>
  <c r="B34" i="32" s="1"/>
  <c r="B20" i="32" a="1"/>
  <c r="B20" i="32" s="1"/>
  <c r="B11" i="32" a="1"/>
  <c r="B11" i="32" s="1"/>
  <c r="B31" i="32" a="1"/>
  <c r="B31" i="32" s="1"/>
  <c r="B43" i="32" a="1"/>
  <c r="B43" i="32" s="1"/>
  <c r="B9" i="32" a="1"/>
  <c r="B9" i="32" s="1"/>
  <c r="B17" i="32" a="1"/>
  <c r="B17" i="32" s="1"/>
  <c r="B26" i="32" a="1"/>
  <c r="B26" i="32" s="1"/>
  <c r="B16" i="32" a="1"/>
  <c r="B16" i="32" s="1"/>
  <c r="B6" i="32" a="1"/>
  <c r="B6" i="32" s="1"/>
  <c r="C69" i="32" a="1"/>
  <c r="C69" i="32" s="1"/>
  <c r="B15" i="32" a="1"/>
  <c r="B15" i="32" s="1"/>
  <c r="B5" i="32" a="1"/>
  <c r="B5" i="32" s="1"/>
  <c r="C66" i="32" a="1"/>
  <c r="C66" i="32" s="1"/>
  <c r="F35" i="32" a="1"/>
  <c r="F35" i="32" s="1"/>
  <c r="C14" i="32" a="1"/>
  <c r="C14" i="32" s="1"/>
  <c r="B3" i="32" a="1"/>
  <c r="B3" i="32" s="1"/>
  <c r="E35" i="32" a="1"/>
  <c r="E35" i="32" s="1"/>
  <c r="C20" i="32" a="1"/>
  <c r="C20" i="32" s="1"/>
  <c r="C11" i="32" a="1"/>
  <c r="C11" i="32" s="1"/>
  <c r="C26" i="32" a="1"/>
  <c r="C26" i="32" s="1"/>
  <c r="B14" i="32" a="1"/>
  <c r="B14" i="32" s="1"/>
  <c r="B23" i="32" a="1"/>
  <c r="B23" i="32" s="1"/>
  <c r="B12" i="32" a="1"/>
  <c r="B12" i="32" s="1"/>
  <c r="C68" i="32" a="1"/>
  <c r="C68" i="32" s="1"/>
  <c r="B7" i="32" a="1"/>
  <c r="B7" i="32" s="1"/>
  <c r="B29" i="32" a="1"/>
  <c r="B29" i="32" s="1"/>
  <c r="B24" i="32" a="1"/>
  <c r="B24" i="32" s="1"/>
  <c r="B22" i="32" a="1"/>
  <c r="B22" i="32" s="1"/>
  <c r="C35" i="32" a="1"/>
  <c r="C35" i="32" s="1"/>
  <c r="B27" i="32" a="1"/>
  <c r="B27" i="32" s="1"/>
  <c r="B39" i="32" a="1"/>
  <c r="B39" i="32" s="1"/>
  <c r="C67" i="32" a="1"/>
  <c r="C67" i="32" s="1"/>
  <c r="D35" i="32" a="1"/>
  <c r="D35" i="32" s="1"/>
  <c r="B13" i="32" a="1"/>
  <c r="B13" i="32" s="1"/>
  <c r="B41" i="32" a="1"/>
  <c r="B41" i="32" s="1"/>
  <c r="B28" i="32" a="1"/>
  <c r="B28" i="32" s="1"/>
  <c r="B44" i="32" a="1"/>
  <c r="B44" i="32" s="1"/>
  <c r="B42" i="32" a="1"/>
  <c r="B42" i="32" s="1"/>
  <c r="B21" i="32" a="1"/>
  <c r="B21" i="32" s="1"/>
  <c r="B18" i="32" a="1"/>
  <c r="B18" i="32" s="1"/>
  <c r="B47" i="32" a="1"/>
  <c r="B47" i="32" s="1"/>
  <c r="B23" i="33" a="1"/>
  <c r="B23" i="33" s="1"/>
  <c r="B42" i="33" a="1"/>
  <c r="B42" i="33" s="1"/>
  <c r="F35" i="33" a="1"/>
  <c r="F35" i="33" s="1"/>
  <c r="B16" i="33" a="1"/>
  <c r="B16" i="33" s="1"/>
  <c r="C35" i="33" a="1"/>
  <c r="C35" i="33" s="1"/>
  <c r="B15" i="33" a="1"/>
  <c r="B15" i="33" s="1"/>
  <c r="C67" i="33" a="1"/>
  <c r="C67" i="33" s="1"/>
  <c r="B34" i="33" a="1"/>
  <c r="B34" i="33" s="1"/>
  <c r="C14" i="33" a="1"/>
  <c r="C14" i="33" s="1"/>
  <c r="B5" i="33" a="1"/>
  <c r="B5" i="33" s="1"/>
  <c r="C66" i="33" a="1"/>
  <c r="C66" i="33" s="1"/>
  <c r="B3" i="33" a="1"/>
  <c r="B3" i="33" s="1"/>
  <c r="B29" i="33" a="1"/>
  <c r="B29" i="33" s="1"/>
  <c r="C20" i="33" a="1"/>
  <c r="C20" i="33" s="1"/>
  <c r="B20" i="33" a="1"/>
  <c r="B20" i="33" s="1"/>
  <c r="B43" i="33" a="1"/>
  <c r="B43" i="33" s="1"/>
  <c r="B26" i="33" a="1"/>
  <c r="B26" i="33" s="1"/>
  <c r="B11" i="33" a="1"/>
  <c r="B11" i="33" s="1"/>
  <c r="B22" i="33" a="1"/>
  <c r="B22" i="33" s="1"/>
  <c r="C69" i="33" a="1"/>
  <c r="C69" i="33" s="1"/>
  <c r="B18" i="33" a="1"/>
  <c r="B18" i="33" s="1"/>
  <c r="B17" i="33" a="1"/>
  <c r="B17" i="33" s="1"/>
  <c r="B8" i="33" a="1"/>
  <c r="B8" i="33" s="1"/>
  <c r="B28" i="33" a="1"/>
  <c r="B28" i="33" s="1"/>
  <c r="B39" i="33" a="1"/>
  <c r="B39" i="33" s="1"/>
  <c r="C26" i="33" a="1"/>
  <c r="C26" i="33" s="1"/>
  <c r="B12" i="33" a="1"/>
  <c r="B12" i="33" s="1"/>
  <c r="B7" i="33" a="1"/>
  <c r="B7" i="33" s="1"/>
  <c r="B31" i="33" a="1"/>
  <c r="B31" i="33" s="1"/>
  <c r="B21" i="33" a="1"/>
  <c r="B21" i="33" s="1"/>
  <c r="B41" i="33" a="1"/>
  <c r="B41" i="33" s="1"/>
  <c r="D35" i="33" a="1"/>
  <c r="D35" i="33" s="1"/>
  <c r="B13" i="33" a="1"/>
  <c r="B13" i="33" s="1"/>
  <c r="B6" i="33" a="1"/>
  <c r="B6" i="33" s="1"/>
  <c r="B44" i="33" a="1"/>
  <c r="B44" i="33" s="1"/>
  <c r="B14" i="33" a="1"/>
  <c r="B14" i="33" s="1"/>
  <c r="E35" i="33" a="1"/>
  <c r="E35" i="33" s="1"/>
  <c r="B9" i="33" a="1"/>
  <c r="B9" i="33" s="1"/>
  <c r="B47" i="33" a="1"/>
  <c r="B47" i="33" s="1"/>
  <c r="B24" i="33" a="1"/>
  <c r="B24" i="33" s="1"/>
  <c r="C11" i="33" a="1"/>
  <c r="C11" i="33" s="1"/>
  <c r="C68" i="33" a="1"/>
  <c r="C68" i="33" s="1"/>
  <c r="B27" i="33" a="1"/>
  <c r="B27" i="33" s="1"/>
  <c r="B23" i="34" a="1"/>
  <c r="B23" i="34" s="1"/>
  <c r="C66" i="34" a="1"/>
  <c r="C66" i="34" s="1"/>
  <c r="B29" i="34" a="1"/>
  <c r="B29" i="34" s="1"/>
  <c r="C11" i="34" a="1"/>
  <c r="C11" i="34" s="1"/>
  <c r="B3" i="34" a="1"/>
  <c r="B3" i="34" s="1"/>
  <c r="B11" i="34" a="1"/>
  <c r="B11" i="34" s="1"/>
  <c r="B16" i="34" a="1"/>
  <c r="B16" i="34" s="1"/>
  <c r="B26" i="34" a="1"/>
  <c r="B26" i="34" s="1"/>
  <c r="B15" i="34" a="1"/>
  <c r="B15" i="34" s="1"/>
  <c r="B9" i="34" a="1"/>
  <c r="B9" i="34" s="1"/>
  <c r="B43" i="34" a="1"/>
  <c r="B43" i="34" s="1"/>
  <c r="F35" i="34" a="1"/>
  <c r="F35" i="34" s="1"/>
  <c r="C14" i="34" a="1"/>
  <c r="C14" i="34" s="1"/>
  <c r="B42" i="34" a="1"/>
  <c r="B42" i="34" s="1"/>
  <c r="C35" i="34" a="1"/>
  <c r="C35" i="34" s="1"/>
  <c r="B14" i="34" a="1"/>
  <c r="B14" i="34" s="1"/>
  <c r="B8" i="34" a="1"/>
  <c r="B8" i="34" s="1"/>
  <c r="B34" i="34" a="1"/>
  <c r="B34" i="34" s="1"/>
  <c r="C20" i="34" a="1"/>
  <c r="C20" i="34" s="1"/>
  <c r="B13" i="34" a="1"/>
  <c r="B13" i="34" s="1"/>
  <c r="B6" i="34" a="1"/>
  <c r="B6" i="34" s="1"/>
  <c r="B20" i="34" a="1"/>
  <c r="B20" i="34" s="1"/>
  <c r="B12" i="34" a="1"/>
  <c r="B12" i="34" s="1"/>
  <c r="B5" i="34" a="1"/>
  <c r="B5" i="34" s="1"/>
  <c r="B39" i="34" a="1"/>
  <c r="B39" i="34" s="1"/>
  <c r="B21" i="34" a="1"/>
  <c r="B21" i="34" s="1"/>
  <c r="B28" i="34" a="1"/>
  <c r="B28" i="34" s="1"/>
  <c r="C68" i="34" a="1"/>
  <c r="C68" i="34" s="1"/>
  <c r="B7" i="34" a="1"/>
  <c r="B7" i="34" s="1"/>
  <c r="B41" i="34" a="1"/>
  <c r="B41" i="34" s="1"/>
  <c r="B22" i="34" a="1"/>
  <c r="B22" i="34" s="1"/>
  <c r="B24" i="34" a="1"/>
  <c r="B24" i="34" s="1"/>
  <c r="B17" i="34" a="1"/>
  <c r="B17" i="34" s="1"/>
  <c r="C67" i="34" a="1"/>
  <c r="C67" i="34" s="1"/>
  <c r="C26" i="34" a="1"/>
  <c r="C26" i="34" s="1"/>
  <c r="B27" i="34" a="1"/>
  <c r="B27" i="34" s="1"/>
  <c r="D35" i="34" a="1"/>
  <c r="D35" i="34" s="1"/>
  <c r="B31" i="34" a="1"/>
  <c r="B31" i="34" s="1"/>
  <c r="B18" i="34" a="1"/>
  <c r="B18" i="34" s="1"/>
  <c r="B44" i="34" a="1"/>
  <c r="B44" i="34" s="1"/>
  <c r="E35" i="34" a="1"/>
  <c r="E35" i="34" s="1"/>
  <c r="B47" i="34" a="1"/>
  <c r="B47" i="34" s="1"/>
  <c r="C69" i="34" a="1"/>
  <c r="C69" i="34" s="1"/>
  <c r="F39" i="30"/>
  <c r="O39" i="30" s="1"/>
  <c r="J19" i="30"/>
  <c r="J17" i="30"/>
  <c r="J30" i="30"/>
  <c r="J28" i="30"/>
  <c r="C12" i="30"/>
  <c r="C24" i="30"/>
  <c r="C18" i="30"/>
  <c r="C29" i="30"/>
  <c r="C13" i="30"/>
  <c r="J25" i="30"/>
  <c r="J23" i="30"/>
  <c r="E35" i="30" a="1"/>
  <c r="E35" i="30" s="1"/>
  <c r="B39" i="30" a="1"/>
  <c r="B39" i="30" s="1"/>
  <c r="B27" i="30" a="1"/>
  <c r="B27" i="30" s="1"/>
  <c r="B16" i="30" a="1"/>
  <c r="B16" i="30" s="1"/>
  <c r="B8" i="30" a="1"/>
  <c r="B8" i="30" s="1"/>
  <c r="B26" i="30" a="1"/>
  <c r="B26" i="30" s="1"/>
  <c r="B15" i="30" a="1"/>
  <c r="B15" i="30" s="1"/>
  <c r="B5" i="30" a="1"/>
  <c r="B5" i="30" s="1"/>
  <c r="B14" i="30" a="1"/>
  <c r="B14" i="30" s="1"/>
  <c r="B42" i="30" a="1"/>
  <c r="B42" i="30" s="1"/>
  <c r="F35" i="30" a="1"/>
  <c r="F35" i="30" s="1"/>
  <c r="B24" i="30" a="1"/>
  <c r="B24" i="30" s="1"/>
  <c r="B13" i="30" a="1"/>
  <c r="B13" i="30" s="1"/>
  <c r="C69" i="30" a="1"/>
  <c r="C69" i="30" s="1"/>
  <c r="D35" i="30" a="1"/>
  <c r="D35" i="30" s="1"/>
  <c r="B12" i="30" a="1"/>
  <c r="B12" i="30" s="1"/>
  <c r="B34" i="30" a="1"/>
  <c r="B34" i="30" s="1"/>
  <c r="C20" i="30" a="1"/>
  <c r="C20" i="30" s="1"/>
  <c r="B11" i="30" a="1"/>
  <c r="B11" i="30" s="1"/>
  <c r="B9" i="30" a="1"/>
  <c r="B9" i="30" s="1"/>
  <c r="B41" i="30" a="1"/>
  <c r="B41" i="30" s="1"/>
  <c r="B44" i="30" a="1"/>
  <c r="B44" i="30" s="1"/>
  <c r="C11" i="30" a="1"/>
  <c r="C11" i="30" s="1"/>
  <c r="B47" i="30" a="1"/>
  <c r="B47" i="30" s="1"/>
  <c r="B6" i="30" a="1"/>
  <c r="B6" i="30" s="1"/>
  <c r="B18" i="30" a="1"/>
  <c r="B18" i="30" s="1"/>
  <c r="B43" i="30" a="1"/>
  <c r="B43" i="30" s="1"/>
  <c r="C68" i="30" a="1"/>
  <c r="C68" i="30" s="1"/>
  <c r="B21" i="30" a="1"/>
  <c r="B21" i="30" s="1"/>
  <c r="B17" i="30" a="1"/>
  <c r="B17" i="30" s="1"/>
  <c r="B3" i="30" a="1"/>
  <c r="B3" i="30" s="1"/>
  <c r="B23" i="30" a="1"/>
  <c r="B23" i="30" s="1"/>
  <c r="B22" i="30" a="1"/>
  <c r="B22" i="30" s="1"/>
  <c r="B28" i="30" a="1"/>
  <c r="B28" i="30" s="1"/>
  <c r="C14" i="30" a="1"/>
  <c r="C14" i="30" s="1"/>
  <c r="C26" i="30" a="1"/>
  <c r="C26" i="30" s="1"/>
  <c r="C67" i="30" a="1"/>
  <c r="C67" i="30" s="1"/>
  <c r="B20" i="30" a="1"/>
  <c r="B20" i="30" s="1"/>
  <c r="C66" i="30" a="1"/>
  <c r="C66" i="30" s="1"/>
  <c r="B29" i="30" a="1"/>
  <c r="B29" i="30" s="1"/>
  <c r="B7" i="30" a="1"/>
  <c r="B7" i="30" s="1"/>
  <c r="B31" i="30" a="1"/>
  <c r="B31" i="30" s="1"/>
  <c r="C35" i="30" a="1"/>
  <c r="C35" i="30" s="1"/>
  <c r="Q15" i="30"/>
  <c r="Q21" i="30"/>
  <c r="O10" i="34" a="1"/>
  <c r="O10" i="33" a="1"/>
  <c r="O10" i="32" a="1"/>
  <c r="B30" i="31" a="1"/>
  <c r="C28" i="31" a="1"/>
  <c r="B25" i="31" a="1"/>
  <c r="C23" i="31" a="1"/>
  <c r="P27" i="31" a="1"/>
  <c r="O21" i="31" a="1"/>
  <c r="B19" i="31" a="1"/>
  <c r="C17" i="31" a="1"/>
  <c r="O15" i="31" a="1"/>
  <c r="O10" i="31" a="1"/>
  <c r="C28" i="30" a="1"/>
  <c r="B30" i="30" a="1"/>
  <c r="B25" i="30" a="1"/>
  <c r="C23" i="30" a="1"/>
  <c r="O21" i="30" a="1"/>
  <c r="P27" i="30" a="1"/>
  <c r="C17" i="30" a="1"/>
  <c r="B19" i="30" a="1"/>
  <c r="O15" i="30" a="1"/>
  <c r="O10" i="30" a="1"/>
  <c r="O27" i="33" a="1"/>
  <c r="P15" i="30" a="1"/>
  <c r="P21" i="32" a="1"/>
  <c r="P21" i="31" a="1"/>
  <c r="P36" i="30" a="1"/>
  <c r="O13" i="32" a="1"/>
  <c r="H79" i="37" a="1"/>
  <c r="Q44" i="7" a="1"/>
  <c r="H3" i="27" a="1"/>
  <c r="O24" i="34" a="1"/>
  <c r="H97" i="36" a="1"/>
  <c r="O27" i="30" a="1"/>
  <c r="O13" i="33" a="1"/>
  <c r="H97" i="37" a="1"/>
  <c r="O12" i="34" a="1"/>
  <c r="H94" i="36" a="1"/>
  <c r="J18" i="31"/>
  <c r="Q45" i="7" a="1"/>
  <c r="O12" i="33" a="1"/>
  <c r="Q41" i="7" a="1"/>
  <c r="O24" i="32" a="1"/>
  <c r="O24" i="33" a="1"/>
  <c r="O27" i="31" a="1"/>
  <c r="Q32" i="7" a="1"/>
  <c r="J12" i="31"/>
  <c r="O13" i="34" a="1"/>
  <c r="P15" i="34" a="1"/>
  <c r="O18" i="32" a="1"/>
  <c r="H97" i="38" a="1"/>
  <c r="Q43" i="7" a="1"/>
  <c r="P15" i="33" a="1"/>
  <c r="P36" i="34" a="1"/>
  <c r="P15" i="31" a="1"/>
  <c r="H79" i="38" a="1"/>
  <c r="Q30" i="7" a="1"/>
  <c r="P36" i="33" a="1"/>
  <c r="H79" i="36" a="1"/>
  <c r="J12" i="30"/>
  <c r="J24" i="30"/>
  <c r="P36" i="32" a="1"/>
  <c r="P36" i="31" a="1"/>
  <c r="J24" i="31"/>
  <c r="P15" i="32" a="1"/>
  <c r="H31" i="35" a="1"/>
  <c r="P21" i="30" a="1"/>
  <c r="Q33" i="7" a="1"/>
  <c r="O18" i="34" a="1"/>
  <c r="P21" i="34" a="1"/>
  <c r="J13" i="31"/>
  <c r="H5" i="36" a="1"/>
  <c r="Q31" i="7" a="1"/>
  <c r="P21" i="33" a="1"/>
  <c r="O12" i="32" a="1"/>
  <c r="O18" i="33" a="1"/>
  <c r="H94" i="38" a="1"/>
  <c r="H94" i="37" a="1"/>
  <c r="Q42" i="7" a="1"/>
  <c r="J29" i="30"/>
  <c r="J13" i="30"/>
  <c r="J18" i="30"/>
  <c r="J29" i="31"/>
  <c r="C28" i="31" l="1"/>
  <c r="O28" i="31" s="1"/>
  <c r="C23" i="31"/>
  <c r="O23" i="31" s="1"/>
  <c r="O21" i="31"/>
  <c r="P27" i="31"/>
  <c r="O15" i="31"/>
  <c r="Q33" i="7"/>
  <c r="Q32" i="7"/>
  <c r="O27" i="31"/>
  <c r="O27" i="33"/>
  <c r="Q31" i="7"/>
  <c r="O18" i="32"/>
  <c r="O12" i="34"/>
  <c r="O13" i="33"/>
  <c r="O12" i="33"/>
  <c r="O10" i="34"/>
  <c r="O24" i="33"/>
  <c r="O24" i="34"/>
  <c r="O13" i="32"/>
  <c r="O10" i="31"/>
  <c r="O12" i="32"/>
  <c r="O10" i="32"/>
  <c r="O24" i="32"/>
  <c r="O18" i="33"/>
  <c r="O13" i="34"/>
  <c r="O10" i="33"/>
  <c r="O18" i="34"/>
  <c r="B25" i="31"/>
  <c r="B19" i="31"/>
  <c r="P21" i="31"/>
  <c r="C17" i="31"/>
  <c r="O17" i="31" s="1"/>
  <c r="P21" i="32"/>
  <c r="P21" i="34"/>
  <c r="P15" i="33"/>
  <c r="P36" i="33"/>
  <c r="O40" i="33" s="1"/>
  <c r="P36" i="31"/>
  <c r="O40" i="31" s="1"/>
  <c r="P15" i="31"/>
  <c r="P36" i="34"/>
  <c r="O40" i="34" s="1"/>
  <c r="P15" i="34"/>
  <c r="P21" i="33"/>
  <c r="P15" i="32"/>
  <c r="P36" i="32"/>
  <c r="O40" i="32" s="1"/>
  <c r="B30" i="31"/>
  <c r="O27" i="30"/>
  <c r="H97" i="38"/>
  <c r="H79" i="38"/>
  <c r="H94" i="38"/>
  <c r="H10" i="38" s="1"/>
  <c r="H94" i="37"/>
  <c r="H10" i="37" s="1"/>
  <c r="H79" i="37"/>
  <c r="H97" i="37"/>
  <c r="H97" i="36"/>
  <c r="H94" i="36"/>
  <c r="H10" i="36" s="1"/>
  <c r="H5" i="36"/>
  <c r="H79" i="36"/>
  <c r="H31" i="35"/>
  <c r="C23" i="30"/>
  <c r="O23" i="30" s="1"/>
  <c r="C28" i="30"/>
  <c r="O28" i="30" s="1"/>
  <c r="O10" i="30"/>
  <c r="Q44" i="7"/>
  <c r="Q45" i="7"/>
  <c r="Q43" i="7"/>
  <c r="B30" i="30"/>
  <c r="B25" i="30"/>
  <c r="C17" i="30"/>
  <c r="O17" i="30" s="1"/>
  <c r="B19" i="30"/>
  <c r="O21" i="30"/>
  <c r="P27" i="30"/>
  <c r="O15" i="30"/>
  <c r="P36" i="30"/>
  <c r="O40" i="30" s="1"/>
  <c r="P15" i="30"/>
  <c r="P21" i="30"/>
  <c r="Q42" i="7"/>
  <c r="Q41" i="7"/>
  <c r="H3" i="27"/>
  <c r="Q30" i="7"/>
  <c r="O29" i="31" a="1"/>
  <c r="O29" i="30" a="1"/>
  <c r="H4" i="38" a="1"/>
  <c r="H69" i="37" a="1"/>
  <c r="H4" i="36" a="1"/>
  <c r="O18" i="30" a="1"/>
  <c r="H97" i="35" a="1"/>
  <c r="H110" i="37" a="1"/>
  <c r="H86" i="37" a="1"/>
  <c r="H5" i="38" a="1"/>
  <c r="O24" i="30" a="1"/>
  <c r="H37" i="37" a="1"/>
  <c r="H4" i="37" a="1"/>
  <c r="H74" i="37" a="1"/>
  <c r="H96" i="35" a="1"/>
  <c r="O13" i="31" a="1"/>
  <c r="O12" i="31" a="1"/>
  <c r="O18" i="31" a="1"/>
  <c r="H102" i="37" a="1"/>
  <c r="H25" i="27" a="1"/>
  <c r="H37" i="38" a="1"/>
  <c r="H86" i="36" a="1"/>
  <c r="H37" i="36" a="1"/>
  <c r="H5" i="27" a="1"/>
  <c r="H4" i="27" a="1"/>
  <c r="H96" i="38" a="1"/>
  <c r="H31" i="27" a="1"/>
  <c r="H94" i="35" a="1"/>
  <c r="H74" i="36" a="1"/>
  <c r="H5" i="37" a="1"/>
  <c r="H110" i="27" a="1"/>
  <c r="H86" i="38" a="1"/>
  <c r="H74" i="38" a="1"/>
  <c r="H96" i="37" a="1"/>
  <c r="H97" i="27" a="1"/>
  <c r="H69" i="36" a="1"/>
  <c r="H96" i="36" a="1"/>
  <c r="O13" i="30" a="1"/>
  <c r="O12" i="30" a="1"/>
  <c r="H102" i="36" a="1"/>
  <c r="H37" i="35" a="1"/>
  <c r="H102" i="38" a="1"/>
  <c r="H96" i="27" a="1"/>
  <c r="H27" i="27" a="1"/>
  <c r="O24" i="31" a="1"/>
  <c r="H110" i="36" a="1"/>
  <c r="H110" i="38" a="1"/>
  <c r="H37" i="27" a="1"/>
  <c r="H69" i="38" a="1"/>
  <c r="H4" i="35" a="1"/>
  <c r="H8" i="27" a="1"/>
  <c r="H79" i="35" a="1"/>
  <c r="H5" i="35" a="1"/>
  <c r="H110" i="35" a="1"/>
  <c r="O29" i="31" l="1"/>
  <c r="H96" i="35"/>
  <c r="H110" i="38"/>
  <c r="H130" i="38" s="1"/>
  <c r="H110" i="36"/>
  <c r="BD127" i="36" s="1"/>
  <c r="O12" i="31"/>
  <c r="O13" i="31"/>
  <c r="H110" i="37"/>
  <c r="H130" i="37" s="1"/>
  <c r="O18" i="31"/>
  <c r="O24" i="31"/>
  <c r="H37" i="38"/>
  <c r="BG40" i="38" s="1"/>
  <c r="BG41" i="38" s="1"/>
  <c r="H37" i="36"/>
  <c r="AL40" i="36" s="1"/>
  <c r="AL41" i="36" s="1"/>
  <c r="H37" i="37"/>
  <c r="BJ40" i="37" s="1"/>
  <c r="BJ41" i="37" s="1"/>
  <c r="H96" i="27"/>
  <c r="H96" i="38"/>
  <c r="AI100" i="38" s="1"/>
  <c r="H4" i="38"/>
  <c r="AO22" i="38" s="1"/>
  <c r="H69" i="38"/>
  <c r="H102" i="38"/>
  <c r="H5" i="38"/>
  <c r="H86" i="38"/>
  <c r="H74" i="38"/>
  <c r="H9" i="38"/>
  <c r="BP82" i="38"/>
  <c r="BP83" i="38" s="1"/>
  <c r="BV82" i="38"/>
  <c r="BV83" i="38" s="1"/>
  <c r="J82" i="38"/>
  <c r="J83" i="38" s="1"/>
  <c r="P82" i="38"/>
  <c r="P83" i="38" s="1"/>
  <c r="O82" i="38"/>
  <c r="O83" i="38" s="1"/>
  <c r="N82" i="38"/>
  <c r="N83" i="38" s="1"/>
  <c r="AI82" i="38"/>
  <c r="AI83" i="38" s="1"/>
  <c r="I82" i="38"/>
  <c r="I83" i="38" s="1"/>
  <c r="BQ82" i="38"/>
  <c r="BQ83" i="38" s="1"/>
  <c r="BH82" i="38"/>
  <c r="BH83" i="38" s="1"/>
  <c r="BN82" i="38"/>
  <c r="BN83" i="38" s="1"/>
  <c r="BT82" i="38"/>
  <c r="BT83" i="38" s="1"/>
  <c r="BS82" i="38"/>
  <c r="BS83" i="38" s="1"/>
  <c r="BR82" i="38"/>
  <c r="BR83" i="38" s="1"/>
  <c r="BO82" i="38"/>
  <c r="BO83" i="38" s="1"/>
  <c r="M82" i="38"/>
  <c r="M83" i="38" s="1"/>
  <c r="BM82" i="38"/>
  <c r="BM83" i="38" s="1"/>
  <c r="Q82" i="38"/>
  <c r="Q83" i="38" s="1"/>
  <c r="AZ82" i="38"/>
  <c r="AZ83" i="38" s="1"/>
  <c r="BF82" i="38"/>
  <c r="BF83" i="38" s="1"/>
  <c r="BL82" i="38"/>
  <c r="BL83" i="38" s="1"/>
  <c r="BK82" i="38"/>
  <c r="BK83" i="38" s="1"/>
  <c r="BJ82" i="38"/>
  <c r="BJ83" i="38" s="1"/>
  <c r="AS82" i="38"/>
  <c r="AS83" i="38" s="1"/>
  <c r="BA82" i="38"/>
  <c r="BA83" i="38" s="1"/>
  <c r="BG82" i="38"/>
  <c r="BG83" i="38" s="1"/>
  <c r="AR82" i="38"/>
  <c r="AR83" i="38" s="1"/>
  <c r="AX82" i="38"/>
  <c r="AX83" i="38" s="1"/>
  <c r="BD82" i="38"/>
  <c r="BD83" i="38" s="1"/>
  <c r="BC82" i="38"/>
  <c r="BC83" i="38" s="1"/>
  <c r="BB82" i="38"/>
  <c r="BB83" i="38" s="1"/>
  <c r="Y82" i="38"/>
  <c r="Y83" i="38" s="1"/>
  <c r="AG82" i="38"/>
  <c r="AG83" i="38" s="1"/>
  <c r="AW82" i="38"/>
  <c r="AW83" i="38" s="1"/>
  <c r="AJ82" i="38"/>
  <c r="AJ83" i="38" s="1"/>
  <c r="AP82" i="38"/>
  <c r="AP83" i="38" s="1"/>
  <c r="AV82" i="38"/>
  <c r="AV83" i="38" s="1"/>
  <c r="AU82" i="38"/>
  <c r="AU83" i="38" s="1"/>
  <c r="AT82" i="38"/>
  <c r="AT83" i="38" s="1"/>
  <c r="BI82" i="38"/>
  <c r="BI83" i="38" s="1"/>
  <c r="K82" i="38"/>
  <c r="K83" i="38" s="1"/>
  <c r="AQ82" i="38"/>
  <c r="AQ83" i="38" s="1"/>
  <c r="AB82" i="38"/>
  <c r="AB83" i="38" s="1"/>
  <c r="AH82" i="38"/>
  <c r="AH83" i="38" s="1"/>
  <c r="AN82" i="38"/>
  <c r="AN83" i="38" s="1"/>
  <c r="AM82" i="38"/>
  <c r="AM83" i="38" s="1"/>
  <c r="AL82" i="38"/>
  <c r="AL83" i="38" s="1"/>
  <c r="AO82" i="38"/>
  <c r="AO83" i="38" s="1"/>
  <c r="BU82" i="38"/>
  <c r="BU83" i="38" s="1"/>
  <c r="AK82" i="38"/>
  <c r="AK83" i="38" s="1"/>
  <c r="L82" i="38"/>
  <c r="L83" i="38" s="1"/>
  <c r="X82" i="38"/>
  <c r="X83" i="38" s="1"/>
  <c r="V82" i="38"/>
  <c r="V83" i="38" s="1"/>
  <c r="AC82" i="38"/>
  <c r="AC83" i="38" s="1"/>
  <c r="U82" i="38"/>
  <c r="U83" i="38" s="1"/>
  <c r="T82" i="38"/>
  <c r="T83" i="38" s="1"/>
  <c r="Z82" i="38"/>
  <c r="Z83" i="38" s="1"/>
  <c r="AF82" i="38"/>
  <c r="AF83" i="38" s="1"/>
  <c r="AE82" i="38"/>
  <c r="AE83" i="38" s="1"/>
  <c r="AD82" i="38"/>
  <c r="AD83" i="38" s="1"/>
  <c r="S82" i="38"/>
  <c r="S83" i="38" s="1"/>
  <c r="AY82" i="38"/>
  <c r="AY83" i="38" s="1"/>
  <c r="AA82" i="38"/>
  <c r="AA83" i="38" s="1"/>
  <c r="R82" i="38"/>
  <c r="R83" i="38" s="1"/>
  <c r="W82" i="38"/>
  <c r="W83" i="38" s="1"/>
  <c r="BE82" i="38"/>
  <c r="BE83" i="38" s="1"/>
  <c r="H5" i="37"/>
  <c r="H74" i="37"/>
  <c r="H69" i="37"/>
  <c r="H102" i="37"/>
  <c r="H4" i="37"/>
  <c r="H96" i="37"/>
  <c r="H86" i="37"/>
  <c r="H9" i="37"/>
  <c r="AH82" i="37"/>
  <c r="AH83" i="37" s="1"/>
  <c r="AO82" i="37"/>
  <c r="AO83" i="37" s="1"/>
  <c r="AV82" i="37"/>
  <c r="AV83" i="37" s="1"/>
  <c r="AU82" i="37"/>
  <c r="AU83" i="37" s="1"/>
  <c r="AT82" i="37"/>
  <c r="AT83" i="37" s="1"/>
  <c r="AR82" i="37"/>
  <c r="AR83" i="37" s="1"/>
  <c r="M82" i="37"/>
  <c r="M83" i="37" s="1"/>
  <c r="AA82" i="37"/>
  <c r="AA83" i="37" s="1"/>
  <c r="AZ82" i="37"/>
  <c r="AZ83" i="37" s="1"/>
  <c r="Z82" i="37"/>
  <c r="Z83" i="37" s="1"/>
  <c r="AG82" i="37"/>
  <c r="AG83" i="37" s="1"/>
  <c r="AN82" i="37"/>
  <c r="AN83" i="37" s="1"/>
  <c r="AM82" i="37"/>
  <c r="AM83" i="37" s="1"/>
  <c r="AL82" i="37"/>
  <c r="AL83" i="37" s="1"/>
  <c r="AJ82" i="37"/>
  <c r="AJ83" i="37" s="1"/>
  <c r="AQ82" i="37"/>
  <c r="AQ83" i="37" s="1"/>
  <c r="AC82" i="37"/>
  <c r="AC83" i="37" s="1"/>
  <c r="BC82" i="37"/>
  <c r="BC83" i="37" s="1"/>
  <c r="R82" i="37"/>
  <c r="R83" i="37" s="1"/>
  <c r="Y82" i="37"/>
  <c r="Y83" i="37" s="1"/>
  <c r="AF82" i="37"/>
  <c r="AF83" i="37" s="1"/>
  <c r="AE82" i="37"/>
  <c r="AE83" i="37" s="1"/>
  <c r="AD82" i="37"/>
  <c r="AD83" i="37" s="1"/>
  <c r="AB82" i="37"/>
  <c r="AB83" i="37" s="1"/>
  <c r="K82" i="37"/>
  <c r="K83" i="37" s="1"/>
  <c r="U82" i="37"/>
  <c r="U83" i="37" s="1"/>
  <c r="BB82" i="37"/>
  <c r="BB83" i="37" s="1"/>
  <c r="BV82" i="37"/>
  <c r="BV83" i="37" s="1"/>
  <c r="J82" i="37"/>
  <c r="J83" i="37" s="1"/>
  <c r="Q82" i="37"/>
  <c r="Q83" i="37" s="1"/>
  <c r="X82" i="37"/>
  <c r="X83" i="37" s="1"/>
  <c r="W82" i="37"/>
  <c r="W83" i="37" s="1"/>
  <c r="V82" i="37"/>
  <c r="V83" i="37" s="1"/>
  <c r="T82" i="37"/>
  <c r="T83" i="37" s="1"/>
  <c r="BQ82" i="37"/>
  <c r="BQ83" i="37" s="1"/>
  <c r="BI82" i="37"/>
  <c r="BI83" i="37" s="1"/>
  <c r="AP82" i="37"/>
  <c r="AP83" i="37" s="1"/>
  <c r="BN82" i="37"/>
  <c r="BN83" i="37" s="1"/>
  <c r="BU82" i="37"/>
  <c r="BU83" i="37" s="1"/>
  <c r="I82" i="37"/>
  <c r="I83" i="37" s="1"/>
  <c r="P82" i="37"/>
  <c r="P83" i="37" s="1"/>
  <c r="O82" i="37"/>
  <c r="O83" i="37" s="1"/>
  <c r="N82" i="37"/>
  <c r="N83" i="37" s="1"/>
  <c r="L82" i="37"/>
  <c r="L83" i="37" s="1"/>
  <c r="AK82" i="37"/>
  <c r="AK83" i="37" s="1"/>
  <c r="BA82" i="37"/>
  <c r="BA83" i="37" s="1"/>
  <c r="BD82" i="37"/>
  <c r="BD83" i="37" s="1"/>
  <c r="BF82" i="37"/>
  <c r="BF83" i="37" s="1"/>
  <c r="BM82" i="37"/>
  <c r="BM83" i="37" s="1"/>
  <c r="BT82" i="37"/>
  <c r="BT83" i="37" s="1"/>
  <c r="BS82" i="37"/>
  <c r="BS83" i="37" s="1"/>
  <c r="BR82" i="37"/>
  <c r="BR83" i="37" s="1"/>
  <c r="BP82" i="37"/>
  <c r="BP83" i="37" s="1"/>
  <c r="AY82" i="37"/>
  <c r="AY83" i="37" s="1"/>
  <c r="BO82" i="37"/>
  <c r="BO83" i="37" s="1"/>
  <c r="AS82" i="37"/>
  <c r="AS83" i="37" s="1"/>
  <c r="AX82" i="37"/>
  <c r="AX83" i="37" s="1"/>
  <c r="BE82" i="37"/>
  <c r="BE83" i="37" s="1"/>
  <c r="BL82" i="37"/>
  <c r="BL83" i="37" s="1"/>
  <c r="BK82" i="37"/>
  <c r="BK83" i="37" s="1"/>
  <c r="BJ82" i="37"/>
  <c r="BJ83" i="37" s="1"/>
  <c r="BH82" i="37"/>
  <c r="BH83" i="37" s="1"/>
  <c r="S82" i="37"/>
  <c r="S83" i="37" s="1"/>
  <c r="AI82" i="37"/>
  <c r="AI83" i="37" s="1"/>
  <c r="AW82" i="37"/>
  <c r="AW83" i="37" s="1"/>
  <c r="BG82" i="37"/>
  <c r="BG83" i="37" s="1"/>
  <c r="H4" i="36"/>
  <c r="H74" i="36"/>
  <c r="H96" i="36"/>
  <c r="H86" i="36"/>
  <c r="H69" i="36"/>
  <c r="H102" i="36"/>
  <c r="H9" i="36"/>
  <c r="O82" i="36"/>
  <c r="O83" i="36" s="1"/>
  <c r="AR82" i="36"/>
  <c r="AR83" i="36" s="1"/>
  <c r="AG82" i="36"/>
  <c r="AG83" i="36" s="1"/>
  <c r="AQ82" i="36"/>
  <c r="AQ83" i="36" s="1"/>
  <c r="Z82" i="36"/>
  <c r="Z83" i="36" s="1"/>
  <c r="BR82" i="36"/>
  <c r="BR83" i="36" s="1"/>
  <c r="L82" i="36"/>
  <c r="L83" i="36" s="1"/>
  <c r="AX82" i="36"/>
  <c r="AX83" i="36" s="1"/>
  <c r="N82" i="36"/>
  <c r="N83" i="36" s="1"/>
  <c r="BP82" i="36"/>
  <c r="BP83" i="36" s="1"/>
  <c r="AT82" i="36"/>
  <c r="AT83" i="36" s="1"/>
  <c r="BO82" i="36"/>
  <c r="BO83" i="36" s="1"/>
  <c r="AW82" i="36"/>
  <c r="AW83" i="36" s="1"/>
  <c r="AU82" i="36"/>
  <c r="AU83" i="36" s="1"/>
  <c r="BQ82" i="36"/>
  <c r="BQ83" i="36" s="1"/>
  <c r="K82" i="36"/>
  <c r="K83" i="36" s="1"/>
  <c r="X82" i="36"/>
  <c r="X83" i="36" s="1"/>
  <c r="AS82" i="36"/>
  <c r="AS83" i="36" s="1"/>
  <c r="BF82" i="36"/>
  <c r="BF83" i="36" s="1"/>
  <c r="AO82" i="36"/>
  <c r="AO83" i="36" s="1"/>
  <c r="BS82" i="36"/>
  <c r="BS83" i="36" s="1"/>
  <c r="M82" i="36"/>
  <c r="M83" i="36" s="1"/>
  <c r="BE82" i="36"/>
  <c r="BE83" i="36" s="1"/>
  <c r="Y82" i="36"/>
  <c r="Y83" i="36" s="1"/>
  <c r="BD82" i="36"/>
  <c r="BD83" i="36" s="1"/>
  <c r="AY82" i="36"/>
  <c r="AY83" i="36" s="1"/>
  <c r="J82" i="36"/>
  <c r="J83" i="36" s="1"/>
  <c r="W82" i="36"/>
  <c r="W83" i="36" s="1"/>
  <c r="AB82" i="36"/>
  <c r="AB83" i="36" s="1"/>
  <c r="AM82" i="36"/>
  <c r="AM83" i="36" s="1"/>
  <c r="AZ82" i="36"/>
  <c r="AZ83" i="36" s="1"/>
  <c r="AN82" i="36"/>
  <c r="AN83" i="36" s="1"/>
  <c r="AC82" i="36"/>
  <c r="AC83" i="36" s="1"/>
  <c r="BN82" i="36"/>
  <c r="BN83" i="36" s="1"/>
  <c r="AV82" i="36"/>
  <c r="AV83" i="36" s="1"/>
  <c r="AD82" i="36"/>
  <c r="AD83" i="36" s="1"/>
  <c r="AF82" i="36"/>
  <c r="AF83" i="36" s="1"/>
  <c r="BA82" i="36"/>
  <c r="BA83" i="36" s="1"/>
  <c r="BG82" i="36"/>
  <c r="BG83" i="36" s="1"/>
  <c r="BB82" i="36"/>
  <c r="BB83" i="36" s="1"/>
  <c r="BH82" i="36"/>
  <c r="BH83" i="36" s="1"/>
  <c r="BT82" i="36"/>
  <c r="BT83" i="36" s="1"/>
  <c r="S82" i="36"/>
  <c r="S83" i="36" s="1"/>
  <c r="AE82" i="36"/>
  <c r="AE83" i="36" s="1"/>
  <c r="AH82" i="36"/>
  <c r="AH83" i="36" s="1"/>
  <c r="BM82" i="36"/>
  <c r="BM83" i="36" s="1"/>
  <c r="BC82" i="36"/>
  <c r="BC83" i="36" s="1"/>
  <c r="BI82" i="36"/>
  <c r="BI83" i="36" s="1"/>
  <c r="BV82" i="36"/>
  <c r="BV83" i="36" s="1"/>
  <c r="BL82" i="36"/>
  <c r="BL83" i="36" s="1"/>
  <c r="AI82" i="36"/>
  <c r="AI83" i="36" s="1"/>
  <c r="Q82" i="36"/>
  <c r="Q83" i="36" s="1"/>
  <c r="AP82" i="36"/>
  <c r="AP83" i="36" s="1"/>
  <c r="BJ82" i="36"/>
  <c r="BJ83" i="36" s="1"/>
  <c r="T82" i="36"/>
  <c r="T83" i="36" s="1"/>
  <c r="I82" i="36"/>
  <c r="I83" i="36" s="1"/>
  <c r="AJ82" i="36"/>
  <c r="AJ83" i="36" s="1"/>
  <c r="AA82" i="36"/>
  <c r="AA83" i="36" s="1"/>
  <c r="BU82" i="36"/>
  <c r="BU83" i="36" s="1"/>
  <c r="R82" i="36"/>
  <c r="R83" i="36" s="1"/>
  <c r="BK82" i="36"/>
  <c r="BK83" i="36" s="1"/>
  <c r="U82" i="36"/>
  <c r="U83" i="36" s="1"/>
  <c r="P82" i="36"/>
  <c r="P83" i="36" s="1"/>
  <c r="AK82" i="36"/>
  <c r="AK83" i="36" s="1"/>
  <c r="V82" i="36"/>
  <c r="V83" i="36" s="1"/>
  <c r="AL82" i="36"/>
  <c r="AL83" i="36" s="1"/>
  <c r="H80" i="36"/>
  <c r="C78" i="36"/>
  <c r="H87" i="36" s="1" a="1"/>
  <c r="H87" i="36" s="1"/>
  <c r="H88" i="36" s="1"/>
  <c r="H56" i="36" a="1"/>
  <c r="H56" i="36" s="1"/>
  <c r="H57" i="36" s="1"/>
  <c r="H51" i="36" a="1"/>
  <c r="H51" i="36" s="1"/>
  <c r="H52" i="36" s="1"/>
  <c r="H94" i="35"/>
  <c r="H10" i="35" s="1"/>
  <c r="H37" i="35"/>
  <c r="H4" i="35"/>
  <c r="H97" i="35"/>
  <c r="H110" i="35"/>
  <c r="H79" i="35"/>
  <c r="H5" i="35"/>
  <c r="BT32" i="35"/>
  <c r="BT34" i="35" s="1"/>
  <c r="BL32" i="35"/>
  <c r="BL34" i="35" s="1"/>
  <c r="BD32" i="35"/>
  <c r="BD34" i="35" s="1"/>
  <c r="AV32" i="35"/>
  <c r="AV34" i="35" s="1"/>
  <c r="AN32" i="35"/>
  <c r="AN34" i="35" s="1"/>
  <c r="AF32" i="35"/>
  <c r="AF34" i="35" s="1"/>
  <c r="X32" i="35"/>
  <c r="X34" i="35" s="1"/>
  <c r="P32" i="35"/>
  <c r="P34" i="35" s="1"/>
  <c r="BS32" i="35"/>
  <c r="BS34" i="35" s="1"/>
  <c r="BK32" i="35"/>
  <c r="BK34" i="35" s="1"/>
  <c r="BC32" i="35"/>
  <c r="BC34" i="35" s="1"/>
  <c r="AU32" i="35"/>
  <c r="AU34" i="35" s="1"/>
  <c r="AM32" i="35"/>
  <c r="AM34" i="35" s="1"/>
  <c r="AE32" i="35"/>
  <c r="AE34" i="35" s="1"/>
  <c r="W32" i="35"/>
  <c r="W34" i="35" s="1"/>
  <c r="O32" i="35"/>
  <c r="O34" i="35" s="1"/>
  <c r="BR32" i="35"/>
  <c r="BR34" i="35" s="1"/>
  <c r="BJ32" i="35"/>
  <c r="BJ34" i="35" s="1"/>
  <c r="BB32" i="35"/>
  <c r="BB34" i="35" s="1"/>
  <c r="AT32" i="35"/>
  <c r="AT34" i="35" s="1"/>
  <c r="AL32" i="35"/>
  <c r="AL34" i="35" s="1"/>
  <c r="AD32" i="35"/>
  <c r="AD34" i="35" s="1"/>
  <c r="V32" i="35"/>
  <c r="V34" i="35" s="1"/>
  <c r="N32" i="35"/>
  <c r="N34" i="35" s="1"/>
  <c r="BQ32" i="35"/>
  <c r="BQ34" i="35" s="1"/>
  <c r="BI32" i="35"/>
  <c r="BI34" i="35" s="1"/>
  <c r="BA32" i="35"/>
  <c r="BA34" i="35" s="1"/>
  <c r="AS32" i="35"/>
  <c r="AS34" i="35" s="1"/>
  <c r="AK32" i="35"/>
  <c r="AK34" i="35" s="1"/>
  <c r="AC32" i="35"/>
  <c r="AC34" i="35" s="1"/>
  <c r="U32" i="35"/>
  <c r="U34" i="35" s="1"/>
  <c r="M32" i="35"/>
  <c r="M34" i="35" s="1"/>
  <c r="BP32" i="35"/>
  <c r="BP34" i="35" s="1"/>
  <c r="BH32" i="35"/>
  <c r="BH34" i="35" s="1"/>
  <c r="AZ32" i="35"/>
  <c r="AZ34" i="35" s="1"/>
  <c r="AR32" i="35"/>
  <c r="AR34" i="35" s="1"/>
  <c r="AJ32" i="35"/>
  <c r="AJ34" i="35" s="1"/>
  <c r="AB32" i="35"/>
  <c r="AB34" i="35" s="1"/>
  <c r="T32" i="35"/>
  <c r="T34" i="35" s="1"/>
  <c r="L32" i="35"/>
  <c r="L34" i="35" s="1"/>
  <c r="BO32" i="35"/>
  <c r="BO34" i="35" s="1"/>
  <c r="BG32" i="35"/>
  <c r="BG34" i="35" s="1"/>
  <c r="AY32" i="35"/>
  <c r="AY34" i="35" s="1"/>
  <c r="AQ32" i="35"/>
  <c r="AQ34" i="35" s="1"/>
  <c r="AI32" i="35"/>
  <c r="AI34" i="35" s="1"/>
  <c r="AA32" i="35"/>
  <c r="AA34" i="35" s="1"/>
  <c r="S32" i="35"/>
  <c r="S34" i="35" s="1"/>
  <c r="K32" i="35"/>
  <c r="K34" i="35" s="1"/>
  <c r="BV32" i="35"/>
  <c r="BV34" i="35" s="1"/>
  <c r="BN32" i="35"/>
  <c r="BN34" i="35" s="1"/>
  <c r="BF32" i="35"/>
  <c r="BF34" i="35" s="1"/>
  <c r="AX32" i="35"/>
  <c r="AX34" i="35" s="1"/>
  <c r="AP32" i="35"/>
  <c r="AP34" i="35" s="1"/>
  <c r="AH32" i="35"/>
  <c r="AH34" i="35" s="1"/>
  <c r="Z32" i="35"/>
  <c r="Z34" i="35" s="1"/>
  <c r="R32" i="35"/>
  <c r="R34" i="35" s="1"/>
  <c r="J32" i="35"/>
  <c r="J34" i="35" s="1"/>
  <c r="Y32" i="35"/>
  <c r="Y34" i="35" s="1"/>
  <c r="AO32" i="35"/>
  <c r="AO34" i="35" s="1"/>
  <c r="Q32" i="35"/>
  <c r="Q34" i="35" s="1"/>
  <c r="BU32" i="35"/>
  <c r="BU34" i="35" s="1"/>
  <c r="I32" i="35"/>
  <c r="I34" i="35" s="1"/>
  <c r="AG32" i="35"/>
  <c r="AG34" i="35" s="1"/>
  <c r="BM32" i="35"/>
  <c r="BM34" i="35" s="1"/>
  <c r="BE32" i="35"/>
  <c r="BE34" i="35" s="1"/>
  <c r="AW32" i="35"/>
  <c r="AW34" i="35" s="1"/>
  <c r="H39" i="35"/>
  <c r="H37" i="27"/>
  <c r="O24" i="30"/>
  <c r="O13" i="30"/>
  <c r="O12" i="30"/>
  <c r="O18" i="30"/>
  <c r="O29" i="30"/>
  <c r="R41" i="7" a="1"/>
  <c r="H97" i="27"/>
  <c r="H4" i="27"/>
  <c r="H5" i="27"/>
  <c r="H31" i="27"/>
  <c r="H110" i="27"/>
  <c r="R29" i="7" a="1"/>
  <c r="H25" i="27"/>
  <c r="H27" i="27"/>
  <c r="I27" i="27" s="1"/>
  <c r="I33" i="27" s="1"/>
  <c r="H8" i="27"/>
  <c r="C50" i="27" s="1"/>
  <c r="H74" i="27" a="1"/>
  <c r="H69" i="27" a="1"/>
  <c r="H74" i="35" a="1"/>
  <c r="H102" i="35" a="1"/>
  <c r="H86" i="35" a="1"/>
  <c r="H69" i="35" a="1"/>
  <c r="H86" i="27" a="1"/>
  <c r="BK127" i="37" l="1"/>
  <c r="S127" i="37"/>
  <c r="AK127" i="37"/>
  <c r="BH127" i="37"/>
  <c r="BP127" i="37"/>
  <c r="AG127" i="37"/>
  <c r="AD127" i="37"/>
  <c r="AE127" i="37"/>
  <c r="AF127" i="37"/>
  <c r="BJ127" i="37"/>
  <c r="BA127" i="37"/>
  <c r="AN127" i="37"/>
  <c r="AU127" i="37"/>
  <c r="Y127" i="37"/>
  <c r="AH127" i="37"/>
  <c r="AW127" i="37"/>
  <c r="AA127" i="37"/>
  <c r="I127" i="37"/>
  <c r="BT127" i="37"/>
  <c r="BF127" i="37"/>
  <c r="BI127" i="37"/>
  <c r="BN127" i="37"/>
  <c r="T127" i="37"/>
  <c r="AM127" i="37"/>
  <c r="BG127" i="37"/>
  <c r="AC127" i="37"/>
  <c r="BE127" i="37"/>
  <c r="BL127" i="37"/>
  <c r="AL127" i="37"/>
  <c r="BS127" i="37"/>
  <c r="AI127" i="37"/>
  <c r="U127" i="36"/>
  <c r="BU127" i="37"/>
  <c r="X127" i="37"/>
  <c r="AT127" i="37"/>
  <c r="Z127" i="37"/>
  <c r="AY127" i="37"/>
  <c r="L127" i="37"/>
  <c r="AV127" i="37"/>
  <c r="BR127" i="37"/>
  <c r="AP127" i="37"/>
  <c r="U127" i="37"/>
  <c r="T127" i="36"/>
  <c r="AI127" i="36"/>
  <c r="AT127" i="38"/>
  <c r="AV127" i="36"/>
  <c r="BJ127" i="38"/>
  <c r="BM127" i="36"/>
  <c r="AO127" i="38"/>
  <c r="BI127" i="36"/>
  <c r="AH127" i="38"/>
  <c r="M127" i="36"/>
  <c r="W127" i="36"/>
  <c r="S127" i="38"/>
  <c r="AD127" i="38"/>
  <c r="AA127" i="38"/>
  <c r="BS127" i="38"/>
  <c r="AY127" i="38"/>
  <c r="AV127" i="38"/>
  <c r="T127" i="38"/>
  <c r="BT127" i="38"/>
  <c r="U127" i="38"/>
  <c r="AG127" i="38"/>
  <c r="BA127" i="38"/>
  <c r="AZ127" i="36"/>
  <c r="H130" i="36"/>
  <c r="AU127" i="36"/>
  <c r="AT127" i="36"/>
  <c r="X127" i="36"/>
  <c r="BO127" i="36"/>
  <c r="AM127" i="38"/>
  <c r="BM127" i="38"/>
  <c r="AB127" i="38"/>
  <c r="L127" i="36"/>
  <c r="AY127" i="36"/>
  <c r="J127" i="36"/>
  <c r="AM127" i="36"/>
  <c r="AC127" i="36"/>
  <c r="BE127" i="36"/>
  <c r="I127" i="36"/>
  <c r="AU127" i="38"/>
  <c r="Z127" i="38"/>
  <c r="AZ127" i="38"/>
  <c r="AG127" i="36"/>
  <c r="P127" i="36"/>
  <c r="AX127" i="36"/>
  <c r="BU127" i="36"/>
  <c r="Z127" i="36"/>
  <c r="AR127" i="36"/>
  <c r="AQ127" i="36"/>
  <c r="BN127" i="36"/>
  <c r="AN127" i="38"/>
  <c r="BF127" i="38"/>
  <c r="AC127" i="38"/>
  <c r="AB127" i="36"/>
  <c r="AK127" i="36"/>
  <c r="BF127" i="36"/>
  <c r="Q127" i="36"/>
  <c r="AQ40" i="37"/>
  <c r="AQ41" i="37" s="1"/>
  <c r="AQ46" i="37" s="1"/>
  <c r="BR127" i="38"/>
  <c r="BC127" i="38"/>
  <c r="BD127" i="38"/>
  <c r="AW127" i="38"/>
  <c r="AP127" i="38"/>
  <c r="AI127" i="38"/>
  <c r="AJ127" i="38"/>
  <c r="AK127" i="38"/>
  <c r="Y127" i="36"/>
  <c r="S127" i="36"/>
  <c r="BH127" i="36"/>
  <c r="AF127" i="36"/>
  <c r="R127" i="36"/>
  <c r="AS127" i="36"/>
  <c r="BA127" i="36"/>
  <c r="BG127" i="36"/>
  <c r="BV127" i="36"/>
  <c r="P40" i="37"/>
  <c r="P41" i="37" s="1"/>
  <c r="P43" i="37" s="1"/>
  <c r="P127" i="37"/>
  <c r="AO127" i="37"/>
  <c r="AB127" i="37"/>
  <c r="BB127" i="37"/>
  <c r="BC127" i="37"/>
  <c r="AX127" i="37"/>
  <c r="AQ127" i="37"/>
  <c r="AS127" i="37"/>
  <c r="N127" i="38"/>
  <c r="BK127" i="38"/>
  <c r="BL127" i="38"/>
  <c r="BE127" i="38"/>
  <c r="AX127" i="38"/>
  <c r="AQ127" i="38"/>
  <c r="AR127" i="38"/>
  <c r="AS127" i="38"/>
  <c r="V127" i="36"/>
  <c r="AO127" i="36"/>
  <c r="N127" i="36"/>
  <c r="BB127" i="38"/>
  <c r="O127" i="38"/>
  <c r="P127" i="38"/>
  <c r="I127" i="38"/>
  <c r="BU127" i="38"/>
  <c r="BN127" i="38"/>
  <c r="BG127" i="38"/>
  <c r="BH127" i="38"/>
  <c r="BT127" i="36"/>
  <c r="AE127" i="36"/>
  <c r="AH127" i="36"/>
  <c r="AW127" i="36"/>
  <c r="AN127" i="36"/>
  <c r="BJ127" i="36"/>
  <c r="AJ127" i="36"/>
  <c r="AD127" i="36"/>
  <c r="AZ127" i="37"/>
  <c r="BD127" i="37"/>
  <c r="AR127" i="37"/>
  <c r="N127" i="37"/>
  <c r="O127" i="37"/>
  <c r="J127" i="37"/>
  <c r="BV127" i="37"/>
  <c r="BO127" i="37"/>
  <c r="BQ127" i="37"/>
  <c r="V127" i="38"/>
  <c r="W127" i="38"/>
  <c r="X127" i="38"/>
  <c r="Q127" i="38"/>
  <c r="J127" i="38"/>
  <c r="BV127" i="38"/>
  <c r="BO127" i="38"/>
  <c r="BP127" i="38"/>
  <c r="BQ127" i="38"/>
  <c r="BR127" i="36"/>
  <c r="BC127" i="36"/>
  <c r="BB127" i="36"/>
  <c r="BL127" i="36"/>
  <c r="BP127" i="36"/>
  <c r="BQ127" i="36"/>
  <c r="BI127" i="38"/>
  <c r="AL127" i="36"/>
  <c r="K127" i="36"/>
  <c r="AA127" i="36"/>
  <c r="AP127" i="36"/>
  <c r="BK127" i="36"/>
  <c r="BS127" i="36"/>
  <c r="O127" i="36"/>
  <c r="AJ127" i="37"/>
  <c r="Q127" i="37"/>
  <c r="BM127" i="37"/>
  <c r="V127" i="37"/>
  <c r="W127" i="37"/>
  <c r="R127" i="37"/>
  <c r="K127" i="37"/>
  <c r="M127" i="37"/>
  <c r="AL127" i="38"/>
  <c r="AE127" i="38"/>
  <c r="AF127" i="38"/>
  <c r="Y127" i="38"/>
  <c r="R127" i="38"/>
  <c r="K127" i="38"/>
  <c r="L127" i="38"/>
  <c r="M127" i="38"/>
  <c r="AY40" i="37"/>
  <c r="AY41" i="37" s="1"/>
  <c r="AY46" i="37" s="1"/>
  <c r="BU40" i="37"/>
  <c r="BU41" i="37" s="1"/>
  <c r="BU46" i="37" s="1"/>
  <c r="BO40" i="37"/>
  <c r="BO41" i="37" s="1"/>
  <c r="BO46" i="37" s="1"/>
  <c r="BA40" i="37"/>
  <c r="BA41" i="37" s="1"/>
  <c r="BA43" i="37" s="1"/>
  <c r="W40" i="37"/>
  <c r="W41" i="37" s="1"/>
  <c r="W46" i="37" s="1"/>
  <c r="BK40" i="36"/>
  <c r="BK41" i="36" s="1"/>
  <c r="BK46" i="36" s="1"/>
  <c r="AB40" i="36"/>
  <c r="AB41" i="36" s="1"/>
  <c r="AB46" i="36" s="1"/>
  <c r="BH40" i="36"/>
  <c r="BH41" i="36" s="1"/>
  <c r="BH46" i="36" s="1"/>
  <c r="AS40" i="37"/>
  <c r="AS41" i="37" s="1"/>
  <c r="AS46" i="37" s="1"/>
  <c r="BP40" i="36"/>
  <c r="BP41" i="36" s="1"/>
  <c r="BP46" i="36" s="1"/>
  <c r="AW40" i="37"/>
  <c r="AW41" i="37" s="1"/>
  <c r="AW43" i="37" s="1"/>
  <c r="BF40" i="37"/>
  <c r="BF41" i="37" s="1"/>
  <c r="BF46" i="37" s="1"/>
  <c r="AT40" i="37"/>
  <c r="AT41" i="37" s="1"/>
  <c r="AT43" i="37" s="1"/>
  <c r="BD40" i="37"/>
  <c r="BD41" i="37" s="1"/>
  <c r="BD46" i="37" s="1"/>
  <c r="BQ40" i="37"/>
  <c r="BQ41" i="37" s="1"/>
  <c r="BQ43" i="37" s="1"/>
  <c r="BV40" i="37"/>
  <c r="BV41" i="37" s="1"/>
  <c r="BV46" i="37" s="1"/>
  <c r="BB40" i="37"/>
  <c r="BB41" i="37" s="1"/>
  <c r="BB46" i="37" s="1"/>
  <c r="BK40" i="38"/>
  <c r="BK41" i="38" s="1"/>
  <c r="BK46" i="38" s="1"/>
  <c r="Q40" i="38"/>
  <c r="Q41" i="38" s="1"/>
  <c r="Q46" i="38" s="1"/>
  <c r="BC40" i="38"/>
  <c r="BC41" i="38" s="1"/>
  <c r="BC46" i="38" s="1"/>
  <c r="Z40" i="38"/>
  <c r="Z41" i="38" s="1"/>
  <c r="Z46" i="38" s="1"/>
  <c r="BS40" i="38"/>
  <c r="BS41" i="38" s="1"/>
  <c r="BS46" i="38" s="1"/>
  <c r="BO40" i="38"/>
  <c r="BO41" i="38" s="1"/>
  <c r="BO43" i="38" s="1"/>
  <c r="BV40" i="38"/>
  <c r="BV41" i="38" s="1"/>
  <c r="BV46" i="38" s="1"/>
  <c r="AU40" i="38"/>
  <c r="AU41" i="38" s="1"/>
  <c r="AU43" i="38" s="1"/>
  <c r="Y40" i="38"/>
  <c r="Y41" i="38" s="1"/>
  <c r="Y46" i="38" s="1"/>
  <c r="J40" i="38"/>
  <c r="J41" i="38" s="1"/>
  <c r="J46" i="38" s="1"/>
  <c r="BF40" i="38"/>
  <c r="BF41" i="38" s="1"/>
  <c r="BF43" i="38" s="1"/>
  <c r="AO40" i="38"/>
  <c r="AO41" i="38" s="1"/>
  <c r="AO46" i="38" s="1"/>
  <c r="BB40" i="38"/>
  <c r="BB41" i="38" s="1"/>
  <c r="BB46" i="38" s="1"/>
  <c r="BR40" i="38"/>
  <c r="BR41" i="38" s="1"/>
  <c r="BR46" i="38" s="1"/>
  <c r="BU40" i="38"/>
  <c r="BU41" i="38" s="1"/>
  <c r="BU43" i="38" s="1"/>
  <c r="M40" i="38"/>
  <c r="M41" i="38" s="1"/>
  <c r="M46" i="38" s="1"/>
  <c r="AC40" i="38"/>
  <c r="AC41" i="38" s="1"/>
  <c r="AC43" i="38" s="1"/>
  <c r="AI40" i="38"/>
  <c r="AI41" i="38" s="1"/>
  <c r="AI43" i="38" s="1"/>
  <c r="H116" i="27"/>
  <c r="BN40" i="38"/>
  <c r="BN41" i="38" s="1"/>
  <c r="BN43" i="38" s="1"/>
  <c r="R40" i="38"/>
  <c r="R41" i="38" s="1"/>
  <c r="R43" i="38" s="1"/>
  <c r="BA40" i="38"/>
  <c r="BA41" i="38" s="1"/>
  <c r="BA43" i="38" s="1"/>
  <c r="O40" i="38"/>
  <c r="O41" i="38" s="1"/>
  <c r="O46" i="38" s="1"/>
  <c r="T40" i="38"/>
  <c r="T41" i="38" s="1"/>
  <c r="T46" i="38" s="1"/>
  <c r="BL40" i="38"/>
  <c r="BL41" i="38" s="1"/>
  <c r="BL46" i="38" s="1"/>
  <c r="BQ40" i="38"/>
  <c r="BQ41" i="38" s="1"/>
  <c r="BQ43" i="38" s="1"/>
  <c r="AG40" i="38"/>
  <c r="AG41" i="38" s="1"/>
  <c r="AG43" i="38" s="1"/>
  <c r="R40" i="36"/>
  <c r="R41" i="36" s="1"/>
  <c r="R46" i="36" s="1"/>
  <c r="BM40" i="37"/>
  <c r="BM41" i="37" s="1"/>
  <c r="BM46" i="37" s="1"/>
  <c r="BL40" i="37"/>
  <c r="BL41" i="37" s="1"/>
  <c r="BL46" i="37" s="1"/>
  <c r="AR40" i="37"/>
  <c r="AR41" i="37" s="1"/>
  <c r="AR46" i="37" s="1"/>
  <c r="BR40" i="37"/>
  <c r="BR41" i="37" s="1"/>
  <c r="BR43" i="37" s="1"/>
  <c r="U40" i="38"/>
  <c r="U41" i="38" s="1"/>
  <c r="U46" i="38" s="1"/>
  <c r="N40" i="38"/>
  <c r="N41" i="38" s="1"/>
  <c r="N43" i="38" s="1"/>
  <c r="AL40" i="38"/>
  <c r="AL41" i="38" s="1"/>
  <c r="AL46" i="38" s="1"/>
  <c r="AD40" i="38"/>
  <c r="AD41" i="38" s="1"/>
  <c r="AD43" i="38" s="1"/>
  <c r="K40" i="38"/>
  <c r="K41" i="38" s="1"/>
  <c r="K43" i="38" s="1"/>
  <c r="BK40" i="37"/>
  <c r="BK41" i="37" s="1"/>
  <c r="BK46" i="37" s="1"/>
  <c r="J40" i="37"/>
  <c r="J41" i="37" s="1"/>
  <c r="J46" i="37" s="1"/>
  <c r="AZ40" i="37"/>
  <c r="AZ41" i="37" s="1"/>
  <c r="AZ43" i="37" s="1"/>
  <c r="AF40" i="38"/>
  <c r="AF41" i="38" s="1"/>
  <c r="AF46" i="38" s="1"/>
  <c r="X40" i="38"/>
  <c r="X41" i="38" s="1"/>
  <c r="X46" i="38" s="1"/>
  <c r="AV40" i="38"/>
  <c r="AV41" i="38" s="1"/>
  <c r="AV46" i="38" s="1"/>
  <c r="AN40" i="38"/>
  <c r="AN41" i="38" s="1"/>
  <c r="AN43" i="38" s="1"/>
  <c r="S40" i="38"/>
  <c r="S41" i="38" s="1"/>
  <c r="S43" i="38" s="1"/>
  <c r="AA40" i="36"/>
  <c r="AA41" i="36" s="1"/>
  <c r="AA46" i="36" s="1"/>
  <c r="I40" i="37"/>
  <c r="I41" i="37" s="1"/>
  <c r="I46" i="37" s="1"/>
  <c r="AX40" i="37"/>
  <c r="AX41" i="37" s="1"/>
  <c r="AX43" i="37" s="1"/>
  <c r="BP40" i="37"/>
  <c r="BP41" i="37" s="1"/>
  <c r="BP43" i="37" s="1"/>
  <c r="AR40" i="38"/>
  <c r="AR41" i="38" s="1"/>
  <c r="AR43" i="38" s="1"/>
  <c r="AJ40" i="38"/>
  <c r="AJ41" i="38" s="1"/>
  <c r="AJ46" i="38" s="1"/>
  <c r="BH40" i="38"/>
  <c r="BH41" i="38" s="1"/>
  <c r="BH46" i="38" s="1"/>
  <c r="I40" i="38"/>
  <c r="I41" i="38" s="1"/>
  <c r="I43" i="38" s="1"/>
  <c r="AA40" i="38"/>
  <c r="AA41" i="38" s="1"/>
  <c r="AA43" i="38" s="1"/>
  <c r="AU40" i="36"/>
  <c r="AU41" i="36" s="1"/>
  <c r="AU46" i="36" s="1"/>
  <c r="AK40" i="36"/>
  <c r="AK41" i="36" s="1"/>
  <c r="AK46" i="36" s="1"/>
  <c r="AM40" i="37"/>
  <c r="AM41" i="37" s="1"/>
  <c r="AM46" i="37" s="1"/>
  <c r="Y40" i="37"/>
  <c r="Y41" i="37" s="1"/>
  <c r="Y46" i="37" s="1"/>
  <c r="X40" i="37"/>
  <c r="X41" i="37" s="1"/>
  <c r="X46" i="37" s="1"/>
  <c r="R40" i="37"/>
  <c r="R41" i="37" s="1"/>
  <c r="R46" i="37" s="1"/>
  <c r="K40" i="37"/>
  <c r="K41" i="37" s="1"/>
  <c r="K46" i="37" s="1"/>
  <c r="L40" i="37"/>
  <c r="L41" i="37" s="1"/>
  <c r="L43" i="37" s="1"/>
  <c r="M40" i="37"/>
  <c r="M41" i="37" s="1"/>
  <c r="M46" i="37" s="1"/>
  <c r="N40" i="37"/>
  <c r="N41" i="37" s="1"/>
  <c r="N43" i="37" s="1"/>
  <c r="AI40" i="36"/>
  <c r="AI41" i="36" s="1"/>
  <c r="AI46" i="36" s="1"/>
  <c r="AH40" i="36"/>
  <c r="AH41" i="36" s="1"/>
  <c r="AH43" i="36" s="1"/>
  <c r="BS40" i="37"/>
  <c r="BS41" i="37" s="1"/>
  <c r="BS46" i="37" s="1"/>
  <c r="O40" i="37"/>
  <c r="O41" i="37" s="1"/>
  <c r="O43" i="37" s="1"/>
  <c r="AF40" i="37"/>
  <c r="AF41" i="37" s="1"/>
  <c r="AF46" i="37" s="1"/>
  <c r="Z40" i="37"/>
  <c r="Z41" i="37" s="1"/>
  <c r="Z46" i="37" s="1"/>
  <c r="S40" i="37"/>
  <c r="S41" i="37" s="1"/>
  <c r="S43" i="37" s="1"/>
  <c r="T40" i="37"/>
  <c r="T41" i="37" s="1"/>
  <c r="T46" i="37" s="1"/>
  <c r="U40" i="37"/>
  <c r="U41" i="37" s="1"/>
  <c r="U46" i="37" s="1"/>
  <c r="V40" i="37"/>
  <c r="V41" i="37" s="1"/>
  <c r="V43" i="37" s="1"/>
  <c r="BB40" i="36"/>
  <c r="BB41" i="36" s="1"/>
  <c r="BB46" i="36" s="1"/>
  <c r="O40" i="36"/>
  <c r="O41" i="36" s="1"/>
  <c r="O43" i="36" s="1"/>
  <c r="BE40" i="37"/>
  <c r="BE41" i="37" s="1"/>
  <c r="BE46" i="37" s="1"/>
  <c r="AU40" i="37"/>
  <c r="AU41" i="37" s="1"/>
  <c r="AU43" i="37" s="1"/>
  <c r="AN40" i="37"/>
  <c r="AN41" i="37" s="1"/>
  <c r="AN46" i="37" s="1"/>
  <c r="AH40" i="37"/>
  <c r="AH41" i="37" s="1"/>
  <c r="AH46" i="37" s="1"/>
  <c r="AA40" i="37"/>
  <c r="AA41" i="37" s="1"/>
  <c r="AA43" i="37" s="1"/>
  <c r="AB40" i="37"/>
  <c r="AB41" i="37" s="1"/>
  <c r="AB46" i="37" s="1"/>
  <c r="AC40" i="37"/>
  <c r="AC41" i="37" s="1"/>
  <c r="AC46" i="37" s="1"/>
  <c r="AD40" i="37"/>
  <c r="AD41" i="37" s="1"/>
  <c r="AD46" i="37" s="1"/>
  <c r="AW40" i="36"/>
  <c r="AW41" i="36" s="1"/>
  <c r="AW46" i="36" s="1"/>
  <c r="BU40" i="36"/>
  <c r="BU41" i="36" s="1"/>
  <c r="BU43" i="36" s="1"/>
  <c r="AE40" i="37"/>
  <c r="AE41" i="37" s="1"/>
  <c r="AE46" i="37" s="1"/>
  <c r="Q40" i="37"/>
  <c r="Q41" i="37" s="1"/>
  <c r="Q43" i="37" s="1"/>
  <c r="AV40" i="37"/>
  <c r="AV41" i="37" s="1"/>
  <c r="AV43" i="37" s="1"/>
  <c r="AP40" i="37"/>
  <c r="AP41" i="37" s="1"/>
  <c r="AP46" i="37" s="1"/>
  <c r="AI40" i="37"/>
  <c r="AI41" i="37" s="1"/>
  <c r="AI43" i="37" s="1"/>
  <c r="AJ40" i="37"/>
  <c r="AJ41" i="37" s="1"/>
  <c r="AJ43" i="37" s="1"/>
  <c r="AK40" i="37"/>
  <c r="AK41" i="37" s="1"/>
  <c r="AK43" i="37" s="1"/>
  <c r="AL40" i="37"/>
  <c r="AL41" i="37" s="1"/>
  <c r="AL46" i="37" s="1"/>
  <c r="BO40" i="36"/>
  <c r="BO41" i="36" s="1"/>
  <c r="BO46" i="36" s="1"/>
  <c r="Q40" i="36"/>
  <c r="Q41" i="36" s="1"/>
  <c r="Q46" i="36" s="1"/>
  <c r="AG40" i="37"/>
  <c r="AG41" i="37" s="1"/>
  <c r="AG46" i="37" s="1"/>
  <c r="AO40" i="37"/>
  <c r="AO41" i="37" s="1"/>
  <c r="AO43" i="37" s="1"/>
  <c r="BC40" i="37"/>
  <c r="BC41" i="37" s="1"/>
  <c r="BC46" i="37" s="1"/>
  <c r="BT40" i="37"/>
  <c r="BT41" i="37" s="1"/>
  <c r="BT46" i="37" s="1"/>
  <c r="BN40" i="37"/>
  <c r="BN41" i="37" s="1"/>
  <c r="BN46" i="37" s="1"/>
  <c r="BG40" i="37"/>
  <c r="BG41" i="37" s="1"/>
  <c r="BG43" i="37" s="1"/>
  <c r="BH40" i="37"/>
  <c r="BH41" i="37" s="1"/>
  <c r="BH46" i="37" s="1"/>
  <c r="BI40" i="37"/>
  <c r="BI41" i="37" s="1"/>
  <c r="BI43" i="37" s="1"/>
  <c r="AE40" i="38"/>
  <c r="AE41" i="38" s="1"/>
  <c r="AE46" i="38" s="1"/>
  <c r="W40" i="38"/>
  <c r="W41" i="38" s="1"/>
  <c r="W43" i="38" s="1"/>
  <c r="AT40" i="38"/>
  <c r="AT41" i="38" s="1"/>
  <c r="AT46" i="38" s="1"/>
  <c r="AK40" i="38"/>
  <c r="AK41" i="38" s="1"/>
  <c r="AK43" i="38" s="1"/>
  <c r="AM40" i="38"/>
  <c r="AM41" i="38" s="1"/>
  <c r="AM46" i="38" s="1"/>
  <c r="AZ40" i="38"/>
  <c r="AZ41" i="38" s="1"/>
  <c r="AZ46" i="38" s="1"/>
  <c r="AW40" i="38"/>
  <c r="AW41" i="38" s="1"/>
  <c r="AW46" i="38" s="1"/>
  <c r="AQ40" i="38"/>
  <c r="AQ41" i="38" s="1"/>
  <c r="AQ43" i="38" s="1"/>
  <c r="L40" i="38"/>
  <c r="L41" i="38" s="1"/>
  <c r="L43" i="38" s="1"/>
  <c r="AH40" i="38"/>
  <c r="AH41" i="38" s="1"/>
  <c r="AH46" i="38" s="1"/>
  <c r="BD40" i="38"/>
  <c r="BD41" i="38" s="1"/>
  <c r="BD43" i="38" s="1"/>
  <c r="P40" i="38"/>
  <c r="P41" i="38" s="1"/>
  <c r="P46" i="38" s="1"/>
  <c r="AX40" i="38"/>
  <c r="AX41" i="38" s="1"/>
  <c r="AX46" i="38" s="1"/>
  <c r="BJ40" i="38"/>
  <c r="BJ41" i="38" s="1"/>
  <c r="BJ46" i="38" s="1"/>
  <c r="BE40" i="38"/>
  <c r="BE41" i="38" s="1"/>
  <c r="BE46" i="38" s="1"/>
  <c r="AY40" i="38"/>
  <c r="AY41" i="38" s="1"/>
  <c r="AY43" i="38" s="1"/>
  <c r="AP40" i="38"/>
  <c r="AP41" i="38" s="1"/>
  <c r="AP46" i="38" s="1"/>
  <c r="V40" i="38"/>
  <c r="V41" i="38" s="1"/>
  <c r="V46" i="38" s="1"/>
  <c r="AS40" i="38"/>
  <c r="AS41" i="38" s="1"/>
  <c r="AS43" i="38" s="1"/>
  <c r="BP40" i="38"/>
  <c r="BP41" i="38" s="1"/>
  <c r="BP46" i="38" s="1"/>
  <c r="AB40" i="38"/>
  <c r="AB41" i="38" s="1"/>
  <c r="AB46" i="38" s="1"/>
  <c r="BI40" i="38"/>
  <c r="BI41" i="38" s="1"/>
  <c r="BI43" i="38" s="1"/>
  <c r="BT40" i="38"/>
  <c r="BT41" i="38" s="1"/>
  <c r="BT46" i="38" s="1"/>
  <c r="BM40" i="38"/>
  <c r="BM41" i="38" s="1"/>
  <c r="BM46" i="38" s="1"/>
  <c r="BG40" i="36"/>
  <c r="BG41" i="36" s="1"/>
  <c r="BG46" i="36" s="1"/>
  <c r="BT40" i="36"/>
  <c r="BT41" i="36" s="1"/>
  <c r="BT43" i="36" s="1"/>
  <c r="BJ40" i="36"/>
  <c r="BJ41" i="36" s="1"/>
  <c r="BJ46" i="36" s="1"/>
  <c r="BV40" i="36"/>
  <c r="BV41" i="36" s="1"/>
  <c r="BV43" i="36" s="1"/>
  <c r="AV40" i="36"/>
  <c r="AV41" i="36" s="1"/>
  <c r="AV43" i="36" s="1"/>
  <c r="BL40" i="36"/>
  <c r="BL41" i="36" s="1"/>
  <c r="BL43" i="36" s="1"/>
  <c r="BN40" i="36"/>
  <c r="BN41" i="36" s="1"/>
  <c r="BN43" i="36" s="1"/>
  <c r="U40" i="36"/>
  <c r="U41" i="36" s="1"/>
  <c r="U46" i="36" s="1"/>
  <c r="AM40" i="36"/>
  <c r="AM41" i="36" s="1"/>
  <c r="AM43" i="36" s="1"/>
  <c r="I40" i="36"/>
  <c r="I41" i="36" s="1"/>
  <c r="I43" i="36" s="1"/>
  <c r="P40" i="36"/>
  <c r="P41" i="36" s="1"/>
  <c r="P43" i="36" s="1"/>
  <c r="S40" i="36"/>
  <c r="S41" i="36" s="1"/>
  <c r="S43" i="36" s="1"/>
  <c r="BQ40" i="36"/>
  <c r="BQ41" i="36" s="1"/>
  <c r="BQ46" i="36" s="1"/>
  <c r="BE40" i="36"/>
  <c r="BE41" i="36" s="1"/>
  <c r="BE43" i="36" s="1"/>
  <c r="T40" i="36"/>
  <c r="T41" i="36" s="1"/>
  <c r="T46" i="36" s="1"/>
  <c r="AC40" i="36"/>
  <c r="AC41" i="36" s="1"/>
  <c r="AC46" i="36" s="1"/>
  <c r="AX40" i="36"/>
  <c r="AX41" i="36" s="1"/>
  <c r="AX46" i="36" s="1"/>
  <c r="AP40" i="36"/>
  <c r="AP41" i="36" s="1"/>
  <c r="AP46" i="36" s="1"/>
  <c r="AY40" i="36"/>
  <c r="AY41" i="36" s="1"/>
  <c r="AY43" i="36" s="1"/>
  <c r="AT40" i="36"/>
  <c r="AT41" i="36" s="1"/>
  <c r="AT46" i="36" s="1"/>
  <c r="BR40" i="36"/>
  <c r="BR41" i="36" s="1"/>
  <c r="BR46" i="36" s="1"/>
  <c r="L40" i="36"/>
  <c r="L41" i="36" s="1"/>
  <c r="L43" i="36" s="1"/>
  <c r="V40" i="36"/>
  <c r="V41" i="36" s="1"/>
  <c r="V43" i="36" s="1"/>
  <c r="AD40" i="36"/>
  <c r="AD41" i="36" s="1"/>
  <c r="AD46" i="36" s="1"/>
  <c r="BD40" i="36"/>
  <c r="BD41" i="36" s="1"/>
  <c r="BD43" i="36" s="1"/>
  <c r="AZ40" i="36"/>
  <c r="AZ41" i="36" s="1"/>
  <c r="AZ46" i="36" s="1"/>
  <c r="Y40" i="36"/>
  <c r="Y41" i="36" s="1"/>
  <c r="Y43" i="36" s="1"/>
  <c r="BM40" i="36"/>
  <c r="BM41" i="36" s="1"/>
  <c r="BM46" i="36" s="1"/>
  <c r="BS40" i="36"/>
  <c r="BS41" i="36" s="1"/>
  <c r="BS43" i="36" s="1"/>
  <c r="M40" i="36"/>
  <c r="M41" i="36" s="1"/>
  <c r="M46" i="36" s="1"/>
  <c r="W40" i="36"/>
  <c r="W41" i="36" s="1"/>
  <c r="W43" i="36" s="1"/>
  <c r="AE40" i="36"/>
  <c r="AE41" i="36" s="1"/>
  <c r="AE46" i="36" s="1"/>
  <c r="J40" i="36"/>
  <c r="J41" i="36" s="1"/>
  <c r="J46" i="36" s="1"/>
  <c r="BA40" i="36"/>
  <c r="BA41" i="36" s="1"/>
  <c r="BA46" i="36" s="1"/>
  <c r="BF40" i="36"/>
  <c r="BF41" i="36" s="1"/>
  <c r="BF46" i="36" s="1"/>
  <c r="AF40" i="36"/>
  <c r="AF41" i="36" s="1"/>
  <c r="AF43" i="36" s="1"/>
  <c r="AQ40" i="36"/>
  <c r="AQ41" i="36" s="1"/>
  <c r="AQ43" i="36" s="1"/>
  <c r="N40" i="36"/>
  <c r="N41" i="36" s="1"/>
  <c r="N46" i="36" s="1"/>
  <c r="K40" i="36"/>
  <c r="K41" i="36" s="1"/>
  <c r="K43" i="36" s="1"/>
  <c r="Z40" i="36"/>
  <c r="Z41" i="36" s="1"/>
  <c r="Z46" i="36" s="1"/>
  <c r="AJ40" i="36"/>
  <c r="AJ41" i="36" s="1"/>
  <c r="AJ46" i="36" s="1"/>
  <c r="AS40" i="36"/>
  <c r="AS41" i="36" s="1"/>
  <c r="AS43" i="36" s="1"/>
  <c r="BC40" i="36"/>
  <c r="BC41" i="36" s="1"/>
  <c r="BC43" i="36" s="1"/>
  <c r="BI40" i="36"/>
  <c r="BI41" i="36" s="1"/>
  <c r="BI46" i="36" s="1"/>
  <c r="AO40" i="36"/>
  <c r="AO41" i="36" s="1"/>
  <c r="AO46" i="36" s="1"/>
  <c r="AG40" i="36"/>
  <c r="AG41" i="36" s="1"/>
  <c r="AG43" i="36" s="1"/>
  <c r="AR40" i="36"/>
  <c r="AR41" i="36" s="1"/>
  <c r="AR46" i="36" s="1"/>
  <c r="AN40" i="36"/>
  <c r="AN41" i="36" s="1"/>
  <c r="AN43" i="36" s="1"/>
  <c r="X40" i="36"/>
  <c r="X41" i="36" s="1"/>
  <c r="X43" i="36" s="1"/>
  <c r="J100" i="38"/>
  <c r="AF100" i="38"/>
  <c r="AB100" i="38"/>
  <c r="AP99" i="38"/>
  <c r="X100" i="38"/>
  <c r="BK100" i="38"/>
  <c r="AD99" i="38"/>
  <c r="Y99" i="38"/>
  <c r="BH99" i="38"/>
  <c r="P121" i="36"/>
  <c r="P122" i="36" s="1"/>
  <c r="BV100" i="38"/>
  <c r="AG99" i="38"/>
  <c r="Y100" i="38"/>
  <c r="N99" i="38"/>
  <c r="T100" i="38"/>
  <c r="AG100" i="38"/>
  <c r="BT99" i="38"/>
  <c r="BJ100" i="38"/>
  <c r="S100" i="38"/>
  <c r="U100" i="38"/>
  <c r="AL100" i="38"/>
  <c r="AR100" i="38"/>
  <c r="AV99" i="38"/>
  <c r="BR100" i="38"/>
  <c r="U99" i="38"/>
  <c r="BC100" i="38"/>
  <c r="AS99" i="38"/>
  <c r="X99" i="38"/>
  <c r="AZ100" i="38"/>
  <c r="AC99" i="38"/>
  <c r="AT99" i="38"/>
  <c r="AK100" i="38"/>
  <c r="AE100" i="38"/>
  <c r="AC100" i="38"/>
  <c r="S99" i="38"/>
  <c r="AJ100" i="38"/>
  <c r="AY100" i="38"/>
  <c r="V99" i="38"/>
  <c r="AP100" i="38"/>
  <c r="W99" i="38"/>
  <c r="AM100" i="38"/>
  <c r="AA99" i="38"/>
  <c r="AT100" i="38"/>
  <c r="AU100" i="38"/>
  <c r="J99" i="38"/>
  <c r="AY99" i="38"/>
  <c r="BI100" i="38"/>
  <c r="L100" i="38"/>
  <c r="AJ99" i="38"/>
  <c r="AN99" i="38"/>
  <c r="Z99" i="38"/>
  <c r="AS100" i="38"/>
  <c r="O99" i="38"/>
  <c r="P99" i="38"/>
  <c r="BS100" i="38"/>
  <c r="BT100" i="38"/>
  <c r="M99" i="38"/>
  <c r="BP100" i="38"/>
  <c r="BB99" i="38"/>
  <c r="BQ99" i="38"/>
  <c r="BD99" i="38"/>
  <c r="BN99" i="38"/>
  <c r="BK99" i="38"/>
  <c r="BA99" i="38"/>
  <c r="AQ99" i="38"/>
  <c r="BE99" i="38"/>
  <c r="AW99" i="38"/>
  <c r="BP99" i="38"/>
  <c r="R99" i="38"/>
  <c r="M100" i="38"/>
  <c r="W100" i="38"/>
  <c r="BU99" i="38"/>
  <c r="R100" i="38"/>
  <c r="BM99" i="38"/>
  <c r="BO99" i="38"/>
  <c r="BG99" i="38"/>
  <c r="I100" i="38"/>
  <c r="L99" i="38"/>
  <c r="AX99" i="38"/>
  <c r="BQ100" i="38"/>
  <c r="AK99" i="38"/>
  <c r="BF100" i="38"/>
  <c r="P100" i="38"/>
  <c r="AF99" i="38"/>
  <c r="AX100" i="38"/>
  <c r="BC99" i="38"/>
  <c r="K99" i="38"/>
  <c r="V100" i="38"/>
  <c r="AM99" i="38"/>
  <c r="BD100" i="38"/>
  <c r="Q100" i="38"/>
  <c r="AA100" i="38"/>
  <c r="AQ100" i="38"/>
  <c r="BI99" i="38"/>
  <c r="AH99" i="38"/>
  <c r="BN100" i="38"/>
  <c r="BF99" i="38"/>
  <c r="BA100" i="38"/>
  <c r="AE99" i="38"/>
  <c r="AV100" i="38"/>
  <c r="BL99" i="38"/>
  <c r="I99" i="38"/>
  <c r="AD100" i="38"/>
  <c r="AI99" i="38"/>
  <c r="BB100" i="38"/>
  <c r="BS99" i="38"/>
  <c r="AR99" i="38"/>
  <c r="BM100" i="38"/>
  <c r="Z100" i="38"/>
  <c r="AH100" i="38"/>
  <c r="AB99" i="38"/>
  <c r="O100" i="38"/>
  <c r="T99" i="38"/>
  <c r="AO99" i="38"/>
  <c r="BH100" i="38"/>
  <c r="BV99" i="38"/>
  <c r="Q99" i="38"/>
  <c r="AN100" i="38"/>
  <c r="AU99" i="38"/>
  <c r="BL100" i="38"/>
  <c r="N100" i="38"/>
  <c r="AZ99" i="38"/>
  <c r="BU100" i="38"/>
  <c r="AS22" i="38"/>
  <c r="AG22" i="38"/>
  <c r="P22" i="38"/>
  <c r="R22" i="38"/>
  <c r="BG22" i="38"/>
  <c r="M22" i="38"/>
  <c r="L22" i="38"/>
  <c r="AX22" i="38"/>
  <c r="N22" i="38"/>
  <c r="AE22" i="38"/>
  <c r="C94" i="38"/>
  <c r="H103" i="38" s="1" a="1"/>
  <c r="H103" i="38" s="1"/>
  <c r="AT22" i="38"/>
  <c r="AJ120" i="38"/>
  <c r="I22" i="38"/>
  <c r="W22" i="38"/>
  <c r="AR22" i="38"/>
  <c r="AO100" i="38"/>
  <c r="BJ99" i="38"/>
  <c r="BG100" i="38"/>
  <c r="AW100" i="38"/>
  <c r="BR99" i="38"/>
  <c r="BO100" i="38"/>
  <c r="BE100" i="38"/>
  <c r="K100" i="38"/>
  <c r="AL99" i="38"/>
  <c r="BH120" i="38"/>
  <c r="AM120" i="38"/>
  <c r="BA120" i="38"/>
  <c r="J121" i="37"/>
  <c r="BE120" i="38"/>
  <c r="R41" i="7"/>
  <c r="AG121" i="36"/>
  <c r="AG122" i="36" s="1"/>
  <c r="BF121" i="36"/>
  <c r="BF122" i="36" s="1"/>
  <c r="AV22" i="38"/>
  <c r="BU120" i="38"/>
  <c r="AR121" i="36"/>
  <c r="AR122" i="36" s="1"/>
  <c r="BT121" i="36"/>
  <c r="BT122" i="36" s="1"/>
  <c r="M121" i="37"/>
  <c r="AA121" i="36"/>
  <c r="AA122" i="36" s="1"/>
  <c r="P120" i="38"/>
  <c r="J120" i="38"/>
  <c r="AW121" i="37"/>
  <c r="AI22" i="38"/>
  <c r="AB22" i="38"/>
  <c r="AC22" i="38"/>
  <c r="AD22" i="38"/>
  <c r="BC22" i="38"/>
  <c r="AF22" i="38"/>
  <c r="BU22" i="38"/>
  <c r="AH22" i="38"/>
  <c r="H95" i="38"/>
  <c r="I120" i="38"/>
  <c r="BD120" i="38"/>
  <c r="BP120" i="38"/>
  <c r="BU121" i="36"/>
  <c r="BU122" i="36" s="1"/>
  <c r="BG121" i="37"/>
  <c r="K22" i="38"/>
  <c r="AJ22" i="38"/>
  <c r="AK22" i="38"/>
  <c r="AL22" i="38"/>
  <c r="O22" i="38"/>
  <c r="AN22" i="38"/>
  <c r="W120" i="38"/>
  <c r="AP22" i="38"/>
  <c r="N120" i="38"/>
  <c r="V120" i="38"/>
  <c r="H113" i="38"/>
  <c r="AC121" i="37"/>
  <c r="AA22" i="38"/>
  <c r="Q22" i="38"/>
  <c r="AZ22" i="38"/>
  <c r="BA22" i="38"/>
  <c r="BB22" i="38"/>
  <c r="AU22" i="38"/>
  <c r="BD22" i="38"/>
  <c r="AW22" i="38"/>
  <c r="BF22" i="38"/>
  <c r="AA120" i="38"/>
  <c r="AL120" i="38"/>
  <c r="AP120" i="38"/>
  <c r="AQ22" i="38"/>
  <c r="BO22" i="38"/>
  <c r="BH22" i="38"/>
  <c r="BI22" i="38"/>
  <c r="BJ22" i="38"/>
  <c r="BK22" i="38"/>
  <c r="BL22" i="38"/>
  <c r="BM22" i="38"/>
  <c r="BN22" i="38"/>
  <c r="BQ120" i="38"/>
  <c r="AY120" i="38"/>
  <c r="BN120" i="38"/>
  <c r="Y22" i="38"/>
  <c r="S22" i="38"/>
  <c r="BP22" i="38"/>
  <c r="BQ22" i="38"/>
  <c r="BR22" i="38"/>
  <c r="BS22" i="38"/>
  <c r="BT22" i="38"/>
  <c r="J22" i="38"/>
  <c r="BV22" i="38"/>
  <c r="AS120" i="38"/>
  <c r="AO120" i="38"/>
  <c r="BV120" i="38"/>
  <c r="P121" i="37"/>
  <c r="AY22" i="38"/>
  <c r="T22" i="38"/>
  <c r="U22" i="38"/>
  <c r="V22" i="38"/>
  <c r="AM22" i="38"/>
  <c r="X22" i="38"/>
  <c r="BE22" i="38"/>
  <c r="Z22" i="38"/>
  <c r="H116" i="38"/>
  <c r="AT120" i="38"/>
  <c r="X120" i="38"/>
  <c r="AS121" i="36"/>
  <c r="AS122" i="36" s="1"/>
  <c r="BO121" i="37"/>
  <c r="BL121" i="36"/>
  <c r="BL122" i="36" s="1"/>
  <c r="AL121" i="36"/>
  <c r="AL122" i="36" s="1"/>
  <c r="AR121" i="37"/>
  <c r="R121" i="36"/>
  <c r="R122" i="36" s="1"/>
  <c r="W121" i="36"/>
  <c r="W122" i="36" s="1"/>
  <c r="AY121" i="36"/>
  <c r="AY122" i="36" s="1"/>
  <c r="V121" i="37"/>
  <c r="AQ121" i="36"/>
  <c r="AQ122" i="36" s="1"/>
  <c r="Q121" i="36"/>
  <c r="Q122" i="36" s="1"/>
  <c r="BP121" i="36"/>
  <c r="BP122" i="36" s="1"/>
  <c r="AZ120" i="38"/>
  <c r="AM121" i="36"/>
  <c r="AM122" i="36" s="1"/>
  <c r="AD120" i="38"/>
  <c r="BJ120" i="38"/>
  <c r="BR120" i="38"/>
  <c r="AI120" i="38"/>
  <c r="BK120" i="38"/>
  <c r="AF120" i="38"/>
  <c r="R120" i="38"/>
  <c r="L120" i="38"/>
  <c r="BM121" i="36"/>
  <c r="BM122" i="36" s="1"/>
  <c r="AP121" i="36"/>
  <c r="AP122" i="36" s="1"/>
  <c r="AU84" i="36"/>
  <c r="K120" i="38"/>
  <c r="H112" i="38"/>
  <c r="H115" i="38" s="1"/>
  <c r="U120" i="38"/>
  <c r="AU120" i="38"/>
  <c r="O120" i="38"/>
  <c r="AN120" i="38"/>
  <c r="Z120" i="38"/>
  <c r="T120" i="38"/>
  <c r="M121" i="36"/>
  <c r="M122" i="36" s="1"/>
  <c r="AQ120" i="38"/>
  <c r="AK120" i="38"/>
  <c r="AG120" i="38"/>
  <c r="BI120" i="38"/>
  <c r="AC120" i="38"/>
  <c r="AV120" i="38"/>
  <c r="AH120" i="38"/>
  <c r="AB120" i="38"/>
  <c r="BC120" i="38"/>
  <c r="AW120" i="38"/>
  <c r="S120" i="38"/>
  <c r="BG120" i="38"/>
  <c r="M120" i="38"/>
  <c r="BB120" i="38"/>
  <c r="BL120" i="38"/>
  <c r="AX120" i="38"/>
  <c r="AR120" i="38"/>
  <c r="AB121" i="36"/>
  <c r="AB122" i="36" s="1"/>
  <c r="BM120" i="38"/>
  <c r="Q120" i="38"/>
  <c r="AE120" i="38"/>
  <c r="BS120" i="38"/>
  <c r="Y120" i="38"/>
  <c r="BO120" i="38"/>
  <c r="BT120" i="38"/>
  <c r="BF120" i="38"/>
  <c r="BK121" i="36"/>
  <c r="BK122" i="36" s="1"/>
  <c r="AE121" i="37"/>
  <c r="Q121" i="37"/>
  <c r="BG43" i="38"/>
  <c r="BG46" i="38"/>
  <c r="Y121" i="36"/>
  <c r="Y122" i="36" s="1"/>
  <c r="BA121" i="37"/>
  <c r="BT98" i="38"/>
  <c r="BT137" i="38" s="1"/>
  <c r="BL98" i="38"/>
  <c r="BL137" i="38" s="1"/>
  <c r="BD98" i="38"/>
  <c r="BD137" i="38" s="1"/>
  <c r="AV98" i="38"/>
  <c r="AV137" i="38" s="1"/>
  <c r="AN98" i="38"/>
  <c r="AN137" i="38" s="1"/>
  <c r="AF98" i="38"/>
  <c r="AF137" i="38" s="1"/>
  <c r="X98" i="38"/>
  <c r="X137" i="38" s="1"/>
  <c r="P98" i="38"/>
  <c r="P137" i="38" s="1"/>
  <c r="BR98" i="38"/>
  <c r="BR137" i="38" s="1"/>
  <c r="BJ98" i="38"/>
  <c r="BJ137" i="38" s="1"/>
  <c r="BB98" i="38"/>
  <c r="BB137" i="38" s="1"/>
  <c r="AT98" i="38"/>
  <c r="AT137" i="38" s="1"/>
  <c r="AL98" i="38"/>
  <c r="AL137" i="38" s="1"/>
  <c r="AD98" i="38"/>
  <c r="AD137" i="38" s="1"/>
  <c r="V98" i="38"/>
  <c r="V137" i="38" s="1"/>
  <c r="N98" i="38"/>
  <c r="N137" i="38" s="1"/>
  <c r="BP98" i="38"/>
  <c r="BP137" i="38" s="1"/>
  <c r="BH98" i="38"/>
  <c r="BH137" i="38" s="1"/>
  <c r="AZ98" i="38"/>
  <c r="AZ137" i="38" s="1"/>
  <c r="AR98" i="38"/>
  <c r="AR137" i="38" s="1"/>
  <c r="AJ98" i="38"/>
  <c r="AJ137" i="38" s="1"/>
  <c r="AB98" i="38"/>
  <c r="AB137" i="38" s="1"/>
  <c r="T98" i="38"/>
  <c r="T137" i="38" s="1"/>
  <c r="L98" i="38"/>
  <c r="L137" i="38" s="1"/>
  <c r="BO98" i="38"/>
  <c r="BO137" i="38" s="1"/>
  <c r="BG98" i="38"/>
  <c r="BG137" i="38" s="1"/>
  <c r="AY98" i="38"/>
  <c r="AY137" i="38" s="1"/>
  <c r="AQ98" i="38"/>
  <c r="AQ137" i="38" s="1"/>
  <c r="AI98" i="38"/>
  <c r="AI137" i="38" s="1"/>
  <c r="AA98" i="38"/>
  <c r="AA137" i="38" s="1"/>
  <c r="S98" i="38"/>
  <c r="S137" i="38" s="1"/>
  <c r="K98" i="38"/>
  <c r="K137" i="38" s="1"/>
  <c r="BV98" i="38"/>
  <c r="BV137" i="38" s="1"/>
  <c r="BN98" i="38"/>
  <c r="BN137" i="38" s="1"/>
  <c r="BF98" i="38"/>
  <c r="BF137" i="38" s="1"/>
  <c r="AX98" i="38"/>
  <c r="AX137" i="38" s="1"/>
  <c r="AP98" i="38"/>
  <c r="AP137" i="38" s="1"/>
  <c r="AH98" i="38"/>
  <c r="AH137" i="38" s="1"/>
  <c r="BQ98" i="38"/>
  <c r="BQ137" i="38" s="1"/>
  <c r="AU98" i="38"/>
  <c r="AU137" i="38" s="1"/>
  <c r="Z98" i="38"/>
  <c r="Z137" i="38" s="1"/>
  <c r="J98" i="38"/>
  <c r="J137" i="38" s="1"/>
  <c r="BK98" i="38"/>
  <c r="BK137" i="38" s="1"/>
  <c r="AO98" i="38"/>
  <c r="AO137" i="38" s="1"/>
  <c r="W98" i="38"/>
  <c r="W137" i="38" s="1"/>
  <c r="BE98" i="38"/>
  <c r="BE137" i="38" s="1"/>
  <c r="AK98" i="38"/>
  <c r="AK137" i="38" s="1"/>
  <c r="R98" i="38"/>
  <c r="R137" i="38" s="1"/>
  <c r="BC98" i="38"/>
  <c r="BC137" i="38" s="1"/>
  <c r="AG98" i="38"/>
  <c r="AG137" i="38" s="1"/>
  <c r="Q98" i="38"/>
  <c r="Q137" i="38" s="1"/>
  <c r="BU98" i="38"/>
  <c r="BU137" i="38" s="1"/>
  <c r="BA98" i="38"/>
  <c r="BA137" i="38" s="1"/>
  <c r="AE98" i="38"/>
  <c r="AE137" i="38" s="1"/>
  <c r="O98" i="38"/>
  <c r="O137" i="38" s="1"/>
  <c r="BM98" i="38"/>
  <c r="BM137" i="38" s="1"/>
  <c r="M98" i="38"/>
  <c r="M137" i="38" s="1"/>
  <c r="AW98" i="38"/>
  <c r="AW137" i="38" s="1"/>
  <c r="AM98" i="38"/>
  <c r="AM137" i="38" s="1"/>
  <c r="AC98" i="38"/>
  <c r="AC137" i="38" s="1"/>
  <c r="Y98" i="38"/>
  <c r="Y137" i="38" s="1"/>
  <c r="BS98" i="38"/>
  <c r="BS137" i="38" s="1"/>
  <c r="BI98" i="38"/>
  <c r="BI137" i="38" s="1"/>
  <c r="AS98" i="38"/>
  <c r="AS137" i="38" s="1"/>
  <c r="U98" i="38"/>
  <c r="U137" i="38" s="1"/>
  <c r="I98" i="38"/>
  <c r="I137" i="38" s="1"/>
  <c r="BJ121" i="37"/>
  <c r="BC121" i="36"/>
  <c r="BC122" i="36" s="1"/>
  <c r="AE121" i="36"/>
  <c r="AE122" i="36" s="1"/>
  <c r="AD121" i="36"/>
  <c r="AD122" i="36" s="1"/>
  <c r="BO121" i="36"/>
  <c r="BO122" i="36" s="1"/>
  <c r="BR121" i="37"/>
  <c r="BN121" i="37"/>
  <c r="BP121" i="37"/>
  <c r="BV121" i="38"/>
  <c r="BN121" i="38"/>
  <c r="BF121" i="38"/>
  <c r="AX121" i="38"/>
  <c r="AP121" i="38"/>
  <c r="AH121" i="38"/>
  <c r="Z121" i="38"/>
  <c r="R121" i="38"/>
  <c r="J121" i="38"/>
  <c r="BT121" i="38"/>
  <c r="BL121" i="38"/>
  <c r="BD121" i="38"/>
  <c r="AV121" i="38"/>
  <c r="AN121" i="38"/>
  <c r="AF121" i="38"/>
  <c r="X121" i="38"/>
  <c r="P121" i="38"/>
  <c r="BR121" i="38"/>
  <c r="BJ121" i="38"/>
  <c r="BB121" i="38"/>
  <c r="AT121" i="38"/>
  <c r="AL121" i="38"/>
  <c r="AD121" i="38"/>
  <c r="V121" i="38"/>
  <c r="N121" i="38"/>
  <c r="BM121" i="38"/>
  <c r="AZ121" i="38"/>
  <c r="AM121" i="38"/>
  <c r="AA121" i="38"/>
  <c r="M121" i="38"/>
  <c r="BI121" i="38"/>
  <c r="AW121" i="38"/>
  <c r="AJ121" i="38"/>
  <c r="W121" i="38"/>
  <c r="K121" i="38"/>
  <c r="BS121" i="38"/>
  <c r="BG121" i="38"/>
  <c r="AS121" i="38"/>
  <c r="AG121" i="38"/>
  <c r="T121" i="38"/>
  <c r="BQ121" i="38"/>
  <c r="BE121" i="38"/>
  <c r="AR121" i="38"/>
  <c r="AE121" i="38"/>
  <c r="S121" i="38"/>
  <c r="BP121" i="38"/>
  <c r="BC121" i="38"/>
  <c r="AQ121" i="38"/>
  <c r="AC121" i="38"/>
  <c r="Q121" i="38"/>
  <c r="BU121" i="38"/>
  <c r="AK121" i="38"/>
  <c r="BK121" i="38"/>
  <c r="AB121" i="38"/>
  <c r="BA121" i="38"/>
  <c r="U121" i="38"/>
  <c r="AY121" i="38"/>
  <c r="O121" i="38"/>
  <c r="AU121" i="38"/>
  <c r="L121" i="38"/>
  <c r="H80" i="38"/>
  <c r="T84" i="38" s="1"/>
  <c r="BH121" i="38"/>
  <c r="H51" i="38" a="1"/>
  <c r="H51" i="38" s="1"/>
  <c r="H52" i="38" s="1"/>
  <c r="AI121" i="38"/>
  <c r="H56" i="38" a="1"/>
  <c r="H56" i="38" s="1"/>
  <c r="H57" i="38" s="1"/>
  <c r="I121" i="38"/>
  <c r="BO121" i="38"/>
  <c r="AO121" i="38"/>
  <c r="Y121" i="38"/>
  <c r="Y122" i="38" s="1"/>
  <c r="C78" i="38"/>
  <c r="H87" i="38" s="1" a="1"/>
  <c r="H87" i="38" s="1"/>
  <c r="H88" i="38" s="1"/>
  <c r="AL121" i="37"/>
  <c r="BN121" i="36"/>
  <c r="BN122" i="36" s="1"/>
  <c r="AO121" i="36"/>
  <c r="AO122" i="36" s="1"/>
  <c r="H13" i="38"/>
  <c r="H12" i="38" s="1"/>
  <c r="H111" i="38" s="1"/>
  <c r="H131" i="38" s="1"/>
  <c r="Z121" i="36"/>
  <c r="Z122" i="36" s="1"/>
  <c r="H80" i="37"/>
  <c r="AW84" i="37" s="1"/>
  <c r="O121" i="37"/>
  <c r="BM121" i="37"/>
  <c r="BV121" i="37"/>
  <c r="AB121" i="37"/>
  <c r="AK121" i="37"/>
  <c r="AF121" i="36"/>
  <c r="AF122" i="36" s="1"/>
  <c r="AD121" i="37"/>
  <c r="W121" i="37"/>
  <c r="BU121" i="37"/>
  <c r="K121" i="37"/>
  <c r="AJ121" i="37"/>
  <c r="AS121" i="37"/>
  <c r="AA121" i="37"/>
  <c r="C78" i="37"/>
  <c r="H87" i="37" s="1" a="1"/>
  <c r="H87" i="37" s="1"/>
  <c r="H88" i="37" s="1"/>
  <c r="BE89" i="37" s="1"/>
  <c r="BE90" i="37" s="1"/>
  <c r="AF121" i="37"/>
  <c r="AM121" i="37"/>
  <c r="AH121" i="37"/>
  <c r="AI121" i="37"/>
  <c r="AZ121" i="37"/>
  <c r="BI121" i="37"/>
  <c r="AH121" i="36"/>
  <c r="AH122" i="36" s="1"/>
  <c r="BS121" i="36"/>
  <c r="BS122" i="36" s="1"/>
  <c r="H56" i="37" a="1"/>
  <c r="H56" i="37" s="1"/>
  <c r="H57" i="37" s="1"/>
  <c r="N121" i="37"/>
  <c r="BC121" i="37"/>
  <c r="AP121" i="37"/>
  <c r="AQ121" i="37"/>
  <c r="BH121" i="37"/>
  <c r="BQ121" i="37"/>
  <c r="AW121" i="36"/>
  <c r="AW122" i="36" s="1"/>
  <c r="H51" i="37" a="1"/>
  <c r="H51" i="37" s="1"/>
  <c r="H52" i="37" s="1"/>
  <c r="AT121" i="37"/>
  <c r="I121" i="37"/>
  <c r="AX121" i="37"/>
  <c r="AY121" i="37"/>
  <c r="BF121" i="37"/>
  <c r="I121" i="36"/>
  <c r="I122" i="36" s="1"/>
  <c r="AZ121" i="36"/>
  <c r="AZ122" i="36" s="1"/>
  <c r="S121" i="36"/>
  <c r="S122" i="36" s="1"/>
  <c r="BA121" i="36"/>
  <c r="BA122" i="36" s="1"/>
  <c r="BQ121" i="36"/>
  <c r="BQ122" i="36" s="1"/>
  <c r="AV121" i="36"/>
  <c r="AV122" i="36" s="1"/>
  <c r="L121" i="36"/>
  <c r="L122" i="36" s="1"/>
  <c r="T121" i="36"/>
  <c r="T122" i="36" s="1"/>
  <c r="AV121" i="37"/>
  <c r="AG121" i="37"/>
  <c r="Z121" i="37"/>
  <c r="S121" i="37"/>
  <c r="T121" i="37"/>
  <c r="U121" i="37"/>
  <c r="BI121" i="36"/>
  <c r="BI122" i="36" s="1"/>
  <c r="J121" i="36"/>
  <c r="J122" i="36" s="1"/>
  <c r="BR121" i="36"/>
  <c r="BR122" i="36" s="1"/>
  <c r="AN121" i="36"/>
  <c r="AN122" i="36" s="1"/>
  <c r="BE121" i="36"/>
  <c r="BE122" i="36" s="1"/>
  <c r="U121" i="36"/>
  <c r="U122" i="36" s="1"/>
  <c r="AT121" i="36"/>
  <c r="AT122" i="36" s="1"/>
  <c r="AU121" i="37"/>
  <c r="AO121" i="37"/>
  <c r="BL121" i="37"/>
  <c r="BB121" i="37"/>
  <c r="AX121" i="36"/>
  <c r="AX122" i="36" s="1"/>
  <c r="BJ121" i="36"/>
  <c r="BJ122" i="36" s="1"/>
  <c r="BB121" i="36"/>
  <c r="BB122" i="36" s="1"/>
  <c r="AN121" i="37"/>
  <c r="X121" i="37"/>
  <c r="BK121" i="37"/>
  <c r="BE121" i="37"/>
  <c r="BT100" i="37"/>
  <c r="BL100" i="37"/>
  <c r="BD100" i="37"/>
  <c r="AV100" i="37"/>
  <c r="AN100" i="37"/>
  <c r="AF100" i="37"/>
  <c r="X100" i="37"/>
  <c r="P100" i="37"/>
  <c r="BO99" i="37"/>
  <c r="BG99" i="37"/>
  <c r="AY99" i="37"/>
  <c r="AQ99" i="37"/>
  <c r="AI99" i="37"/>
  <c r="AA99" i="37"/>
  <c r="S99" i="37"/>
  <c r="K99" i="37"/>
  <c r="BS100" i="37"/>
  <c r="BK100" i="37"/>
  <c r="BC100" i="37"/>
  <c r="AU100" i="37"/>
  <c r="AM100" i="37"/>
  <c r="AE100" i="37"/>
  <c r="W100" i="37"/>
  <c r="O100" i="37"/>
  <c r="BV99" i="37"/>
  <c r="BN99" i="37"/>
  <c r="BF99" i="37"/>
  <c r="AX99" i="37"/>
  <c r="AP99" i="37"/>
  <c r="AH99" i="37"/>
  <c r="Z99" i="37"/>
  <c r="R99" i="37"/>
  <c r="J99" i="37"/>
  <c r="BR100" i="37"/>
  <c r="BJ100" i="37"/>
  <c r="BB100" i="37"/>
  <c r="AT100" i="37"/>
  <c r="AL100" i="37"/>
  <c r="AD100" i="37"/>
  <c r="V100" i="37"/>
  <c r="N100" i="37"/>
  <c r="BU99" i="37"/>
  <c r="BM99" i="37"/>
  <c r="BE99" i="37"/>
  <c r="AW99" i="37"/>
  <c r="AO99" i="37"/>
  <c r="AG99" i="37"/>
  <c r="Y99" i="37"/>
  <c r="Q99" i="37"/>
  <c r="I99" i="37"/>
  <c r="BQ100" i="37"/>
  <c r="BI100" i="37"/>
  <c r="BA100" i="37"/>
  <c r="AS100" i="37"/>
  <c r="AK100" i="37"/>
  <c r="AC100" i="37"/>
  <c r="U100" i="37"/>
  <c r="M100" i="37"/>
  <c r="BT99" i="37"/>
  <c r="BL99" i="37"/>
  <c r="BD99" i="37"/>
  <c r="AV99" i="37"/>
  <c r="AN99" i="37"/>
  <c r="AF99" i="37"/>
  <c r="X99" i="37"/>
  <c r="P99" i="37"/>
  <c r="BP100" i="37"/>
  <c r="BH100" i="37"/>
  <c r="AZ100" i="37"/>
  <c r="AR100" i="37"/>
  <c r="AJ100" i="37"/>
  <c r="AB100" i="37"/>
  <c r="T100" i="37"/>
  <c r="L100" i="37"/>
  <c r="BS99" i="37"/>
  <c r="BK99" i="37"/>
  <c r="BC99" i="37"/>
  <c r="AU99" i="37"/>
  <c r="AM99" i="37"/>
  <c r="AE99" i="37"/>
  <c r="W99" i="37"/>
  <c r="O99" i="37"/>
  <c r="BV100" i="37"/>
  <c r="BN100" i="37"/>
  <c r="BF100" i="37"/>
  <c r="AX100" i="37"/>
  <c r="AP100" i="37"/>
  <c r="AH100" i="37"/>
  <c r="Z100" i="37"/>
  <c r="R100" i="37"/>
  <c r="J100" i="37"/>
  <c r="BQ99" i="37"/>
  <c r="BI99" i="37"/>
  <c r="BA99" i="37"/>
  <c r="AS99" i="37"/>
  <c r="AK99" i="37"/>
  <c r="AC99" i="37"/>
  <c r="U99" i="37"/>
  <c r="M99" i="37"/>
  <c r="BG100" i="37"/>
  <c r="AA100" i="37"/>
  <c r="BP99" i="37"/>
  <c r="AJ99" i="37"/>
  <c r="BE100" i="37"/>
  <c r="Y100" i="37"/>
  <c r="BJ99" i="37"/>
  <c r="AD99" i="37"/>
  <c r="AY100" i="37"/>
  <c r="S100" i="37"/>
  <c r="BH99" i="37"/>
  <c r="AB99" i="37"/>
  <c r="AW100" i="37"/>
  <c r="Q100" i="37"/>
  <c r="BB99" i="37"/>
  <c r="V99" i="37"/>
  <c r="AQ100" i="37"/>
  <c r="K100" i="37"/>
  <c r="AZ99" i="37"/>
  <c r="T99" i="37"/>
  <c r="BO100" i="37"/>
  <c r="AI100" i="37"/>
  <c r="AR99" i="37"/>
  <c r="L99" i="37"/>
  <c r="AO100" i="37"/>
  <c r="AG100" i="37"/>
  <c r="I100" i="37"/>
  <c r="BR99" i="37"/>
  <c r="BU100" i="37"/>
  <c r="AL99" i="37"/>
  <c r="BM100" i="37"/>
  <c r="N99" i="37"/>
  <c r="AT99" i="37"/>
  <c r="BG121" i="36"/>
  <c r="BG122" i="36" s="1"/>
  <c r="AI121" i="36"/>
  <c r="AI122" i="36" s="1"/>
  <c r="K121" i="36"/>
  <c r="K122" i="36" s="1"/>
  <c r="AU121" i="36"/>
  <c r="AU122" i="36" s="1"/>
  <c r="V84" i="36"/>
  <c r="AJ84" i="36"/>
  <c r="BV84" i="36"/>
  <c r="BH84" i="36"/>
  <c r="AC84" i="36"/>
  <c r="BD84" i="36"/>
  <c r="X84" i="36"/>
  <c r="N84" i="36"/>
  <c r="O84" i="36"/>
  <c r="BJ46" i="37"/>
  <c r="BJ43" i="37"/>
  <c r="BT121" i="37"/>
  <c r="BD121" i="37"/>
  <c r="BS121" i="37"/>
  <c r="BS120" i="37"/>
  <c r="BK120" i="37"/>
  <c r="BC120" i="37"/>
  <c r="AU120" i="37"/>
  <c r="AM120" i="37"/>
  <c r="AE120" i="37"/>
  <c r="W120" i="37"/>
  <c r="O120" i="37"/>
  <c r="BR120" i="37"/>
  <c r="BJ120" i="37"/>
  <c r="BB120" i="37"/>
  <c r="AT120" i="37"/>
  <c r="AL120" i="37"/>
  <c r="AD120" i="37"/>
  <c r="V120" i="37"/>
  <c r="N120" i="37"/>
  <c r="BQ120" i="37"/>
  <c r="BI120" i="37"/>
  <c r="BA120" i="37"/>
  <c r="AS120" i="37"/>
  <c r="AK120" i="37"/>
  <c r="AC120" i="37"/>
  <c r="U120" i="37"/>
  <c r="M120" i="37"/>
  <c r="H116" i="37"/>
  <c r="BP120" i="37"/>
  <c r="BH120" i="37"/>
  <c r="AZ120" i="37"/>
  <c r="AR120" i="37"/>
  <c r="AJ120" i="37"/>
  <c r="AB120" i="37"/>
  <c r="T120" i="37"/>
  <c r="L120" i="37"/>
  <c r="BO120" i="37"/>
  <c r="BG120" i="37"/>
  <c r="AY120" i="37"/>
  <c r="AQ120" i="37"/>
  <c r="AI120" i="37"/>
  <c r="AA120" i="37"/>
  <c r="S120" i="37"/>
  <c r="K120" i="37"/>
  <c r="BU120" i="37"/>
  <c r="BM120" i="37"/>
  <c r="BE120" i="37"/>
  <c r="AW120" i="37"/>
  <c r="AO120" i="37"/>
  <c r="AG120" i="37"/>
  <c r="Y120" i="37"/>
  <c r="Q120" i="37"/>
  <c r="I120" i="37"/>
  <c r="H112" i="37"/>
  <c r="H115" i="37" s="1"/>
  <c r="BF120" i="37"/>
  <c r="Z120" i="37"/>
  <c r="BD120" i="37"/>
  <c r="X120" i="37"/>
  <c r="AX120" i="37"/>
  <c r="R120" i="37"/>
  <c r="AV120" i="37"/>
  <c r="P120" i="37"/>
  <c r="BV120" i="37"/>
  <c r="AP120" i="37"/>
  <c r="J120" i="37"/>
  <c r="BN120" i="37"/>
  <c r="AH120" i="37"/>
  <c r="H113" i="37"/>
  <c r="BT120" i="37"/>
  <c r="BL120" i="37"/>
  <c r="AN120" i="37"/>
  <c r="H95" i="37"/>
  <c r="AF120" i="37"/>
  <c r="BP22" i="37"/>
  <c r="BH22" i="37"/>
  <c r="AZ22" i="37"/>
  <c r="AR22" i="37"/>
  <c r="AJ22" i="37"/>
  <c r="AB22" i="37"/>
  <c r="T22" i="37"/>
  <c r="L22" i="37"/>
  <c r="BO22" i="37"/>
  <c r="BG22" i="37"/>
  <c r="AY22" i="37"/>
  <c r="AQ22" i="37"/>
  <c r="AI22" i="37"/>
  <c r="AA22" i="37"/>
  <c r="S22" i="37"/>
  <c r="K22" i="37"/>
  <c r="BV22" i="37"/>
  <c r="BN22" i="37"/>
  <c r="BF22" i="37"/>
  <c r="AX22" i="37"/>
  <c r="AP22" i="37"/>
  <c r="AH22" i="37"/>
  <c r="Z22" i="37"/>
  <c r="R22" i="37"/>
  <c r="J22" i="37"/>
  <c r="AC22" i="37"/>
  <c r="BU22" i="37"/>
  <c r="BM22" i="37"/>
  <c r="BE22" i="37"/>
  <c r="AW22" i="37"/>
  <c r="AO22" i="37"/>
  <c r="AG22" i="37"/>
  <c r="Y22" i="37"/>
  <c r="Q22" i="37"/>
  <c r="I22" i="37"/>
  <c r="BR22" i="37"/>
  <c r="BB22" i="37"/>
  <c r="AL22" i="37"/>
  <c r="BQ22" i="37"/>
  <c r="BA22" i="37"/>
  <c r="AS22" i="37"/>
  <c r="U22" i="37"/>
  <c r="BT22" i="37"/>
  <c r="BL22" i="37"/>
  <c r="BD22" i="37"/>
  <c r="AV22" i="37"/>
  <c r="AN22" i="37"/>
  <c r="AF22" i="37"/>
  <c r="X22" i="37"/>
  <c r="P22" i="37"/>
  <c r="BJ22" i="37"/>
  <c r="AT22" i="37"/>
  <c r="AD22" i="37"/>
  <c r="V22" i="37"/>
  <c r="N22" i="37"/>
  <c r="BI22" i="37"/>
  <c r="AK22" i="37"/>
  <c r="M22" i="37"/>
  <c r="BS22" i="37"/>
  <c r="BK22" i="37"/>
  <c r="BC22" i="37"/>
  <c r="AU22" i="37"/>
  <c r="AM22" i="37"/>
  <c r="AE22" i="37"/>
  <c r="W22" i="37"/>
  <c r="O22" i="37"/>
  <c r="C94" i="37"/>
  <c r="H103" i="37" s="1" a="1"/>
  <c r="H103" i="37" s="1"/>
  <c r="H13" i="37"/>
  <c r="H12" i="37" s="1"/>
  <c r="H111" i="37" s="1"/>
  <c r="AK121" i="36"/>
  <c r="AK122" i="36" s="1"/>
  <c r="Y121" i="37"/>
  <c r="R121" i="37"/>
  <c r="L121" i="37"/>
  <c r="BR98" i="37"/>
  <c r="BR137" i="37" s="1"/>
  <c r="BJ98" i="37"/>
  <c r="BJ137" i="37" s="1"/>
  <c r="BB98" i="37"/>
  <c r="BB137" i="37" s="1"/>
  <c r="AT98" i="37"/>
  <c r="AT137" i="37" s="1"/>
  <c r="AL98" i="37"/>
  <c r="AL137" i="37" s="1"/>
  <c r="AD98" i="37"/>
  <c r="AD137" i="37" s="1"/>
  <c r="V98" i="37"/>
  <c r="V137" i="37" s="1"/>
  <c r="N98" i="37"/>
  <c r="N137" i="37" s="1"/>
  <c r="BQ98" i="37"/>
  <c r="BQ137" i="37" s="1"/>
  <c r="BI98" i="37"/>
  <c r="BI137" i="37" s="1"/>
  <c r="BA98" i="37"/>
  <c r="BA137" i="37" s="1"/>
  <c r="AS98" i="37"/>
  <c r="AS137" i="37" s="1"/>
  <c r="AK98" i="37"/>
  <c r="AK137" i="37" s="1"/>
  <c r="AC98" i="37"/>
  <c r="AC137" i="37" s="1"/>
  <c r="U98" i="37"/>
  <c r="U137" i="37" s="1"/>
  <c r="M98" i="37"/>
  <c r="M137" i="37" s="1"/>
  <c r="BP98" i="37"/>
  <c r="BP137" i="37" s="1"/>
  <c r="BH98" i="37"/>
  <c r="BH137" i="37" s="1"/>
  <c r="AZ98" i="37"/>
  <c r="AZ137" i="37" s="1"/>
  <c r="AR98" i="37"/>
  <c r="AR137" i="37" s="1"/>
  <c r="AJ98" i="37"/>
  <c r="AJ137" i="37" s="1"/>
  <c r="AB98" i="37"/>
  <c r="AB137" i="37" s="1"/>
  <c r="T98" i="37"/>
  <c r="T137" i="37" s="1"/>
  <c r="L98" i="37"/>
  <c r="L137" i="37" s="1"/>
  <c r="BO98" i="37"/>
  <c r="BO137" i="37" s="1"/>
  <c r="BG98" i="37"/>
  <c r="BG137" i="37" s="1"/>
  <c r="AY98" i="37"/>
  <c r="AY137" i="37" s="1"/>
  <c r="AQ98" i="37"/>
  <c r="AQ137" i="37" s="1"/>
  <c r="AI98" i="37"/>
  <c r="AI137" i="37" s="1"/>
  <c r="AA98" i="37"/>
  <c r="AA137" i="37" s="1"/>
  <c r="S98" i="37"/>
  <c r="S137" i="37" s="1"/>
  <c r="K98" i="37"/>
  <c r="K137" i="37" s="1"/>
  <c r="BV98" i="37"/>
  <c r="BV137" i="37" s="1"/>
  <c r="BN98" i="37"/>
  <c r="BN137" i="37" s="1"/>
  <c r="BF98" i="37"/>
  <c r="BF137" i="37" s="1"/>
  <c r="AX98" i="37"/>
  <c r="AX137" i="37" s="1"/>
  <c r="AP98" i="37"/>
  <c r="AP137" i="37" s="1"/>
  <c r="AH98" i="37"/>
  <c r="AH137" i="37" s="1"/>
  <c r="Z98" i="37"/>
  <c r="Z137" i="37" s="1"/>
  <c r="R98" i="37"/>
  <c r="R137" i="37" s="1"/>
  <c r="J98" i="37"/>
  <c r="J137" i="37" s="1"/>
  <c r="BT98" i="37"/>
  <c r="BT137" i="37" s="1"/>
  <c r="BL98" i="37"/>
  <c r="BL137" i="37" s="1"/>
  <c r="BD98" i="37"/>
  <c r="BD137" i="37" s="1"/>
  <c r="AV98" i="37"/>
  <c r="AV137" i="37" s="1"/>
  <c r="AN98" i="37"/>
  <c r="AN137" i="37" s="1"/>
  <c r="AF98" i="37"/>
  <c r="AF137" i="37" s="1"/>
  <c r="X98" i="37"/>
  <c r="X137" i="37" s="1"/>
  <c r="P98" i="37"/>
  <c r="P137" i="37" s="1"/>
  <c r="BU98" i="37"/>
  <c r="BU137" i="37" s="1"/>
  <c r="AO98" i="37"/>
  <c r="AO137" i="37" s="1"/>
  <c r="I98" i="37"/>
  <c r="I137" i="37" s="1"/>
  <c r="BS98" i="37"/>
  <c r="BS137" i="37" s="1"/>
  <c r="AM98" i="37"/>
  <c r="AM137" i="37" s="1"/>
  <c r="BM98" i="37"/>
  <c r="BM137" i="37" s="1"/>
  <c r="AG98" i="37"/>
  <c r="AG137" i="37" s="1"/>
  <c r="BK98" i="37"/>
  <c r="BK137" i="37" s="1"/>
  <c r="AE98" i="37"/>
  <c r="AE137" i="37" s="1"/>
  <c r="BE98" i="37"/>
  <c r="BE137" i="37" s="1"/>
  <c r="Y98" i="37"/>
  <c r="Y137" i="37" s="1"/>
  <c r="AW98" i="37"/>
  <c r="AW137" i="37" s="1"/>
  <c r="Q98" i="37"/>
  <c r="Q137" i="37" s="1"/>
  <c r="BC98" i="37"/>
  <c r="BC137" i="37" s="1"/>
  <c r="AU98" i="37"/>
  <c r="AU137" i="37" s="1"/>
  <c r="W98" i="37"/>
  <c r="W137" i="37" s="1"/>
  <c r="O98" i="37"/>
  <c r="O137" i="37" s="1"/>
  <c r="X121" i="36"/>
  <c r="X122" i="36" s="1"/>
  <c r="BD121" i="36"/>
  <c r="BD122" i="36" s="1"/>
  <c r="AK84" i="36"/>
  <c r="I84" i="36"/>
  <c r="BI84" i="36"/>
  <c r="BB84" i="36"/>
  <c r="AN84" i="36"/>
  <c r="Y84" i="36"/>
  <c r="K84" i="36"/>
  <c r="AX84" i="36"/>
  <c r="P84" i="36"/>
  <c r="T84" i="36"/>
  <c r="BC84" i="36"/>
  <c r="BG84" i="36"/>
  <c r="AZ84" i="36"/>
  <c r="BE84" i="36"/>
  <c r="BQ84" i="36"/>
  <c r="L84" i="36"/>
  <c r="U84" i="36"/>
  <c r="BJ84" i="36"/>
  <c r="BM84" i="36"/>
  <c r="BA84" i="36"/>
  <c r="AM84" i="36"/>
  <c r="M84" i="36"/>
  <c r="BR84" i="36"/>
  <c r="H13" i="36"/>
  <c r="H12" i="36" s="1"/>
  <c r="H111" i="36" s="1"/>
  <c r="AC121" i="36"/>
  <c r="AC122" i="36" s="1"/>
  <c r="BK84" i="36"/>
  <c r="AP84" i="36"/>
  <c r="AH84" i="36"/>
  <c r="AF84" i="36"/>
  <c r="AB84" i="36"/>
  <c r="BS84" i="36"/>
  <c r="AW84" i="36"/>
  <c r="Z84" i="36"/>
  <c r="AJ121" i="36"/>
  <c r="AJ122" i="36" s="1"/>
  <c r="R84" i="36"/>
  <c r="Q84" i="36"/>
  <c r="AE84" i="36"/>
  <c r="AD84" i="36"/>
  <c r="W84" i="36"/>
  <c r="AO84" i="36"/>
  <c r="BO84" i="36"/>
  <c r="AQ84" i="36"/>
  <c r="BV121" i="36"/>
  <c r="BV122" i="36" s="1"/>
  <c r="BH121" i="36"/>
  <c r="BH122" i="36" s="1"/>
  <c r="BU84" i="36"/>
  <c r="AI84" i="36"/>
  <c r="S84" i="36"/>
  <c r="AV84" i="36"/>
  <c r="J84" i="36"/>
  <c r="BF84" i="36"/>
  <c r="AT84" i="36"/>
  <c r="AG84" i="36"/>
  <c r="AL46" i="36"/>
  <c r="AL43" i="36"/>
  <c r="O121" i="36"/>
  <c r="O122" i="36" s="1"/>
  <c r="N121" i="36"/>
  <c r="N122" i="36" s="1"/>
  <c r="V121" i="36"/>
  <c r="V122" i="36" s="1"/>
  <c r="AL84" i="36"/>
  <c r="AA84" i="36"/>
  <c r="BL84" i="36"/>
  <c r="BT84" i="36"/>
  <c r="BN84" i="36"/>
  <c r="AY84" i="36"/>
  <c r="AS84" i="36"/>
  <c r="BP84" i="36"/>
  <c r="AR84" i="36"/>
  <c r="R120" i="36"/>
  <c r="AG120" i="36"/>
  <c r="AV120" i="36"/>
  <c r="AU120" i="36"/>
  <c r="AT120" i="36"/>
  <c r="BA120" i="36"/>
  <c r="AY120" i="36"/>
  <c r="S120" i="36"/>
  <c r="BJ22" i="36"/>
  <c r="BI22" i="36"/>
  <c r="BH22" i="36"/>
  <c r="BO22" i="36"/>
  <c r="BL22" i="36"/>
  <c r="BK22" i="36"/>
  <c r="Q22" i="36"/>
  <c r="BN22" i="36"/>
  <c r="Y22" i="36"/>
  <c r="BV120" i="36"/>
  <c r="J120" i="36"/>
  <c r="Y120" i="36"/>
  <c r="AN120" i="36"/>
  <c r="AM120" i="36"/>
  <c r="AL120" i="36"/>
  <c r="AI120" i="36"/>
  <c r="AB120" i="36"/>
  <c r="BI120" i="36"/>
  <c r="BB22" i="36"/>
  <c r="BA22" i="36"/>
  <c r="AZ22" i="36"/>
  <c r="BG22" i="36"/>
  <c r="BD22" i="36"/>
  <c r="BC22" i="36"/>
  <c r="AX22" i="36"/>
  <c r="AH22" i="36"/>
  <c r="C94" i="36"/>
  <c r="H103" i="36" s="1" a="1"/>
  <c r="H103" i="36" s="1"/>
  <c r="BN120" i="36"/>
  <c r="H113" i="36"/>
  <c r="Q120" i="36"/>
  <c r="AF120" i="36"/>
  <c r="AE120" i="36"/>
  <c r="AD120" i="36"/>
  <c r="L120" i="36"/>
  <c r="H116" i="36"/>
  <c r="BH120" i="36"/>
  <c r="AT22" i="36"/>
  <c r="AS22" i="36"/>
  <c r="AR22" i="36"/>
  <c r="AY22" i="36"/>
  <c r="AV22" i="36"/>
  <c r="AU22" i="36"/>
  <c r="BV22" i="36"/>
  <c r="R22" i="36"/>
  <c r="BF120" i="36"/>
  <c r="BU120" i="36"/>
  <c r="I120" i="36"/>
  <c r="X120" i="36"/>
  <c r="W120" i="36"/>
  <c r="V120" i="36"/>
  <c r="H95" i="36"/>
  <c r="BM98" i="36" s="1"/>
  <c r="BM99" i="36" s="1"/>
  <c r="BM100" i="36" s="1"/>
  <c r="BP120" i="36"/>
  <c r="AR120" i="36"/>
  <c r="AL22" i="36"/>
  <c r="AK22" i="36"/>
  <c r="AJ22" i="36"/>
  <c r="AQ22" i="36"/>
  <c r="AN22" i="36"/>
  <c r="AM22" i="36"/>
  <c r="AP22" i="36"/>
  <c r="BM22" i="36"/>
  <c r="BD120" i="36"/>
  <c r="BQ120" i="36"/>
  <c r="BQ22" i="36"/>
  <c r="BS22" i="36"/>
  <c r="BE22" i="36"/>
  <c r="AX120" i="36"/>
  <c r="BM120" i="36"/>
  <c r="H112" i="36"/>
  <c r="H115" i="36" s="1"/>
  <c r="P120" i="36"/>
  <c r="O120" i="36"/>
  <c r="N120" i="36"/>
  <c r="AZ120" i="36"/>
  <c r="AS120" i="36"/>
  <c r="AQ120" i="36"/>
  <c r="AD22" i="36"/>
  <c r="AC22" i="36"/>
  <c r="AB22" i="36"/>
  <c r="AI22" i="36"/>
  <c r="AF22" i="36"/>
  <c r="AE22" i="36"/>
  <c r="J22" i="36"/>
  <c r="AG22" i="36"/>
  <c r="Z120" i="36"/>
  <c r="BC120" i="36"/>
  <c r="M120" i="36"/>
  <c r="BP22" i="36"/>
  <c r="AW22" i="36"/>
  <c r="AP120" i="36"/>
  <c r="BE120" i="36"/>
  <c r="BT120" i="36"/>
  <c r="BS120" i="36"/>
  <c r="BR120" i="36"/>
  <c r="BG120" i="36"/>
  <c r="AC120" i="36"/>
  <c r="AA120" i="36"/>
  <c r="AK120" i="36"/>
  <c r="V22" i="36"/>
  <c r="U22" i="36"/>
  <c r="T22" i="36"/>
  <c r="AA22" i="36"/>
  <c r="X22" i="36"/>
  <c r="W22" i="36"/>
  <c r="BU22" i="36"/>
  <c r="BF22" i="36"/>
  <c r="AO120" i="36"/>
  <c r="BO120" i="36"/>
  <c r="K22" i="36"/>
  <c r="I22" i="36"/>
  <c r="AH120" i="36"/>
  <c r="AW120" i="36"/>
  <c r="BL120" i="36"/>
  <c r="BK120" i="36"/>
  <c r="BJ120" i="36"/>
  <c r="AJ120" i="36"/>
  <c r="K120" i="36"/>
  <c r="T120" i="36"/>
  <c r="U120" i="36"/>
  <c r="N22" i="36"/>
  <c r="M22" i="36"/>
  <c r="L22" i="36"/>
  <c r="S22" i="36"/>
  <c r="P22" i="36"/>
  <c r="O22" i="36"/>
  <c r="AO22" i="36"/>
  <c r="Z22" i="36"/>
  <c r="BB120" i="36"/>
  <c r="BR22" i="36"/>
  <c r="BT22" i="36"/>
  <c r="H74" i="35"/>
  <c r="H69" i="35"/>
  <c r="H102" i="35"/>
  <c r="H86" i="35"/>
  <c r="H80" i="35"/>
  <c r="H56" i="35" a="1"/>
  <c r="H56" i="35" s="1"/>
  <c r="H57" i="35" s="1"/>
  <c r="H51" i="35" a="1"/>
  <c r="H51" i="35" s="1"/>
  <c r="H52" i="35" s="1"/>
  <c r="C78" i="35"/>
  <c r="H87" i="35" s="1" a="1"/>
  <c r="H87" i="35" s="1"/>
  <c r="H88" i="35" s="1"/>
  <c r="H9" i="35"/>
  <c r="BR82" i="35"/>
  <c r="BR83" i="35" s="1"/>
  <c r="BQ82" i="35"/>
  <c r="BQ83" i="35" s="1"/>
  <c r="BP82" i="35"/>
  <c r="BP83" i="35" s="1"/>
  <c r="BO82" i="35"/>
  <c r="BO83" i="35" s="1"/>
  <c r="BV82" i="35"/>
  <c r="BV83" i="35" s="1"/>
  <c r="J82" i="35"/>
  <c r="J83" i="35" s="1"/>
  <c r="BL82" i="35"/>
  <c r="BL83" i="35" s="1"/>
  <c r="P82" i="35"/>
  <c r="P83" i="35" s="1"/>
  <c r="BS82" i="35"/>
  <c r="BS83" i="35" s="1"/>
  <c r="BA82" i="35"/>
  <c r="BA83" i="35" s="1"/>
  <c r="AY82" i="35"/>
  <c r="AY83" i="35" s="1"/>
  <c r="BM82" i="35"/>
  <c r="BM83" i="35" s="1"/>
  <c r="BJ82" i="35"/>
  <c r="BJ83" i="35" s="1"/>
  <c r="BI82" i="35"/>
  <c r="BI83" i="35" s="1"/>
  <c r="BH82" i="35"/>
  <c r="BH83" i="35" s="1"/>
  <c r="BG82" i="35"/>
  <c r="BG83" i="35" s="1"/>
  <c r="BN82" i="35"/>
  <c r="BN83" i="35" s="1"/>
  <c r="BU82" i="35"/>
  <c r="BU83" i="35" s="1"/>
  <c r="BD82" i="35"/>
  <c r="BD83" i="35" s="1"/>
  <c r="AU82" i="35"/>
  <c r="AU83" i="35" s="1"/>
  <c r="W82" i="35"/>
  <c r="W83" i="35" s="1"/>
  <c r="BB82" i="35"/>
  <c r="BB83" i="35" s="1"/>
  <c r="AZ82" i="35"/>
  <c r="AZ83" i="35" s="1"/>
  <c r="BF82" i="35"/>
  <c r="BF83" i="35" s="1"/>
  <c r="O82" i="35"/>
  <c r="O83" i="35" s="1"/>
  <c r="AS82" i="35"/>
  <c r="AS83" i="35" s="1"/>
  <c r="BE82" i="35"/>
  <c r="BE83" i="35" s="1"/>
  <c r="AV82" i="35"/>
  <c r="AV83" i="35" s="1"/>
  <c r="AJ82" i="35"/>
  <c r="AJ83" i="35" s="1"/>
  <c r="AP82" i="35"/>
  <c r="AP83" i="35" s="1"/>
  <c r="I82" i="35"/>
  <c r="I83" i="35" s="1"/>
  <c r="M82" i="35"/>
  <c r="M83" i="35" s="1"/>
  <c r="AT82" i="35"/>
  <c r="AT83" i="35" s="1"/>
  <c r="AR82" i="35"/>
  <c r="AR83" i="35" s="1"/>
  <c r="AQ82" i="35"/>
  <c r="AQ83" i="35" s="1"/>
  <c r="AX82" i="35"/>
  <c r="AX83" i="35" s="1"/>
  <c r="AN82" i="35"/>
  <c r="AN83" i="35" s="1"/>
  <c r="AM82" i="35"/>
  <c r="AM83" i="35" s="1"/>
  <c r="AK82" i="35"/>
  <c r="AK83" i="35" s="1"/>
  <c r="AI82" i="35"/>
  <c r="AI83" i="35" s="1"/>
  <c r="AF82" i="35"/>
  <c r="AF83" i="35" s="1"/>
  <c r="AE82" i="35"/>
  <c r="AE83" i="35" s="1"/>
  <c r="L82" i="35"/>
  <c r="L83" i="35" s="1"/>
  <c r="BT82" i="35"/>
  <c r="BT83" i="35" s="1"/>
  <c r="AL82" i="35"/>
  <c r="AL83" i="35" s="1"/>
  <c r="AW82" i="35"/>
  <c r="AW83" i="35" s="1"/>
  <c r="K82" i="35"/>
  <c r="K83" i="35" s="1"/>
  <c r="AD82" i="35"/>
  <c r="AD83" i="35" s="1"/>
  <c r="AC82" i="35"/>
  <c r="AC83" i="35" s="1"/>
  <c r="AB82" i="35"/>
  <c r="AB83" i="35" s="1"/>
  <c r="AA82" i="35"/>
  <c r="AA83" i="35" s="1"/>
  <c r="AH82" i="35"/>
  <c r="AH83" i="35" s="1"/>
  <c r="AO82" i="35"/>
  <c r="AO83" i="35" s="1"/>
  <c r="BK82" i="35"/>
  <c r="BK83" i="35" s="1"/>
  <c r="R82" i="35"/>
  <c r="R83" i="35" s="1"/>
  <c r="X82" i="35"/>
  <c r="X83" i="35" s="1"/>
  <c r="V82" i="35"/>
  <c r="V83" i="35" s="1"/>
  <c r="U82" i="35"/>
  <c r="U83" i="35" s="1"/>
  <c r="T82" i="35"/>
  <c r="T83" i="35" s="1"/>
  <c r="S82" i="35"/>
  <c r="S83" i="35" s="1"/>
  <c r="Z82" i="35"/>
  <c r="Z83" i="35" s="1"/>
  <c r="AG82" i="35"/>
  <c r="AG83" i="35" s="1"/>
  <c r="Q82" i="35"/>
  <c r="Q83" i="35" s="1"/>
  <c r="Y82" i="35"/>
  <c r="Y83" i="35" s="1"/>
  <c r="N82" i="35"/>
  <c r="N83" i="35" s="1"/>
  <c r="BC82" i="35"/>
  <c r="BC83" i="35" s="1"/>
  <c r="H35" i="35"/>
  <c r="H130" i="35"/>
  <c r="BP120" i="35"/>
  <c r="BH120" i="35"/>
  <c r="AZ120" i="35"/>
  <c r="AR120" i="35"/>
  <c r="AJ120" i="35"/>
  <c r="AB120" i="35"/>
  <c r="T120" i="35"/>
  <c r="L120" i="35"/>
  <c r="BO120" i="35"/>
  <c r="BG120" i="35"/>
  <c r="AY120" i="35"/>
  <c r="AQ120" i="35"/>
  <c r="AI120" i="35"/>
  <c r="AA120" i="35"/>
  <c r="S120" i="35"/>
  <c r="K120" i="35"/>
  <c r="BV120" i="35"/>
  <c r="BN120" i="35"/>
  <c r="BF120" i="35"/>
  <c r="AX120" i="35"/>
  <c r="AP120" i="35"/>
  <c r="AH120" i="35"/>
  <c r="Z120" i="35"/>
  <c r="R120" i="35"/>
  <c r="J120" i="35"/>
  <c r="H113" i="35"/>
  <c r="BU120" i="35"/>
  <c r="BM120" i="35"/>
  <c r="BE120" i="35"/>
  <c r="AW120" i="35"/>
  <c r="AO120" i="35"/>
  <c r="AG120" i="35"/>
  <c r="Y120" i="35"/>
  <c r="Q120" i="35"/>
  <c r="I120" i="35"/>
  <c r="H112" i="35"/>
  <c r="H115" i="35" s="1"/>
  <c r="BT120" i="35"/>
  <c r="BD120" i="35"/>
  <c r="AN120" i="35"/>
  <c r="X120" i="35"/>
  <c r="BS120" i="35"/>
  <c r="BC120" i="35"/>
  <c r="AM120" i="35"/>
  <c r="W120" i="35"/>
  <c r="BR120" i="35"/>
  <c r="BB120" i="35"/>
  <c r="AL120" i="35"/>
  <c r="V120" i="35"/>
  <c r="BQ120" i="35"/>
  <c r="BA120" i="35"/>
  <c r="AK120" i="35"/>
  <c r="U120" i="35"/>
  <c r="H116" i="35"/>
  <c r="BL120" i="35"/>
  <c r="AV120" i="35"/>
  <c r="AF120" i="35"/>
  <c r="P120" i="35"/>
  <c r="H95" i="35"/>
  <c r="BK120" i="35"/>
  <c r="AU120" i="35"/>
  <c r="AE120" i="35"/>
  <c r="O120" i="35"/>
  <c r="BJ120" i="35"/>
  <c r="AT120" i="35"/>
  <c r="AD120" i="35"/>
  <c r="N120" i="35"/>
  <c r="M120" i="35"/>
  <c r="BI120" i="35"/>
  <c r="AS120" i="35"/>
  <c r="AC120" i="35"/>
  <c r="BT22" i="35"/>
  <c r="BL22" i="35"/>
  <c r="BD22" i="35"/>
  <c r="AV22" i="35"/>
  <c r="AN22" i="35"/>
  <c r="AF22" i="35"/>
  <c r="X22" i="35"/>
  <c r="P22" i="35"/>
  <c r="BV22" i="35"/>
  <c r="BF22" i="35"/>
  <c r="Z22" i="35"/>
  <c r="J22" i="35"/>
  <c r="Y22" i="35"/>
  <c r="BS22" i="35"/>
  <c r="BK22" i="35"/>
  <c r="BC22" i="35"/>
  <c r="AU22" i="35"/>
  <c r="AM22" i="35"/>
  <c r="AE22" i="35"/>
  <c r="W22" i="35"/>
  <c r="O22" i="35"/>
  <c r="BR22" i="35"/>
  <c r="BJ22" i="35"/>
  <c r="BB22" i="35"/>
  <c r="AT22" i="35"/>
  <c r="AL22" i="35"/>
  <c r="AD22" i="35"/>
  <c r="V22" i="35"/>
  <c r="N22" i="35"/>
  <c r="BN22" i="35"/>
  <c r="AX22" i="35"/>
  <c r="R22" i="35"/>
  <c r="BU22" i="35"/>
  <c r="BM22" i="35"/>
  <c r="BE22" i="35"/>
  <c r="AO22" i="35"/>
  <c r="Q22" i="35"/>
  <c r="BQ22" i="35"/>
  <c r="BI22" i="35"/>
  <c r="BA22" i="35"/>
  <c r="AS22" i="35"/>
  <c r="AK22" i="35"/>
  <c r="AC22" i="35"/>
  <c r="U22" i="35"/>
  <c r="M22" i="35"/>
  <c r="BP22" i="35"/>
  <c r="BH22" i="35"/>
  <c r="AZ22" i="35"/>
  <c r="AR22" i="35"/>
  <c r="AJ22" i="35"/>
  <c r="AB22" i="35"/>
  <c r="T22" i="35"/>
  <c r="L22" i="35"/>
  <c r="AH22" i="35"/>
  <c r="AG22" i="35"/>
  <c r="BO22" i="35"/>
  <c r="BG22" i="35"/>
  <c r="AY22" i="35"/>
  <c r="AQ22" i="35"/>
  <c r="AI22" i="35"/>
  <c r="AA22" i="35"/>
  <c r="S22" i="35"/>
  <c r="K22" i="35"/>
  <c r="AP22" i="35"/>
  <c r="AW22" i="35"/>
  <c r="I22" i="35"/>
  <c r="C94" i="35"/>
  <c r="H103" i="35" s="1" a="1"/>
  <c r="H103" i="35" s="1"/>
  <c r="BR40" i="35"/>
  <c r="BR41" i="35" s="1"/>
  <c r="BJ40" i="35"/>
  <c r="BJ41" i="35" s="1"/>
  <c r="BB40" i="35"/>
  <c r="BB41" i="35" s="1"/>
  <c r="AT40" i="35"/>
  <c r="AT41" i="35" s="1"/>
  <c r="AL40" i="35"/>
  <c r="AL41" i="35" s="1"/>
  <c r="AD40" i="35"/>
  <c r="AD41" i="35" s="1"/>
  <c r="V40" i="35"/>
  <c r="V41" i="35" s="1"/>
  <c r="N40" i="35"/>
  <c r="N41" i="35" s="1"/>
  <c r="BQ40" i="35"/>
  <c r="BQ41" i="35" s="1"/>
  <c r="BI40" i="35"/>
  <c r="BI41" i="35" s="1"/>
  <c r="BA40" i="35"/>
  <c r="BA41" i="35" s="1"/>
  <c r="AS40" i="35"/>
  <c r="AS41" i="35" s="1"/>
  <c r="AK40" i="35"/>
  <c r="AK41" i="35" s="1"/>
  <c r="AC40" i="35"/>
  <c r="AC41" i="35" s="1"/>
  <c r="U40" i="35"/>
  <c r="U41" i="35" s="1"/>
  <c r="M40" i="35"/>
  <c r="M41" i="35" s="1"/>
  <c r="BP40" i="35"/>
  <c r="BP41" i="35" s="1"/>
  <c r="BH40" i="35"/>
  <c r="BH41" i="35" s="1"/>
  <c r="AZ40" i="35"/>
  <c r="AZ41" i="35" s="1"/>
  <c r="AR40" i="35"/>
  <c r="AR41" i="35" s="1"/>
  <c r="AJ40" i="35"/>
  <c r="AJ41" i="35" s="1"/>
  <c r="AB40" i="35"/>
  <c r="AB41" i="35" s="1"/>
  <c r="T40" i="35"/>
  <c r="T41" i="35" s="1"/>
  <c r="L40" i="35"/>
  <c r="L41" i="35" s="1"/>
  <c r="BO40" i="35"/>
  <c r="BO41" i="35" s="1"/>
  <c r="BG40" i="35"/>
  <c r="BG41" i="35" s="1"/>
  <c r="AY40" i="35"/>
  <c r="AY41" i="35" s="1"/>
  <c r="AQ40" i="35"/>
  <c r="AQ41" i="35" s="1"/>
  <c r="AI40" i="35"/>
  <c r="AI41" i="35" s="1"/>
  <c r="AA40" i="35"/>
  <c r="AA41" i="35" s="1"/>
  <c r="S40" i="35"/>
  <c r="S41" i="35" s="1"/>
  <c r="K40" i="35"/>
  <c r="K41" i="35" s="1"/>
  <c r="BV40" i="35"/>
  <c r="BV41" i="35" s="1"/>
  <c r="BN40" i="35"/>
  <c r="BN41" i="35" s="1"/>
  <c r="BF40" i="35"/>
  <c r="BF41" i="35" s="1"/>
  <c r="AX40" i="35"/>
  <c r="AX41" i="35" s="1"/>
  <c r="AP40" i="35"/>
  <c r="AP41" i="35" s="1"/>
  <c r="AH40" i="35"/>
  <c r="AH41" i="35" s="1"/>
  <c r="Z40" i="35"/>
  <c r="Z41" i="35" s="1"/>
  <c r="R40" i="35"/>
  <c r="R41" i="35" s="1"/>
  <c r="J40" i="35"/>
  <c r="J41" i="35" s="1"/>
  <c r="BU40" i="35"/>
  <c r="BU41" i="35" s="1"/>
  <c r="BM40" i="35"/>
  <c r="BM41" i="35" s="1"/>
  <c r="BE40" i="35"/>
  <c r="BE41" i="35" s="1"/>
  <c r="AW40" i="35"/>
  <c r="AW41" i="35" s="1"/>
  <c r="AO40" i="35"/>
  <c r="AO41" i="35" s="1"/>
  <c r="AG40" i="35"/>
  <c r="AG41" i="35" s="1"/>
  <c r="Y40" i="35"/>
  <c r="Y41" i="35" s="1"/>
  <c r="Q40" i="35"/>
  <c r="Q41" i="35" s="1"/>
  <c r="I40" i="35"/>
  <c r="I41" i="35" s="1"/>
  <c r="BT40" i="35"/>
  <c r="BT41" i="35" s="1"/>
  <c r="BL40" i="35"/>
  <c r="BL41" i="35" s="1"/>
  <c r="BD40" i="35"/>
  <c r="BD41" i="35" s="1"/>
  <c r="AV40" i="35"/>
  <c r="AV41" i="35" s="1"/>
  <c r="AN40" i="35"/>
  <c r="AN41" i="35" s="1"/>
  <c r="AF40" i="35"/>
  <c r="AF41" i="35" s="1"/>
  <c r="X40" i="35"/>
  <c r="X41" i="35" s="1"/>
  <c r="P40" i="35"/>
  <c r="P41" i="35" s="1"/>
  <c r="O40" i="35"/>
  <c r="O41" i="35" s="1"/>
  <c r="BS40" i="35"/>
  <c r="BS41" i="35" s="1"/>
  <c r="BK40" i="35"/>
  <c r="BK41" i="35" s="1"/>
  <c r="W40" i="35"/>
  <c r="W41" i="35" s="1"/>
  <c r="BC40" i="35"/>
  <c r="BC41" i="35" s="1"/>
  <c r="AU40" i="35"/>
  <c r="AU41" i="35" s="1"/>
  <c r="AM40" i="35"/>
  <c r="AM41" i="35" s="1"/>
  <c r="AE40" i="35"/>
  <c r="AE41" i="35" s="1"/>
  <c r="O40" i="27"/>
  <c r="W40" i="27"/>
  <c r="AE40" i="27"/>
  <c r="AM40" i="27"/>
  <c r="AU40" i="27"/>
  <c r="BC40" i="27"/>
  <c r="BK40" i="27"/>
  <c r="BS40" i="27"/>
  <c r="AB40" i="27"/>
  <c r="AZ40" i="27"/>
  <c r="AD40" i="27"/>
  <c r="P40" i="27"/>
  <c r="X40" i="27"/>
  <c r="AF40" i="27"/>
  <c r="AN40" i="27"/>
  <c r="AV40" i="27"/>
  <c r="BD40" i="27"/>
  <c r="BL40" i="27"/>
  <c r="BT40" i="27"/>
  <c r="L40" i="27"/>
  <c r="BB40" i="27"/>
  <c r="Q40" i="27"/>
  <c r="Y40" i="27"/>
  <c r="AG40" i="27"/>
  <c r="AO40" i="27"/>
  <c r="AW40" i="27"/>
  <c r="BE40" i="27"/>
  <c r="BM40" i="27"/>
  <c r="BU40" i="27"/>
  <c r="AR40" i="27"/>
  <c r="J40" i="27"/>
  <c r="R40" i="27"/>
  <c r="Z40" i="27"/>
  <c r="AH40" i="27"/>
  <c r="AP40" i="27"/>
  <c r="AX40" i="27"/>
  <c r="BF40" i="27"/>
  <c r="BN40" i="27"/>
  <c r="BV40" i="27"/>
  <c r="T40" i="27"/>
  <c r="BP40" i="27"/>
  <c r="BJ40" i="27"/>
  <c r="K40" i="27"/>
  <c r="S40" i="27"/>
  <c r="AA40" i="27"/>
  <c r="AI40" i="27"/>
  <c r="AQ40" i="27"/>
  <c r="AY40" i="27"/>
  <c r="BG40" i="27"/>
  <c r="BO40" i="27"/>
  <c r="I40" i="27"/>
  <c r="AJ40" i="27"/>
  <c r="BH40" i="27"/>
  <c r="AL40" i="27"/>
  <c r="BR40" i="27"/>
  <c r="M40" i="27"/>
  <c r="U40" i="27"/>
  <c r="AC40" i="27"/>
  <c r="AK40" i="27"/>
  <c r="AS40" i="27"/>
  <c r="BA40" i="27"/>
  <c r="BI40" i="27"/>
  <c r="BQ40" i="27"/>
  <c r="N40" i="27"/>
  <c r="V40" i="27"/>
  <c r="AT40" i="27"/>
  <c r="H113" i="27"/>
  <c r="H112" i="27"/>
  <c r="H115" i="27" s="1"/>
  <c r="C78" i="27"/>
  <c r="H87" i="27" s="1" a="1"/>
  <c r="H87" i="27" s="1"/>
  <c r="H88" i="27" s="1"/>
  <c r="H51" i="27" a="1"/>
  <c r="H51" i="27" s="1"/>
  <c r="H52" i="27" s="1"/>
  <c r="H56" i="27" a="1"/>
  <c r="H56" i="27" s="1"/>
  <c r="H130" i="27"/>
  <c r="H80" i="27"/>
  <c r="H95" i="27"/>
  <c r="AY22" i="27"/>
  <c r="AY120" i="27" s="1"/>
  <c r="AE22" i="27"/>
  <c r="AE120" i="27" s="1"/>
  <c r="Z22" i="27"/>
  <c r="Z120" i="27" s="1"/>
  <c r="AF22" i="27"/>
  <c r="AF120" i="27" s="1"/>
  <c r="BK22" i="27"/>
  <c r="BK120" i="27" s="1"/>
  <c r="AD22" i="27"/>
  <c r="AD120" i="27" s="1"/>
  <c r="AA22" i="27"/>
  <c r="AA120" i="27" s="1"/>
  <c r="BJ22" i="27"/>
  <c r="BJ120" i="27" s="1"/>
  <c r="AB22" i="27"/>
  <c r="AB120" i="27" s="1"/>
  <c r="BF22" i="27"/>
  <c r="BF120" i="27" s="1"/>
  <c r="BG22" i="27"/>
  <c r="BG120" i="27" s="1"/>
  <c r="BM22" i="27"/>
  <c r="BM120" i="27" s="1"/>
  <c r="BI22" i="27"/>
  <c r="BI120" i="27" s="1"/>
  <c r="AG22" i="27"/>
  <c r="AG120" i="27" s="1"/>
  <c r="AC22" i="27"/>
  <c r="AC120" i="27" s="1"/>
  <c r="BL22" i="27"/>
  <c r="BL120" i="27" s="1"/>
  <c r="BH22" i="27"/>
  <c r="BH120" i="27" s="1"/>
  <c r="AX22" i="27"/>
  <c r="AX120" i="27" s="1"/>
  <c r="BD22" i="27"/>
  <c r="BD120" i="27" s="1"/>
  <c r="BB22" i="27"/>
  <c r="BB120" i="27" s="1"/>
  <c r="AZ22" i="27"/>
  <c r="AZ120" i="27" s="1"/>
  <c r="R22" i="27"/>
  <c r="R120" i="27" s="1"/>
  <c r="X22" i="27"/>
  <c r="X120" i="27" s="1"/>
  <c r="V22" i="27"/>
  <c r="V120" i="27" s="1"/>
  <c r="T22" i="27"/>
  <c r="T120" i="27" s="1"/>
  <c r="BE22" i="27"/>
  <c r="BE120" i="27" s="1"/>
  <c r="BC22" i="27"/>
  <c r="BC120" i="27" s="1"/>
  <c r="BA22" i="27"/>
  <c r="BA120" i="27" s="1"/>
  <c r="AI22" i="27"/>
  <c r="AI120" i="27" s="1"/>
  <c r="C94" i="27"/>
  <c r="H103" i="27" s="1" a="1"/>
  <c r="H103" i="27" s="1"/>
  <c r="Y22" i="27"/>
  <c r="Y120" i="27" s="1"/>
  <c r="W22" i="27"/>
  <c r="W120" i="27" s="1"/>
  <c r="U22" i="27"/>
  <c r="U120" i="27" s="1"/>
  <c r="BO22" i="27"/>
  <c r="BO120" i="27" s="1"/>
  <c r="AH22" i="27"/>
  <c r="AH120" i="27" s="1"/>
  <c r="AO22" i="27"/>
  <c r="AO120" i="27" s="1"/>
  <c r="AN22" i="27"/>
  <c r="AN120" i="27" s="1"/>
  <c r="AM22" i="27"/>
  <c r="AM120" i="27" s="1"/>
  <c r="AL22" i="27"/>
  <c r="AL120" i="27" s="1"/>
  <c r="AK22" i="27"/>
  <c r="AK120" i="27" s="1"/>
  <c r="AJ22" i="27"/>
  <c r="AJ120" i="27" s="1"/>
  <c r="AQ22" i="27"/>
  <c r="AQ120" i="27" s="1"/>
  <c r="BV22" i="27"/>
  <c r="BV120" i="27" s="1"/>
  <c r="J22" i="27"/>
  <c r="J120" i="27" s="1"/>
  <c r="Q22" i="27"/>
  <c r="Q120" i="27" s="1"/>
  <c r="P22" i="27"/>
  <c r="P120" i="27" s="1"/>
  <c r="O22" i="27"/>
  <c r="O120" i="27" s="1"/>
  <c r="N22" i="27"/>
  <c r="N120" i="27" s="1"/>
  <c r="M22" i="27"/>
  <c r="M120" i="27" s="1"/>
  <c r="L22" i="27"/>
  <c r="L120" i="27" s="1"/>
  <c r="S22" i="27"/>
  <c r="S120" i="27" s="1"/>
  <c r="BN22" i="27"/>
  <c r="BN120" i="27" s="1"/>
  <c r="BU22" i="27"/>
  <c r="BU120" i="27" s="1"/>
  <c r="BT22" i="27"/>
  <c r="BT120" i="27" s="1"/>
  <c r="BS22" i="27"/>
  <c r="BS120" i="27" s="1"/>
  <c r="BR22" i="27"/>
  <c r="BR120" i="27" s="1"/>
  <c r="BQ22" i="27"/>
  <c r="BQ120" i="27" s="1"/>
  <c r="BP22" i="27"/>
  <c r="BP120" i="27" s="1"/>
  <c r="I22" i="27"/>
  <c r="I120" i="27" s="1"/>
  <c r="K22" i="27"/>
  <c r="K120" i="27" s="1"/>
  <c r="AP22" i="27"/>
  <c r="AP120" i="27" s="1"/>
  <c r="AW22" i="27"/>
  <c r="AW120" i="27" s="1"/>
  <c r="AV22" i="27"/>
  <c r="AV120" i="27" s="1"/>
  <c r="AU22" i="27"/>
  <c r="AU120" i="27" s="1"/>
  <c r="AT22" i="27"/>
  <c r="AT120" i="27" s="1"/>
  <c r="AS22" i="27"/>
  <c r="AS120" i="27" s="1"/>
  <c r="AR22" i="27"/>
  <c r="AR120" i="27" s="1"/>
  <c r="J33" i="27"/>
  <c r="K33" i="27" s="1"/>
  <c r="L33" i="27" s="1"/>
  <c r="M33" i="27" s="1"/>
  <c r="N33" i="27" s="1"/>
  <c r="O33" i="27" s="1"/>
  <c r="P33" i="27" s="1"/>
  <c r="Q33" i="27" s="1"/>
  <c r="R33" i="27" s="1"/>
  <c r="S33" i="27" s="1"/>
  <c r="T33" i="27" s="1"/>
  <c r="U33" i="27" s="1"/>
  <c r="V33" i="27" s="1"/>
  <c r="W33" i="27" s="1"/>
  <c r="X33" i="27" s="1"/>
  <c r="Y33" i="27" s="1"/>
  <c r="Z33" i="27" s="1"/>
  <c r="AA33" i="27" s="1"/>
  <c r="AB33" i="27" s="1"/>
  <c r="AC33" i="27" s="1"/>
  <c r="AD33" i="27" s="1"/>
  <c r="AE33" i="27" s="1"/>
  <c r="AF33" i="27" s="1"/>
  <c r="AG33" i="27" s="1"/>
  <c r="AH33" i="27" s="1"/>
  <c r="AI33" i="27" s="1"/>
  <c r="AJ33" i="27" s="1"/>
  <c r="AK33" i="27" s="1"/>
  <c r="AL33" i="27" s="1"/>
  <c r="AM33" i="27" s="1"/>
  <c r="AN33" i="27" s="1"/>
  <c r="AO33" i="27" s="1"/>
  <c r="AP33" i="27" s="1"/>
  <c r="AQ33" i="27" s="1"/>
  <c r="AR33" i="27" s="1"/>
  <c r="AS33" i="27" s="1"/>
  <c r="AT33" i="27" s="1"/>
  <c r="AU33" i="27" s="1"/>
  <c r="AV33" i="27" s="1"/>
  <c r="AW33" i="27" s="1"/>
  <c r="AX33" i="27" s="1"/>
  <c r="AY33" i="27" s="1"/>
  <c r="AZ33" i="27" s="1"/>
  <c r="BA33" i="27" s="1"/>
  <c r="BB33" i="27" s="1"/>
  <c r="BC33" i="27" s="1"/>
  <c r="BD33" i="27" s="1"/>
  <c r="BE33" i="27" s="1"/>
  <c r="BF33" i="27" s="1"/>
  <c r="BG33" i="27" s="1"/>
  <c r="BH33" i="27" s="1"/>
  <c r="BI33" i="27" s="1"/>
  <c r="BJ33" i="27" s="1"/>
  <c r="BK33" i="27" s="1"/>
  <c r="BL33" i="27" s="1"/>
  <c r="BM33" i="27" s="1"/>
  <c r="BN33" i="27" s="1"/>
  <c r="BO33" i="27" s="1"/>
  <c r="BP33" i="27" s="1"/>
  <c r="BQ33" i="27" s="1"/>
  <c r="BR33" i="27" s="1"/>
  <c r="BS33" i="27" s="1"/>
  <c r="BT33" i="27" s="1"/>
  <c r="BU33" i="27" s="1"/>
  <c r="BV33" i="27" s="1"/>
  <c r="H86" i="27"/>
  <c r="J32" i="27"/>
  <c r="AZ32" i="27"/>
  <c r="AE32" i="27"/>
  <c r="AM32" i="27"/>
  <c r="L32" i="27"/>
  <c r="P32" i="27"/>
  <c r="M32" i="27"/>
  <c r="S32" i="27"/>
  <c r="Z32" i="27"/>
  <c r="AW32" i="27"/>
  <c r="BC32" i="27"/>
  <c r="BL32" i="27"/>
  <c r="BO32" i="27"/>
  <c r="BB32" i="27"/>
  <c r="AQ32" i="27"/>
  <c r="N32" i="27"/>
  <c r="AH32" i="27"/>
  <c r="Y32" i="27"/>
  <c r="BM32" i="27"/>
  <c r="O32" i="27"/>
  <c r="AL32" i="27"/>
  <c r="BT32" i="27"/>
  <c r="BQ32" i="27"/>
  <c r="I32" i="27"/>
  <c r="K32" i="27"/>
  <c r="R32" i="27"/>
  <c r="AO32" i="27"/>
  <c r="AJ32" i="27"/>
  <c r="BI32" i="27"/>
  <c r="BV32" i="27"/>
  <c r="W32" i="27"/>
  <c r="AK32" i="27"/>
  <c r="AU32" i="27"/>
  <c r="U32" i="27"/>
  <c r="BH32" i="27"/>
  <c r="BU32" i="27"/>
  <c r="AG32" i="27"/>
  <c r="V32" i="27"/>
  <c r="AT32" i="27"/>
  <c r="BD32" i="27"/>
  <c r="BA32" i="27"/>
  <c r="BG32" i="27"/>
  <c r="BN32" i="27"/>
  <c r="T32" i="27"/>
  <c r="AX32" i="27"/>
  <c r="X32" i="27"/>
  <c r="BE32" i="27"/>
  <c r="Q32" i="27"/>
  <c r="BP32" i="27"/>
  <c r="AD32" i="27"/>
  <c r="AV32" i="27"/>
  <c r="AS32" i="27"/>
  <c r="AY32" i="27"/>
  <c r="BF32" i="27"/>
  <c r="AN32" i="27"/>
  <c r="AB32" i="27"/>
  <c r="AA32" i="27"/>
  <c r="BS32" i="27"/>
  <c r="BK32" i="27"/>
  <c r="BJ32" i="27"/>
  <c r="AR32" i="27"/>
  <c r="AF32" i="27"/>
  <c r="AC32" i="27"/>
  <c r="AI32" i="27"/>
  <c r="AP32" i="27"/>
  <c r="BR32" i="27"/>
  <c r="H69" i="27"/>
  <c r="H74" i="27"/>
  <c r="R29" i="7"/>
  <c r="L29" i="27"/>
  <c r="J29" i="27"/>
  <c r="Y29" i="27"/>
  <c r="BE29" i="27"/>
  <c r="BO29" i="27"/>
  <c r="R29" i="27"/>
  <c r="AI29" i="27"/>
  <c r="BT29" i="27"/>
  <c r="AM29" i="27"/>
  <c r="BR29" i="27"/>
  <c r="BP29" i="27"/>
  <c r="AY29" i="27"/>
  <c r="BU29" i="27"/>
  <c r="BI29" i="27"/>
  <c r="Q29" i="27"/>
  <c r="BD29" i="27"/>
  <c r="AE29" i="27"/>
  <c r="BJ29" i="27"/>
  <c r="BH29" i="27"/>
  <c r="K29" i="27"/>
  <c r="AH29" i="27"/>
  <c r="BN29" i="27"/>
  <c r="S29" i="27"/>
  <c r="BA29" i="27"/>
  <c r="AN29" i="27"/>
  <c r="W29" i="27"/>
  <c r="BB29" i="27"/>
  <c r="AZ29" i="27"/>
  <c r="AG29" i="27"/>
  <c r="AW29" i="27"/>
  <c r="I29" i="27"/>
  <c r="AK29" i="27"/>
  <c r="P29" i="27"/>
  <c r="O29" i="27"/>
  <c r="AT29" i="27"/>
  <c r="AR29" i="27"/>
  <c r="AX29" i="27"/>
  <c r="Z29" i="27"/>
  <c r="BG29" i="27"/>
  <c r="U29" i="27"/>
  <c r="BS29" i="27"/>
  <c r="BL29" i="27"/>
  <c r="AL29" i="27"/>
  <c r="AJ29" i="27"/>
  <c r="AP29" i="27"/>
  <c r="BM29" i="27"/>
  <c r="AO29" i="27"/>
  <c r="AS29" i="27"/>
  <c r="BK29" i="27"/>
  <c r="AV29" i="27"/>
  <c r="AD29" i="27"/>
  <c r="AB29" i="27"/>
  <c r="BQ29" i="27"/>
  <c r="AQ29" i="27"/>
  <c r="BV29" i="27"/>
  <c r="AC29" i="27"/>
  <c r="BC29" i="27"/>
  <c r="AF29" i="27"/>
  <c r="V29" i="27"/>
  <c r="T29" i="27"/>
  <c r="AA29" i="27"/>
  <c r="BF29" i="27"/>
  <c r="M29" i="27"/>
  <c r="AU29" i="27"/>
  <c r="X29" i="27"/>
  <c r="N29" i="27"/>
  <c r="C31" i="7" a="1"/>
  <c r="D31" i="7" a="1"/>
  <c r="F31" i="7" a="1"/>
  <c r="G31" i="7" a="1"/>
  <c r="C42" i="7" a="1"/>
  <c r="D42" i="7" a="1"/>
  <c r="F42" i="7" a="1"/>
  <c r="G42" i="7" a="1"/>
  <c r="G30" i="7" a="1"/>
  <c r="F30" i="7" a="1"/>
  <c r="C30" i="7" a="1"/>
  <c r="D30" i="7" a="1"/>
  <c r="C41" i="7" a="1"/>
  <c r="D29" i="7" a="1"/>
  <c r="O49" i="34" a="1"/>
  <c r="O49" i="33" a="1"/>
  <c r="O49" i="32" a="1"/>
  <c r="Y46" i="36" l="1"/>
  <c r="BD46" i="38"/>
  <c r="BD48" i="38" s="1"/>
  <c r="AY46" i="36"/>
  <c r="AY48" i="36" s="1"/>
  <c r="BS43" i="37"/>
  <c r="X43" i="37"/>
  <c r="BB43" i="36"/>
  <c r="BA46" i="37"/>
  <c r="BA48" i="37" s="1"/>
  <c r="AG46" i="38"/>
  <c r="AG48" i="38" s="1"/>
  <c r="BC43" i="37"/>
  <c r="AT43" i="38"/>
  <c r="BF46" i="38"/>
  <c r="BF48" i="38" s="1"/>
  <c r="AV43" i="38"/>
  <c r="P46" i="37"/>
  <c r="P48" i="37" s="1"/>
  <c r="BF43" i="36"/>
  <c r="AQ43" i="37"/>
  <c r="W43" i="37"/>
  <c r="BU43" i="37"/>
  <c r="AY43" i="37"/>
  <c r="AS43" i="37"/>
  <c r="BK43" i="36"/>
  <c r="AO43" i="36"/>
  <c r="J143" i="36"/>
  <c r="J143" i="37"/>
  <c r="J143" i="38"/>
  <c r="O49" i="33"/>
  <c r="O49" i="34"/>
  <c r="BO43" i="37"/>
  <c r="R46" i="38"/>
  <c r="R48" i="38" s="1"/>
  <c r="AX43" i="38"/>
  <c r="BR43" i="36"/>
  <c r="BB43" i="38"/>
  <c r="I46" i="38"/>
  <c r="I48" i="38" s="1"/>
  <c r="AB43" i="38"/>
  <c r="BM43" i="37"/>
  <c r="W122" i="37"/>
  <c r="BH43" i="36"/>
  <c r="J43" i="37"/>
  <c r="S46" i="37"/>
  <c r="S48" i="37" s="1"/>
  <c r="BH43" i="37"/>
  <c r="BV43" i="38"/>
  <c r="BU46" i="38"/>
  <c r="BU48" i="38" s="1"/>
  <c r="BO43" i="36"/>
  <c r="AV46" i="37"/>
  <c r="AV48" i="37" s="1"/>
  <c r="AU46" i="38"/>
  <c r="AU48" i="38" s="1"/>
  <c r="AU43" i="36"/>
  <c r="BB43" i="37"/>
  <c r="BV43" i="37"/>
  <c r="AR43" i="37"/>
  <c r="BE43" i="38"/>
  <c r="O43" i="38"/>
  <c r="AB43" i="36"/>
  <c r="BE43" i="37"/>
  <c r="BG43" i="36"/>
  <c r="S46" i="38"/>
  <c r="S48" i="38" s="1"/>
  <c r="AQ46" i="36"/>
  <c r="AQ48" i="36" s="1"/>
  <c r="BQ43" i="36"/>
  <c r="K43" i="37"/>
  <c r="K46" i="38"/>
  <c r="K48" i="38" s="1"/>
  <c r="J43" i="36"/>
  <c r="X46" i="36"/>
  <c r="X48" i="36" s="1"/>
  <c r="AP43" i="38"/>
  <c r="Y43" i="38"/>
  <c r="AA46" i="37"/>
  <c r="AA48" i="37" s="1"/>
  <c r="U43" i="38"/>
  <c r="AX43" i="36"/>
  <c r="AG43" i="37"/>
  <c r="AJ43" i="36"/>
  <c r="BP43" i="36"/>
  <c r="AM43" i="37"/>
  <c r="BL43" i="38"/>
  <c r="BD46" i="36"/>
  <c r="BD48" i="36" s="1"/>
  <c r="AE43" i="38"/>
  <c r="AM46" i="36"/>
  <c r="AM48" i="36" s="1"/>
  <c r="U43" i="37"/>
  <c r="BP46" i="37"/>
  <c r="BP48" i="37" s="1"/>
  <c r="L46" i="38"/>
  <c r="L48" i="38" s="1"/>
  <c r="AC46" i="38"/>
  <c r="AC48" i="38" s="1"/>
  <c r="AI43" i="36"/>
  <c r="BK43" i="38"/>
  <c r="AF43" i="38"/>
  <c r="AW43" i="36"/>
  <c r="BN43" i="37"/>
  <c r="AH46" i="36"/>
  <c r="AH48" i="36" s="1"/>
  <c r="AK46" i="37"/>
  <c r="AK48" i="37" s="1"/>
  <c r="AM43" i="38"/>
  <c r="BS43" i="38"/>
  <c r="BS46" i="36"/>
  <c r="BS48" i="36" s="1"/>
  <c r="AV46" i="36"/>
  <c r="AV48" i="36" s="1"/>
  <c r="AF43" i="37"/>
  <c r="BD43" i="37"/>
  <c r="Y43" i="37"/>
  <c r="X43" i="38"/>
  <c r="AR46" i="38"/>
  <c r="AR48" i="38" s="1"/>
  <c r="AS46" i="36"/>
  <c r="AS48" i="36" s="1"/>
  <c r="BA43" i="36"/>
  <c r="BT46" i="36"/>
  <c r="BT48" i="36" s="1"/>
  <c r="BQ46" i="38"/>
  <c r="BQ48" i="38" s="1"/>
  <c r="AZ43" i="36"/>
  <c r="AP43" i="37"/>
  <c r="V43" i="38"/>
  <c r="N46" i="38"/>
  <c r="N48" i="38" s="1"/>
  <c r="AW46" i="37"/>
  <c r="AW48" i="37" s="1"/>
  <c r="V46" i="37"/>
  <c r="V48" i="37" s="1"/>
  <c r="AH43" i="38"/>
  <c r="W46" i="38"/>
  <c r="W48" i="38" s="1"/>
  <c r="AO46" i="37"/>
  <c r="AO48" i="37" s="1"/>
  <c r="AB43" i="37"/>
  <c r="J43" i="38"/>
  <c r="Q43" i="38"/>
  <c r="AL43" i="38"/>
  <c r="AP43" i="36"/>
  <c r="I46" i="36"/>
  <c r="I48" i="36" s="1"/>
  <c r="AT46" i="37"/>
  <c r="AT48" i="37" s="1"/>
  <c r="AI46" i="38"/>
  <c r="AI48" i="38" s="1"/>
  <c r="AA43" i="36"/>
  <c r="BC46" i="36"/>
  <c r="BC48" i="36" s="1"/>
  <c r="P46" i="36"/>
  <c r="P48" i="36" s="1"/>
  <c r="BJ43" i="36"/>
  <c r="AI46" i="37"/>
  <c r="AI48" i="37" s="1"/>
  <c r="AJ43" i="38"/>
  <c r="AD46" i="38"/>
  <c r="AD48" i="38" s="1"/>
  <c r="BC43" i="38"/>
  <c r="AF46" i="36"/>
  <c r="AF48" i="36" s="1"/>
  <c r="BF43" i="37"/>
  <c r="AC43" i="37"/>
  <c r="AS46" i="38"/>
  <c r="AS48" i="38" s="1"/>
  <c r="AT43" i="36"/>
  <c r="Z43" i="38"/>
  <c r="BN46" i="38"/>
  <c r="BN48" i="38" s="1"/>
  <c r="L46" i="37"/>
  <c r="L48" i="37" s="1"/>
  <c r="BL43" i="37"/>
  <c r="AU46" i="37"/>
  <c r="AU48" i="37" s="1"/>
  <c r="BO46" i="38"/>
  <c r="BO48" i="38" s="1"/>
  <c r="BA46" i="38"/>
  <c r="BA48" i="38" s="1"/>
  <c r="BG46" i="37"/>
  <c r="BG48" i="37" s="1"/>
  <c r="BR43" i="38"/>
  <c r="BQ46" i="37"/>
  <c r="BQ48" i="37" s="1"/>
  <c r="BK43" i="37"/>
  <c r="AA46" i="38"/>
  <c r="AA48" i="38" s="1"/>
  <c r="M43" i="38"/>
  <c r="T43" i="38"/>
  <c r="BV46" i="36"/>
  <c r="BV48" i="36" s="1"/>
  <c r="S46" i="36"/>
  <c r="S48" i="36" s="1"/>
  <c r="BT43" i="37"/>
  <c r="AN46" i="38"/>
  <c r="AN48" i="38" s="1"/>
  <c r="BH43" i="38"/>
  <c r="BI43" i="36"/>
  <c r="R43" i="36"/>
  <c r="AD43" i="37"/>
  <c r="AK46" i="38"/>
  <c r="AK48" i="38" s="1"/>
  <c r="O46" i="36"/>
  <c r="O48" i="36" s="1"/>
  <c r="BM43" i="36"/>
  <c r="R43" i="37"/>
  <c r="AJ46" i="37"/>
  <c r="AJ48" i="37" s="1"/>
  <c r="AO43" i="38"/>
  <c r="O46" i="37"/>
  <c r="O48" i="37" s="1"/>
  <c r="P43" i="38"/>
  <c r="BP43" i="38"/>
  <c r="AK43" i="36"/>
  <c r="N46" i="37"/>
  <c r="N48" i="37" s="1"/>
  <c r="BI46" i="37"/>
  <c r="BI48" i="37" s="1"/>
  <c r="BR46" i="37"/>
  <c r="BR48" i="37" s="1"/>
  <c r="Q43" i="36"/>
  <c r="M43" i="37"/>
  <c r="AZ46" i="37"/>
  <c r="AZ48" i="37" s="1"/>
  <c r="Q46" i="37"/>
  <c r="Q48" i="37" s="1"/>
  <c r="T43" i="37"/>
  <c r="AW43" i="38"/>
  <c r="AR43" i="36"/>
  <c r="AE43" i="37"/>
  <c r="BN46" i="36"/>
  <c r="BN48" i="36" s="1"/>
  <c r="I43" i="37"/>
  <c r="AH43" i="37"/>
  <c r="W46" i="36"/>
  <c r="W48" i="36" s="1"/>
  <c r="AX46" i="37"/>
  <c r="AX48" i="37" s="1"/>
  <c r="AN43" i="37"/>
  <c r="BT43" i="38"/>
  <c r="BU46" i="36"/>
  <c r="BU48" i="36" s="1"/>
  <c r="AG46" i="36"/>
  <c r="AG48" i="36" s="1"/>
  <c r="BJ43" i="38"/>
  <c r="Z43" i="37"/>
  <c r="AL43" i="37"/>
  <c r="BI46" i="38"/>
  <c r="BI48" i="38" s="1"/>
  <c r="BE46" i="36"/>
  <c r="BE48" i="36" s="1"/>
  <c r="AZ43" i="38"/>
  <c r="BM43" i="38"/>
  <c r="AQ46" i="38"/>
  <c r="AQ48" i="38" s="1"/>
  <c r="AY46" i="38"/>
  <c r="AY48" i="38" s="1"/>
  <c r="K46" i="36"/>
  <c r="K48" i="36" s="1"/>
  <c r="M43" i="36"/>
  <c r="V46" i="36"/>
  <c r="V48" i="36" s="1"/>
  <c r="N43" i="36"/>
  <c r="BL46" i="36"/>
  <c r="BL48" i="36" s="1"/>
  <c r="L46" i="36"/>
  <c r="L48" i="36" s="1"/>
  <c r="T43" i="36"/>
  <c r="Z43" i="36"/>
  <c r="AE43" i="36"/>
  <c r="U43" i="36"/>
  <c r="AC43" i="36"/>
  <c r="AN46" i="36"/>
  <c r="AN48" i="36" s="1"/>
  <c r="AD43" i="36"/>
  <c r="AF122" i="37"/>
  <c r="BQ122" i="37"/>
  <c r="H118" i="38"/>
  <c r="H119" i="38" s="1"/>
  <c r="BQ84" i="38"/>
  <c r="Z84" i="38"/>
  <c r="BN84" i="37"/>
  <c r="H104" i="36"/>
  <c r="P122" i="37"/>
  <c r="BL84" i="37"/>
  <c r="BE84" i="37"/>
  <c r="AU84" i="37"/>
  <c r="BE122" i="37"/>
  <c r="AZ84" i="37"/>
  <c r="AY122" i="37"/>
  <c r="BH122" i="37"/>
  <c r="BB122" i="37"/>
  <c r="AS84" i="37"/>
  <c r="AK84" i="37"/>
  <c r="BD122" i="37"/>
  <c r="AF98" i="36"/>
  <c r="AF99" i="36" s="1"/>
  <c r="AF100" i="36" s="1"/>
  <c r="AG98" i="36"/>
  <c r="AG99" i="36" s="1"/>
  <c r="AG100" i="36" s="1"/>
  <c r="BC98" i="36"/>
  <c r="BC99" i="36" s="1"/>
  <c r="BC100" i="36" s="1"/>
  <c r="G42" i="7"/>
  <c r="F42" i="7"/>
  <c r="D42" i="7"/>
  <c r="C42" i="7"/>
  <c r="C41" i="7"/>
  <c r="AL98" i="36"/>
  <c r="AL99" i="36" s="1"/>
  <c r="AL100" i="36" s="1"/>
  <c r="BH98" i="36"/>
  <c r="BH99" i="36" s="1"/>
  <c r="BH100" i="36" s="1"/>
  <c r="Y98" i="36"/>
  <c r="Y99" i="36" s="1"/>
  <c r="Y100" i="36" s="1"/>
  <c r="BT98" i="36"/>
  <c r="BT99" i="36" s="1"/>
  <c r="BT100" i="36" s="1"/>
  <c r="P98" i="36"/>
  <c r="P99" i="36" s="1"/>
  <c r="P100" i="36" s="1"/>
  <c r="BA84" i="38"/>
  <c r="T98" i="36"/>
  <c r="T99" i="36" s="1"/>
  <c r="T100" i="36" s="1"/>
  <c r="AG84" i="38"/>
  <c r="BV84" i="38"/>
  <c r="O49" i="32"/>
  <c r="AR98" i="36"/>
  <c r="AR99" i="36" s="1"/>
  <c r="AR100" i="36" s="1"/>
  <c r="BA98" i="36"/>
  <c r="BA99" i="36" s="1"/>
  <c r="BA100" i="36" s="1"/>
  <c r="BJ98" i="36"/>
  <c r="BJ99" i="36" s="1"/>
  <c r="BJ100" i="36" s="1"/>
  <c r="K98" i="36"/>
  <c r="K99" i="36" s="1"/>
  <c r="K100" i="36" s="1"/>
  <c r="AA98" i="36"/>
  <c r="AA99" i="36" s="1"/>
  <c r="AA100" i="36" s="1"/>
  <c r="AM98" i="36"/>
  <c r="AM99" i="36" s="1"/>
  <c r="AM100" i="36" s="1"/>
  <c r="V98" i="36"/>
  <c r="V99" i="36" s="1"/>
  <c r="V100" i="36" s="1"/>
  <c r="BU98" i="36"/>
  <c r="BU99" i="36" s="1"/>
  <c r="BU100" i="36" s="1"/>
  <c r="AB89" i="37"/>
  <c r="AB90" i="37" s="1"/>
  <c r="AW89" i="37"/>
  <c r="AW90" i="37" s="1"/>
  <c r="AS98" i="36"/>
  <c r="AS99" i="36" s="1"/>
  <c r="AS100" i="36" s="1"/>
  <c r="BD98" i="36"/>
  <c r="BD99" i="36" s="1"/>
  <c r="BD100" i="36" s="1"/>
  <c r="BK98" i="36"/>
  <c r="BK99" i="36" s="1"/>
  <c r="BK100" i="36" s="1"/>
  <c r="BG98" i="36"/>
  <c r="BG99" i="36" s="1"/>
  <c r="BG100" i="36" s="1"/>
  <c r="AH98" i="36"/>
  <c r="AH99" i="36" s="1"/>
  <c r="AH100" i="36" s="1"/>
  <c r="AY98" i="36"/>
  <c r="AY99" i="36" s="1"/>
  <c r="AY100" i="36" s="1"/>
  <c r="W98" i="36"/>
  <c r="W99" i="36" s="1"/>
  <c r="W100" i="36" s="1"/>
  <c r="Q98" i="36"/>
  <c r="Q99" i="36" s="1"/>
  <c r="Q100" i="36" s="1"/>
  <c r="AA89" i="37"/>
  <c r="AA90" i="37" s="1"/>
  <c r="AR89" i="37"/>
  <c r="AR90" i="37" s="1"/>
  <c r="BU89" i="37"/>
  <c r="BU90" i="37" s="1"/>
  <c r="AT98" i="36"/>
  <c r="AT99" i="36" s="1"/>
  <c r="AT100" i="36" s="1"/>
  <c r="S98" i="36"/>
  <c r="S99" i="36" s="1"/>
  <c r="S100" i="36" s="1"/>
  <c r="BL98" i="36"/>
  <c r="BL99" i="36" s="1"/>
  <c r="BL100" i="36" s="1"/>
  <c r="BP98" i="36"/>
  <c r="BP99" i="36" s="1"/>
  <c r="BP100" i="36" s="1"/>
  <c r="L98" i="36"/>
  <c r="L99" i="36" s="1"/>
  <c r="L100" i="36" s="1"/>
  <c r="BB98" i="36"/>
  <c r="BB99" i="36" s="1"/>
  <c r="BB100" i="36" s="1"/>
  <c r="X98" i="36"/>
  <c r="X99" i="36" s="1"/>
  <c r="X100" i="36" s="1"/>
  <c r="AB98" i="36"/>
  <c r="AB99" i="36" s="1"/>
  <c r="AB100" i="36" s="1"/>
  <c r="AS89" i="37"/>
  <c r="AS90" i="37" s="1"/>
  <c r="AT89" i="37"/>
  <c r="AT90" i="37" s="1"/>
  <c r="AU98" i="36"/>
  <c r="AU99" i="36" s="1"/>
  <c r="AU100" i="36" s="1"/>
  <c r="BO98" i="36"/>
  <c r="BO99" i="36" s="1"/>
  <c r="BO100" i="36" s="1"/>
  <c r="AJ98" i="36"/>
  <c r="AJ99" i="36" s="1"/>
  <c r="AJ100" i="36" s="1"/>
  <c r="BQ98" i="36"/>
  <c r="BQ99" i="36" s="1"/>
  <c r="BQ100" i="36" s="1"/>
  <c r="M98" i="36"/>
  <c r="M99" i="36" s="1"/>
  <c r="M100" i="36" s="1"/>
  <c r="AQ98" i="36"/>
  <c r="AQ99" i="36" s="1"/>
  <c r="AQ100" i="36" s="1"/>
  <c r="J98" i="36"/>
  <c r="J99" i="36" s="1"/>
  <c r="J100" i="36" s="1"/>
  <c r="AC98" i="36"/>
  <c r="AC99" i="36" s="1"/>
  <c r="AC100" i="36" s="1"/>
  <c r="BO89" i="37"/>
  <c r="BO90" i="37" s="1"/>
  <c r="BJ89" i="37"/>
  <c r="BJ90" i="37" s="1"/>
  <c r="AV98" i="36"/>
  <c r="AV99" i="36" s="1"/>
  <c r="AV100" i="36" s="1"/>
  <c r="BV98" i="36"/>
  <c r="BV99" i="36" s="1"/>
  <c r="BV100" i="36" s="1"/>
  <c r="AN98" i="36"/>
  <c r="AN99" i="36" s="1"/>
  <c r="AN100" i="36" s="1"/>
  <c r="BR98" i="36"/>
  <c r="BR99" i="36" s="1"/>
  <c r="BR100" i="36" s="1"/>
  <c r="N98" i="36"/>
  <c r="N99" i="36" s="1"/>
  <c r="N100" i="36" s="1"/>
  <c r="AX98" i="36"/>
  <c r="AX99" i="36" s="1"/>
  <c r="AX100" i="36" s="1"/>
  <c r="AK98" i="36"/>
  <c r="AK99" i="36" s="1"/>
  <c r="AK100" i="36" s="1"/>
  <c r="AD98" i="36"/>
  <c r="AD99" i="36" s="1"/>
  <c r="AD100" i="36" s="1"/>
  <c r="M89" i="37"/>
  <c r="M90" i="37" s="1"/>
  <c r="BR89" i="37"/>
  <c r="BR90" i="37" s="1"/>
  <c r="P89" i="37"/>
  <c r="P90" i="37" s="1"/>
  <c r="Z98" i="36"/>
  <c r="Z99" i="36" s="1"/>
  <c r="Z100" i="36" s="1"/>
  <c r="BN98" i="36"/>
  <c r="BN99" i="36" s="1"/>
  <c r="BN100" i="36" s="1"/>
  <c r="AO98" i="36"/>
  <c r="AO99" i="36" s="1"/>
  <c r="AO100" i="36" s="1"/>
  <c r="AZ98" i="36"/>
  <c r="AZ99" i="36" s="1"/>
  <c r="AZ100" i="36" s="1"/>
  <c r="BS98" i="36"/>
  <c r="BS99" i="36" s="1"/>
  <c r="BS100" i="36" s="1"/>
  <c r="O98" i="36"/>
  <c r="O99" i="36" s="1"/>
  <c r="O100" i="36" s="1"/>
  <c r="BE98" i="36"/>
  <c r="BE99" i="36" s="1"/>
  <c r="BE100" i="36" s="1"/>
  <c r="R98" i="36"/>
  <c r="R99" i="36" s="1"/>
  <c r="R100" i="36" s="1"/>
  <c r="AE98" i="36"/>
  <c r="AE99" i="36" s="1"/>
  <c r="AE100" i="36" s="1"/>
  <c r="AI89" i="37"/>
  <c r="AI90" i="37" s="1"/>
  <c r="BS89" i="37"/>
  <c r="BS90" i="37" s="1"/>
  <c r="BF89" i="37"/>
  <c r="BF90" i="37" s="1"/>
  <c r="BF98" i="36"/>
  <c r="BF99" i="36" s="1"/>
  <c r="BF100" i="36" s="1"/>
  <c r="AW98" i="36"/>
  <c r="AW99" i="36" s="1"/>
  <c r="AW100" i="36" s="1"/>
  <c r="BI98" i="36"/>
  <c r="BI99" i="36" s="1"/>
  <c r="BI100" i="36" s="1"/>
  <c r="I98" i="36"/>
  <c r="I99" i="36" s="1"/>
  <c r="I100" i="36" s="1"/>
  <c r="AP98" i="36"/>
  <c r="AP99" i="36" s="1"/>
  <c r="AP100" i="36" s="1"/>
  <c r="AI98" i="36"/>
  <c r="AI99" i="36" s="1"/>
  <c r="AI100" i="36" s="1"/>
  <c r="U98" i="36"/>
  <c r="U99" i="36" s="1"/>
  <c r="U100" i="36" s="1"/>
  <c r="T89" i="37"/>
  <c r="T90" i="37" s="1"/>
  <c r="X89" i="37"/>
  <c r="X90" i="37" s="1"/>
  <c r="BM84" i="38"/>
  <c r="Q84" i="35"/>
  <c r="R84" i="35"/>
  <c r="K84" i="35"/>
  <c r="AK84" i="35"/>
  <c r="I84" i="35"/>
  <c r="AZ84" i="35"/>
  <c r="BH84" i="35"/>
  <c r="BL84" i="35"/>
  <c r="Q84" i="38"/>
  <c r="AY122" i="38"/>
  <c r="AC122" i="38"/>
  <c r="BQ122" i="38"/>
  <c r="AJ122" i="38"/>
  <c r="N122" i="38"/>
  <c r="P122" i="38"/>
  <c r="BE84" i="38"/>
  <c r="U122" i="37"/>
  <c r="AX122" i="37"/>
  <c r="BT84" i="38"/>
  <c r="BU84" i="37"/>
  <c r="J122" i="38"/>
  <c r="BV122" i="38"/>
  <c r="Y84" i="38"/>
  <c r="BA122" i="38"/>
  <c r="BC122" i="38"/>
  <c r="AG122" i="38"/>
  <c r="BI122" i="38"/>
  <c r="AB84" i="38"/>
  <c r="AY84" i="38"/>
  <c r="O84" i="38"/>
  <c r="AH122" i="37"/>
  <c r="BA122" i="37"/>
  <c r="AD122" i="38"/>
  <c r="AF122" i="38"/>
  <c r="Z122" i="38"/>
  <c r="J89" i="37"/>
  <c r="J90" i="37" s="1"/>
  <c r="R89" i="37"/>
  <c r="R90" i="37" s="1"/>
  <c r="BH89" i="37"/>
  <c r="BH90" i="37" s="1"/>
  <c r="O89" i="37"/>
  <c r="O90" i="37" s="1"/>
  <c r="AV89" i="37"/>
  <c r="AV90" i="37" s="1"/>
  <c r="AQ89" i="37"/>
  <c r="AQ90" i="37" s="1"/>
  <c r="AC89" i="37"/>
  <c r="AC90" i="37" s="1"/>
  <c r="BG89" i="37"/>
  <c r="BG90" i="37" s="1"/>
  <c r="BP89" i="37"/>
  <c r="BP90" i="37" s="1"/>
  <c r="W89" i="37"/>
  <c r="W90" i="37" s="1"/>
  <c r="BT89" i="37"/>
  <c r="BT90" i="37" s="1"/>
  <c r="AE84" i="38"/>
  <c r="BN89" i="37"/>
  <c r="BN90" i="37" s="1"/>
  <c r="AY89" i="37"/>
  <c r="AY90" i="37" s="1"/>
  <c r="AP89" i="37"/>
  <c r="AP90" i="37" s="1"/>
  <c r="N89" i="37"/>
  <c r="N90" i="37" s="1"/>
  <c r="AE89" i="37"/>
  <c r="AE90" i="37" s="1"/>
  <c r="I89" i="37"/>
  <c r="I90" i="37" s="1"/>
  <c r="H91" i="37" s="1"/>
  <c r="BG84" i="38"/>
  <c r="AO122" i="38"/>
  <c r="L122" i="38"/>
  <c r="AK122" i="38"/>
  <c r="AE122" i="38"/>
  <c r="BS122" i="38"/>
  <c r="AM122" i="38"/>
  <c r="BB122" i="38"/>
  <c r="BD122" i="38"/>
  <c r="AX122" i="38"/>
  <c r="AT84" i="38"/>
  <c r="AX89" i="37"/>
  <c r="AX90" i="37" s="1"/>
  <c r="K89" i="37"/>
  <c r="K90" i="37" s="1"/>
  <c r="BI89" i="37"/>
  <c r="BI90" i="37" s="1"/>
  <c r="V89" i="37"/>
  <c r="V90" i="37" s="1"/>
  <c r="AU89" i="37"/>
  <c r="AU90" i="37" s="1"/>
  <c r="Q89" i="37"/>
  <c r="Q90" i="37" s="1"/>
  <c r="AW84" i="38"/>
  <c r="BQ89" i="37"/>
  <c r="BQ90" i="37" s="1"/>
  <c r="BA89" i="37"/>
  <c r="BA90" i="37" s="1"/>
  <c r="L89" i="37"/>
  <c r="L90" i="37" s="1"/>
  <c r="AD89" i="37"/>
  <c r="AD90" i="37" s="1"/>
  <c r="BK89" i="37"/>
  <c r="BK90" i="37" s="1"/>
  <c r="Y89" i="37"/>
  <c r="Y90" i="37" s="1"/>
  <c r="AQ84" i="38"/>
  <c r="H104" i="38"/>
  <c r="AZ105" i="38" s="1"/>
  <c r="BK48" i="38"/>
  <c r="AO84" i="37"/>
  <c r="BG84" i="37"/>
  <c r="AD122" i="37"/>
  <c r="AV84" i="37"/>
  <c r="AN84" i="37"/>
  <c r="BG122" i="37"/>
  <c r="BP84" i="37"/>
  <c r="BT122" i="37"/>
  <c r="BA84" i="37"/>
  <c r="BK122" i="37"/>
  <c r="BD84" i="37"/>
  <c r="BL122" i="37"/>
  <c r="AI84" i="37"/>
  <c r="AC84" i="37"/>
  <c r="T122" i="37"/>
  <c r="BE48" i="38"/>
  <c r="AW48" i="38"/>
  <c r="BP89" i="38"/>
  <c r="BP90" i="38" s="1"/>
  <c r="BH89" i="38"/>
  <c r="BH90" i="38" s="1"/>
  <c r="AZ89" i="38"/>
  <c r="AZ90" i="38" s="1"/>
  <c r="AR89" i="38"/>
  <c r="AR90" i="38" s="1"/>
  <c r="AJ89" i="38"/>
  <c r="AJ90" i="38" s="1"/>
  <c r="AB89" i="38"/>
  <c r="AB90" i="38" s="1"/>
  <c r="T89" i="38"/>
  <c r="T90" i="38" s="1"/>
  <c r="L89" i="38"/>
  <c r="L90" i="38" s="1"/>
  <c r="BV89" i="38"/>
  <c r="BV90" i="38" s="1"/>
  <c r="BN89" i="38"/>
  <c r="BN90" i="38" s="1"/>
  <c r="BF89" i="38"/>
  <c r="BF90" i="38" s="1"/>
  <c r="AX89" i="38"/>
  <c r="AX90" i="38" s="1"/>
  <c r="AP89" i="38"/>
  <c r="AP90" i="38" s="1"/>
  <c r="AH89" i="38"/>
  <c r="AH90" i="38" s="1"/>
  <c r="Z89" i="38"/>
  <c r="Z90" i="38" s="1"/>
  <c r="R89" i="38"/>
  <c r="R90" i="38" s="1"/>
  <c r="J89" i="38"/>
  <c r="J90" i="38" s="1"/>
  <c r="BO89" i="38"/>
  <c r="BO90" i="38" s="1"/>
  <c r="BD89" i="38"/>
  <c r="BD90" i="38" s="1"/>
  <c r="AT89" i="38"/>
  <c r="AT90" i="38" s="1"/>
  <c r="AI89" i="38"/>
  <c r="AI90" i="38" s="1"/>
  <c r="X89" i="38"/>
  <c r="X90" i="38" s="1"/>
  <c r="N89" i="38"/>
  <c r="N90" i="38" s="1"/>
  <c r="BL89" i="38"/>
  <c r="BL90" i="38" s="1"/>
  <c r="BB89" i="38"/>
  <c r="BB90" i="38" s="1"/>
  <c r="AQ89" i="38"/>
  <c r="AQ90" i="38" s="1"/>
  <c r="AF89" i="38"/>
  <c r="AF90" i="38" s="1"/>
  <c r="V89" i="38"/>
  <c r="V90" i="38" s="1"/>
  <c r="K89" i="38"/>
  <c r="K90" i="38" s="1"/>
  <c r="BT89" i="38"/>
  <c r="BT90" i="38" s="1"/>
  <c r="BJ89" i="38"/>
  <c r="BJ90" i="38" s="1"/>
  <c r="AY89" i="38"/>
  <c r="AY90" i="38" s="1"/>
  <c r="AN89" i="38"/>
  <c r="AN90" i="38" s="1"/>
  <c r="AD89" i="38"/>
  <c r="AD90" i="38" s="1"/>
  <c r="S89" i="38"/>
  <c r="S90" i="38" s="1"/>
  <c r="BS89" i="38"/>
  <c r="BS90" i="38" s="1"/>
  <c r="BI89" i="38"/>
  <c r="BI90" i="38" s="1"/>
  <c r="AW89" i="38"/>
  <c r="AW90" i="38" s="1"/>
  <c r="AM89" i="38"/>
  <c r="AM90" i="38" s="1"/>
  <c r="AC89" i="38"/>
  <c r="AC90" i="38" s="1"/>
  <c r="Q89" i="38"/>
  <c r="Q90" i="38" s="1"/>
  <c r="BR89" i="38"/>
  <c r="BR90" i="38" s="1"/>
  <c r="BG89" i="38"/>
  <c r="BG90" i="38" s="1"/>
  <c r="AV89" i="38"/>
  <c r="AV90" i="38" s="1"/>
  <c r="AL89" i="38"/>
  <c r="AL90" i="38" s="1"/>
  <c r="AA89" i="38"/>
  <c r="AA90" i="38" s="1"/>
  <c r="P89" i="38"/>
  <c r="P90" i="38" s="1"/>
  <c r="BQ89" i="38"/>
  <c r="BQ90" i="38" s="1"/>
  <c r="AO89" i="38"/>
  <c r="AO90" i="38" s="1"/>
  <c r="M89" i="38"/>
  <c r="M90" i="38" s="1"/>
  <c r="BK89" i="38"/>
  <c r="BK90" i="38" s="1"/>
  <c r="AG89" i="38"/>
  <c r="AG90" i="38" s="1"/>
  <c r="BC89" i="38"/>
  <c r="BC90" i="38" s="1"/>
  <c r="Y89" i="38"/>
  <c r="Y90" i="38" s="1"/>
  <c r="BA89" i="38"/>
  <c r="BA90" i="38" s="1"/>
  <c r="W89" i="38"/>
  <c r="W90" i="38" s="1"/>
  <c r="AU89" i="38"/>
  <c r="AU90" i="38" s="1"/>
  <c r="U89" i="38"/>
  <c r="U90" i="38" s="1"/>
  <c r="AK89" i="38"/>
  <c r="AK90" i="38" s="1"/>
  <c r="AE89" i="38"/>
  <c r="AE90" i="38" s="1"/>
  <c r="O89" i="38"/>
  <c r="O90" i="38" s="1"/>
  <c r="I89" i="38"/>
  <c r="I90" i="38" s="1"/>
  <c r="H91" i="38" s="1"/>
  <c r="BU89" i="38"/>
  <c r="BU90" i="38" s="1"/>
  <c r="BM89" i="38"/>
  <c r="BM90" i="38" s="1"/>
  <c r="BE89" i="38"/>
  <c r="BE90" i="38" s="1"/>
  <c r="AS89" i="38"/>
  <c r="AS90" i="38" s="1"/>
  <c r="BH122" i="38"/>
  <c r="AB122" i="38"/>
  <c r="BP122" i="38"/>
  <c r="AS122" i="38"/>
  <c r="M122" i="38"/>
  <c r="AL122" i="38"/>
  <c r="AN122" i="38"/>
  <c r="AH122" i="38"/>
  <c r="J84" i="38"/>
  <c r="BM48" i="38"/>
  <c r="BF84" i="38"/>
  <c r="BS84" i="38"/>
  <c r="N84" i="38"/>
  <c r="BS48" i="38"/>
  <c r="AF48" i="38"/>
  <c r="AL84" i="38"/>
  <c r="AV48" i="38"/>
  <c r="Z84" i="37"/>
  <c r="M122" i="37"/>
  <c r="AG84" i="37"/>
  <c r="BP122" i="37"/>
  <c r="Y84" i="37"/>
  <c r="BN122" i="37"/>
  <c r="BJ84" i="37"/>
  <c r="BJ122" i="37"/>
  <c r="AY84" i="37"/>
  <c r="X122" i="37"/>
  <c r="BO84" i="37"/>
  <c r="AA84" i="37"/>
  <c r="AC122" i="37"/>
  <c r="K84" i="37"/>
  <c r="S122" i="37"/>
  <c r="BK122" i="38"/>
  <c r="S122" i="38"/>
  <c r="BG122" i="38"/>
  <c r="AA122" i="38"/>
  <c r="AT122" i="38"/>
  <c r="AV122" i="38"/>
  <c r="AP122" i="38"/>
  <c r="AO48" i="38"/>
  <c r="AJ48" i="38"/>
  <c r="BN84" i="38"/>
  <c r="X48" i="38"/>
  <c r="AX84" i="38"/>
  <c r="V48" i="38"/>
  <c r="BL84" i="38"/>
  <c r="BG48" i="38"/>
  <c r="Z48" i="38"/>
  <c r="BR84" i="38"/>
  <c r="U84" i="38"/>
  <c r="BC84" i="37"/>
  <c r="L122" i="37"/>
  <c r="R84" i="37"/>
  <c r="BO122" i="37"/>
  <c r="BV84" i="37"/>
  <c r="BU122" i="37"/>
  <c r="AT84" i="37"/>
  <c r="BH84" i="37"/>
  <c r="AN122" i="37"/>
  <c r="S84" i="37"/>
  <c r="AQ84" i="37"/>
  <c r="AB122" i="37"/>
  <c r="V84" i="37"/>
  <c r="Z122" i="37"/>
  <c r="AT122" i="37"/>
  <c r="AP122" i="37"/>
  <c r="BI122" i="37"/>
  <c r="AA122" i="37"/>
  <c r="H114" i="38"/>
  <c r="BK123" i="38" s="1"/>
  <c r="H117" i="38"/>
  <c r="BJ48" i="38"/>
  <c r="AH48" i="38"/>
  <c r="BT48" i="38"/>
  <c r="AZ48" i="38"/>
  <c r="M48" i="38"/>
  <c r="AZ84" i="38"/>
  <c r="AP84" i="38"/>
  <c r="Y48" i="38"/>
  <c r="BD84" i="38"/>
  <c r="BK84" i="38"/>
  <c r="AL48" i="38"/>
  <c r="AA84" i="38"/>
  <c r="U84" i="37"/>
  <c r="K122" i="37"/>
  <c r="BB84" i="37"/>
  <c r="BV122" i="37"/>
  <c r="BI84" i="37"/>
  <c r="I122" i="37"/>
  <c r="AM84" i="37"/>
  <c r="AR84" i="37"/>
  <c r="AS122" i="37"/>
  <c r="M84" i="37"/>
  <c r="AK122" i="37"/>
  <c r="AB84" i="37"/>
  <c r="AF89" i="37"/>
  <c r="AF90" i="37" s="1"/>
  <c r="AG89" i="37"/>
  <c r="AG90" i="37" s="1"/>
  <c r="P84" i="37"/>
  <c r="AG122" i="37"/>
  <c r="BC122" i="37"/>
  <c r="AZ122" i="37"/>
  <c r="K84" i="38"/>
  <c r="AK84" i="38"/>
  <c r="BO122" i="38"/>
  <c r="AU122" i="38"/>
  <c r="BU122" i="38"/>
  <c r="AR122" i="38"/>
  <c r="K122" i="38"/>
  <c r="AZ122" i="38"/>
  <c r="BJ122" i="38"/>
  <c r="BL122" i="38"/>
  <c r="BF122" i="38"/>
  <c r="AR84" i="38"/>
  <c r="AS84" i="38"/>
  <c r="BL48" i="38"/>
  <c r="AH84" i="38"/>
  <c r="M84" i="38"/>
  <c r="AV84" i="38"/>
  <c r="Q48" i="38"/>
  <c r="BC84" i="38"/>
  <c r="AI84" i="38"/>
  <c r="AT48" i="38"/>
  <c r="T84" i="37"/>
  <c r="R122" i="37"/>
  <c r="BQ84" i="37"/>
  <c r="J122" i="37"/>
  <c r="L84" i="37"/>
  <c r="O122" i="37"/>
  <c r="AF84" i="37"/>
  <c r="BF122" i="37"/>
  <c r="AL84" i="37"/>
  <c r="AR122" i="37"/>
  <c r="AJ84" i="37"/>
  <c r="AJ122" i="37"/>
  <c r="W84" i="37"/>
  <c r="AO122" i="37"/>
  <c r="U89" i="37"/>
  <c r="U90" i="37" s="1"/>
  <c r="BV89" i="37"/>
  <c r="BV90" i="37" s="1"/>
  <c r="AK89" i="37"/>
  <c r="AK90" i="37" s="1"/>
  <c r="AJ89" i="37"/>
  <c r="AJ90" i="37" s="1"/>
  <c r="AL89" i="37"/>
  <c r="AL90" i="37" s="1"/>
  <c r="AM89" i="37"/>
  <c r="AM90" i="37" s="1"/>
  <c r="AN89" i="37"/>
  <c r="AN90" i="37" s="1"/>
  <c r="AO89" i="37"/>
  <c r="AO90" i="37" s="1"/>
  <c r="BM84" i="37"/>
  <c r="AV122" i="37"/>
  <c r="AX48" i="38"/>
  <c r="BU84" i="38"/>
  <c r="AP48" i="38"/>
  <c r="AM48" i="38"/>
  <c r="AE48" i="38"/>
  <c r="AF84" i="38"/>
  <c r="I122" i="38"/>
  <c r="O122" i="38"/>
  <c r="Q122" i="38"/>
  <c r="BE122" i="38"/>
  <c r="W122" i="38"/>
  <c r="BM122" i="38"/>
  <c r="BR122" i="38"/>
  <c r="BT122" i="38"/>
  <c r="BN122" i="38"/>
  <c r="U48" i="38"/>
  <c r="AJ84" i="38"/>
  <c r="R84" i="38"/>
  <c r="X84" i="38"/>
  <c r="BI84" i="38"/>
  <c r="T48" i="38"/>
  <c r="BB48" i="38"/>
  <c r="AN84" i="38"/>
  <c r="BP48" i="38"/>
  <c r="AU84" i="38"/>
  <c r="O48" i="38"/>
  <c r="BO84" i="38"/>
  <c r="O84" i="37"/>
  <c r="Y122" i="37"/>
  <c r="N84" i="37"/>
  <c r="Q122" i="37"/>
  <c r="BR84" i="37"/>
  <c r="N122" i="37"/>
  <c r="J84" i="37"/>
  <c r="BM122" i="37"/>
  <c r="AE84" i="37"/>
  <c r="AQ122" i="37"/>
  <c r="AD84" i="37"/>
  <c r="AI122" i="37"/>
  <c r="I84" i="37"/>
  <c r="AU122" i="37"/>
  <c r="AX84" i="37"/>
  <c r="AL122" i="37"/>
  <c r="BR48" i="38"/>
  <c r="J48" i="38"/>
  <c r="AD84" i="38"/>
  <c r="V84" i="38"/>
  <c r="I84" i="38"/>
  <c r="AM84" i="38"/>
  <c r="BC48" i="38"/>
  <c r="BJ84" i="38"/>
  <c r="AB48" i="38"/>
  <c r="BT84" i="37"/>
  <c r="AE122" i="37"/>
  <c r="BS84" i="37"/>
  <c r="BK84" i="37"/>
  <c r="BR122" i="37"/>
  <c r="AP84" i="37"/>
  <c r="BS122" i="37"/>
  <c r="Q84" i="37"/>
  <c r="X84" i="37"/>
  <c r="AW122" i="37"/>
  <c r="BF84" i="37"/>
  <c r="V122" i="37"/>
  <c r="Z89" i="37"/>
  <c r="Z90" i="37" s="1"/>
  <c r="AH89" i="37"/>
  <c r="AH90" i="37" s="1"/>
  <c r="S89" i="37"/>
  <c r="S90" i="37" s="1"/>
  <c r="AZ89" i="37"/>
  <c r="AZ90" i="37" s="1"/>
  <c r="BB89" i="37"/>
  <c r="BB90" i="37" s="1"/>
  <c r="BC89" i="37"/>
  <c r="BC90" i="37" s="1"/>
  <c r="BD89" i="37"/>
  <c r="BD90" i="37" s="1"/>
  <c r="BM89" i="37"/>
  <c r="BM90" i="37" s="1"/>
  <c r="AH84" i="37"/>
  <c r="AM122" i="37"/>
  <c r="P48" i="38"/>
  <c r="BP84" i="38"/>
  <c r="W84" i="38"/>
  <c r="BH84" i="38"/>
  <c r="AI122" i="38"/>
  <c r="U122" i="38"/>
  <c r="AQ122" i="38"/>
  <c r="T122" i="38"/>
  <c r="AW122" i="38"/>
  <c r="V122" i="38"/>
  <c r="X122" i="38"/>
  <c r="R122" i="38"/>
  <c r="L84" i="38"/>
  <c r="P84" i="38"/>
  <c r="BH48" i="38"/>
  <c r="BV48" i="38"/>
  <c r="S84" i="38"/>
  <c r="AO84" i="38"/>
  <c r="AC84" i="38"/>
  <c r="BB84" i="38"/>
  <c r="H104" i="37"/>
  <c r="AE105" i="37" s="1"/>
  <c r="BL89" i="37"/>
  <c r="BL90" i="37" s="1"/>
  <c r="BL48" i="37"/>
  <c r="AQ48" i="37"/>
  <c r="T48" i="37"/>
  <c r="M48" i="37"/>
  <c r="J48" i="37"/>
  <c r="AC48" i="37"/>
  <c r="AN48" i="37"/>
  <c r="H117" i="37"/>
  <c r="H114" i="37"/>
  <c r="W48" i="37"/>
  <c r="AM48" i="37"/>
  <c r="X48" i="37"/>
  <c r="Z48" i="37"/>
  <c r="BJ48" i="37"/>
  <c r="BN48" i="37"/>
  <c r="AG48" i="37"/>
  <c r="AB48" i="37"/>
  <c r="K48" i="37"/>
  <c r="AY48" i="37"/>
  <c r="I48" i="37"/>
  <c r="BD48" i="37"/>
  <c r="AE48" i="37"/>
  <c r="AF48" i="37"/>
  <c r="BO48" i="37"/>
  <c r="BU48" i="37"/>
  <c r="BT48" i="37"/>
  <c r="AR48" i="37"/>
  <c r="H131" i="37"/>
  <c r="BE48" i="37"/>
  <c r="H118" i="36"/>
  <c r="H119" i="36" s="1"/>
  <c r="H118" i="37"/>
  <c r="H119" i="37" s="1"/>
  <c r="R48" i="37"/>
  <c r="BB48" i="37"/>
  <c r="BF48" i="37"/>
  <c r="AS48" i="37"/>
  <c r="BK48" i="37"/>
  <c r="AL48" i="37"/>
  <c r="AP48" i="37"/>
  <c r="U48" i="37"/>
  <c r="BS48" i="37"/>
  <c r="BV48" i="37"/>
  <c r="BM48" i="37"/>
  <c r="BH48" i="37"/>
  <c r="BC48" i="37"/>
  <c r="AD48" i="37"/>
  <c r="AH48" i="37"/>
  <c r="Y48" i="37"/>
  <c r="AJ48" i="36"/>
  <c r="BG48" i="36"/>
  <c r="AI48" i="36"/>
  <c r="BI48" i="36"/>
  <c r="R48" i="36"/>
  <c r="BH48" i="36"/>
  <c r="BQ48" i="36"/>
  <c r="BO48" i="36"/>
  <c r="Z48" i="36"/>
  <c r="M48" i="36"/>
  <c r="AZ48" i="36"/>
  <c r="BM137" i="36"/>
  <c r="AP48" i="36"/>
  <c r="AX48" i="36"/>
  <c r="AA48" i="36"/>
  <c r="BP48" i="36"/>
  <c r="AR48" i="36"/>
  <c r="BB48" i="36"/>
  <c r="BK48" i="36"/>
  <c r="Y48" i="36"/>
  <c r="AK48" i="36"/>
  <c r="AU48" i="36"/>
  <c r="BF48" i="36"/>
  <c r="J48" i="36"/>
  <c r="BR48" i="36"/>
  <c r="U48" i="36"/>
  <c r="AC48" i="36"/>
  <c r="AB48" i="36"/>
  <c r="AL48" i="36"/>
  <c r="H131" i="36"/>
  <c r="H117" i="36"/>
  <c r="H114" i="36"/>
  <c r="AT48" i="36"/>
  <c r="BJ48" i="36"/>
  <c r="AO48" i="36"/>
  <c r="Q48" i="36"/>
  <c r="N48" i="36"/>
  <c r="BA48" i="36"/>
  <c r="AE48" i="36"/>
  <c r="BM48" i="36"/>
  <c r="AD48" i="36"/>
  <c r="T48" i="36"/>
  <c r="AW48" i="36"/>
  <c r="AS121" i="35"/>
  <c r="AS122" i="35" s="1"/>
  <c r="AY121" i="35"/>
  <c r="AY122" i="35" s="1"/>
  <c r="AG84" i="35"/>
  <c r="BK84" i="35"/>
  <c r="AW84" i="35"/>
  <c r="AM84" i="35"/>
  <c r="AP84" i="35"/>
  <c r="BB84" i="35"/>
  <c r="BI84" i="35"/>
  <c r="J84" i="35"/>
  <c r="Z84" i="35"/>
  <c r="AO84" i="35"/>
  <c r="AL84" i="35"/>
  <c r="AN84" i="35"/>
  <c r="AJ84" i="35"/>
  <c r="W84" i="35"/>
  <c r="BJ84" i="35"/>
  <c r="BV84" i="35"/>
  <c r="S84" i="35"/>
  <c r="AH84" i="35"/>
  <c r="BT84" i="35"/>
  <c r="AX84" i="35"/>
  <c r="AV84" i="35"/>
  <c r="AU84" i="35"/>
  <c r="BM84" i="35"/>
  <c r="BO84" i="35"/>
  <c r="BA121" i="35"/>
  <c r="BA122" i="35" s="1"/>
  <c r="T84" i="35"/>
  <c r="AA84" i="35"/>
  <c r="L84" i="35"/>
  <c r="AQ84" i="35"/>
  <c r="BE84" i="35"/>
  <c r="BD84" i="35"/>
  <c r="AY84" i="35"/>
  <c r="BP84" i="35"/>
  <c r="AE121" i="35"/>
  <c r="AE122" i="35" s="1"/>
  <c r="BC84" i="35"/>
  <c r="U84" i="35"/>
  <c r="AB84" i="35"/>
  <c r="AE84" i="35"/>
  <c r="AR84" i="35"/>
  <c r="AS84" i="35"/>
  <c r="BU84" i="35"/>
  <c r="BA84" i="35"/>
  <c r="BQ84" i="35"/>
  <c r="AF121" i="35"/>
  <c r="AF122" i="35" s="1"/>
  <c r="N84" i="35"/>
  <c r="V84" i="35"/>
  <c r="AC84" i="35"/>
  <c r="AF84" i="35"/>
  <c r="AT84" i="35"/>
  <c r="O84" i="35"/>
  <c r="BN84" i="35"/>
  <c r="BS84" i="35"/>
  <c r="BR84" i="35"/>
  <c r="Y121" i="35"/>
  <c r="Y122" i="35" s="1"/>
  <c r="Y84" i="35"/>
  <c r="X84" i="35"/>
  <c r="AD84" i="35"/>
  <c r="AI84" i="35"/>
  <c r="M84" i="35"/>
  <c r="BF84" i="35"/>
  <c r="BG84" i="35"/>
  <c r="P84" i="35"/>
  <c r="BG121" i="35"/>
  <c r="BG122" i="35" s="1"/>
  <c r="R121" i="35"/>
  <c r="R122" i="35" s="1"/>
  <c r="AU43" i="35"/>
  <c r="AU46" i="35"/>
  <c r="AF43" i="35"/>
  <c r="AF46" i="35"/>
  <c r="Y46" i="35"/>
  <c r="Y43" i="35"/>
  <c r="R46" i="35"/>
  <c r="R43" i="35"/>
  <c r="K46" i="35"/>
  <c r="K43" i="35"/>
  <c r="L46" i="35"/>
  <c r="L43" i="35"/>
  <c r="N46" i="35"/>
  <c r="N43" i="35"/>
  <c r="AN43" i="35"/>
  <c r="AN46" i="35"/>
  <c r="AG46" i="35"/>
  <c r="AG43" i="35"/>
  <c r="Z46" i="35"/>
  <c r="Z43" i="35"/>
  <c r="S46" i="35"/>
  <c r="S43" i="35"/>
  <c r="T46" i="35"/>
  <c r="T43" i="35"/>
  <c r="V46" i="35"/>
  <c r="V43" i="35"/>
  <c r="W46" i="35"/>
  <c r="W43" i="35"/>
  <c r="AC43" i="35"/>
  <c r="AC46" i="35"/>
  <c r="AD43" i="35"/>
  <c r="AD46" i="35"/>
  <c r="AK46" i="35"/>
  <c r="AK43" i="35"/>
  <c r="AL46" i="35"/>
  <c r="AL43" i="35"/>
  <c r="BS46" i="35"/>
  <c r="BS43" i="35"/>
  <c r="BL43" i="35"/>
  <c r="BL46" i="35"/>
  <c r="BE46" i="35"/>
  <c r="BE43" i="35"/>
  <c r="AX46" i="35"/>
  <c r="AX43" i="35"/>
  <c r="AQ46" i="35"/>
  <c r="AQ43" i="35"/>
  <c r="AR46" i="35"/>
  <c r="AR43" i="35"/>
  <c r="AS43" i="35"/>
  <c r="AS46" i="35"/>
  <c r="AT43" i="35"/>
  <c r="AT46" i="35"/>
  <c r="O43" i="35"/>
  <c r="O46" i="35"/>
  <c r="BT43" i="35"/>
  <c r="BT46" i="35"/>
  <c r="BM46" i="35"/>
  <c r="BM43" i="35"/>
  <c r="BF46" i="35"/>
  <c r="BF43" i="35"/>
  <c r="AY46" i="35"/>
  <c r="AY43" i="35"/>
  <c r="AZ46" i="35"/>
  <c r="AZ43" i="35"/>
  <c r="BA46" i="35"/>
  <c r="BA43" i="35"/>
  <c r="BB46" i="35"/>
  <c r="BB43" i="35"/>
  <c r="AE43" i="35"/>
  <c r="AE46" i="35"/>
  <c r="P43" i="35"/>
  <c r="P46" i="35"/>
  <c r="I46" i="35"/>
  <c r="I43" i="35"/>
  <c r="BU46" i="35"/>
  <c r="BU43" i="35"/>
  <c r="BN46" i="35"/>
  <c r="BN43" i="35"/>
  <c r="BG46" i="35"/>
  <c r="BG43" i="35"/>
  <c r="BH46" i="35"/>
  <c r="BH43" i="35"/>
  <c r="BI43" i="35"/>
  <c r="BI46" i="35"/>
  <c r="BJ43" i="35"/>
  <c r="BJ46" i="35"/>
  <c r="AM46" i="35"/>
  <c r="AM43" i="35"/>
  <c r="X46" i="35"/>
  <c r="X43" i="35"/>
  <c r="Q46" i="35"/>
  <c r="Q43" i="35"/>
  <c r="J46" i="35"/>
  <c r="J43" i="35"/>
  <c r="BV46" i="35"/>
  <c r="BV43" i="35"/>
  <c r="BO46" i="35"/>
  <c r="BO43" i="35"/>
  <c r="BP46" i="35"/>
  <c r="BP43" i="35"/>
  <c r="BR46" i="35"/>
  <c r="BR43" i="35"/>
  <c r="BQ46" i="35"/>
  <c r="BQ43" i="35"/>
  <c r="BC46" i="35"/>
  <c r="BC43" i="35"/>
  <c r="BD43" i="35"/>
  <c r="BD46" i="35"/>
  <c r="AW46" i="35"/>
  <c r="AW43" i="35"/>
  <c r="AP46" i="35"/>
  <c r="AP43" i="35"/>
  <c r="AI46" i="35"/>
  <c r="AI43" i="35"/>
  <c r="AJ46" i="35"/>
  <c r="AJ43" i="35"/>
  <c r="U46" i="35"/>
  <c r="U43" i="35"/>
  <c r="BK43" i="35"/>
  <c r="BK46" i="35"/>
  <c r="BI121" i="35"/>
  <c r="BI122" i="35" s="1"/>
  <c r="BP121" i="35"/>
  <c r="BP122" i="35" s="1"/>
  <c r="V121" i="35"/>
  <c r="V122" i="35" s="1"/>
  <c r="AM121" i="35"/>
  <c r="AM122" i="35" s="1"/>
  <c r="AN121" i="35"/>
  <c r="AN122" i="35" s="1"/>
  <c r="AG121" i="35"/>
  <c r="AG122" i="35" s="1"/>
  <c r="Z121" i="35"/>
  <c r="Z122" i="35" s="1"/>
  <c r="M46" i="35"/>
  <c r="M43" i="35"/>
  <c r="L121" i="35"/>
  <c r="L122" i="35" s="1"/>
  <c r="N121" i="35"/>
  <c r="N122" i="35" s="1"/>
  <c r="T121" i="35"/>
  <c r="T122" i="35" s="1"/>
  <c r="AL121" i="35"/>
  <c r="AL122" i="35" s="1"/>
  <c r="AU121" i="35"/>
  <c r="AU122" i="35" s="1"/>
  <c r="AV121" i="35"/>
  <c r="AV122" i="35" s="1"/>
  <c r="AO121" i="35"/>
  <c r="AO122" i="35" s="1"/>
  <c r="AH121" i="35"/>
  <c r="AH122" i="35" s="1"/>
  <c r="AB121" i="35"/>
  <c r="AB122" i="35" s="1"/>
  <c r="AD121" i="35"/>
  <c r="AD122" i="35" s="1"/>
  <c r="AJ121" i="35"/>
  <c r="AJ122" i="35" s="1"/>
  <c r="BB121" i="35"/>
  <c r="BB122" i="35" s="1"/>
  <c r="BC121" i="35"/>
  <c r="BC122" i="35" s="1"/>
  <c r="BD121" i="35"/>
  <c r="BD122" i="35" s="1"/>
  <c r="AW121" i="35"/>
  <c r="AW122" i="35" s="1"/>
  <c r="AP121" i="35"/>
  <c r="AP122" i="35" s="1"/>
  <c r="AR121" i="35"/>
  <c r="AR122" i="35" s="1"/>
  <c r="AT121" i="35"/>
  <c r="AT122" i="35" s="1"/>
  <c r="AZ121" i="35"/>
  <c r="AZ122" i="35" s="1"/>
  <c r="BJ121" i="35"/>
  <c r="BJ122" i="35" s="1"/>
  <c r="BK121" i="35"/>
  <c r="BK122" i="35" s="1"/>
  <c r="BL121" i="35"/>
  <c r="BL122" i="35" s="1"/>
  <c r="BE121" i="35"/>
  <c r="BE122" i="35" s="1"/>
  <c r="AX121" i="35"/>
  <c r="AX122" i="35" s="1"/>
  <c r="K121" i="35"/>
  <c r="K122" i="35" s="1"/>
  <c r="BH121" i="35"/>
  <c r="BH122" i="35" s="1"/>
  <c r="BO121" i="35"/>
  <c r="BO122" i="35" s="1"/>
  <c r="BQ121" i="35"/>
  <c r="BQ122" i="35" s="1"/>
  <c r="BR121" i="35"/>
  <c r="BR122" i="35" s="1"/>
  <c r="BS121" i="35"/>
  <c r="BS122" i="35" s="1"/>
  <c r="BT121" i="35"/>
  <c r="BT122" i="35" s="1"/>
  <c r="BM121" i="35"/>
  <c r="BM122" i="35" s="1"/>
  <c r="BF121" i="35"/>
  <c r="BF122" i="35" s="1"/>
  <c r="H118" i="35"/>
  <c r="AA121" i="35"/>
  <c r="AA122" i="35" s="1"/>
  <c r="M121" i="35"/>
  <c r="M122" i="35" s="1"/>
  <c r="S121" i="35"/>
  <c r="S122" i="35" s="1"/>
  <c r="U121" i="35"/>
  <c r="U122" i="35" s="1"/>
  <c r="O121" i="35"/>
  <c r="O122" i="35" s="1"/>
  <c r="P121" i="35"/>
  <c r="P122" i="35" s="1"/>
  <c r="I121" i="35"/>
  <c r="I122" i="35" s="1"/>
  <c r="BU121" i="35"/>
  <c r="BU122" i="35" s="1"/>
  <c r="BN121" i="35"/>
  <c r="BN122" i="35" s="1"/>
  <c r="H13" i="35"/>
  <c r="H12" i="35" s="1"/>
  <c r="H111" i="35" s="1"/>
  <c r="H131" i="35" s="1"/>
  <c r="AV43" i="35"/>
  <c r="AV46" i="35"/>
  <c r="AO46" i="35"/>
  <c r="AO43" i="35"/>
  <c r="AH46" i="35"/>
  <c r="AH43" i="35"/>
  <c r="AA46" i="35"/>
  <c r="AA43" i="35"/>
  <c r="AB46" i="35"/>
  <c r="AB43" i="35"/>
  <c r="AQ121" i="35"/>
  <c r="AQ122" i="35" s="1"/>
  <c r="AC121" i="35"/>
  <c r="AC122" i="35" s="1"/>
  <c r="AI121" i="35"/>
  <c r="AI122" i="35" s="1"/>
  <c r="AK121" i="35"/>
  <c r="AK122" i="35" s="1"/>
  <c r="W121" i="35"/>
  <c r="W122" i="35" s="1"/>
  <c r="X121" i="35"/>
  <c r="X122" i="35" s="1"/>
  <c r="Q121" i="35"/>
  <c r="Q122" i="35" s="1"/>
  <c r="J121" i="35"/>
  <c r="J122" i="35" s="1"/>
  <c r="BV121" i="35"/>
  <c r="BV122" i="35" s="1"/>
  <c r="BO98" i="35"/>
  <c r="BO99" i="35" s="1"/>
  <c r="BO100" i="35" s="1"/>
  <c r="BG98" i="35"/>
  <c r="BG99" i="35" s="1"/>
  <c r="BG100" i="35" s="1"/>
  <c r="AY98" i="35"/>
  <c r="AY99" i="35" s="1"/>
  <c r="AY100" i="35" s="1"/>
  <c r="AQ98" i="35"/>
  <c r="AQ99" i="35" s="1"/>
  <c r="AQ100" i="35" s="1"/>
  <c r="AI98" i="35"/>
  <c r="AI99" i="35" s="1"/>
  <c r="AI100" i="35" s="1"/>
  <c r="AA98" i="35"/>
  <c r="AA99" i="35" s="1"/>
  <c r="AA100" i="35" s="1"/>
  <c r="S98" i="35"/>
  <c r="S99" i="35" s="1"/>
  <c r="S100" i="35" s="1"/>
  <c r="K98" i="35"/>
  <c r="K99" i="35" s="1"/>
  <c r="K100" i="35" s="1"/>
  <c r="BV98" i="35"/>
  <c r="BV99" i="35" s="1"/>
  <c r="BV100" i="35" s="1"/>
  <c r="BN98" i="35"/>
  <c r="BN99" i="35" s="1"/>
  <c r="BN100" i="35" s="1"/>
  <c r="BF98" i="35"/>
  <c r="BF99" i="35" s="1"/>
  <c r="BF100" i="35" s="1"/>
  <c r="AX98" i="35"/>
  <c r="AX99" i="35" s="1"/>
  <c r="AX100" i="35" s="1"/>
  <c r="AP98" i="35"/>
  <c r="AP99" i="35" s="1"/>
  <c r="AP100" i="35" s="1"/>
  <c r="AH98" i="35"/>
  <c r="AH99" i="35" s="1"/>
  <c r="AH100" i="35" s="1"/>
  <c r="Z98" i="35"/>
  <c r="Z99" i="35" s="1"/>
  <c r="Z100" i="35" s="1"/>
  <c r="R98" i="35"/>
  <c r="R99" i="35" s="1"/>
  <c r="R100" i="35" s="1"/>
  <c r="J98" i="35"/>
  <c r="J99" i="35" s="1"/>
  <c r="J100" i="35" s="1"/>
  <c r="BU98" i="35"/>
  <c r="BU99" i="35" s="1"/>
  <c r="BU100" i="35" s="1"/>
  <c r="BM98" i="35"/>
  <c r="BM99" i="35" s="1"/>
  <c r="BM100" i="35" s="1"/>
  <c r="BE98" i="35"/>
  <c r="BE99" i="35" s="1"/>
  <c r="BE100" i="35" s="1"/>
  <c r="AW98" i="35"/>
  <c r="AW99" i="35" s="1"/>
  <c r="AW100" i="35" s="1"/>
  <c r="AO98" i="35"/>
  <c r="AO99" i="35" s="1"/>
  <c r="AO100" i="35" s="1"/>
  <c r="AG98" i="35"/>
  <c r="AG99" i="35" s="1"/>
  <c r="AG100" i="35" s="1"/>
  <c r="Y98" i="35"/>
  <c r="Y99" i="35" s="1"/>
  <c r="Y100" i="35" s="1"/>
  <c r="Q98" i="35"/>
  <c r="Q99" i="35" s="1"/>
  <c r="Q100" i="35" s="1"/>
  <c r="I98" i="35"/>
  <c r="I99" i="35" s="1"/>
  <c r="I100" i="35" s="1"/>
  <c r="BT98" i="35"/>
  <c r="BT99" i="35" s="1"/>
  <c r="BT100" i="35" s="1"/>
  <c r="BL98" i="35"/>
  <c r="BL99" i="35" s="1"/>
  <c r="BL100" i="35" s="1"/>
  <c r="BD98" i="35"/>
  <c r="BD99" i="35" s="1"/>
  <c r="BD100" i="35" s="1"/>
  <c r="AV98" i="35"/>
  <c r="AV99" i="35" s="1"/>
  <c r="AV100" i="35" s="1"/>
  <c r="AN98" i="35"/>
  <c r="AN99" i="35" s="1"/>
  <c r="AN100" i="35" s="1"/>
  <c r="AF98" i="35"/>
  <c r="AF99" i="35" s="1"/>
  <c r="AF100" i="35" s="1"/>
  <c r="X98" i="35"/>
  <c r="X99" i="35" s="1"/>
  <c r="X100" i="35" s="1"/>
  <c r="P98" i="35"/>
  <c r="P99" i="35" s="1"/>
  <c r="P100" i="35" s="1"/>
  <c r="BS98" i="35"/>
  <c r="BS99" i="35" s="1"/>
  <c r="BS100" i="35" s="1"/>
  <c r="BK98" i="35"/>
  <c r="BK99" i="35" s="1"/>
  <c r="BK100" i="35" s="1"/>
  <c r="BC98" i="35"/>
  <c r="BC99" i="35" s="1"/>
  <c r="BC100" i="35" s="1"/>
  <c r="AU98" i="35"/>
  <c r="AU99" i="35" s="1"/>
  <c r="AU100" i="35" s="1"/>
  <c r="AM98" i="35"/>
  <c r="AM99" i="35" s="1"/>
  <c r="AM100" i="35" s="1"/>
  <c r="AE98" i="35"/>
  <c r="AE99" i="35" s="1"/>
  <c r="AE100" i="35" s="1"/>
  <c r="W98" i="35"/>
  <c r="W99" i="35" s="1"/>
  <c r="W100" i="35" s="1"/>
  <c r="O98" i="35"/>
  <c r="O99" i="35" s="1"/>
  <c r="O100" i="35" s="1"/>
  <c r="BR98" i="35"/>
  <c r="BR99" i="35" s="1"/>
  <c r="BR100" i="35" s="1"/>
  <c r="BJ98" i="35"/>
  <c r="BJ99" i="35" s="1"/>
  <c r="BJ100" i="35" s="1"/>
  <c r="BB98" i="35"/>
  <c r="BB99" i="35" s="1"/>
  <c r="BB100" i="35" s="1"/>
  <c r="AT98" i="35"/>
  <c r="AT99" i="35" s="1"/>
  <c r="AT100" i="35" s="1"/>
  <c r="AL98" i="35"/>
  <c r="AL99" i="35" s="1"/>
  <c r="AL100" i="35" s="1"/>
  <c r="AD98" i="35"/>
  <c r="AD99" i="35" s="1"/>
  <c r="AD100" i="35" s="1"/>
  <c r="V98" i="35"/>
  <c r="V99" i="35" s="1"/>
  <c r="V100" i="35" s="1"/>
  <c r="N98" i="35"/>
  <c r="N99" i="35" s="1"/>
  <c r="N100" i="35" s="1"/>
  <c r="AS98" i="35"/>
  <c r="AS99" i="35" s="1"/>
  <c r="AS100" i="35" s="1"/>
  <c r="M98" i="35"/>
  <c r="M99" i="35" s="1"/>
  <c r="M100" i="35" s="1"/>
  <c r="AR98" i="35"/>
  <c r="AR99" i="35" s="1"/>
  <c r="AR100" i="35" s="1"/>
  <c r="L98" i="35"/>
  <c r="L99" i="35" s="1"/>
  <c r="L100" i="35" s="1"/>
  <c r="BQ98" i="35"/>
  <c r="BQ99" i="35" s="1"/>
  <c r="BQ100" i="35" s="1"/>
  <c r="AK98" i="35"/>
  <c r="AK99" i="35" s="1"/>
  <c r="AK100" i="35" s="1"/>
  <c r="BP98" i="35"/>
  <c r="BP99" i="35" s="1"/>
  <c r="BP100" i="35" s="1"/>
  <c r="AJ98" i="35"/>
  <c r="AJ99" i="35" s="1"/>
  <c r="AJ100" i="35" s="1"/>
  <c r="BI98" i="35"/>
  <c r="BI99" i="35" s="1"/>
  <c r="BI100" i="35" s="1"/>
  <c r="AC98" i="35"/>
  <c r="AC99" i="35" s="1"/>
  <c r="AC100" i="35" s="1"/>
  <c r="BH98" i="35"/>
  <c r="BH99" i="35" s="1"/>
  <c r="BH100" i="35" s="1"/>
  <c r="AB98" i="35"/>
  <c r="AB99" i="35" s="1"/>
  <c r="AB100" i="35" s="1"/>
  <c r="BA98" i="35"/>
  <c r="BA99" i="35" s="1"/>
  <c r="BA100" i="35" s="1"/>
  <c r="U98" i="35"/>
  <c r="U99" i="35" s="1"/>
  <c r="U100" i="35" s="1"/>
  <c r="AZ98" i="35"/>
  <c r="AZ99" i="35" s="1"/>
  <c r="AZ100" i="35" s="1"/>
  <c r="T98" i="35"/>
  <c r="T99" i="35" s="1"/>
  <c r="T100" i="35" s="1"/>
  <c r="G31" i="7"/>
  <c r="F31" i="7"/>
  <c r="D31" i="7"/>
  <c r="C31" i="7"/>
  <c r="H118" i="27"/>
  <c r="G30" i="7"/>
  <c r="D30" i="7"/>
  <c r="C30" i="7"/>
  <c r="F30" i="7"/>
  <c r="D29" i="7"/>
  <c r="I42" i="27"/>
  <c r="J42" i="27" s="1"/>
  <c r="K42" i="27" s="1"/>
  <c r="L42" i="27" s="1"/>
  <c r="M42" i="27" s="1"/>
  <c r="N42" i="27" s="1"/>
  <c r="O42" i="27" s="1"/>
  <c r="P42" i="27" s="1"/>
  <c r="Q42" i="27" s="1"/>
  <c r="R42" i="27" s="1"/>
  <c r="S42" i="27" s="1"/>
  <c r="T42" i="27" s="1"/>
  <c r="U42" i="27" s="1"/>
  <c r="V42" i="27" s="1"/>
  <c r="W42" i="27" s="1"/>
  <c r="X42" i="27" s="1"/>
  <c r="Y42" i="27" s="1"/>
  <c r="Z42" i="27" s="1"/>
  <c r="AA42" i="27" s="1"/>
  <c r="AB42" i="27" s="1"/>
  <c r="AC42" i="27" s="1"/>
  <c r="AD42" i="27" s="1"/>
  <c r="AE42" i="27" s="1"/>
  <c r="AF42" i="27" s="1"/>
  <c r="AG42" i="27" s="1"/>
  <c r="AH42" i="27" s="1"/>
  <c r="AI42" i="27" s="1"/>
  <c r="AJ42" i="27" s="1"/>
  <c r="AK42" i="27" s="1"/>
  <c r="AL42" i="27" s="1"/>
  <c r="AM42" i="27" s="1"/>
  <c r="AN42" i="27" s="1"/>
  <c r="AO42" i="27" s="1"/>
  <c r="AP42" i="27" s="1"/>
  <c r="AQ42" i="27" s="1"/>
  <c r="AR42" i="27" s="1"/>
  <c r="AS42" i="27" s="1"/>
  <c r="AT42" i="27" s="1"/>
  <c r="AU42" i="27" s="1"/>
  <c r="AV42" i="27" s="1"/>
  <c r="AW42" i="27" s="1"/>
  <c r="AX42" i="27" s="1"/>
  <c r="AY42" i="27" s="1"/>
  <c r="AZ42" i="27" s="1"/>
  <c r="BA42" i="27" s="1"/>
  <c r="BB42" i="27" s="1"/>
  <c r="BC42" i="27" s="1"/>
  <c r="BD42" i="27" s="1"/>
  <c r="BE42" i="27" s="1"/>
  <c r="BF42" i="27" s="1"/>
  <c r="BG42" i="27" s="1"/>
  <c r="BH42" i="27" s="1"/>
  <c r="BI42" i="27" s="1"/>
  <c r="BJ42" i="27" s="1"/>
  <c r="BK42" i="27" s="1"/>
  <c r="BL42" i="27" s="1"/>
  <c r="BM42" i="27" s="1"/>
  <c r="BN42" i="27" s="1"/>
  <c r="BO42" i="27" s="1"/>
  <c r="BP42" i="27" s="1"/>
  <c r="BQ42" i="27" s="1"/>
  <c r="BR42" i="27" s="1"/>
  <c r="BS42" i="27" s="1"/>
  <c r="BT42" i="27" s="1"/>
  <c r="BU42" i="27" s="1"/>
  <c r="BV42" i="27" s="1"/>
  <c r="I47" i="27"/>
  <c r="H57" i="27"/>
  <c r="D41" i="7" a="1"/>
  <c r="G41" i="7" a="1"/>
  <c r="C29" i="7" a="1"/>
  <c r="F29" i="7" a="1"/>
  <c r="G29" i="7" a="1"/>
  <c r="G41" i="7" l="1"/>
  <c r="G46" i="7" s="1"/>
  <c r="D41" i="7"/>
  <c r="AV123" i="37"/>
  <c r="AV124" i="37" s="1"/>
  <c r="K123" i="36"/>
  <c r="K124" i="36" s="1"/>
  <c r="H44" i="37"/>
  <c r="AY137" i="36"/>
  <c r="H44" i="38"/>
  <c r="H44" i="36"/>
  <c r="AT137" i="36"/>
  <c r="AG137" i="36"/>
  <c r="AU137" i="36"/>
  <c r="BU137" i="36"/>
  <c r="AK137" i="36"/>
  <c r="BH137" i="36"/>
  <c r="BL137" i="36"/>
  <c r="O137" i="36"/>
  <c r="AW137" i="36"/>
  <c r="AZ137" i="36"/>
  <c r="N137" i="36"/>
  <c r="J137" i="36"/>
  <c r="AI137" i="36"/>
  <c r="BN137" i="36"/>
  <c r="BG137" i="36"/>
  <c r="AM137" i="36"/>
  <c r="BO137" i="36"/>
  <c r="Y137" i="36"/>
  <c r="BC137" i="36"/>
  <c r="AR137" i="36"/>
  <c r="BP137" i="36"/>
  <c r="W137" i="36"/>
  <c r="BS137" i="36"/>
  <c r="BF137" i="36"/>
  <c r="AD137" i="36"/>
  <c r="BB105" i="38"/>
  <c r="AJ105" i="38"/>
  <c r="Z105" i="38"/>
  <c r="Q137" i="36"/>
  <c r="L137" i="36"/>
  <c r="AV137" i="36"/>
  <c r="AJ137" i="36"/>
  <c r="BA137" i="36"/>
  <c r="BT137" i="36"/>
  <c r="AA105" i="38"/>
  <c r="BI137" i="36"/>
  <c r="BV137" i="36"/>
  <c r="BG105" i="38"/>
  <c r="BI105" i="38"/>
  <c r="AY105" i="38"/>
  <c r="X105" i="38"/>
  <c r="AP105" i="38"/>
  <c r="AH137" i="36"/>
  <c r="AF137" i="36"/>
  <c r="BQ105" i="38"/>
  <c r="BO105" i="38"/>
  <c r="L105" i="38"/>
  <c r="Z137" i="36"/>
  <c r="AU105" i="38"/>
  <c r="AE105" i="38"/>
  <c r="T105" i="38"/>
  <c r="T137" i="36"/>
  <c r="N105" i="38"/>
  <c r="K105" i="38"/>
  <c r="AF105" i="38"/>
  <c r="AD105" i="38"/>
  <c r="M105" i="38"/>
  <c r="AV105" i="38"/>
  <c r="BM105" i="38"/>
  <c r="Y105" i="38"/>
  <c r="R105" i="38"/>
  <c r="AB137" i="36"/>
  <c r="U137" i="36"/>
  <c r="AQ137" i="36"/>
  <c r="AA137" i="36"/>
  <c r="AP137" i="36"/>
  <c r="AO137" i="36"/>
  <c r="BH123" i="38"/>
  <c r="BH124" i="38" s="1"/>
  <c r="S137" i="36"/>
  <c r="AX137" i="36"/>
  <c r="BR137" i="36"/>
  <c r="AL137" i="36"/>
  <c r="I123" i="38"/>
  <c r="I124" i="38" s="1"/>
  <c r="V137" i="36"/>
  <c r="AE137" i="36"/>
  <c r="AC137" i="36"/>
  <c r="BK137" i="36"/>
  <c r="AQ123" i="38"/>
  <c r="AQ124" i="38" s="1"/>
  <c r="Y123" i="37"/>
  <c r="Y124" i="37" s="1"/>
  <c r="AN137" i="36"/>
  <c r="BB137" i="36"/>
  <c r="R137" i="36"/>
  <c r="I137" i="36"/>
  <c r="M137" i="36"/>
  <c r="AS137" i="36"/>
  <c r="K137" i="36"/>
  <c r="AT105" i="38"/>
  <c r="U105" i="38"/>
  <c r="V105" i="38"/>
  <c r="AW105" i="38"/>
  <c r="AC105" i="38"/>
  <c r="BR105" i="38"/>
  <c r="BT105" i="38"/>
  <c r="BN105" i="38"/>
  <c r="BH105" i="38"/>
  <c r="AI123" i="38"/>
  <c r="AI124" i="38" s="1"/>
  <c r="BS105" i="38"/>
  <c r="BC105" i="38"/>
  <c r="AI105" i="38"/>
  <c r="BJ105" i="38"/>
  <c r="AO105" i="38"/>
  <c r="P105" i="38"/>
  <c r="J105" i="38"/>
  <c r="BV105" i="38"/>
  <c r="BP105" i="38"/>
  <c r="P137" i="36"/>
  <c r="AM105" i="38"/>
  <c r="AG105" i="38"/>
  <c r="BU105" i="38"/>
  <c r="AL105" i="38"/>
  <c r="S105" i="38"/>
  <c r="AN105" i="38"/>
  <c r="AH105" i="38"/>
  <c r="AB105" i="38"/>
  <c r="X137" i="36"/>
  <c r="BE137" i="36"/>
  <c r="BQ137" i="36"/>
  <c r="Q105" i="38"/>
  <c r="AQ105" i="38"/>
  <c r="W105" i="38"/>
  <c r="BK105" i="38"/>
  <c r="AS105" i="38"/>
  <c r="BD105" i="38"/>
  <c r="AX105" i="38"/>
  <c r="AR105" i="38"/>
  <c r="BD137" i="36"/>
  <c r="BC123" i="38"/>
  <c r="BC124" i="38" s="1"/>
  <c r="BJ137" i="36"/>
  <c r="BA105" i="38"/>
  <c r="I105" i="38"/>
  <c r="AK105" i="38"/>
  <c r="O105" i="38"/>
  <c r="BE105" i="38"/>
  <c r="BL105" i="38"/>
  <c r="BF105" i="38"/>
  <c r="BM123" i="37"/>
  <c r="BM124" i="37" s="1"/>
  <c r="BA105" i="37"/>
  <c r="AD105" i="37"/>
  <c r="AX105" i="37"/>
  <c r="V105" i="37"/>
  <c r="AW123" i="37"/>
  <c r="AW124" i="37" s="1"/>
  <c r="AR105" i="37"/>
  <c r="U123" i="37"/>
  <c r="U124" i="37" s="1"/>
  <c r="X123" i="37"/>
  <c r="X124" i="37" s="1"/>
  <c r="BO123" i="37"/>
  <c r="BO124" i="37" s="1"/>
  <c r="S105" i="37"/>
  <c r="AF105" i="37"/>
  <c r="BP105" i="37"/>
  <c r="X105" i="37"/>
  <c r="AV105" i="37"/>
  <c r="AS105" i="37"/>
  <c r="AL105" i="37"/>
  <c r="Y105" i="37"/>
  <c r="O105" i="37"/>
  <c r="Z105" i="37"/>
  <c r="AO105" i="37"/>
  <c r="BC105" i="37"/>
  <c r="K105" i="37"/>
  <c r="BM105" i="37"/>
  <c r="BK105" i="37"/>
  <c r="AA105" i="37"/>
  <c r="AJ105" i="37"/>
  <c r="AS123" i="37"/>
  <c r="AS124" i="37" s="1"/>
  <c r="AR123" i="37"/>
  <c r="AR124" i="37" s="1"/>
  <c r="AY123" i="37"/>
  <c r="AY124" i="37" s="1"/>
  <c r="O123" i="38"/>
  <c r="O124" i="38" s="1"/>
  <c r="AP123" i="38"/>
  <c r="AP124" i="38" s="1"/>
  <c r="BL123" i="38"/>
  <c r="BL124" i="38" s="1"/>
  <c r="AH123" i="37"/>
  <c r="AH124" i="37" s="1"/>
  <c r="BA123" i="37"/>
  <c r="BA124" i="37" s="1"/>
  <c r="BV123" i="37"/>
  <c r="BV124" i="37" s="1"/>
  <c r="N123" i="37"/>
  <c r="N124" i="37" s="1"/>
  <c r="AE123" i="37"/>
  <c r="AE124" i="37" s="1"/>
  <c r="AE106" i="37" s="1"/>
  <c r="BN123" i="37"/>
  <c r="BN124" i="37" s="1"/>
  <c r="AZ123" i="37"/>
  <c r="AZ124" i="37" s="1"/>
  <c r="AF123" i="38"/>
  <c r="AF124" i="38" s="1"/>
  <c r="T123" i="38"/>
  <c r="T124" i="38" s="1"/>
  <c r="AP123" i="37"/>
  <c r="AP124" i="37" s="1"/>
  <c r="BF123" i="37"/>
  <c r="BF124" i="37" s="1"/>
  <c r="BT123" i="37"/>
  <c r="BT124" i="37" s="1"/>
  <c r="AM123" i="37"/>
  <c r="AM124" i="37" s="1"/>
  <c r="AA123" i="38"/>
  <c r="AA124" i="38" s="1"/>
  <c r="J123" i="38"/>
  <c r="J124" i="38" s="1"/>
  <c r="AD123" i="38"/>
  <c r="AD124" i="38" s="1"/>
  <c r="AD106" i="38" s="1"/>
  <c r="BT123" i="38"/>
  <c r="BT124" i="38" s="1"/>
  <c r="AJ123" i="38"/>
  <c r="AJ124" i="38" s="1"/>
  <c r="AD123" i="37"/>
  <c r="AD124" i="37" s="1"/>
  <c r="BC123" i="37"/>
  <c r="BC124" i="37" s="1"/>
  <c r="BR123" i="37"/>
  <c r="BR124" i="37" s="1"/>
  <c r="BE123" i="37"/>
  <c r="BE124" i="37" s="1"/>
  <c r="AF123" i="37"/>
  <c r="AF124" i="37" s="1"/>
  <c r="O123" i="37"/>
  <c r="O124" i="37" s="1"/>
  <c r="BG123" i="37"/>
  <c r="BG124" i="37" s="1"/>
  <c r="AR123" i="38"/>
  <c r="AR124" i="38" s="1"/>
  <c r="BP123" i="38"/>
  <c r="BP124" i="38" s="1"/>
  <c r="AX123" i="38"/>
  <c r="AX124" i="38" s="1"/>
  <c r="AX106" i="38" s="1"/>
  <c r="Q123" i="38"/>
  <c r="Q124" i="38" s="1"/>
  <c r="L123" i="38"/>
  <c r="L124" i="38" s="1"/>
  <c r="AL123" i="37"/>
  <c r="AL124" i="37" s="1"/>
  <c r="BB123" i="37"/>
  <c r="BB124" i="37" s="1"/>
  <c r="AU123" i="37"/>
  <c r="AU124" i="37" s="1"/>
  <c r="Z123" i="37"/>
  <c r="Z124" i="37" s="1"/>
  <c r="P123" i="38"/>
  <c r="P124" i="38" s="1"/>
  <c r="AB123" i="38"/>
  <c r="AB124" i="38" s="1"/>
  <c r="BR123" i="38"/>
  <c r="BR124" i="38" s="1"/>
  <c r="AY123" i="38"/>
  <c r="AY124" i="38" s="1"/>
  <c r="AE123" i="38"/>
  <c r="AE124" i="38" s="1"/>
  <c r="AH123" i="38"/>
  <c r="AH124" i="38" s="1"/>
  <c r="AK123" i="37"/>
  <c r="AK124" i="37" s="1"/>
  <c r="BH123" i="37"/>
  <c r="BH124" i="37" s="1"/>
  <c r="BS123" i="37"/>
  <c r="BS124" i="37" s="1"/>
  <c r="AA123" i="37"/>
  <c r="AA124" i="37" s="1"/>
  <c r="BU123" i="37"/>
  <c r="BU124" i="37" s="1"/>
  <c r="V123" i="37"/>
  <c r="V124" i="37" s="1"/>
  <c r="AT123" i="37"/>
  <c r="AT124" i="37" s="1"/>
  <c r="BV123" i="38"/>
  <c r="BV124" i="38" s="1"/>
  <c r="BQ123" i="38"/>
  <c r="BQ124" i="38" s="1"/>
  <c r="R123" i="38"/>
  <c r="R124" i="38" s="1"/>
  <c r="AT123" i="38"/>
  <c r="AT124" i="38" s="1"/>
  <c r="AC123" i="38"/>
  <c r="AC124" i="38" s="1"/>
  <c r="BU123" i="38"/>
  <c r="BU124" i="38" s="1"/>
  <c r="AL123" i="38"/>
  <c r="AL124" i="38" s="1"/>
  <c r="AL106" i="38" s="1"/>
  <c r="BK123" i="37"/>
  <c r="BK124" i="37" s="1"/>
  <c r="R123" i="37"/>
  <c r="R124" i="37" s="1"/>
  <c r="BP123" i="37"/>
  <c r="BP124" i="37" s="1"/>
  <c r="AK123" i="38"/>
  <c r="AK124" i="38" s="1"/>
  <c r="BB123" i="38"/>
  <c r="BB124" i="38" s="1"/>
  <c r="U123" i="38"/>
  <c r="U124" i="38" s="1"/>
  <c r="AM123" i="38"/>
  <c r="AM124" i="38" s="1"/>
  <c r="AN123" i="38"/>
  <c r="AN124" i="38" s="1"/>
  <c r="BJ123" i="38"/>
  <c r="BJ124" i="38" s="1"/>
  <c r="AW123" i="38"/>
  <c r="AW124" i="38" s="1"/>
  <c r="AV123" i="36"/>
  <c r="AV124" i="36" s="1"/>
  <c r="BH58" i="38"/>
  <c r="BH59" i="38" s="1"/>
  <c r="BH53" i="38"/>
  <c r="BH49" i="38"/>
  <c r="U53" i="38"/>
  <c r="U58" i="38"/>
  <c r="U59" i="38" s="1"/>
  <c r="U49" i="38"/>
  <c r="AE53" i="38"/>
  <c r="AE58" i="38"/>
  <c r="AE59" i="38" s="1"/>
  <c r="AE49" i="38"/>
  <c r="AZ58" i="38"/>
  <c r="AZ59" i="38" s="1"/>
  <c r="AZ53" i="38"/>
  <c r="AZ49" i="38"/>
  <c r="X123" i="38"/>
  <c r="X124" i="38" s="1"/>
  <c r="AO49" i="38"/>
  <c r="AO53" i="38"/>
  <c r="AO58" i="38"/>
  <c r="AO59" i="38" s="1"/>
  <c r="BS49" i="38"/>
  <c r="BS53" i="38"/>
  <c r="BS58" i="38"/>
  <c r="BS59" i="38" s="1"/>
  <c r="AU49" i="38"/>
  <c r="AU53" i="38"/>
  <c r="AU58" i="38"/>
  <c r="AU59" i="38" s="1"/>
  <c r="BI58" i="38"/>
  <c r="BI59" i="38" s="1"/>
  <c r="BI49" i="38"/>
  <c r="BI53" i="38"/>
  <c r="AL53" i="38"/>
  <c r="AL58" i="38"/>
  <c r="AL59" i="38" s="1"/>
  <c r="AL49" i="38"/>
  <c r="X49" i="38"/>
  <c r="X53" i="38"/>
  <c r="X58" i="38"/>
  <c r="X59" i="38" s="1"/>
  <c r="BO105" i="37"/>
  <c r="BB105" i="37"/>
  <c r="AQ105" i="37"/>
  <c r="R105" i="37"/>
  <c r="AW105" i="37"/>
  <c r="AZ105" i="37"/>
  <c r="BI105" i="37"/>
  <c r="BS105" i="37"/>
  <c r="P49" i="38"/>
  <c r="P53" i="38"/>
  <c r="P58" i="38"/>
  <c r="P59" i="38" s="1"/>
  <c r="AK49" i="38"/>
  <c r="AK58" i="38"/>
  <c r="AK59" i="38" s="1"/>
  <c r="AK53" i="38"/>
  <c r="AY58" i="38"/>
  <c r="AY59" i="38" s="1"/>
  <c r="AY53" i="38"/>
  <c r="AY49" i="38"/>
  <c r="BU49" i="38"/>
  <c r="BU53" i="38"/>
  <c r="BU58" i="38"/>
  <c r="BU59" i="38" s="1"/>
  <c r="Y123" i="38"/>
  <c r="Y124" i="38" s="1"/>
  <c r="AZ123" i="38"/>
  <c r="AZ124" i="38" s="1"/>
  <c r="AZ106" i="38" s="1"/>
  <c r="BJ58" i="38"/>
  <c r="BJ59" i="38" s="1"/>
  <c r="BJ49" i="38"/>
  <c r="BJ53" i="38"/>
  <c r="BA53" i="38"/>
  <c r="BA58" i="38"/>
  <c r="BA59" i="38" s="1"/>
  <c r="BA49" i="38"/>
  <c r="Z49" i="38"/>
  <c r="Z58" i="38"/>
  <c r="Z59" i="38" s="1"/>
  <c r="Z53" i="38"/>
  <c r="N123" i="38"/>
  <c r="N124" i="38" s="1"/>
  <c r="AS58" i="38"/>
  <c r="AS59" i="38" s="1"/>
  <c r="AS53" i="38"/>
  <c r="AS49" i="38"/>
  <c r="S58" i="38"/>
  <c r="S59" i="38" s="1"/>
  <c r="S53" i="38"/>
  <c r="S49" i="38"/>
  <c r="BM123" i="38"/>
  <c r="BM124" i="38" s="1"/>
  <c r="BD49" i="38"/>
  <c r="BD53" i="38"/>
  <c r="BD58" i="38"/>
  <c r="BD59" i="38" s="1"/>
  <c r="Y49" i="38"/>
  <c r="Y53" i="38"/>
  <c r="Y58" i="38"/>
  <c r="Y59" i="38" s="1"/>
  <c r="BT105" i="37"/>
  <c r="BR105" i="37"/>
  <c r="N105" i="37"/>
  <c r="AH105" i="37"/>
  <c r="BE105" i="37"/>
  <c r="BH105" i="37"/>
  <c r="BQ105" i="37"/>
  <c r="AI53" i="38"/>
  <c r="AI58" i="38"/>
  <c r="AI59" i="38" s="1"/>
  <c r="AI49" i="38"/>
  <c r="AB58" i="38"/>
  <c r="AB59" i="38" s="1"/>
  <c r="AB53" i="38"/>
  <c r="AB49" i="38"/>
  <c r="T58" i="38"/>
  <c r="T59" i="38" s="1"/>
  <c r="T53" i="38"/>
  <c r="T49" i="38"/>
  <c r="L58" i="38"/>
  <c r="L59" i="38" s="1"/>
  <c r="L53" i="38"/>
  <c r="L49" i="38"/>
  <c r="Z123" i="38"/>
  <c r="Z124" i="38" s="1"/>
  <c r="V49" i="38"/>
  <c r="V53" i="38"/>
  <c r="V58" i="38"/>
  <c r="V59" i="38" s="1"/>
  <c r="AO123" i="38"/>
  <c r="AO124" i="38" s="1"/>
  <c r="AO106" i="38" s="1"/>
  <c r="W58" i="38"/>
  <c r="W59" i="38" s="1"/>
  <c r="W53" i="38"/>
  <c r="W49" i="38"/>
  <c r="BS123" i="38"/>
  <c r="BS124" i="38" s="1"/>
  <c r="AU123" i="38"/>
  <c r="AU124" i="38" s="1"/>
  <c r="BD123" i="38"/>
  <c r="BD124" i="38" s="1"/>
  <c r="BD106" i="38" s="1"/>
  <c r="BI123" i="38"/>
  <c r="BI124" i="38" s="1"/>
  <c r="BM49" i="38"/>
  <c r="BM58" i="38"/>
  <c r="BM59" i="38" s="1"/>
  <c r="BM53" i="38"/>
  <c r="AA53" i="38"/>
  <c r="AA58" i="38"/>
  <c r="AA59" i="38" s="1"/>
  <c r="AA49" i="38"/>
  <c r="AR58" i="38"/>
  <c r="AR59" i="38" s="1"/>
  <c r="AR53" i="38"/>
  <c r="AR49" i="38"/>
  <c r="BP58" i="38"/>
  <c r="BP59" i="38" s="1"/>
  <c r="BP53" i="38"/>
  <c r="BP49" i="38"/>
  <c r="AC53" i="38"/>
  <c r="AC58" i="38"/>
  <c r="AC59" i="38" s="1"/>
  <c r="AC49" i="38"/>
  <c r="AM49" i="38"/>
  <c r="AM53" i="38"/>
  <c r="AM58" i="38"/>
  <c r="AM59" i="38" s="1"/>
  <c r="AX49" i="38"/>
  <c r="AX58" i="38"/>
  <c r="AX59" i="38" s="1"/>
  <c r="AX53" i="38"/>
  <c r="BL49" i="38"/>
  <c r="BL53" i="38"/>
  <c r="BL58" i="38"/>
  <c r="BL59" i="38" s="1"/>
  <c r="BT49" i="38"/>
  <c r="BT58" i="38"/>
  <c r="BT59" i="38" s="1"/>
  <c r="BT53" i="38"/>
  <c r="BA123" i="38"/>
  <c r="BA124" i="38" s="1"/>
  <c r="BG53" i="38"/>
  <c r="BG58" i="38"/>
  <c r="BG59" i="38" s="1"/>
  <c r="BG49" i="38"/>
  <c r="AS123" i="38"/>
  <c r="AS124" i="38" s="1"/>
  <c r="S123" i="38"/>
  <c r="S124" i="38" s="1"/>
  <c r="BE49" i="38"/>
  <c r="BE53" i="38"/>
  <c r="BE58" i="38"/>
  <c r="BE59" i="38" s="1"/>
  <c r="BB49" i="38"/>
  <c r="BB53" i="38"/>
  <c r="BB58" i="38"/>
  <c r="BB59" i="38" s="1"/>
  <c r="AP49" i="38"/>
  <c r="AP58" i="38"/>
  <c r="AP59" i="38" s="1"/>
  <c r="AP53" i="38"/>
  <c r="AN105" i="37"/>
  <c r="AP105" i="37"/>
  <c r="AT105" i="37"/>
  <c r="BN105" i="37"/>
  <c r="BU105" i="37"/>
  <c r="M105" i="37"/>
  <c r="W105" i="37"/>
  <c r="J49" i="38"/>
  <c r="J58" i="38"/>
  <c r="J59" i="38" s="1"/>
  <c r="J53" i="38"/>
  <c r="AQ53" i="38"/>
  <c r="AQ58" i="38"/>
  <c r="AQ59" i="38" s="1"/>
  <c r="AQ49" i="38"/>
  <c r="AN49" i="38"/>
  <c r="AN58" i="38"/>
  <c r="AN59" i="38" s="1"/>
  <c r="AN53" i="38"/>
  <c r="BN49" i="38"/>
  <c r="BN58" i="38"/>
  <c r="BN59" i="38" s="1"/>
  <c r="BN53" i="38"/>
  <c r="M58" i="38"/>
  <c r="M59" i="38" s="1"/>
  <c r="M49" i="38"/>
  <c r="M53" i="38"/>
  <c r="BO53" i="38"/>
  <c r="BO58" i="38"/>
  <c r="BO59" i="38" s="1"/>
  <c r="BO49" i="38"/>
  <c r="V123" i="38"/>
  <c r="V124" i="38" s="1"/>
  <c r="W123" i="38"/>
  <c r="W124" i="38" s="1"/>
  <c r="AV49" i="38"/>
  <c r="AV53" i="38"/>
  <c r="AV58" i="38"/>
  <c r="AV59" i="38" s="1"/>
  <c r="K53" i="38"/>
  <c r="K58" i="38"/>
  <c r="K59" i="38" s="1"/>
  <c r="K49" i="38"/>
  <c r="AG49" i="38"/>
  <c r="AG58" i="38"/>
  <c r="AG59" i="38" s="1"/>
  <c r="AG53" i="38"/>
  <c r="BE123" i="38"/>
  <c r="BE124" i="38" s="1"/>
  <c r="BF49" i="38"/>
  <c r="BF58" i="38"/>
  <c r="BF59" i="38" s="1"/>
  <c r="BF53" i="38"/>
  <c r="AD58" i="38"/>
  <c r="AD59" i="38" s="1"/>
  <c r="AD49" i="38"/>
  <c r="AD53" i="38"/>
  <c r="AY105" i="37"/>
  <c r="BF105" i="37"/>
  <c r="BJ105" i="37"/>
  <c r="I105" i="37"/>
  <c r="L105" i="37"/>
  <c r="U105" i="37"/>
  <c r="AM105" i="37"/>
  <c r="BV49" i="38"/>
  <c r="BV58" i="38"/>
  <c r="BV59" i="38" s="1"/>
  <c r="BV53" i="38"/>
  <c r="BC58" i="38"/>
  <c r="BC59" i="38" s="1"/>
  <c r="BC53" i="38"/>
  <c r="BC49" i="38"/>
  <c r="BN123" i="38"/>
  <c r="BN124" i="38" s="1"/>
  <c r="BK124" i="38"/>
  <c r="BK106" i="38" s="1"/>
  <c r="BG123" i="38"/>
  <c r="BG124" i="38" s="1"/>
  <c r="BK53" i="38"/>
  <c r="BK58" i="38"/>
  <c r="BK59" i="38" s="1"/>
  <c r="BK49" i="38"/>
  <c r="BF123" i="38"/>
  <c r="BF124" i="38" s="1"/>
  <c r="BQ49" i="38"/>
  <c r="BQ53" i="38"/>
  <c r="BQ58" i="38"/>
  <c r="BQ59" i="38" s="1"/>
  <c r="N53" i="38"/>
  <c r="N58" i="38"/>
  <c r="N59" i="38" s="1"/>
  <c r="N49" i="38"/>
  <c r="AD123" i="36"/>
  <c r="AD124" i="36" s="1"/>
  <c r="AD126" i="36" s="1"/>
  <c r="AB123" i="37"/>
  <c r="AB124" i="37" s="1"/>
  <c r="P123" i="37"/>
  <c r="P124" i="37" s="1"/>
  <c r="BL123" i="37"/>
  <c r="BL124" i="37" s="1"/>
  <c r="BD105" i="37"/>
  <c r="BV105" i="37"/>
  <c r="P105" i="37"/>
  <c r="Q105" i="37"/>
  <c r="T105" i="37"/>
  <c r="AK105" i="37"/>
  <c r="AU105" i="37"/>
  <c r="I49" i="38"/>
  <c r="I53" i="38"/>
  <c r="I58" i="38"/>
  <c r="I59" i="38" s="1"/>
  <c r="R49" i="38"/>
  <c r="R58" i="38"/>
  <c r="R59" i="38" s="1"/>
  <c r="R53" i="38"/>
  <c r="BR53" i="38"/>
  <c r="BR58" i="38"/>
  <c r="BR59" i="38" s="1"/>
  <c r="BR49" i="38"/>
  <c r="O49" i="38"/>
  <c r="O53" i="38"/>
  <c r="O58" i="38"/>
  <c r="O59" i="38" s="1"/>
  <c r="AT53" i="38"/>
  <c r="AT58" i="38"/>
  <c r="AT59" i="38" s="1"/>
  <c r="AT49" i="38"/>
  <c r="Q49" i="38"/>
  <c r="Q53" i="38"/>
  <c r="Q58" i="38"/>
  <c r="Q59" i="38" s="1"/>
  <c r="M123" i="38"/>
  <c r="M124" i="38" s="1"/>
  <c r="AH49" i="38"/>
  <c r="AH58" i="38"/>
  <c r="AH59" i="38" s="1"/>
  <c r="AH53" i="38"/>
  <c r="BO123" i="38"/>
  <c r="BO124" i="38" s="1"/>
  <c r="AJ58" i="38"/>
  <c r="AJ59" i="38" s="1"/>
  <c r="AJ53" i="38"/>
  <c r="AJ49" i="38"/>
  <c r="AV123" i="38"/>
  <c r="AV124" i="38" s="1"/>
  <c r="AF49" i="38"/>
  <c r="AF53" i="38"/>
  <c r="AF58" i="38"/>
  <c r="AF59" i="38" s="1"/>
  <c r="K123" i="38"/>
  <c r="K124" i="38" s="1"/>
  <c r="AG123" i="38"/>
  <c r="AG124" i="38" s="1"/>
  <c r="AW49" i="38"/>
  <c r="AW53" i="38"/>
  <c r="AW58" i="38"/>
  <c r="AW59" i="38" s="1"/>
  <c r="M123" i="37"/>
  <c r="M124" i="37" s="1"/>
  <c r="AO123" i="37"/>
  <c r="AO124" i="37" s="1"/>
  <c r="BI123" i="36"/>
  <c r="BI124" i="36" s="1"/>
  <c r="BQ123" i="36"/>
  <c r="BQ124" i="36" s="1"/>
  <c r="AI123" i="37"/>
  <c r="AI124" i="37" s="1"/>
  <c r="K123" i="37"/>
  <c r="K124" i="37" s="1"/>
  <c r="AC123" i="37"/>
  <c r="AC124" i="37" s="1"/>
  <c r="J123" i="37"/>
  <c r="J124" i="37" s="1"/>
  <c r="P123" i="36"/>
  <c r="P124" i="36" s="1"/>
  <c r="P126" i="36" s="1"/>
  <c r="AR123" i="36"/>
  <c r="AR124" i="36" s="1"/>
  <c r="L123" i="37"/>
  <c r="L124" i="37" s="1"/>
  <c r="AQ123" i="37"/>
  <c r="AQ124" i="37" s="1"/>
  <c r="BV123" i="36"/>
  <c r="BV124" i="36" s="1"/>
  <c r="BV125" i="36" s="1"/>
  <c r="BV128" i="36" s="1"/>
  <c r="BV132" i="36" s="1"/>
  <c r="BV133" i="36" s="1"/>
  <c r="AO123" i="36"/>
  <c r="AO124" i="36" s="1"/>
  <c r="AO126" i="36" s="1"/>
  <c r="BK123" i="36"/>
  <c r="BK124" i="36" s="1"/>
  <c r="BK125" i="36" s="1"/>
  <c r="BK128" i="36" s="1"/>
  <c r="BK132" i="36" s="1"/>
  <c r="BK133" i="36" s="1"/>
  <c r="S123" i="37"/>
  <c r="S124" i="37" s="1"/>
  <c r="AI105" i="37"/>
  <c r="J105" i="37"/>
  <c r="BG105" i="37"/>
  <c r="BL105" i="37"/>
  <c r="AG105" i="37"/>
  <c r="AB105" i="37"/>
  <c r="AC105" i="37"/>
  <c r="BR58" i="37"/>
  <c r="BR59" i="37" s="1"/>
  <c r="BR49" i="37"/>
  <c r="BR53" i="37"/>
  <c r="BK49" i="37"/>
  <c r="BK53" i="37"/>
  <c r="BK58" i="37"/>
  <c r="BK59" i="37" s="1"/>
  <c r="BI53" i="37"/>
  <c r="BI58" i="37"/>
  <c r="BI59" i="37" s="1"/>
  <c r="BI49" i="37"/>
  <c r="BL49" i="37"/>
  <c r="BL58" i="37"/>
  <c r="BL59" i="37" s="1"/>
  <c r="BL53" i="37"/>
  <c r="AU123" i="36"/>
  <c r="AU124" i="36" s="1"/>
  <c r="AD53" i="37"/>
  <c r="AD49" i="37"/>
  <c r="AD58" i="37"/>
  <c r="AD59" i="37" s="1"/>
  <c r="BB58" i="37"/>
  <c r="BB59" i="37" s="1"/>
  <c r="BB53" i="37"/>
  <c r="BB49" i="37"/>
  <c r="AR58" i="37"/>
  <c r="AR59" i="37" s="1"/>
  <c r="AR53" i="37"/>
  <c r="AR49" i="37"/>
  <c r="BI123" i="37"/>
  <c r="BI124" i="37" s="1"/>
  <c r="N58" i="37"/>
  <c r="N59" i="37" s="1"/>
  <c r="N49" i="37"/>
  <c r="N53" i="37"/>
  <c r="BD49" i="37"/>
  <c r="BD58" i="37"/>
  <c r="BD59" i="37" s="1"/>
  <c r="BD53" i="37"/>
  <c r="I123" i="37"/>
  <c r="I124" i="37" s="1"/>
  <c r="AG49" i="37"/>
  <c r="AG58" i="37"/>
  <c r="AG59" i="37" s="1"/>
  <c r="AG53" i="37"/>
  <c r="BJ123" i="37"/>
  <c r="BJ124" i="37" s="1"/>
  <c r="Q49" i="37"/>
  <c r="Q58" i="37"/>
  <c r="Q59" i="37" s="1"/>
  <c r="Q53" i="37"/>
  <c r="W123" i="37"/>
  <c r="W124" i="37" s="1"/>
  <c r="AN49" i="37"/>
  <c r="AN58" i="37"/>
  <c r="AN59" i="37" s="1"/>
  <c r="AN53" i="37"/>
  <c r="AJ123" i="37"/>
  <c r="AJ124" i="37" s="1"/>
  <c r="T123" i="37"/>
  <c r="T124" i="37" s="1"/>
  <c r="L58" i="37"/>
  <c r="L59" i="37" s="1"/>
  <c r="L53" i="37"/>
  <c r="L49" i="37"/>
  <c r="BA58" i="37"/>
  <c r="BA59" i="37" s="1"/>
  <c r="BA53" i="37"/>
  <c r="BA49" i="37"/>
  <c r="BM58" i="37"/>
  <c r="BM59" i="37" s="1"/>
  <c r="BM49" i="37"/>
  <c r="BM53" i="37"/>
  <c r="AP49" i="37"/>
  <c r="AP58" i="37"/>
  <c r="AP59" i="37" s="1"/>
  <c r="AP53" i="37"/>
  <c r="AY49" i="37"/>
  <c r="AY58" i="37"/>
  <c r="AY59" i="37" s="1"/>
  <c r="AY53" i="37"/>
  <c r="AU49" i="37"/>
  <c r="AU58" i="37"/>
  <c r="AU59" i="37" s="1"/>
  <c r="AU53" i="37"/>
  <c r="Z49" i="37"/>
  <c r="Z58" i="37"/>
  <c r="Z59" i="37" s="1"/>
  <c r="Z53" i="37"/>
  <c r="P49" i="37"/>
  <c r="P58" i="37"/>
  <c r="P59" i="37" s="1"/>
  <c r="P53" i="37"/>
  <c r="AX49" i="37"/>
  <c r="AX58" i="37"/>
  <c r="AX59" i="37" s="1"/>
  <c r="AX53" i="37"/>
  <c r="BQ53" i="37"/>
  <c r="BQ58" i="37"/>
  <c r="BQ59" i="37" s="1"/>
  <c r="BQ49" i="37"/>
  <c r="AV49" i="37"/>
  <c r="AV58" i="37"/>
  <c r="AV59" i="37" s="1"/>
  <c r="AV53" i="37"/>
  <c r="T123" i="36"/>
  <c r="T124" i="36" s="1"/>
  <c r="T126" i="36" s="1"/>
  <c r="BA123" i="36"/>
  <c r="BA124" i="36" s="1"/>
  <c r="BA125" i="36" s="1"/>
  <c r="BA128" i="36" s="1"/>
  <c r="BA132" i="36" s="1"/>
  <c r="BA133" i="36" s="1"/>
  <c r="Y49" i="37"/>
  <c r="Y58" i="37"/>
  <c r="Y59" i="37" s="1"/>
  <c r="Y53" i="37"/>
  <c r="BS58" i="37"/>
  <c r="BS59" i="37" s="1"/>
  <c r="BS49" i="37"/>
  <c r="BS53" i="37"/>
  <c r="BE58" i="37"/>
  <c r="BE59" i="37" s="1"/>
  <c r="BE49" i="37"/>
  <c r="BE53" i="37"/>
  <c r="BU58" i="37"/>
  <c r="BU59" i="37" s="1"/>
  <c r="BU49" i="37"/>
  <c r="BU53" i="37"/>
  <c r="AF49" i="37"/>
  <c r="AF53" i="37"/>
  <c r="AF58" i="37"/>
  <c r="AF59" i="37" s="1"/>
  <c r="AE49" i="37"/>
  <c r="AE58" i="37"/>
  <c r="AE59" i="37" s="1"/>
  <c r="AE53" i="37"/>
  <c r="BD123" i="37"/>
  <c r="BD124" i="37" s="1"/>
  <c r="AG123" i="37"/>
  <c r="AG124" i="37" s="1"/>
  <c r="Q123" i="37"/>
  <c r="Q124" i="37" s="1"/>
  <c r="AN123" i="37"/>
  <c r="AN124" i="37" s="1"/>
  <c r="BQ123" i="37"/>
  <c r="BQ124" i="37" s="1"/>
  <c r="BG49" i="37"/>
  <c r="BG53" i="37"/>
  <c r="BG58" i="37"/>
  <c r="BG59" i="37" s="1"/>
  <c r="AQ123" i="36"/>
  <c r="AQ124" i="36" s="1"/>
  <c r="AQ126" i="36" s="1"/>
  <c r="AK58" i="37"/>
  <c r="AK59" i="37" s="1"/>
  <c r="AK53" i="37"/>
  <c r="AK49" i="37"/>
  <c r="BC49" i="37"/>
  <c r="BC58" i="37"/>
  <c r="BC59" i="37" s="1"/>
  <c r="BC53" i="37"/>
  <c r="AS58" i="37"/>
  <c r="AS59" i="37" s="1"/>
  <c r="AS53" i="37"/>
  <c r="AS49" i="37"/>
  <c r="R49" i="37"/>
  <c r="R58" i="37"/>
  <c r="R59" i="37" s="1"/>
  <c r="R53" i="37"/>
  <c r="BT49" i="37"/>
  <c r="BT53" i="37"/>
  <c r="BT58" i="37"/>
  <c r="BT59" i="37" s="1"/>
  <c r="AT58" i="37"/>
  <c r="AT59" i="37" s="1"/>
  <c r="AT49" i="37"/>
  <c r="AT53" i="37"/>
  <c r="BN49" i="37"/>
  <c r="BN53" i="37"/>
  <c r="BN58" i="37"/>
  <c r="BN59" i="37" s="1"/>
  <c r="AM49" i="37"/>
  <c r="AM58" i="37"/>
  <c r="AM59" i="37" s="1"/>
  <c r="AM53" i="37"/>
  <c r="AX123" i="37"/>
  <c r="AX124" i="37" s="1"/>
  <c r="J49" i="37"/>
  <c r="J58" i="37"/>
  <c r="J59" i="37" s="1"/>
  <c r="J53" i="37"/>
  <c r="AO49" i="37"/>
  <c r="AO58" i="37"/>
  <c r="AO59" i="37" s="1"/>
  <c r="AO53" i="37"/>
  <c r="AH49" i="37"/>
  <c r="AH58" i="37"/>
  <c r="AH59" i="37" s="1"/>
  <c r="AH53" i="37"/>
  <c r="BV49" i="37"/>
  <c r="BV53" i="37"/>
  <c r="BV58" i="37"/>
  <c r="BV59" i="37" s="1"/>
  <c r="AL49" i="37"/>
  <c r="AL53" i="37"/>
  <c r="AL58" i="37"/>
  <c r="AL59" i="37" s="1"/>
  <c r="AA49" i="37"/>
  <c r="AA58" i="37"/>
  <c r="AA59" i="37" s="1"/>
  <c r="AA53" i="37"/>
  <c r="BO49" i="37"/>
  <c r="BO53" i="37"/>
  <c r="BO58" i="37"/>
  <c r="BO59" i="37" s="1"/>
  <c r="AB58" i="37"/>
  <c r="AB59" i="37" s="1"/>
  <c r="AB53" i="37"/>
  <c r="AB49" i="37"/>
  <c r="BP53" i="37"/>
  <c r="BP58" i="37"/>
  <c r="BP59" i="37" s="1"/>
  <c r="BP49" i="37"/>
  <c r="AC58" i="37"/>
  <c r="AC59" i="37" s="1"/>
  <c r="AC53" i="37"/>
  <c r="AC49" i="37"/>
  <c r="AZ58" i="37"/>
  <c r="AZ59" i="37" s="1"/>
  <c r="AZ53" i="37"/>
  <c r="AZ49" i="37"/>
  <c r="M58" i="37"/>
  <c r="M59" i="37" s="1"/>
  <c r="M53" i="37"/>
  <c r="M49" i="37"/>
  <c r="AQ49" i="37"/>
  <c r="AQ58" i="37"/>
  <c r="AQ59" i="37" s="1"/>
  <c r="AQ53" i="37"/>
  <c r="AW49" i="37"/>
  <c r="AW58" i="37"/>
  <c r="AW59" i="37" s="1"/>
  <c r="AW53" i="37"/>
  <c r="BF49" i="37"/>
  <c r="BF53" i="37"/>
  <c r="BF58" i="37"/>
  <c r="BF59" i="37" s="1"/>
  <c r="V58" i="37"/>
  <c r="V59" i="37" s="1"/>
  <c r="V53" i="37"/>
  <c r="V49" i="37"/>
  <c r="AI49" i="37"/>
  <c r="AI58" i="37"/>
  <c r="AI59" i="37" s="1"/>
  <c r="AI53" i="37"/>
  <c r="K49" i="37"/>
  <c r="K58" i="37"/>
  <c r="K59" i="37" s="1"/>
  <c r="K53" i="37"/>
  <c r="X49" i="37"/>
  <c r="X58" i="37"/>
  <c r="X59" i="37" s="1"/>
  <c r="X53" i="37"/>
  <c r="O49" i="37"/>
  <c r="O58" i="37"/>
  <c r="O59" i="37" s="1"/>
  <c r="O53" i="37"/>
  <c r="S49" i="37"/>
  <c r="S58" i="37"/>
  <c r="S59" i="37" s="1"/>
  <c r="S53" i="37"/>
  <c r="BH53" i="37"/>
  <c r="BH58" i="37"/>
  <c r="BH59" i="37" s="1"/>
  <c r="BH49" i="37"/>
  <c r="U58" i="37"/>
  <c r="U59" i="37" s="1"/>
  <c r="U53" i="37"/>
  <c r="U49" i="37"/>
  <c r="I49" i="37"/>
  <c r="I58" i="37"/>
  <c r="I59" i="37" s="1"/>
  <c r="I53" i="37"/>
  <c r="BJ58" i="37"/>
  <c r="BJ59" i="37" s="1"/>
  <c r="BJ53" i="37"/>
  <c r="BJ49" i="37"/>
  <c r="W49" i="37"/>
  <c r="W58" i="37"/>
  <c r="W59" i="37" s="1"/>
  <c r="W53" i="37"/>
  <c r="AJ58" i="37"/>
  <c r="AJ59" i="37" s="1"/>
  <c r="AJ53" i="37"/>
  <c r="AJ49" i="37"/>
  <c r="T58" i="37"/>
  <c r="T59" i="37" s="1"/>
  <c r="T53" i="37"/>
  <c r="T49" i="37"/>
  <c r="AE49" i="36"/>
  <c r="AE53" i="36"/>
  <c r="AE58" i="36"/>
  <c r="AE59" i="36" s="1"/>
  <c r="W49" i="36"/>
  <c r="W53" i="36"/>
  <c r="W58" i="36"/>
  <c r="W59" i="36" s="1"/>
  <c r="AP58" i="36"/>
  <c r="AP59" i="36" s="1"/>
  <c r="AP49" i="36"/>
  <c r="AP53" i="36"/>
  <c r="BE58" i="36"/>
  <c r="BE59" i="36" s="1"/>
  <c r="BE53" i="36"/>
  <c r="BE49" i="36"/>
  <c r="BM123" i="36"/>
  <c r="BM124" i="36" s="1"/>
  <c r="N123" i="36"/>
  <c r="N124" i="36" s="1"/>
  <c r="BU123" i="36"/>
  <c r="BU124" i="36" s="1"/>
  <c r="AT123" i="36"/>
  <c r="AT124" i="36" s="1"/>
  <c r="BN123" i="36"/>
  <c r="BN124" i="36" s="1"/>
  <c r="AC123" i="36"/>
  <c r="AC124" i="36" s="1"/>
  <c r="AG123" i="36"/>
  <c r="AG124" i="36" s="1"/>
  <c r="Y58" i="36"/>
  <c r="Y59" i="36" s="1"/>
  <c r="Y53" i="36"/>
  <c r="Y49" i="36"/>
  <c r="BD123" i="36"/>
  <c r="BD124" i="36" s="1"/>
  <c r="BB49" i="36"/>
  <c r="BB58" i="36"/>
  <c r="BB59" i="36" s="1"/>
  <c r="BB53" i="36"/>
  <c r="BP58" i="36"/>
  <c r="BP59" i="36" s="1"/>
  <c r="BP53" i="36"/>
  <c r="BP49" i="36"/>
  <c r="M49" i="36"/>
  <c r="M58" i="36"/>
  <c r="M59" i="36" s="1"/>
  <c r="M53" i="36"/>
  <c r="BO123" i="36"/>
  <c r="BO124" i="36" s="1"/>
  <c r="R49" i="36"/>
  <c r="R58" i="36"/>
  <c r="R59" i="36" s="1"/>
  <c r="R53" i="36"/>
  <c r="BT58" i="36"/>
  <c r="BT59" i="36" s="1"/>
  <c r="BT49" i="36"/>
  <c r="BT53" i="36"/>
  <c r="AN123" i="36"/>
  <c r="AN124" i="36" s="1"/>
  <c r="AN126" i="36" s="1"/>
  <c r="BC49" i="36"/>
  <c r="BC53" i="36"/>
  <c r="BC58" i="36"/>
  <c r="BC59" i="36" s="1"/>
  <c r="BV58" i="36"/>
  <c r="BV59" i="36" s="1"/>
  <c r="BV53" i="36"/>
  <c r="BV49" i="36"/>
  <c r="N49" i="36"/>
  <c r="N58" i="36"/>
  <c r="N59" i="36" s="1"/>
  <c r="N53" i="36"/>
  <c r="W123" i="36"/>
  <c r="W124" i="36" s="1"/>
  <c r="AT58" i="36"/>
  <c r="AT59" i="36" s="1"/>
  <c r="AT53" i="36"/>
  <c r="AT49" i="36"/>
  <c r="AS123" i="36"/>
  <c r="AS124" i="36" s="1"/>
  <c r="AC53" i="36"/>
  <c r="AC58" i="36"/>
  <c r="AC59" i="36" s="1"/>
  <c r="AC49" i="36"/>
  <c r="J123" i="36"/>
  <c r="J124" i="36" s="1"/>
  <c r="AU49" i="36"/>
  <c r="AU58" i="36"/>
  <c r="AU59" i="36" s="1"/>
  <c r="AU53" i="36"/>
  <c r="BD58" i="36"/>
  <c r="BD59" i="36" s="1"/>
  <c r="BD49" i="36"/>
  <c r="BD53" i="36"/>
  <c r="BP123" i="36"/>
  <c r="BP124" i="36" s="1"/>
  <c r="AP123" i="36"/>
  <c r="AP124" i="36" s="1"/>
  <c r="M123" i="36"/>
  <c r="M124" i="36" s="1"/>
  <c r="BC123" i="36"/>
  <c r="BC124" i="36" s="1"/>
  <c r="AF123" i="36"/>
  <c r="AF124" i="36" s="1"/>
  <c r="BE123" i="36"/>
  <c r="BE124" i="36" s="1"/>
  <c r="AN58" i="36"/>
  <c r="AN59" i="36" s="1"/>
  <c r="AN53" i="36"/>
  <c r="AN49" i="36"/>
  <c r="AW123" i="36"/>
  <c r="AW124" i="36" s="1"/>
  <c r="AE123" i="36"/>
  <c r="AE124" i="36" s="1"/>
  <c r="Q123" i="36"/>
  <c r="Q124" i="36" s="1"/>
  <c r="AV53" i="36"/>
  <c r="AV49" i="36"/>
  <c r="AV58" i="36"/>
  <c r="AV59" i="36" s="1"/>
  <c r="AB123" i="36"/>
  <c r="AB124" i="36" s="1"/>
  <c r="U123" i="36"/>
  <c r="U124" i="36" s="1"/>
  <c r="BK53" i="36"/>
  <c r="BK58" i="36"/>
  <c r="BK59" i="36" s="1"/>
  <c r="BK49" i="36"/>
  <c r="AR58" i="36"/>
  <c r="AR59" i="36" s="1"/>
  <c r="AR49" i="36"/>
  <c r="AR53" i="36"/>
  <c r="AA123" i="36"/>
  <c r="AA124" i="36" s="1"/>
  <c r="Z49" i="36"/>
  <c r="Z58" i="36"/>
  <c r="Z59" i="36" s="1"/>
  <c r="Z53" i="36"/>
  <c r="BQ53" i="36"/>
  <c r="BQ49" i="36"/>
  <c r="BQ58" i="36"/>
  <c r="BQ59" i="36" s="1"/>
  <c r="BI53" i="36"/>
  <c r="BI49" i="36"/>
  <c r="BI58" i="36"/>
  <c r="BI59" i="36" s="1"/>
  <c r="AQ49" i="36"/>
  <c r="AQ53" i="36"/>
  <c r="AQ58" i="36"/>
  <c r="AQ59" i="36" s="1"/>
  <c r="I58" i="36"/>
  <c r="I59" i="36" s="1"/>
  <c r="I49" i="36"/>
  <c r="I53" i="36"/>
  <c r="AW53" i="36"/>
  <c r="AW58" i="36"/>
  <c r="AW59" i="36" s="1"/>
  <c r="AW49" i="36"/>
  <c r="AD49" i="36"/>
  <c r="AD58" i="36"/>
  <c r="AD59" i="36" s="1"/>
  <c r="AD53" i="36"/>
  <c r="Q49" i="36"/>
  <c r="Q58" i="36"/>
  <c r="Q59" i="36" s="1"/>
  <c r="Q53" i="36"/>
  <c r="BJ123" i="36"/>
  <c r="BJ124" i="36" s="1"/>
  <c r="AL123" i="36"/>
  <c r="AL124" i="36" s="1"/>
  <c r="U53" i="36"/>
  <c r="U49" i="36"/>
  <c r="U58" i="36"/>
  <c r="U59" i="36" s="1"/>
  <c r="BF53" i="36"/>
  <c r="BF49" i="36"/>
  <c r="BF58" i="36"/>
  <c r="BF59" i="36" s="1"/>
  <c r="AK58" i="36"/>
  <c r="AK59" i="36" s="1"/>
  <c r="AK53" i="36"/>
  <c r="AK49" i="36"/>
  <c r="V123" i="36"/>
  <c r="V124" i="36" s="1"/>
  <c r="V126" i="36" s="1"/>
  <c r="BS123" i="36"/>
  <c r="BS124" i="36" s="1"/>
  <c r="AA58" i="36"/>
  <c r="AA59" i="36" s="1"/>
  <c r="AA49" i="36"/>
  <c r="AA53" i="36"/>
  <c r="Z123" i="36"/>
  <c r="Z124" i="36" s="1"/>
  <c r="AH123" i="36"/>
  <c r="AH124" i="36" s="1"/>
  <c r="AH126" i="36" s="1"/>
  <c r="BH123" i="36"/>
  <c r="BH124" i="36" s="1"/>
  <c r="BG123" i="36"/>
  <c r="BG124" i="36" s="1"/>
  <c r="I123" i="36"/>
  <c r="I124" i="36" s="1"/>
  <c r="AS49" i="36"/>
  <c r="AS58" i="36"/>
  <c r="AS59" i="36" s="1"/>
  <c r="AS53" i="36"/>
  <c r="BJ49" i="36"/>
  <c r="BJ58" i="36"/>
  <c r="BJ59" i="36" s="1"/>
  <c r="BJ53" i="36"/>
  <c r="AL58" i="36"/>
  <c r="AL59" i="36" s="1"/>
  <c r="AL53" i="36"/>
  <c r="AL49" i="36"/>
  <c r="S58" i="36"/>
  <c r="S59" i="36" s="1"/>
  <c r="S53" i="36"/>
  <c r="S49" i="36"/>
  <c r="BF123" i="36"/>
  <c r="BF124" i="36" s="1"/>
  <c r="AK123" i="36"/>
  <c r="AK124" i="36" s="1"/>
  <c r="V49" i="36"/>
  <c r="V58" i="36"/>
  <c r="V59" i="36" s="1"/>
  <c r="V53" i="36"/>
  <c r="AM123" i="36"/>
  <c r="AM124" i="36" s="1"/>
  <c r="BS49" i="36"/>
  <c r="BS53" i="36"/>
  <c r="BS58" i="36"/>
  <c r="BS59" i="36" s="1"/>
  <c r="X49" i="36"/>
  <c r="X53" i="36"/>
  <c r="X58" i="36"/>
  <c r="X59" i="36" s="1"/>
  <c r="AZ53" i="36"/>
  <c r="AZ49" i="36"/>
  <c r="AZ58" i="36"/>
  <c r="AZ59" i="36" s="1"/>
  <c r="AH49" i="36"/>
  <c r="AH53" i="36"/>
  <c r="AH58" i="36"/>
  <c r="AH59" i="36" s="1"/>
  <c r="L123" i="36"/>
  <c r="L124" i="36" s="1"/>
  <c r="BH58" i="36"/>
  <c r="BH59" i="36" s="1"/>
  <c r="BH53" i="36"/>
  <c r="BH49" i="36"/>
  <c r="AI123" i="36"/>
  <c r="AI124" i="36" s="1"/>
  <c r="BG58" i="36"/>
  <c r="BG59" i="36" s="1"/>
  <c r="BG49" i="36"/>
  <c r="BG53" i="36"/>
  <c r="AJ123" i="36"/>
  <c r="AJ124" i="36" s="1"/>
  <c r="AF49" i="36"/>
  <c r="AF58" i="36"/>
  <c r="AF59" i="36" s="1"/>
  <c r="AF53" i="36"/>
  <c r="BA49" i="36"/>
  <c r="BA58" i="36"/>
  <c r="BA59" i="36" s="1"/>
  <c r="BA53" i="36"/>
  <c r="P49" i="36"/>
  <c r="P53" i="36"/>
  <c r="P58" i="36"/>
  <c r="P59" i="36" s="1"/>
  <c r="BL123" i="36"/>
  <c r="BL124" i="36" s="1"/>
  <c r="S123" i="36"/>
  <c r="S124" i="36" s="1"/>
  <c r="BR49" i="36"/>
  <c r="BR58" i="36"/>
  <c r="BR59" i="36" s="1"/>
  <c r="BR53" i="36"/>
  <c r="AM53" i="36"/>
  <c r="AM58" i="36"/>
  <c r="AM59" i="36" s="1"/>
  <c r="AM49" i="36"/>
  <c r="X123" i="36"/>
  <c r="X124" i="36" s="1"/>
  <c r="AX123" i="36"/>
  <c r="AX124" i="36" s="1"/>
  <c r="AX125" i="36" s="1"/>
  <c r="AX128" i="36" s="1"/>
  <c r="AX132" i="36" s="1"/>
  <c r="AX133" i="36" s="1"/>
  <c r="AZ123" i="36"/>
  <c r="AZ124" i="36" s="1"/>
  <c r="O123" i="36"/>
  <c r="O124" i="36" s="1"/>
  <c r="L53" i="36"/>
  <c r="L49" i="36"/>
  <c r="L58" i="36"/>
  <c r="L59" i="36" s="1"/>
  <c r="AI58" i="36"/>
  <c r="AI59" i="36" s="1"/>
  <c r="AI49" i="36"/>
  <c r="AI53" i="36"/>
  <c r="AJ58" i="36"/>
  <c r="AJ59" i="36" s="1"/>
  <c r="AJ53" i="36"/>
  <c r="AJ49" i="36"/>
  <c r="AY123" i="36"/>
  <c r="AY124" i="36" s="1"/>
  <c r="AB58" i="36"/>
  <c r="AB59" i="36" s="1"/>
  <c r="AB49" i="36"/>
  <c r="AB53" i="36"/>
  <c r="J49" i="36"/>
  <c r="J58" i="36"/>
  <c r="J59" i="36" s="1"/>
  <c r="J53" i="36"/>
  <c r="T49" i="36"/>
  <c r="T58" i="36"/>
  <c r="T59" i="36" s="1"/>
  <c r="T53" i="36"/>
  <c r="BM49" i="36"/>
  <c r="BM53" i="36"/>
  <c r="BM58" i="36"/>
  <c r="BM59" i="36" s="1"/>
  <c r="AO53" i="36"/>
  <c r="AO58" i="36"/>
  <c r="AO59" i="36" s="1"/>
  <c r="AO49" i="36"/>
  <c r="BU49" i="36"/>
  <c r="BU58" i="36"/>
  <c r="BU59" i="36" s="1"/>
  <c r="BU53" i="36"/>
  <c r="BL49" i="36"/>
  <c r="BL58" i="36"/>
  <c r="BL59" i="36" s="1"/>
  <c r="BL53" i="36"/>
  <c r="BN53" i="36"/>
  <c r="BN49" i="36"/>
  <c r="BN58" i="36"/>
  <c r="BN59" i="36" s="1"/>
  <c r="BR123" i="36"/>
  <c r="BR124" i="36" s="1"/>
  <c r="K49" i="36"/>
  <c r="K58" i="36"/>
  <c r="K59" i="36" s="1"/>
  <c r="K53" i="36"/>
  <c r="AG49" i="36"/>
  <c r="AG58" i="36"/>
  <c r="AG59" i="36" s="1"/>
  <c r="AG53" i="36"/>
  <c r="Y123" i="36"/>
  <c r="Y124" i="36" s="1"/>
  <c r="Y126" i="36" s="1"/>
  <c r="BB123" i="36"/>
  <c r="BB124" i="36" s="1"/>
  <c r="AX49" i="36"/>
  <c r="AX58" i="36"/>
  <c r="AX59" i="36" s="1"/>
  <c r="AX53" i="36"/>
  <c r="O49" i="36"/>
  <c r="O58" i="36"/>
  <c r="O59" i="36" s="1"/>
  <c r="O53" i="36"/>
  <c r="BO58" i="36"/>
  <c r="BO59" i="36" s="1"/>
  <c r="BO53" i="36"/>
  <c r="BO49" i="36"/>
  <c r="R123" i="36"/>
  <c r="R124" i="36" s="1"/>
  <c r="BT123" i="36"/>
  <c r="BT124" i="36" s="1"/>
  <c r="AY53" i="36"/>
  <c r="AY58" i="36"/>
  <c r="AY59" i="36" s="1"/>
  <c r="AY49" i="36"/>
  <c r="Y137" i="35"/>
  <c r="K137" i="35"/>
  <c r="BG137" i="35"/>
  <c r="AV48" i="35"/>
  <c r="AI137" i="35"/>
  <c r="AQ137" i="35"/>
  <c r="I137" i="35"/>
  <c r="AR137" i="35"/>
  <c r="AT137" i="35"/>
  <c r="AU137" i="35"/>
  <c r="AV137" i="35"/>
  <c r="AP137" i="35"/>
  <c r="BK48" i="35"/>
  <c r="P48" i="35"/>
  <c r="BT48" i="35"/>
  <c r="BL48" i="35"/>
  <c r="AD48" i="35"/>
  <c r="AN48" i="35"/>
  <c r="AB48" i="35"/>
  <c r="AK137" i="35"/>
  <c r="BM137" i="35"/>
  <c r="AC137" i="35"/>
  <c r="AZ137" i="35"/>
  <c r="BB137" i="35"/>
  <c r="BC137" i="35"/>
  <c r="BD137" i="35"/>
  <c r="AX137" i="35"/>
  <c r="AP48" i="35"/>
  <c r="BQ48" i="35"/>
  <c r="BV48" i="35"/>
  <c r="AM48" i="35"/>
  <c r="BG48" i="35"/>
  <c r="AZ48" i="35"/>
  <c r="AR48" i="35"/>
  <c r="T48" i="35"/>
  <c r="R48" i="35"/>
  <c r="H114" i="35"/>
  <c r="P123" i="35" s="1"/>
  <c r="H119" i="35"/>
  <c r="H117" i="35"/>
  <c r="BA137" i="35"/>
  <c r="AY137" i="35"/>
  <c r="BH137" i="35"/>
  <c r="BJ137" i="35"/>
  <c r="BK137" i="35"/>
  <c r="BL137" i="35"/>
  <c r="BF137" i="35"/>
  <c r="BJ48" i="35"/>
  <c r="AE48" i="35"/>
  <c r="O48" i="35"/>
  <c r="AC48" i="35"/>
  <c r="AA48" i="35"/>
  <c r="BE137" i="35"/>
  <c r="AS137" i="35"/>
  <c r="BU137" i="35"/>
  <c r="BP137" i="35"/>
  <c r="BR137" i="35"/>
  <c r="BS137" i="35"/>
  <c r="BT137" i="35"/>
  <c r="BN137" i="35"/>
  <c r="U48" i="35"/>
  <c r="AW48" i="35"/>
  <c r="BR48" i="35"/>
  <c r="J48" i="35"/>
  <c r="BN48" i="35"/>
  <c r="AY48" i="35"/>
  <c r="AQ48" i="35"/>
  <c r="BS48" i="35"/>
  <c r="S48" i="35"/>
  <c r="N48" i="35"/>
  <c r="Y48" i="35"/>
  <c r="S137" i="35"/>
  <c r="BO137" i="35"/>
  <c r="L137" i="35"/>
  <c r="N137" i="35"/>
  <c r="O137" i="35"/>
  <c r="P137" i="35"/>
  <c r="J137" i="35"/>
  <c r="BV137" i="35"/>
  <c r="BD48" i="35"/>
  <c r="BI48" i="35"/>
  <c r="AT48" i="35"/>
  <c r="AF48" i="35"/>
  <c r="AH48" i="35"/>
  <c r="M137" i="35"/>
  <c r="AO137" i="35"/>
  <c r="AA137" i="35"/>
  <c r="T137" i="35"/>
  <c r="V137" i="35"/>
  <c r="W137" i="35"/>
  <c r="X137" i="35"/>
  <c r="R137" i="35"/>
  <c r="AJ48" i="35"/>
  <c r="BP48" i="35"/>
  <c r="Q48" i="35"/>
  <c r="BU48" i="35"/>
  <c r="BB48" i="35"/>
  <c r="BF48" i="35"/>
  <c r="AX48" i="35"/>
  <c r="AL48" i="35"/>
  <c r="W48" i="35"/>
  <c r="Z48" i="35"/>
  <c r="L48" i="35"/>
  <c r="Q137" i="35"/>
  <c r="BI137" i="35"/>
  <c r="AW137" i="35"/>
  <c r="AB137" i="35"/>
  <c r="AD137" i="35"/>
  <c r="AE137" i="35"/>
  <c r="AF137" i="35"/>
  <c r="Z137" i="35"/>
  <c r="H44" i="35"/>
  <c r="AS48" i="35"/>
  <c r="AU48" i="35"/>
  <c r="AO48" i="35"/>
  <c r="AG137" i="35"/>
  <c r="U137" i="35"/>
  <c r="BQ137" i="35"/>
  <c r="AJ137" i="35"/>
  <c r="AL137" i="35"/>
  <c r="AM137" i="35"/>
  <c r="AN137" i="35"/>
  <c r="AH137" i="35"/>
  <c r="M48" i="35"/>
  <c r="H104" i="35"/>
  <c r="AI48" i="35"/>
  <c r="BC48" i="35"/>
  <c r="BO48" i="35"/>
  <c r="X48" i="35"/>
  <c r="BH48" i="35"/>
  <c r="I48" i="35"/>
  <c r="BA48" i="35"/>
  <c r="BM48" i="35"/>
  <c r="BE48" i="35"/>
  <c r="AK48" i="35"/>
  <c r="V48" i="35"/>
  <c r="AG48" i="35"/>
  <c r="K48" i="35"/>
  <c r="F29" i="7"/>
  <c r="J47" i="27"/>
  <c r="K47" i="27" s="1"/>
  <c r="L47" i="27" s="1"/>
  <c r="M47" i="27" s="1"/>
  <c r="N47" i="27" s="1"/>
  <c r="O47" i="27" s="1"/>
  <c r="P47" i="27" s="1"/>
  <c r="Q47" i="27" s="1"/>
  <c r="R47" i="27" s="1"/>
  <c r="S47" i="27" s="1"/>
  <c r="T47" i="27" s="1"/>
  <c r="U47" i="27" s="1"/>
  <c r="V47" i="27" s="1"/>
  <c r="W47" i="27" s="1"/>
  <c r="X47" i="27" s="1"/>
  <c r="Y47" i="27" s="1"/>
  <c r="Z47" i="27" s="1"/>
  <c r="AA47" i="27" s="1"/>
  <c r="AB47" i="27" s="1"/>
  <c r="AC47" i="27" s="1"/>
  <c r="AD47" i="27" s="1"/>
  <c r="AE47" i="27" s="1"/>
  <c r="AF47" i="27" s="1"/>
  <c r="AG47" i="27" s="1"/>
  <c r="AH47" i="27" s="1"/>
  <c r="AI47" i="27" s="1"/>
  <c r="AJ47" i="27" s="1"/>
  <c r="AK47" i="27" s="1"/>
  <c r="AL47" i="27" s="1"/>
  <c r="AM47" i="27" s="1"/>
  <c r="AN47" i="27" s="1"/>
  <c r="AO47" i="27" s="1"/>
  <c r="AP47" i="27" s="1"/>
  <c r="AQ47" i="27" s="1"/>
  <c r="AR47" i="27" s="1"/>
  <c r="AS47" i="27" s="1"/>
  <c r="AT47" i="27" s="1"/>
  <c r="AU47" i="27" s="1"/>
  <c r="AV47" i="27" s="1"/>
  <c r="AW47" i="27" s="1"/>
  <c r="AX47" i="27" s="1"/>
  <c r="AY47" i="27" s="1"/>
  <c r="AZ47" i="27" s="1"/>
  <c r="BA47" i="27" s="1"/>
  <c r="BB47" i="27" s="1"/>
  <c r="BC47" i="27" s="1"/>
  <c r="BD47" i="27" s="1"/>
  <c r="BE47" i="27" s="1"/>
  <c r="BF47" i="27" s="1"/>
  <c r="BG47" i="27" s="1"/>
  <c r="BH47" i="27" s="1"/>
  <c r="BI47" i="27" s="1"/>
  <c r="BJ47" i="27" s="1"/>
  <c r="BK47" i="27" s="1"/>
  <c r="BL47" i="27" s="1"/>
  <c r="BM47" i="27" s="1"/>
  <c r="BN47" i="27" s="1"/>
  <c r="BO47" i="27" s="1"/>
  <c r="BP47" i="27" s="1"/>
  <c r="BQ47" i="27" s="1"/>
  <c r="BR47" i="27" s="1"/>
  <c r="BS47" i="27" s="1"/>
  <c r="BT47" i="27" s="1"/>
  <c r="BU47" i="27" s="1"/>
  <c r="BV47" i="27" s="1"/>
  <c r="G29" i="7"/>
  <c r="G34" i="7" s="1"/>
  <c r="C29" i="7"/>
  <c r="I34" i="27"/>
  <c r="H79" i="27" a="1"/>
  <c r="H102" i="27" a="1"/>
  <c r="H94" i="27" a="1"/>
  <c r="BM123" i="35" l="1"/>
  <c r="BM124" i="35" s="1"/>
  <c r="AI123" i="35"/>
  <c r="AI124" i="35" s="1"/>
  <c r="L106" i="38"/>
  <c r="BI106" i="38"/>
  <c r="K106" i="37"/>
  <c r="Q106" i="37"/>
  <c r="BO106" i="37"/>
  <c r="BA106" i="38"/>
  <c r="Y106" i="37"/>
  <c r="AA106" i="37"/>
  <c r="BA106" i="37"/>
  <c r="V106" i="37"/>
  <c r="AW106" i="38"/>
  <c r="AE106" i="38"/>
  <c r="AY106" i="38"/>
  <c r="S106" i="37"/>
  <c r="AS106" i="38"/>
  <c r="I106" i="38"/>
  <c r="H107" i="38" s="1"/>
  <c r="AD106" i="37"/>
  <c r="BF106" i="37"/>
  <c r="AK106" i="38"/>
  <c r="BH106" i="37"/>
  <c r="Z106" i="37"/>
  <c r="T106" i="38"/>
  <c r="AI106" i="38"/>
  <c r="AF106" i="37"/>
  <c r="AM106" i="38"/>
  <c r="BU106" i="37"/>
  <c r="AY106" i="37"/>
  <c r="O106" i="38"/>
  <c r="AW106" i="37"/>
  <c r="BC106" i="37"/>
  <c r="R106" i="38"/>
  <c r="BQ106" i="38"/>
  <c r="BV106" i="37"/>
  <c r="BE106" i="37"/>
  <c r="BN106" i="37"/>
  <c r="AV106" i="37"/>
  <c r="AR106" i="37"/>
  <c r="Q106" i="38"/>
  <c r="L106" i="37"/>
  <c r="BL106" i="38"/>
  <c r="BJ106" i="38"/>
  <c r="AZ106" i="37"/>
  <c r="AS106" i="37"/>
  <c r="BM106" i="37"/>
  <c r="S106" i="38"/>
  <c r="AQ106" i="38"/>
  <c r="BH106" i="38"/>
  <c r="M106" i="37"/>
  <c r="BB106" i="37"/>
  <c r="AL106" i="37"/>
  <c r="AM106" i="37"/>
  <c r="BK106" i="37"/>
  <c r="AB106" i="37"/>
  <c r="BT106" i="37"/>
  <c r="AO106" i="37"/>
  <c r="BP106" i="37"/>
  <c r="R106" i="37"/>
  <c r="P106" i="37"/>
  <c r="AI106" i="37"/>
  <c r="N106" i="37"/>
  <c r="BS106" i="37"/>
  <c r="AP106" i="37"/>
  <c r="AC106" i="37"/>
  <c r="AK106" i="37"/>
  <c r="AU106" i="37"/>
  <c r="BG106" i="37"/>
  <c r="AH106" i="37"/>
  <c r="BR106" i="37"/>
  <c r="BE125" i="38"/>
  <c r="BE128" i="38" s="1"/>
  <c r="BE132" i="38" s="1"/>
  <c r="BE133" i="38" s="1"/>
  <c r="BE106" i="38"/>
  <c r="AG126" i="38"/>
  <c r="AG106" i="38"/>
  <c r="K126" i="38"/>
  <c r="K106" i="38"/>
  <c r="BF125" i="38"/>
  <c r="BF128" i="38" s="1"/>
  <c r="BF132" i="38" s="1"/>
  <c r="BF133" i="38" s="1"/>
  <c r="BF106" i="38"/>
  <c r="X126" i="38"/>
  <c r="X106" i="38"/>
  <c r="BO125" i="38"/>
  <c r="BO128" i="38" s="1"/>
  <c r="BO132" i="38" s="1"/>
  <c r="BO133" i="38" s="1"/>
  <c r="BO106" i="38"/>
  <c r="W126" i="38"/>
  <c r="W106" i="38"/>
  <c r="BG125" i="38"/>
  <c r="BG128" i="38" s="1"/>
  <c r="BG132" i="38" s="1"/>
  <c r="BG133" i="38" s="1"/>
  <c r="BG106" i="38"/>
  <c r="BN125" i="38"/>
  <c r="BN128" i="38" s="1"/>
  <c r="BN132" i="38" s="1"/>
  <c r="BN133" i="38" s="1"/>
  <c r="BN106" i="38"/>
  <c r="AQ106" i="37"/>
  <c r="AV125" i="38"/>
  <c r="AV128" i="38" s="1"/>
  <c r="AV132" i="38" s="1"/>
  <c r="AV133" i="38" s="1"/>
  <c r="AV106" i="38"/>
  <c r="M126" i="38"/>
  <c r="M106" i="38"/>
  <c r="BR54" i="38"/>
  <c r="BR62" i="38"/>
  <c r="BR126" i="38" s="1"/>
  <c r="BV125" i="38"/>
  <c r="BV128" i="38" s="1"/>
  <c r="BV132" i="38" s="1"/>
  <c r="BV133" i="38" s="1"/>
  <c r="BG54" i="38"/>
  <c r="BG62" i="38"/>
  <c r="BG126" i="38" s="1"/>
  <c r="AC54" i="38"/>
  <c r="AC62" i="38"/>
  <c r="AC125" i="38" s="1"/>
  <c r="AC128" i="38" s="1"/>
  <c r="AC132" i="38" s="1"/>
  <c r="AC133" i="38" s="1"/>
  <c r="V54" i="38"/>
  <c r="V62" i="38"/>
  <c r="V125" i="38" s="1"/>
  <c r="V128" i="38" s="1"/>
  <c r="V132" i="38" s="1"/>
  <c r="V133" i="38" s="1"/>
  <c r="AH54" i="38"/>
  <c r="AH62" i="38"/>
  <c r="AH125" i="38" s="1"/>
  <c r="AH128" i="38" s="1"/>
  <c r="AH132" i="38" s="1"/>
  <c r="AH133" i="38" s="1"/>
  <c r="R54" i="38"/>
  <c r="R62" i="38"/>
  <c r="R125" i="38" s="1"/>
  <c r="R128" i="38" s="1"/>
  <c r="R132" i="38" s="1"/>
  <c r="R133" i="38" s="1"/>
  <c r="AB126" i="38"/>
  <c r="U126" i="38"/>
  <c r="AC126" i="38"/>
  <c r="AT125" i="38"/>
  <c r="AT128" i="38" s="1"/>
  <c r="AT132" i="38" s="1"/>
  <c r="AT133" i="38" s="1"/>
  <c r="AU125" i="38"/>
  <c r="AU128" i="38" s="1"/>
  <c r="AU132" i="38" s="1"/>
  <c r="AU133" i="38" s="1"/>
  <c r="BL125" i="38"/>
  <c r="BL128" i="38" s="1"/>
  <c r="BL132" i="38" s="1"/>
  <c r="BL133" i="38" s="1"/>
  <c r="BU125" i="38"/>
  <c r="BU128" i="38" s="1"/>
  <c r="BU132" i="38" s="1"/>
  <c r="BU133" i="38" s="1"/>
  <c r="J54" i="38"/>
  <c r="J62" i="38"/>
  <c r="J125" i="38" s="1"/>
  <c r="J128" i="38" s="1"/>
  <c r="J132" i="38" s="1"/>
  <c r="J133" i="38" s="1"/>
  <c r="AA54" i="38"/>
  <c r="AA62" i="38"/>
  <c r="AA125" i="38" s="1"/>
  <c r="AA128" i="38" s="1"/>
  <c r="AA132" i="38" s="1"/>
  <c r="AA133" i="38" s="1"/>
  <c r="AS54" i="38"/>
  <c r="AS62" i="38"/>
  <c r="AS126" i="38" s="1"/>
  <c r="BA54" i="38"/>
  <c r="BA62" i="38"/>
  <c r="P54" i="38"/>
  <c r="P62" i="38"/>
  <c r="U54" i="38"/>
  <c r="U62" i="38"/>
  <c r="U125" i="38" s="1"/>
  <c r="U128" i="38" s="1"/>
  <c r="U132" i="38" s="1"/>
  <c r="U133" i="38" s="1"/>
  <c r="BQ54" i="38"/>
  <c r="BQ62" i="38"/>
  <c r="BM125" i="38"/>
  <c r="BM128" i="38" s="1"/>
  <c r="BM132" i="38" s="1"/>
  <c r="BM133" i="38" s="1"/>
  <c r="AD54" i="38"/>
  <c r="AD62" i="38"/>
  <c r="AD125" i="38" s="1"/>
  <c r="AD128" i="38" s="1"/>
  <c r="AD132" i="38" s="1"/>
  <c r="AD133" i="38" s="1"/>
  <c r="BN54" i="38"/>
  <c r="BN62" i="38"/>
  <c r="BU54" i="38"/>
  <c r="BU62" i="38"/>
  <c r="BU126" i="38" s="1"/>
  <c r="AF54" i="38"/>
  <c r="AF62" i="38"/>
  <c r="AF125" i="38" s="1"/>
  <c r="AF128" i="38" s="1"/>
  <c r="AF132" i="38" s="1"/>
  <c r="AF133" i="38" s="1"/>
  <c r="AT54" i="38"/>
  <c r="AT62" i="38"/>
  <c r="AT126" i="38" s="1"/>
  <c r="AR126" i="38"/>
  <c r="BP125" i="38"/>
  <c r="BP128" i="38" s="1"/>
  <c r="BP132" i="38" s="1"/>
  <c r="BP133" i="38" s="1"/>
  <c r="AK126" i="38"/>
  <c r="BB125" i="38"/>
  <c r="BB128" i="38" s="1"/>
  <c r="BB132" i="38" s="1"/>
  <c r="BB133" i="38" s="1"/>
  <c r="BC125" i="38"/>
  <c r="BC128" i="38" s="1"/>
  <c r="BC132" i="38" s="1"/>
  <c r="BC133" i="38" s="1"/>
  <c r="BT125" i="38"/>
  <c r="BT128" i="38" s="1"/>
  <c r="BT132" i="38" s="1"/>
  <c r="BT133" i="38" s="1"/>
  <c r="Z126" i="38"/>
  <c r="S126" i="38"/>
  <c r="BE54" i="38"/>
  <c r="BE62" i="38"/>
  <c r="BU106" i="38"/>
  <c r="BT54" i="38"/>
  <c r="BT62" i="38"/>
  <c r="BP54" i="38"/>
  <c r="BP62" i="38"/>
  <c r="BM54" i="38"/>
  <c r="BM62" i="38"/>
  <c r="BM126" i="38" s="1"/>
  <c r="AB54" i="38"/>
  <c r="AB62" i="38"/>
  <c r="BD54" i="38"/>
  <c r="BD62" i="38"/>
  <c r="BD126" i="38" s="1"/>
  <c r="BJ54" i="38"/>
  <c r="BJ62" i="38"/>
  <c r="BJ126" i="38" s="1"/>
  <c r="AL54" i="38"/>
  <c r="AL62" i="38"/>
  <c r="AL125" i="38" s="1"/>
  <c r="AL128" i="38" s="1"/>
  <c r="AL132" i="38" s="1"/>
  <c r="AL133" i="38" s="1"/>
  <c r="BS54" i="38"/>
  <c r="BS62" i="38"/>
  <c r="BS126" i="38" s="1"/>
  <c r="AZ54" i="38"/>
  <c r="AZ62" i="38"/>
  <c r="AZ126" i="38" s="1"/>
  <c r="AL126" i="38"/>
  <c r="BH125" i="38"/>
  <c r="BH128" i="38" s="1"/>
  <c r="BH132" i="38" s="1"/>
  <c r="BH133" i="38" s="1"/>
  <c r="L126" i="38"/>
  <c r="AS125" i="38"/>
  <c r="AS128" i="38" s="1"/>
  <c r="AS132" i="38" s="1"/>
  <c r="AS133" i="38" s="1"/>
  <c r="BJ125" i="38"/>
  <c r="BJ128" i="38" s="1"/>
  <c r="BJ132" i="38" s="1"/>
  <c r="BJ133" i="38" s="1"/>
  <c r="BK125" i="38"/>
  <c r="BK128" i="38" s="1"/>
  <c r="BK132" i="38" s="1"/>
  <c r="BK133" i="38" s="1"/>
  <c r="Y126" i="38"/>
  <c r="AH126" i="38"/>
  <c r="AA126" i="38"/>
  <c r="BC54" i="38"/>
  <c r="BC62" i="38"/>
  <c r="BF54" i="38"/>
  <c r="BF62" i="38"/>
  <c r="AN54" i="38"/>
  <c r="AN62" i="38"/>
  <c r="AN125" i="38" s="1"/>
  <c r="AN128" i="38" s="1"/>
  <c r="AN132" i="38" s="1"/>
  <c r="AN133" i="38" s="1"/>
  <c r="AP54" i="38"/>
  <c r="AP62" i="38"/>
  <c r="AP125" i="38" s="1"/>
  <c r="AP128" i="38" s="1"/>
  <c r="AP132" i="38" s="1"/>
  <c r="AP133" i="38" s="1"/>
  <c r="BB106" i="38"/>
  <c r="AY54" i="38"/>
  <c r="AY62" i="38"/>
  <c r="AY126" i="38" s="1"/>
  <c r="BI54" i="38"/>
  <c r="BI62" i="38"/>
  <c r="BI126" i="38" s="1"/>
  <c r="BC106" i="38"/>
  <c r="BH54" i="38"/>
  <c r="BH62" i="38"/>
  <c r="BH126" i="38" s="1"/>
  <c r="AJ126" i="38"/>
  <c r="O54" i="38"/>
  <c r="O62" i="38"/>
  <c r="H60" i="38"/>
  <c r="I126" i="38"/>
  <c r="V126" i="38"/>
  <c r="BA125" i="38"/>
  <c r="BA128" i="38" s="1"/>
  <c r="BA132" i="38" s="1"/>
  <c r="BA133" i="38" s="1"/>
  <c r="BR125" i="38"/>
  <c r="BR128" i="38" s="1"/>
  <c r="BR132" i="38" s="1"/>
  <c r="BR133" i="38" s="1"/>
  <c r="BS125" i="38"/>
  <c r="BS128" i="38" s="1"/>
  <c r="BS132" i="38" s="1"/>
  <c r="BS133" i="38" s="1"/>
  <c r="AP126" i="38"/>
  <c r="AI126" i="38"/>
  <c r="K54" i="38"/>
  <c r="K62" i="38"/>
  <c r="K125" i="38" s="1"/>
  <c r="K128" i="38" s="1"/>
  <c r="K132" i="38" s="1"/>
  <c r="K133" i="38" s="1"/>
  <c r="BM106" i="38"/>
  <c r="BO54" i="38"/>
  <c r="BO62" i="38"/>
  <c r="BO126" i="38" s="1"/>
  <c r="AM54" i="38"/>
  <c r="AM62" i="38"/>
  <c r="AM125" i="38" s="1"/>
  <c r="AM128" i="38" s="1"/>
  <c r="AM132" i="38" s="1"/>
  <c r="AM133" i="38" s="1"/>
  <c r="Z106" i="38"/>
  <c r="W54" i="38"/>
  <c r="W62" i="38"/>
  <c r="L54" i="38"/>
  <c r="L62" i="38"/>
  <c r="Z54" i="38"/>
  <c r="Z62" i="38"/>
  <c r="Z125" i="38" s="1"/>
  <c r="Z128" i="38" s="1"/>
  <c r="Z132" i="38" s="1"/>
  <c r="Z133" i="38" s="1"/>
  <c r="V106" i="38"/>
  <c r="BP106" i="38"/>
  <c r="BS106" i="38"/>
  <c r="J126" i="38"/>
  <c r="AW54" i="38"/>
  <c r="AW62" i="38"/>
  <c r="AW126" i="38" s="1"/>
  <c r="I54" i="38"/>
  <c r="I62" i="38"/>
  <c r="I125" i="38" s="1"/>
  <c r="I128" i="38" s="1"/>
  <c r="I132" i="38" s="1"/>
  <c r="I133" i="38" s="1"/>
  <c r="H134" i="38" s="1"/>
  <c r="J144" i="38" s="1"/>
  <c r="J145" i="38" s="1"/>
  <c r="BK54" i="38"/>
  <c r="BK62" i="38"/>
  <c r="BK126" i="38" s="1"/>
  <c r="Q126" i="38"/>
  <c r="BI125" i="38"/>
  <c r="BI128" i="38" s="1"/>
  <c r="BI132" i="38" s="1"/>
  <c r="BI133" i="38" s="1"/>
  <c r="O126" i="38"/>
  <c r="AF126" i="38"/>
  <c r="AO126" i="38"/>
  <c r="AX125" i="38"/>
  <c r="AX128" i="38" s="1"/>
  <c r="AX132" i="38" s="1"/>
  <c r="AX133" i="38" s="1"/>
  <c r="AQ126" i="38"/>
  <c r="BV54" i="38"/>
  <c r="BV62" i="38"/>
  <c r="BV126" i="38" s="1"/>
  <c r="AJ106" i="38"/>
  <c r="M54" i="38"/>
  <c r="M62" i="38"/>
  <c r="AB106" i="38"/>
  <c r="AR54" i="38"/>
  <c r="AR62" i="38"/>
  <c r="AR125" i="38" s="1"/>
  <c r="AR128" i="38" s="1"/>
  <c r="AR132" i="38" s="1"/>
  <c r="AR133" i="38" s="1"/>
  <c r="BT106" i="38"/>
  <c r="AF106" i="38"/>
  <c r="AU106" i="38"/>
  <c r="AK54" i="38"/>
  <c r="AK62" i="38"/>
  <c r="BV106" i="38"/>
  <c r="N126" i="38"/>
  <c r="BD125" i="38"/>
  <c r="BD128" i="38" s="1"/>
  <c r="BD132" i="38" s="1"/>
  <c r="BD133" i="38" s="1"/>
  <c r="AQ54" i="38"/>
  <c r="AQ62" i="38"/>
  <c r="AX54" i="38"/>
  <c r="AX62" i="38"/>
  <c r="AJ54" i="38"/>
  <c r="AJ62" i="38"/>
  <c r="Q54" i="38"/>
  <c r="Q62" i="38"/>
  <c r="Q125" i="38" s="1"/>
  <c r="Q128" i="38" s="1"/>
  <c r="Q132" i="38" s="1"/>
  <c r="Q133" i="38" s="1"/>
  <c r="N54" i="38"/>
  <c r="N62" i="38"/>
  <c r="AR106" i="38"/>
  <c r="R126" i="38"/>
  <c r="BQ125" i="38"/>
  <c r="BQ128" i="38" s="1"/>
  <c r="BQ132" i="38" s="1"/>
  <c r="BQ133" i="38" s="1"/>
  <c r="AN126" i="38"/>
  <c r="AW125" i="38"/>
  <c r="AW128" i="38" s="1"/>
  <c r="AW132" i="38" s="1"/>
  <c r="AW133" i="38" s="1"/>
  <c r="AY125" i="38"/>
  <c r="AY128" i="38" s="1"/>
  <c r="AY132" i="38" s="1"/>
  <c r="AY133" i="38" s="1"/>
  <c r="AP106" i="38"/>
  <c r="AV54" i="38"/>
  <c r="AV62" i="38"/>
  <c r="AV126" i="38" s="1"/>
  <c r="AH106" i="38"/>
  <c r="BL54" i="38"/>
  <c r="BL62" i="38"/>
  <c r="AT106" i="38"/>
  <c r="AI54" i="38"/>
  <c r="AI62" i="38"/>
  <c r="AI125" i="38" s="1"/>
  <c r="AI128" i="38" s="1"/>
  <c r="AI132" i="38" s="1"/>
  <c r="AI133" i="38" s="1"/>
  <c r="S54" i="38"/>
  <c r="S62" i="38"/>
  <c r="S125" i="38" s="1"/>
  <c r="S128" i="38" s="1"/>
  <c r="S132" i="38" s="1"/>
  <c r="S133" i="38" s="1"/>
  <c r="AA106" i="38"/>
  <c r="X54" i="38"/>
  <c r="X62" i="38"/>
  <c r="J106" i="38"/>
  <c r="AO54" i="38"/>
  <c r="AO62" i="38"/>
  <c r="AO125" i="38" s="1"/>
  <c r="AO128" i="38" s="1"/>
  <c r="AO132" i="38" s="1"/>
  <c r="AO133" i="38" s="1"/>
  <c r="AE54" i="38"/>
  <c r="AE62" i="38"/>
  <c r="BR106" i="38"/>
  <c r="AM126" i="38"/>
  <c r="BL106" i="37"/>
  <c r="T126" i="38"/>
  <c r="AZ125" i="38"/>
  <c r="AZ128" i="38" s="1"/>
  <c r="AZ132" i="38" s="1"/>
  <c r="AZ133" i="38" s="1"/>
  <c r="P126" i="38"/>
  <c r="AD126" i="38"/>
  <c r="AE126" i="38"/>
  <c r="AC106" i="38"/>
  <c r="AG54" i="38"/>
  <c r="AG62" i="38"/>
  <c r="BB54" i="38"/>
  <c r="BB62" i="38"/>
  <c r="BB126" i="38" s="1"/>
  <c r="AN106" i="38"/>
  <c r="Y106" i="38"/>
  <c r="T54" i="38"/>
  <c r="T62" i="38"/>
  <c r="Y54" i="38"/>
  <c r="Y62" i="38"/>
  <c r="N106" i="38"/>
  <c r="AU54" i="38"/>
  <c r="AU62" i="38"/>
  <c r="P106" i="38"/>
  <c r="U106" i="38"/>
  <c r="K123" i="35"/>
  <c r="K124" i="35" s="1"/>
  <c r="BQ125" i="36"/>
  <c r="BQ128" i="36" s="1"/>
  <c r="BQ132" i="36" s="1"/>
  <c r="BQ133" i="36" s="1"/>
  <c r="H60" i="37"/>
  <c r="BQ125" i="37"/>
  <c r="BQ128" i="37" s="1"/>
  <c r="BQ132" i="37" s="1"/>
  <c r="BQ133" i="37" s="1"/>
  <c r="BQ106" i="37"/>
  <c r="AJ126" i="37"/>
  <c r="AJ106" i="37"/>
  <c r="BJ125" i="37"/>
  <c r="BJ128" i="37" s="1"/>
  <c r="BJ132" i="37" s="1"/>
  <c r="BJ133" i="37" s="1"/>
  <c r="BJ106" i="37"/>
  <c r="AN126" i="37"/>
  <c r="AN106" i="37"/>
  <c r="AG126" i="37"/>
  <c r="AG106" i="37"/>
  <c r="BI125" i="37"/>
  <c r="BI128" i="37" s="1"/>
  <c r="BI132" i="37" s="1"/>
  <c r="BI133" i="37" s="1"/>
  <c r="BI106" i="37"/>
  <c r="AX125" i="37"/>
  <c r="AX128" i="37" s="1"/>
  <c r="AX132" i="37" s="1"/>
  <c r="AX133" i="37" s="1"/>
  <c r="AX106" i="37"/>
  <c r="BD125" i="37"/>
  <c r="BD128" i="37" s="1"/>
  <c r="BD132" i="37" s="1"/>
  <c r="BD133" i="37" s="1"/>
  <c r="BD106" i="37"/>
  <c r="W126" i="37"/>
  <c r="W106" i="37"/>
  <c r="I126" i="37"/>
  <c r="I106" i="37"/>
  <c r="H107" i="37" s="1"/>
  <c r="AT125" i="37"/>
  <c r="AT128" i="37" s="1"/>
  <c r="AT132" i="37" s="1"/>
  <c r="AT133" i="37" s="1"/>
  <c r="Q126" i="37"/>
  <c r="W54" i="37"/>
  <c r="W62" i="37"/>
  <c r="S54" i="37"/>
  <c r="S62" i="37"/>
  <c r="S125" i="37" s="1"/>
  <c r="S128" i="37" s="1"/>
  <c r="S132" i="37" s="1"/>
  <c r="S133" i="37" s="1"/>
  <c r="V54" i="37"/>
  <c r="V62" i="37"/>
  <c r="AZ54" i="37"/>
  <c r="AZ62" i="37"/>
  <c r="AZ126" i="37" s="1"/>
  <c r="AV54" i="37"/>
  <c r="AV62" i="37"/>
  <c r="AV126" i="37" s="1"/>
  <c r="BM54" i="37"/>
  <c r="BM62" i="37"/>
  <c r="BM126" i="37" s="1"/>
  <c r="L54" i="37"/>
  <c r="L62" i="37"/>
  <c r="AD54" i="37"/>
  <c r="AD62" i="37"/>
  <c r="AD125" i="37" s="1"/>
  <c r="AD128" i="37" s="1"/>
  <c r="AD132" i="37" s="1"/>
  <c r="AD133" i="37" s="1"/>
  <c r="BK54" i="37"/>
  <c r="BK62" i="37"/>
  <c r="BK126" i="37" s="1"/>
  <c r="V126" i="37"/>
  <c r="BN125" i="37"/>
  <c r="BN128" i="37" s="1"/>
  <c r="BN132" i="37" s="1"/>
  <c r="BN133" i="37" s="1"/>
  <c r="AE126" i="37"/>
  <c r="AB126" i="37"/>
  <c r="AC126" i="37"/>
  <c r="AF126" i="37"/>
  <c r="Y126" i="37"/>
  <c r="S126" i="37"/>
  <c r="O126" i="37"/>
  <c r="X126" i="37"/>
  <c r="K54" i="37"/>
  <c r="K62" i="37"/>
  <c r="AQ54" i="37"/>
  <c r="AQ62" i="37"/>
  <c r="AQ125" i="37" s="1"/>
  <c r="AQ128" i="37" s="1"/>
  <c r="AQ132" i="37" s="1"/>
  <c r="AQ133" i="37" s="1"/>
  <c r="AB54" i="37"/>
  <c r="AB62" i="37"/>
  <c r="AB125" i="37" s="1"/>
  <c r="AB128" i="37" s="1"/>
  <c r="AB132" i="37" s="1"/>
  <c r="AB133" i="37" s="1"/>
  <c r="AM54" i="37"/>
  <c r="AM62" i="37"/>
  <c r="AM125" i="37" s="1"/>
  <c r="AM128" i="37" s="1"/>
  <c r="AM132" i="37" s="1"/>
  <c r="AM133" i="37" s="1"/>
  <c r="AS54" i="37"/>
  <c r="AS62" i="37"/>
  <c r="BU54" i="37"/>
  <c r="BU62" i="37"/>
  <c r="BU126" i="37" s="1"/>
  <c r="P54" i="37"/>
  <c r="P62" i="37"/>
  <c r="P125" i="37" s="1"/>
  <c r="P128" i="37" s="1"/>
  <c r="P132" i="37" s="1"/>
  <c r="P133" i="37" s="1"/>
  <c r="Q54" i="37"/>
  <c r="Q62" i="37"/>
  <c r="BD54" i="37"/>
  <c r="BD62" i="37"/>
  <c r="BD126" i="37" s="1"/>
  <c r="AR54" i="37"/>
  <c r="AR62" i="37"/>
  <c r="AR125" i="37" s="1"/>
  <c r="AR128" i="37" s="1"/>
  <c r="AR132" i="37" s="1"/>
  <c r="AR133" i="37" s="1"/>
  <c r="AL126" i="37"/>
  <c r="Z126" i="37"/>
  <c r="BB125" i="37"/>
  <c r="BB128" i="37" s="1"/>
  <c r="BB132" i="37" s="1"/>
  <c r="BB133" i="37" s="1"/>
  <c r="AK126" i="37"/>
  <c r="AA126" i="37"/>
  <c r="BL54" i="37"/>
  <c r="BL62" i="37"/>
  <c r="BL126" i="37" s="1"/>
  <c r="K126" i="37"/>
  <c r="U54" i="37"/>
  <c r="U62" i="37"/>
  <c r="U125" i="37" s="1"/>
  <c r="U128" i="37" s="1"/>
  <c r="U132" i="37" s="1"/>
  <c r="U133" i="37" s="1"/>
  <c r="AL54" i="37"/>
  <c r="AL62" i="37"/>
  <c r="AL125" i="37" s="1"/>
  <c r="AL128" i="37" s="1"/>
  <c r="AL132" i="37" s="1"/>
  <c r="AL133" i="37" s="1"/>
  <c r="AO54" i="37"/>
  <c r="AO62" i="37"/>
  <c r="AO125" i="37" s="1"/>
  <c r="AO128" i="37" s="1"/>
  <c r="AO132" i="37" s="1"/>
  <c r="AO133" i="37" s="1"/>
  <c r="Y54" i="37"/>
  <c r="Y62" i="37"/>
  <c r="AY54" i="37"/>
  <c r="AY62" i="37"/>
  <c r="AY126" i="37" s="1"/>
  <c r="X106" i="37"/>
  <c r="O106" i="37"/>
  <c r="BR54" i="37"/>
  <c r="BR62" i="37"/>
  <c r="BR126" i="37" s="1"/>
  <c r="AP126" i="37"/>
  <c r="AU125" i="37"/>
  <c r="AU128" i="37" s="1"/>
  <c r="AU132" i="37" s="1"/>
  <c r="AU133" i="37" s="1"/>
  <c r="BV125" i="37"/>
  <c r="BV128" i="37" s="1"/>
  <c r="BV132" i="37" s="1"/>
  <c r="BV133" i="37" s="1"/>
  <c r="AR126" i="37"/>
  <c r="AS125" i="37"/>
  <c r="AS128" i="37" s="1"/>
  <c r="AS132" i="37" s="1"/>
  <c r="AS133" i="37" s="1"/>
  <c r="AV125" i="37"/>
  <c r="AV128" i="37" s="1"/>
  <c r="AV132" i="37" s="1"/>
  <c r="AV133" i="37" s="1"/>
  <c r="AO126" i="37"/>
  <c r="AI126" i="37"/>
  <c r="BS54" i="37"/>
  <c r="BS62" i="37"/>
  <c r="BS126" i="37" s="1"/>
  <c r="U126" i="37"/>
  <c r="T54" i="37"/>
  <c r="T62" i="37"/>
  <c r="T125" i="37" s="1"/>
  <c r="T128" i="37" s="1"/>
  <c r="T132" i="37" s="1"/>
  <c r="T133" i="37" s="1"/>
  <c r="O54" i="37"/>
  <c r="O62" i="37"/>
  <c r="O125" i="37" s="1"/>
  <c r="O128" i="37" s="1"/>
  <c r="O132" i="37" s="1"/>
  <c r="O133" i="37" s="1"/>
  <c r="BF54" i="37"/>
  <c r="BF62" i="37"/>
  <c r="BF126" i="37" s="1"/>
  <c r="AC54" i="37"/>
  <c r="AC62" i="37"/>
  <c r="AC125" i="37" s="1"/>
  <c r="AC128" i="37" s="1"/>
  <c r="AC132" i="37" s="1"/>
  <c r="AC133" i="37" s="1"/>
  <c r="BT54" i="37"/>
  <c r="BT62" i="37"/>
  <c r="BT126" i="37" s="1"/>
  <c r="BC54" i="37"/>
  <c r="BC62" i="37"/>
  <c r="BC126" i="37" s="1"/>
  <c r="AE54" i="37"/>
  <c r="AE62" i="37"/>
  <c r="R126" i="37"/>
  <c r="BR125" i="37"/>
  <c r="BR128" i="37" s="1"/>
  <c r="BR132" i="37" s="1"/>
  <c r="BR133" i="37" s="1"/>
  <c r="N126" i="37"/>
  <c r="AZ125" i="37"/>
  <c r="AZ128" i="37" s="1"/>
  <c r="AZ132" i="37" s="1"/>
  <c r="AZ133" i="37" s="1"/>
  <c r="BA125" i="37"/>
  <c r="BA128" i="37" s="1"/>
  <c r="BA132" i="37" s="1"/>
  <c r="BA133" i="37" s="1"/>
  <c r="AW125" i="37"/>
  <c r="AW128" i="37" s="1"/>
  <c r="AW132" i="37" s="1"/>
  <c r="AW133" i="37" s="1"/>
  <c r="AQ126" i="37"/>
  <c r="BP54" i="37"/>
  <c r="BP62" i="37"/>
  <c r="BP126" i="37" s="1"/>
  <c r="AH54" i="37"/>
  <c r="AH62" i="37"/>
  <c r="AH125" i="37" s="1"/>
  <c r="AH128" i="37" s="1"/>
  <c r="AH132" i="37" s="1"/>
  <c r="AH133" i="37" s="1"/>
  <c r="AF54" i="37"/>
  <c r="AF62" i="37"/>
  <c r="AF125" i="37" s="1"/>
  <c r="AF128" i="37" s="1"/>
  <c r="AF132" i="37" s="1"/>
  <c r="AF133" i="37" s="1"/>
  <c r="T126" i="37"/>
  <c r="BJ54" i="37"/>
  <c r="BJ62" i="37"/>
  <c r="BJ126" i="37" s="1"/>
  <c r="AI54" i="37"/>
  <c r="AI62" i="37"/>
  <c r="AI125" i="37" s="1"/>
  <c r="AI128" i="37" s="1"/>
  <c r="AI132" i="37" s="1"/>
  <c r="AI133" i="37" s="1"/>
  <c r="BO54" i="37"/>
  <c r="BO62" i="37"/>
  <c r="BO126" i="37" s="1"/>
  <c r="BG54" i="37"/>
  <c r="BG62" i="37"/>
  <c r="BG126" i="37" s="1"/>
  <c r="BE54" i="37"/>
  <c r="BE62" i="37"/>
  <c r="Z54" i="37"/>
  <c r="Z62" i="37"/>
  <c r="Z125" i="37" s="1"/>
  <c r="Z128" i="37" s="1"/>
  <c r="Z132" i="37" s="1"/>
  <c r="Z133" i="37" s="1"/>
  <c r="BA54" i="37"/>
  <c r="BA62" i="37"/>
  <c r="BA126" i="37" s="1"/>
  <c r="U106" i="37"/>
  <c r="N54" i="37"/>
  <c r="N62" i="37"/>
  <c r="N125" i="37" s="1"/>
  <c r="N128" i="37" s="1"/>
  <c r="N132" i="37" s="1"/>
  <c r="N133" i="37" s="1"/>
  <c r="BB54" i="37"/>
  <c r="BB62" i="37"/>
  <c r="BI54" i="37"/>
  <c r="BI62" i="37"/>
  <c r="BI126" i="37" s="1"/>
  <c r="AM126" i="37"/>
  <c r="AD126" i="37"/>
  <c r="AH126" i="37"/>
  <c r="BH125" i="37"/>
  <c r="BH128" i="37" s="1"/>
  <c r="BH132" i="37" s="1"/>
  <c r="BH133" i="37" s="1"/>
  <c r="BL125" i="37"/>
  <c r="BL128" i="37" s="1"/>
  <c r="BL132" i="37" s="1"/>
  <c r="BL133" i="37" s="1"/>
  <c r="BE125" i="37"/>
  <c r="BE128" i="37" s="1"/>
  <c r="BE132" i="37" s="1"/>
  <c r="BE133" i="37" s="1"/>
  <c r="AY125" i="37"/>
  <c r="AY128" i="37" s="1"/>
  <c r="AY132" i="37" s="1"/>
  <c r="AY133" i="37" s="1"/>
  <c r="AT54" i="37"/>
  <c r="AT62" i="37"/>
  <c r="AT126" i="37" s="1"/>
  <c r="AK54" i="37"/>
  <c r="AK62" i="37"/>
  <c r="AU54" i="37"/>
  <c r="AU62" i="37"/>
  <c r="AU126" i="37" s="1"/>
  <c r="J126" i="37"/>
  <c r="AW54" i="37"/>
  <c r="AW62" i="37"/>
  <c r="AW126" i="37" s="1"/>
  <c r="M54" i="37"/>
  <c r="M62" i="37"/>
  <c r="BV54" i="37"/>
  <c r="BV62" i="37"/>
  <c r="BV126" i="37" s="1"/>
  <c r="J54" i="37"/>
  <c r="J62" i="37"/>
  <c r="J125" i="37" s="1"/>
  <c r="J128" i="37" s="1"/>
  <c r="J132" i="37" s="1"/>
  <c r="J133" i="37" s="1"/>
  <c r="BN54" i="37"/>
  <c r="BN62" i="37"/>
  <c r="BN126" i="37" s="1"/>
  <c r="R54" i="37"/>
  <c r="R62" i="37"/>
  <c r="BQ54" i="37"/>
  <c r="BQ62" i="37"/>
  <c r="AP54" i="37"/>
  <c r="AP62" i="37"/>
  <c r="T106" i="37"/>
  <c r="AN54" i="37"/>
  <c r="AN62" i="37"/>
  <c r="AN125" i="37" s="1"/>
  <c r="AN128" i="37" s="1"/>
  <c r="AN132" i="37" s="1"/>
  <c r="AN133" i="37" s="1"/>
  <c r="AG54" i="37"/>
  <c r="AG62" i="37"/>
  <c r="AG125" i="37" s="1"/>
  <c r="AG128" i="37" s="1"/>
  <c r="AG132" i="37" s="1"/>
  <c r="AG133" i="37" s="1"/>
  <c r="BF125" i="37"/>
  <c r="BF128" i="37" s="1"/>
  <c r="BF132" i="37" s="1"/>
  <c r="BF133" i="37" s="1"/>
  <c r="BC125" i="37"/>
  <c r="BC128" i="37" s="1"/>
  <c r="BC132" i="37" s="1"/>
  <c r="BC133" i="37" s="1"/>
  <c r="BP125" i="37"/>
  <c r="BP128" i="37" s="1"/>
  <c r="BP132" i="37" s="1"/>
  <c r="BP133" i="37" s="1"/>
  <c r="BT125" i="37"/>
  <c r="BT128" i="37" s="1"/>
  <c r="BT132" i="37" s="1"/>
  <c r="BT133" i="37" s="1"/>
  <c r="BM125" i="37"/>
  <c r="BM128" i="37" s="1"/>
  <c r="BM132" i="37" s="1"/>
  <c r="BM133" i="37" s="1"/>
  <c r="BG125" i="37"/>
  <c r="BG128" i="37" s="1"/>
  <c r="BG132" i="37" s="1"/>
  <c r="BG133" i="37" s="1"/>
  <c r="AJ54" i="37"/>
  <c r="AJ62" i="37"/>
  <c r="I54" i="37"/>
  <c r="I62" i="37"/>
  <c r="I125" i="37" s="1"/>
  <c r="I128" i="37" s="1"/>
  <c r="I132" i="37" s="1"/>
  <c r="I133" i="37" s="1"/>
  <c r="H134" i="37" s="1"/>
  <c r="J144" i="37" s="1"/>
  <c r="J145" i="37" s="1"/>
  <c r="BH54" i="37"/>
  <c r="BH62" i="37"/>
  <c r="BH126" i="37" s="1"/>
  <c r="X54" i="37"/>
  <c r="X62" i="37"/>
  <c r="X125" i="37" s="1"/>
  <c r="X128" i="37" s="1"/>
  <c r="X132" i="37" s="1"/>
  <c r="X133" i="37" s="1"/>
  <c r="AT106" i="37"/>
  <c r="AA54" i="37"/>
  <c r="AA62" i="37"/>
  <c r="J106" i="37"/>
  <c r="AX54" i="37"/>
  <c r="AX62" i="37"/>
  <c r="AX126" i="37" s="1"/>
  <c r="BK125" i="37"/>
  <c r="BK128" i="37" s="1"/>
  <c r="BK132" i="37" s="1"/>
  <c r="BK133" i="37" s="1"/>
  <c r="BS125" i="37"/>
  <c r="BS128" i="37" s="1"/>
  <c r="BS132" i="37" s="1"/>
  <c r="BS133" i="37" s="1"/>
  <c r="L126" i="37"/>
  <c r="M126" i="37"/>
  <c r="P126" i="37"/>
  <c r="BU125" i="37"/>
  <c r="BU128" i="37" s="1"/>
  <c r="BU132" i="37" s="1"/>
  <c r="BU133" i="37" s="1"/>
  <c r="BO125" i="37"/>
  <c r="BO128" i="37" s="1"/>
  <c r="BO132" i="37" s="1"/>
  <c r="BO133" i="37" s="1"/>
  <c r="BR125" i="36"/>
  <c r="BR128" i="36" s="1"/>
  <c r="BR132" i="36" s="1"/>
  <c r="BR133" i="36" s="1"/>
  <c r="X126" i="36"/>
  <c r="S126" i="36"/>
  <c r="AM126" i="36"/>
  <c r="BT125" i="36"/>
  <c r="BT128" i="36" s="1"/>
  <c r="BT132" i="36" s="1"/>
  <c r="BT133" i="36" s="1"/>
  <c r="BL125" i="36"/>
  <c r="BL128" i="36" s="1"/>
  <c r="BL132" i="36" s="1"/>
  <c r="BL133" i="36" s="1"/>
  <c r="BJ125" i="36"/>
  <c r="BJ128" i="36" s="1"/>
  <c r="BJ132" i="36" s="1"/>
  <c r="BJ133" i="36" s="1"/>
  <c r="N126" i="36"/>
  <c r="BB125" i="36"/>
  <c r="BB128" i="36" s="1"/>
  <c r="BB132" i="36" s="1"/>
  <c r="BB133" i="36" s="1"/>
  <c r="W126" i="36"/>
  <c r="R126" i="36"/>
  <c r="J126" i="36"/>
  <c r="BP125" i="36"/>
  <c r="BP128" i="36" s="1"/>
  <c r="BP132" i="36" s="1"/>
  <c r="BP133" i="36" s="1"/>
  <c r="AB54" i="36"/>
  <c r="AB62" i="36"/>
  <c r="AB125" i="36" s="1"/>
  <c r="AB128" i="36" s="1"/>
  <c r="AB132" i="36" s="1"/>
  <c r="AB133" i="36" s="1"/>
  <c r="BC125" i="36"/>
  <c r="BC128" i="36" s="1"/>
  <c r="BC132" i="36" s="1"/>
  <c r="BC133" i="36" s="1"/>
  <c r="AZ125" i="36"/>
  <c r="AZ128" i="36" s="1"/>
  <c r="AZ132" i="36" s="1"/>
  <c r="AZ133" i="36" s="1"/>
  <c r="BN125" i="36"/>
  <c r="BN128" i="36" s="1"/>
  <c r="BN132" i="36" s="1"/>
  <c r="BN133" i="36" s="1"/>
  <c r="AI126" i="36"/>
  <c r="BM125" i="36"/>
  <c r="BM128" i="36" s="1"/>
  <c r="BM132" i="36" s="1"/>
  <c r="BM133" i="36" s="1"/>
  <c r="T54" i="36"/>
  <c r="T62" i="36"/>
  <c r="S54" i="36"/>
  <c r="S62" i="36"/>
  <c r="S125" i="36" s="1"/>
  <c r="S128" i="36" s="1"/>
  <c r="S132" i="36" s="1"/>
  <c r="S133" i="36" s="1"/>
  <c r="U126" i="36"/>
  <c r="AT54" i="36"/>
  <c r="AT62" i="36"/>
  <c r="AT126" i="36" s="1"/>
  <c r="M54" i="36"/>
  <c r="M62" i="36"/>
  <c r="M125" i="36" s="1"/>
  <c r="M128" i="36" s="1"/>
  <c r="M132" i="36" s="1"/>
  <c r="M133" i="36" s="1"/>
  <c r="AT125" i="36"/>
  <c r="AT128" i="36" s="1"/>
  <c r="AT132" i="36" s="1"/>
  <c r="AT133" i="36" s="1"/>
  <c r="AS125" i="36"/>
  <c r="AS128" i="36" s="1"/>
  <c r="AS132" i="36" s="1"/>
  <c r="AS133" i="36" s="1"/>
  <c r="BO54" i="36"/>
  <c r="BO62" i="36"/>
  <c r="BO126" i="36" s="1"/>
  <c r="AP126" i="36"/>
  <c r="AK126" i="36"/>
  <c r="AB126" i="36"/>
  <c r="AI54" i="36"/>
  <c r="AI62" i="36"/>
  <c r="AI125" i="36" s="1"/>
  <c r="AI128" i="36" s="1"/>
  <c r="AI132" i="36" s="1"/>
  <c r="AI133" i="36" s="1"/>
  <c r="AF54" i="36"/>
  <c r="AF62" i="36"/>
  <c r="AF125" i="36" s="1"/>
  <c r="AF128" i="36" s="1"/>
  <c r="AF132" i="36" s="1"/>
  <c r="AF133" i="36" s="1"/>
  <c r="AS54" i="36"/>
  <c r="AS62" i="36"/>
  <c r="AS126" i="36" s="1"/>
  <c r="AA54" i="36"/>
  <c r="AA62" i="36"/>
  <c r="AA125" i="36" s="1"/>
  <c r="AA128" i="36" s="1"/>
  <c r="AA132" i="36" s="1"/>
  <c r="AA133" i="36" s="1"/>
  <c r="Q54" i="36"/>
  <c r="Q62" i="36"/>
  <c r="Q125" i="36" s="1"/>
  <c r="Q128" i="36" s="1"/>
  <c r="Q132" i="36" s="1"/>
  <c r="Q133" i="36" s="1"/>
  <c r="AW54" i="36"/>
  <c r="AW62" i="36"/>
  <c r="AW126" i="36" s="1"/>
  <c r="BT54" i="36"/>
  <c r="BT62" i="36"/>
  <c r="BH54" i="36"/>
  <c r="BH62" i="36"/>
  <c r="BH126" i="36" s="1"/>
  <c r="I54" i="36"/>
  <c r="I62" i="36"/>
  <c r="I125" i="36" s="1"/>
  <c r="I128" i="36" s="1"/>
  <c r="I132" i="36" s="1"/>
  <c r="I133" i="36" s="1"/>
  <c r="BI54" i="36"/>
  <c r="BI62" i="36"/>
  <c r="AR54" i="36"/>
  <c r="AR62" i="36"/>
  <c r="AR125" i="36" s="1"/>
  <c r="AR128" i="36" s="1"/>
  <c r="AR132" i="36" s="1"/>
  <c r="AR133" i="36" s="1"/>
  <c r="BC54" i="36"/>
  <c r="BC62" i="36"/>
  <c r="O54" i="36"/>
  <c r="O62" i="36"/>
  <c r="O125" i="36" s="1"/>
  <c r="O128" i="36" s="1"/>
  <c r="O132" i="36" s="1"/>
  <c r="O133" i="36" s="1"/>
  <c r="AG54" i="36"/>
  <c r="AG62" i="36"/>
  <c r="AG125" i="36" s="1"/>
  <c r="AG128" i="36" s="1"/>
  <c r="AG132" i="36" s="1"/>
  <c r="AG133" i="36" s="1"/>
  <c r="AE126" i="36"/>
  <c r="BS125" i="36"/>
  <c r="BS128" i="36" s="1"/>
  <c r="BS132" i="36" s="1"/>
  <c r="BS133" i="36" s="1"/>
  <c r="AU125" i="36"/>
  <c r="AU128" i="36" s="1"/>
  <c r="AU132" i="36" s="1"/>
  <c r="AU133" i="36" s="1"/>
  <c r="AL54" i="36"/>
  <c r="AL62" i="36"/>
  <c r="BF54" i="36"/>
  <c r="BF62" i="36"/>
  <c r="BF126" i="36" s="1"/>
  <c r="AN54" i="36"/>
  <c r="AN62" i="36"/>
  <c r="BD54" i="36"/>
  <c r="BD62" i="36"/>
  <c r="BD126" i="36" s="1"/>
  <c r="N54" i="36"/>
  <c r="N62" i="36"/>
  <c r="N125" i="36" s="1"/>
  <c r="N128" i="36" s="1"/>
  <c r="N132" i="36" s="1"/>
  <c r="N133" i="36" s="1"/>
  <c r="Y54" i="36"/>
  <c r="Y62" i="36"/>
  <c r="W54" i="36"/>
  <c r="W62" i="36"/>
  <c r="Z126" i="36"/>
  <c r="BN54" i="36"/>
  <c r="BN62" i="36"/>
  <c r="AV125" i="36"/>
  <c r="AV128" i="36" s="1"/>
  <c r="AV132" i="36" s="1"/>
  <c r="AV133" i="36" s="1"/>
  <c r="AA126" i="36"/>
  <c r="AF126" i="36"/>
  <c r="AG126" i="36"/>
  <c r="BI125" i="36"/>
  <c r="BI128" i="36" s="1"/>
  <c r="BI132" i="36" s="1"/>
  <c r="BI133" i="36" s="1"/>
  <c r="AO54" i="36"/>
  <c r="AO62" i="36"/>
  <c r="P54" i="36"/>
  <c r="P62" i="36"/>
  <c r="X54" i="36"/>
  <c r="X62" i="36"/>
  <c r="AD54" i="36"/>
  <c r="AD62" i="36"/>
  <c r="H60" i="36"/>
  <c r="AV54" i="36"/>
  <c r="AV62" i="36"/>
  <c r="R54" i="36"/>
  <c r="R62" i="36"/>
  <c r="R125" i="36" s="1"/>
  <c r="R128" i="36" s="1"/>
  <c r="R132" i="36" s="1"/>
  <c r="R133" i="36" s="1"/>
  <c r="BP54" i="36"/>
  <c r="BP62" i="36"/>
  <c r="I126" i="36"/>
  <c r="AY54" i="36"/>
  <c r="AY62" i="36"/>
  <c r="AY126" i="36" s="1"/>
  <c r="BL54" i="36"/>
  <c r="BL62" i="36"/>
  <c r="BL126" i="36" s="1"/>
  <c r="BO125" i="36"/>
  <c r="BO128" i="36" s="1"/>
  <c r="BO132" i="36" s="1"/>
  <c r="BO133" i="36" s="1"/>
  <c r="AJ126" i="36"/>
  <c r="AW125" i="36"/>
  <c r="AW128" i="36" s="1"/>
  <c r="AW132" i="36" s="1"/>
  <c r="AW133" i="36" s="1"/>
  <c r="AL126" i="36"/>
  <c r="BD125" i="36"/>
  <c r="BD128" i="36" s="1"/>
  <c r="BD132" i="36" s="1"/>
  <c r="BD133" i="36" s="1"/>
  <c r="K126" i="36"/>
  <c r="AM54" i="36"/>
  <c r="AM62" i="36"/>
  <c r="BG54" i="36"/>
  <c r="BG62" i="36"/>
  <c r="BJ54" i="36"/>
  <c r="BJ62" i="36"/>
  <c r="BQ54" i="36"/>
  <c r="BQ62" i="36"/>
  <c r="AC54" i="36"/>
  <c r="AC62" i="36"/>
  <c r="BE54" i="36"/>
  <c r="BE62" i="36"/>
  <c r="BE126" i="36" s="1"/>
  <c r="Q126" i="36"/>
  <c r="AX54" i="36"/>
  <c r="AX62" i="36"/>
  <c r="K54" i="36"/>
  <c r="K62" i="36"/>
  <c r="K125" i="36" s="1"/>
  <c r="K128" i="36" s="1"/>
  <c r="K132" i="36" s="1"/>
  <c r="K133" i="36" s="1"/>
  <c r="M126" i="36"/>
  <c r="AY125" i="36"/>
  <c r="AY128" i="36" s="1"/>
  <c r="AY132" i="36" s="1"/>
  <c r="AY133" i="36" s="1"/>
  <c r="AC126" i="36"/>
  <c r="BE125" i="36"/>
  <c r="BE128" i="36" s="1"/>
  <c r="BE132" i="36" s="1"/>
  <c r="BE133" i="36" s="1"/>
  <c r="BU125" i="36"/>
  <c r="BU128" i="36" s="1"/>
  <c r="BU132" i="36" s="1"/>
  <c r="BU133" i="36" s="1"/>
  <c r="BM54" i="36"/>
  <c r="BM62" i="36"/>
  <c r="BM126" i="36" s="1"/>
  <c r="L54" i="36"/>
  <c r="L62" i="36"/>
  <c r="BR54" i="36"/>
  <c r="BR62" i="36"/>
  <c r="BA54" i="36"/>
  <c r="BA62" i="36"/>
  <c r="AH54" i="36"/>
  <c r="AH62" i="36"/>
  <c r="BH125" i="36"/>
  <c r="BH128" i="36" s="1"/>
  <c r="BH132" i="36" s="1"/>
  <c r="BH133" i="36" s="1"/>
  <c r="U54" i="36"/>
  <c r="U62" i="36"/>
  <c r="U125" i="36" s="1"/>
  <c r="U128" i="36" s="1"/>
  <c r="U132" i="36" s="1"/>
  <c r="U133" i="36" s="1"/>
  <c r="AQ54" i="36"/>
  <c r="AQ62" i="36"/>
  <c r="Z54" i="36"/>
  <c r="Z62" i="36"/>
  <c r="Z125" i="36" s="1"/>
  <c r="Z128" i="36" s="1"/>
  <c r="Z132" i="36" s="1"/>
  <c r="Z133" i="36" s="1"/>
  <c r="BB54" i="36"/>
  <c r="BB62" i="36"/>
  <c r="AE54" i="36"/>
  <c r="AE62" i="36"/>
  <c r="BF125" i="36"/>
  <c r="BF128" i="36" s="1"/>
  <c r="BF132" i="36" s="1"/>
  <c r="BF133" i="36" s="1"/>
  <c r="AZ54" i="36"/>
  <c r="AZ62" i="36"/>
  <c r="V54" i="36"/>
  <c r="V62" i="36"/>
  <c r="AR126" i="36"/>
  <c r="BG125" i="36"/>
  <c r="BG128" i="36" s="1"/>
  <c r="BG132" i="36" s="1"/>
  <c r="BG133" i="36" s="1"/>
  <c r="L126" i="36"/>
  <c r="BU54" i="36"/>
  <c r="BU62" i="36"/>
  <c r="BU126" i="36" s="1"/>
  <c r="J54" i="36"/>
  <c r="J62" i="36"/>
  <c r="AJ54" i="36"/>
  <c r="AJ62" i="36"/>
  <c r="O126" i="36"/>
  <c r="BS54" i="36"/>
  <c r="BS62" i="36"/>
  <c r="BS126" i="36" s="1"/>
  <c r="AK54" i="36"/>
  <c r="AK62" i="36"/>
  <c r="AK125" i="36" s="1"/>
  <c r="AK128" i="36" s="1"/>
  <c r="AK132" i="36" s="1"/>
  <c r="AK133" i="36" s="1"/>
  <c r="BK54" i="36"/>
  <c r="BK62" i="36"/>
  <c r="AU54" i="36"/>
  <c r="AU62" i="36"/>
  <c r="AU126" i="36" s="1"/>
  <c r="BV54" i="36"/>
  <c r="BV62" i="36"/>
  <c r="AP54" i="36"/>
  <c r="AP62" i="36"/>
  <c r="AP125" i="36" s="1"/>
  <c r="AP128" i="36" s="1"/>
  <c r="AP132" i="36" s="1"/>
  <c r="AP133" i="36" s="1"/>
  <c r="AG123" i="35"/>
  <c r="AG124" i="35" s="1"/>
  <c r="BH123" i="35"/>
  <c r="BH124" i="35" s="1"/>
  <c r="BE123" i="35"/>
  <c r="BE124" i="35" s="1"/>
  <c r="X123" i="35"/>
  <c r="X124" i="35" s="1"/>
  <c r="AO123" i="35"/>
  <c r="AO124" i="35" s="1"/>
  <c r="AJ123" i="35"/>
  <c r="AJ124" i="35" s="1"/>
  <c r="BO123" i="35"/>
  <c r="BO124" i="35" s="1"/>
  <c r="AU123" i="35"/>
  <c r="AU124" i="35" s="1"/>
  <c r="V123" i="35"/>
  <c r="V124" i="35" s="1"/>
  <c r="I123" i="35"/>
  <c r="I124" i="35" s="1"/>
  <c r="S123" i="35"/>
  <c r="S124" i="35" s="1"/>
  <c r="BF123" i="35"/>
  <c r="BF124" i="35" s="1"/>
  <c r="L123" i="35"/>
  <c r="L124" i="35" s="1"/>
  <c r="O123" i="35"/>
  <c r="O124" i="35" s="1"/>
  <c r="W123" i="35"/>
  <c r="W124" i="35" s="1"/>
  <c r="AT123" i="35"/>
  <c r="AT124" i="35" s="1"/>
  <c r="Q123" i="35"/>
  <c r="Q124" i="35" s="1"/>
  <c r="AL123" i="35"/>
  <c r="AL124" i="35" s="1"/>
  <c r="AY123" i="35"/>
  <c r="AY124" i="35" s="1"/>
  <c r="I49" i="35"/>
  <c r="I58" i="35"/>
  <c r="I59" i="35" s="1"/>
  <c r="I53" i="35"/>
  <c r="L49" i="35"/>
  <c r="L58" i="35"/>
  <c r="L59" i="35" s="1"/>
  <c r="L53" i="35"/>
  <c r="BF49" i="35"/>
  <c r="BF58" i="35"/>
  <c r="BF59" i="35" s="1"/>
  <c r="BF53" i="35"/>
  <c r="Q49" i="35"/>
  <c r="Q58" i="35"/>
  <c r="Q59" i="35" s="1"/>
  <c r="Q53" i="35"/>
  <c r="AT49" i="35"/>
  <c r="AT58" i="35"/>
  <c r="AT59" i="35" s="1"/>
  <c r="AT53" i="35"/>
  <c r="Y49" i="35"/>
  <c r="Y53" i="35"/>
  <c r="Y58" i="35"/>
  <c r="Y59" i="35" s="1"/>
  <c r="BR49" i="35"/>
  <c r="BR58" i="35"/>
  <c r="BR59" i="35" s="1"/>
  <c r="BR53" i="35"/>
  <c r="U123" i="35"/>
  <c r="U124" i="35" s="1"/>
  <c r="P124" i="35"/>
  <c r="AR49" i="35"/>
  <c r="AR58" i="35"/>
  <c r="AR59" i="35" s="1"/>
  <c r="AR53" i="35"/>
  <c r="BG123" i="35"/>
  <c r="BG124" i="35" s="1"/>
  <c r="BQ49" i="35"/>
  <c r="BQ58" i="35"/>
  <c r="BQ59" i="35" s="1"/>
  <c r="BQ53" i="35"/>
  <c r="AB123" i="35"/>
  <c r="AB124" i="35" s="1"/>
  <c r="BK58" i="35"/>
  <c r="BK59" i="35" s="1"/>
  <c r="BK53" i="35"/>
  <c r="BK49" i="35"/>
  <c r="BO49" i="35"/>
  <c r="BO58" i="35"/>
  <c r="BO59" i="35" s="1"/>
  <c r="BO53" i="35"/>
  <c r="AU58" i="35"/>
  <c r="AU59" i="35" s="1"/>
  <c r="AU53" i="35"/>
  <c r="AU49" i="35"/>
  <c r="AL49" i="35"/>
  <c r="AL58" i="35"/>
  <c r="AL59" i="35" s="1"/>
  <c r="AL53" i="35"/>
  <c r="AH58" i="35"/>
  <c r="AH59" i="35" s="1"/>
  <c r="AH53" i="35"/>
  <c r="AH49" i="35"/>
  <c r="BS58" i="35"/>
  <c r="BS59" i="35" s="1"/>
  <c r="BS53" i="35"/>
  <c r="BS49" i="35"/>
  <c r="AA49" i="35"/>
  <c r="AA58" i="35"/>
  <c r="AA59" i="35" s="1"/>
  <c r="AA53" i="35"/>
  <c r="AM58" i="35"/>
  <c r="AM59" i="35" s="1"/>
  <c r="AM53" i="35"/>
  <c r="AM49" i="35"/>
  <c r="BQ123" i="35"/>
  <c r="BQ124" i="35" s="1"/>
  <c r="AN58" i="35"/>
  <c r="AN59" i="35" s="1"/>
  <c r="AN53" i="35"/>
  <c r="AN49" i="35"/>
  <c r="BL123" i="35"/>
  <c r="BL124" i="35" s="1"/>
  <c r="V49" i="35"/>
  <c r="V58" i="35"/>
  <c r="V59" i="35" s="1"/>
  <c r="V53" i="35"/>
  <c r="BM49" i="35"/>
  <c r="BM58" i="35"/>
  <c r="BM59" i="35" s="1"/>
  <c r="BM53" i="35"/>
  <c r="BB49" i="35"/>
  <c r="BB58" i="35"/>
  <c r="BB59" i="35" s="1"/>
  <c r="BB53" i="35"/>
  <c r="Y123" i="35"/>
  <c r="Y124" i="35" s="1"/>
  <c r="BN49" i="35"/>
  <c r="BN58" i="35"/>
  <c r="BN59" i="35" s="1"/>
  <c r="BN53" i="35"/>
  <c r="BR123" i="35"/>
  <c r="BR124" i="35" s="1"/>
  <c r="AE58" i="35"/>
  <c r="AE59" i="35" s="1"/>
  <c r="AE53" i="35"/>
  <c r="AE49" i="35"/>
  <c r="R58" i="35"/>
  <c r="R59" i="35" s="1"/>
  <c r="R53" i="35"/>
  <c r="R49" i="35"/>
  <c r="AR123" i="35"/>
  <c r="AR124" i="35" s="1"/>
  <c r="AP49" i="35"/>
  <c r="AP58" i="35"/>
  <c r="AP59" i="35" s="1"/>
  <c r="AP53" i="35"/>
  <c r="BT58" i="35"/>
  <c r="BT59" i="35" s="1"/>
  <c r="BT53" i="35"/>
  <c r="BT49" i="35"/>
  <c r="BK123" i="35"/>
  <c r="BK124" i="35" s="1"/>
  <c r="K49" i="35"/>
  <c r="K58" i="35"/>
  <c r="K59" i="35" s="1"/>
  <c r="K53" i="35"/>
  <c r="BH49" i="35"/>
  <c r="BH58" i="35"/>
  <c r="BH59" i="35" s="1"/>
  <c r="BH53" i="35"/>
  <c r="M49" i="35"/>
  <c r="M58" i="35"/>
  <c r="M59" i="35" s="1"/>
  <c r="M53" i="35"/>
  <c r="Z58" i="35"/>
  <c r="Z59" i="35" s="1"/>
  <c r="Z53" i="35"/>
  <c r="Z49" i="35"/>
  <c r="BP49" i="35"/>
  <c r="BP58" i="35"/>
  <c r="BP59" i="35" s="1"/>
  <c r="BP53" i="35"/>
  <c r="AH123" i="35"/>
  <c r="AH124" i="35" s="1"/>
  <c r="BI49" i="35"/>
  <c r="BI58" i="35"/>
  <c r="BI59" i="35" s="1"/>
  <c r="BI53" i="35"/>
  <c r="N49" i="35"/>
  <c r="N58" i="35"/>
  <c r="N59" i="35" s="1"/>
  <c r="N53" i="35"/>
  <c r="BS123" i="35"/>
  <c r="BS124" i="35" s="1"/>
  <c r="AW49" i="35"/>
  <c r="AW58" i="35"/>
  <c r="AW59" i="35" s="1"/>
  <c r="AW53" i="35"/>
  <c r="AA123" i="35"/>
  <c r="AA124" i="35" s="1"/>
  <c r="AZ49" i="35"/>
  <c r="AZ58" i="35"/>
  <c r="AZ59" i="35" s="1"/>
  <c r="AZ53" i="35"/>
  <c r="AM123" i="35"/>
  <c r="AM124" i="35" s="1"/>
  <c r="AN123" i="35"/>
  <c r="AN124" i="35" s="1"/>
  <c r="AV58" i="35"/>
  <c r="AV59" i="35" s="1"/>
  <c r="AV53" i="35"/>
  <c r="AV49" i="35"/>
  <c r="AK49" i="35"/>
  <c r="AK58" i="35"/>
  <c r="AK59" i="35" s="1"/>
  <c r="AK53" i="35"/>
  <c r="BC58" i="35"/>
  <c r="BC59" i="35" s="1"/>
  <c r="BC53" i="35"/>
  <c r="BC49" i="35"/>
  <c r="AX49" i="35"/>
  <c r="AX58" i="35"/>
  <c r="AX59" i="35" s="1"/>
  <c r="AX53" i="35"/>
  <c r="BB123" i="35"/>
  <c r="BB124" i="35" s="1"/>
  <c r="AF58" i="35"/>
  <c r="AF59" i="35" s="1"/>
  <c r="AF53" i="35"/>
  <c r="AF49" i="35"/>
  <c r="BI123" i="35"/>
  <c r="BI124" i="35" s="1"/>
  <c r="AQ49" i="35"/>
  <c r="AQ58" i="35"/>
  <c r="AQ59" i="35" s="1"/>
  <c r="AQ53" i="35"/>
  <c r="BN123" i="35"/>
  <c r="BN124" i="35" s="1"/>
  <c r="AC49" i="35"/>
  <c r="AC58" i="35"/>
  <c r="AC59" i="35" s="1"/>
  <c r="AC53" i="35"/>
  <c r="AE123" i="35"/>
  <c r="AE124" i="35" s="1"/>
  <c r="R123" i="35"/>
  <c r="R124" i="35" s="1"/>
  <c r="BV49" i="35"/>
  <c r="BV58" i="35"/>
  <c r="BV59" i="35" s="1"/>
  <c r="BV53" i="35"/>
  <c r="AP123" i="35"/>
  <c r="AP124" i="35" s="1"/>
  <c r="BT123" i="35"/>
  <c r="BT124" i="35" s="1"/>
  <c r="BA49" i="35"/>
  <c r="BA58" i="35"/>
  <c r="BA59" i="35" s="1"/>
  <c r="BA53" i="35"/>
  <c r="BC123" i="35"/>
  <c r="BC124" i="35" s="1"/>
  <c r="M123" i="35"/>
  <c r="M124" i="35" s="1"/>
  <c r="AS49" i="35"/>
  <c r="AS58" i="35"/>
  <c r="AS59" i="35" s="1"/>
  <c r="AS53" i="35"/>
  <c r="Z123" i="35"/>
  <c r="Z124" i="35" s="1"/>
  <c r="BU49" i="35"/>
  <c r="BU58" i="35"/>
  <c r="BU59" i="35" s="1"/>
  <c r="BU53" i="35"/>
  <c r="BP123" i="35"/>
  <c r="BP124" i="35" s="1"/>
  <c r="AF123" i="35"/>
  <c r="AF124" i="35" s="1"/>
  <c r="BD58" i="35"/>
  <c r="BD59" i="35" s="1"/>
  <c r="BD53" i="35"/>
  <c r="BD49" i="35"/>
  <c r="N123" i="35"/>
  <c r="N124" i="35" s="1"/>
  <c r="J58" i="35"/>
  <c r="J59" i="35" s="1"/>
  <c r="J53" i="35"/>
  <c r="J49" i="35"/>
  <c r="AW123" i="35"/>
  <c r="AW124" i="35" s="1"/>
  <c r="T49" i="35"/>
  <c r="T58" i="35"/>
  <c r="T59" i="35" s="1"/>
  <c r="T53" i="35"/>
  <c r="AZ123" i="35"/>
  <c r="AZ124" i="35" s="1"/>
  <c r="AD49" i="35"/>
  <c r="AD58" i="35"/>
  <c r="AD59" i="35" s="1"/>
  <c r="AD53" i="35"/>
  <c r="P58" i="35"/>
  <c r="P59" i="35" s="1"/>
  <c r="P53" i="35"/>
  <c r="P49" i="35"/>
  <c r="AV123" i="35"/>
  <c r="AV124" i="35" s="1"/>
  <c r="AG49" i="35"/>
  <c r="AG58" i="35"/>
  <c r="AG59" i="35" s="1"/>
  <c r="AG53" i="35"/>
  <c r="AK123" i="35"/>
  <c r="AK124" i="35" s="1"/>
  <c r="X58" i="35"/>
  <c r="X59" i="35" s="1"/>
  <c r="X53" i="35"/>
  <c r="X49" i="35"/>
  <c r="AO49" i="35"/>
  <c r="AO58" i="35"/>
  <c r="AO59" i="35" s="1"/>
  <c r="AO53" i="35"/>
  <c r="AS123" i="35"/>
  <c r="AS124" i="35" s="1"/>
  <c r="W58" i="35"/>
  <c r="W59" i="35" s="1"/>
  <c r="W53" i="35"/>
  <c r="W49" i="35"/>
  <c r="AX123" i="35"/>
  <c r="AX124" i="35" s="1"/>
  <c r="AJ49" i="35"/>
  <c r="AJ58" i="35"/>
  <c r="AJ59" i="35" s="1"/>
  <c r="AJ53" i="35"/>
  <c r="AQ123" i="35"/>
  <c r="AQ124" i="35" s="1"/>
  <c r="AC123" i="35"/>
  <c r="AC124" i="35" s="1"/>
  <c r="BJ49" i="35"/>
  <c r="BJ58" i="35"/>
  <c r="BJ59" i="35" s="1"/>
  <c r="BJ53" i="35"/>
  <c r="BV123" i="35"/>
  <c r="BV124" i="35" s="1"/>
  <c r="AB49" i="35"/>
  <c r="AB58" i="35"/>
  <c r="AB59" i="35" s="1"/>
  <c r="AB53" i="35"/>
  <c r="AD123" i="35"/>
  <c r="AD124" i="35" s="1"/>
  <c r="BE49" i="35"/>
  <c r="BE58" i="35"/>
  <c r="BE59" i="35" s="1"/>
  <c r="BE53" i="35"/>
  <c r="BA123" i="35"/>
  <c r="BA124" i="35" s="1"/>
  <c r="AI49" i="35"/>
  <c r="AI58" i="35"/>
  <c r="AI59" i="35" s="1"/>
  <c r="AI53" i="35"/>
  <c r="BU123" i="35"/>
  <c r="BU124" i="35" s="1"/>
  <c r="BD123" i="35"/>
  <c r="BD124" i="35" s="1"/>
  <c r="S49" i="35"/>
  <c r="S58" i="35"/>
  <c r="S59" i="35" s="1"/>
  <c r="S53" i="35"/>
  <c r="AY49" i="35"/>
  <c r="AY58" i="35"/>
  <c r="AY59" i="35" s="1"/>
  <c r="AY53" i="35"/>
  <c r="J123" i="35"/>
  <c r="J124" i="35" s="1"/>
  <c r="U49" i="35"/>
  <c r="U58" i="35"/>
  <c r="U59" i="35" s="1"/>
  <c r="U53" i="35"/>
  <c r="O58" i="35"/>
  <c r="O59" i="35" s="1"/>
  <c r="O53" i="35"/>
  <c r="O49" i="35"/>
  <c r="BJ123" i="35"/>
  <c r="BJ124" i="35" s="1"/>
  <c r="T123" i="35"/>
  <c r="T124" i="35" s="1"/>
  <c r="BG49" i="35"/>
  <c r="BG58" i="35"/>
  <c r="BG59" i="35" s="1"/>
  <c r="BG53" i="35"/>
  <c r="BL58" i="35"/>
  <c r="BL59" i="35" s="1"/>
  <c r="BL53" i="35"/>
  <c r="BL49" i="35"/>
  <c r="H102" i="27"/>
  <c r="H94" i="27"/>
  <c r="H79" i="27"/>
  <c r="I82" i="27" s="1"/>
  <c r="J34" i="27"/>
  <c r="AU101" i="38" l="1"/>
  <c r="AU85" i="38"/>
  <c r="AU63" i="38"/>
  <c r="AU138" i="38" s="1"/>
  <c r="AU139" i="38" s="1"/>
  <c r="AU65" i="38"/>
  <c r="AX101" i="38"/>
  <c r="AX65" i="38"/>
  <c r="AX85" i="38"/>
  <c r="AX63" i="38"/>
  <c r="AX138" i="38" s="1"/>
  <c r="AX139" i="38" s="1"/>
  <c r="AW101" i="38"/>
  <c r="AW85" i="38"/>
  <c r="AW63" i="38"/>
  <c r="AW138" i="38" s="1"/>
  <c r="AW139" i="38" s="1"/>
  <c r="AW65" i="38"/>
  <c r="BO85" i="38"/>
  <c r="BO63" i="38"/>
  <c r="BO138" i="38" s="1"/>
  <c r="BO139" i="38" s="1"/>
  <c r="BO101" i="38"/>
  <c r="BO65" i="38"/>
  <c r="BH101" i="38"/>
  <c r="BH65" i="38"/>
  <c r="BH63" i="38"/>
  <c r="BH138" i="38" s="1"/>
  <c r="BH139" i="38" s="1"/>
  <c r="BH85" i="38"/>
  <c r="AP101" i="38"/>
  <c r="AP85" i="38"/>
  <c r="AP65" i="38"/>
  <c r="AP63" i="38"/>
  <c r="AP138" i="38" s="1"/>
  <c r="AP139" i="38" s="1"/>
  <c r="BJ101" i="38"/>
  <c r="BJ65" i="38"/>
  <c r="BJ63" i="38"/>
  <c r="BJ138" i="38" s="1"/>
  <c r="BJ139" i="38" s="1"/>
  <c r="BJ85" i="38"/>
  <c r="BP101" i="38"/>
  <c r="BP85" i="38"/>
  <c r="BP65" i="38"/>
  <c r="BP63" i="38"/>
  <c r="BP138" i="38" s="1"/>
  <c r="BP139" i="38" s="1"/>
  <c r="AT101" i="38"/>
  <c r="AT65" i="38"/>
  <c r="AT85" i="38"/>
  <c r="AT63" i="38"/>
  <c r="AT138" i="38" s="1"/>
  <c r="AT139" i="38" s="1"/>
  <c r="BB101" i="38"/>
  <c r="BB65" i="38"/>
  <c r="BB85" i="38"/>
  <c r="BB63" i="38"/>
  <c r="BB138" i="38" s="1"/>
  <c r="BB139" i="38" s="1"/>
  <c r="X65" i="38"/>
  <c r="X101" i="38"/>
  <c r="X85" i="38"/>
  <c r="X63" i="38"/>
  <c r="X138" i="38" s="1"/>
  <c r="X139" i="38" s="1"/>
  <c r="BL65" i="38"/>
  <c r="BL101" i="38"/>
  <c r="BL85" i="38"/>
  <c r="BL63" i="38"/>
  <c r="BL138" i="38" s="1"/>
  <c r="BL139" i="38" s="1"/>
  <c r="AK101" i="38"/>
  <c r="AK63" i="38"/>
  <c r="AK138" i="38" s="1"/>
  <c r="AK139" i="38" s="1"/>
  <c r="AK85" i="38"/>
  <c r="AK65" i="38"/>
  <c r="M63" i="38"/>
  <c r="M138" i="38" s="1"/>
  <c r="M139" i="38" s="1"/>
  <c r="M101" i="38"/>
  <c r="M65" i="38"/>
  <c r="M85" i="38"/>
  <c r="AX126" i="38"/>
  <c r="L101" i="38"/>
  <c r="L85" i="38"/>
  <c r="L65" i="38"/>
  <c r="L63" i="38"/>
  <c r="L138" i="38" s="1"/>
  <c r="L139" i="38" s="1"/>
  <c r="AK125" i="38"/>
  <c r="AK128" i="38" s="1"/>
  <c r="AK132" i="38" s="1"/>
  <c r="AK133" i="38" s="1"/>
  <c r="AF85" i="38"/>
  <c r="AF65" i="38"/>
  <c r="AF101" i="38"/>
  <c r="AF63" i="38"/>
  <c r="AF138" i="38" s="1"/>
  <c r="AF139" i="38" s="1"/>
  <c r="BA85" i="38"/>
  <c r="BA63" i="38"/>
  <c r="BA138" i="38" s="1"/>
  <c r="BA139" i="38" s="1"/>
  <c r="BA65" i="38"/>
  <c r="BA101" i="38"/>
  <c r="AH101" i="38"/>
  <c r="AH65" i="38"/>
  <c r="AH85" i="38"/>
  <c r="AH63" i="38"/>
  <c r="AH138" i="38" s="1"/>
  <c r="AH139" i="38" s="1"/>
  <c r="BG85" i="38"/>
  <c r="BG101" i="38"/>
  <c r="BG63" i="38"/>
  <c r="BG138" i="38" s="1"/>
  <c r="BG139" i="38" s="1"/>
  <c r="BG65" i="38"/>
  <c r="N101" i="38"/>
  <c r="N85" i="38"/>
  <c r="N65" i="38"/>
  <c r="N63" i="38"/>
  <c r="N138" i="38" s="1"/>
  <c r="N139" i="38" s="1"/>
  <c r="AQ85" i="38"/>
  <c r="AQ101" i="38"/>
  <c r="AQ63" i="38"/>
  <c r="AQ138" i="38" s="1"/>
  <c r="AQ139" i="38" s="1"/>
  <c r="AQ65" i="38"/>
  <c r="AN65" i="38"/>
  <c r="AN85" i="38"/>
  <c r="AN101" i="38"/>
  <c r="AN63" i="38"/>
  <c r="AN138" i="38" s="1"/>
  <c r="AN139" i="38" s="1"/>
  <c r="AZ101" i="38"/>
  <c r="AZ65" i="38"/>
  <c r="AZ63" i="38"/>
  <c r="AZ138" i="38" s="1"/>
  <c r="AZ139" i="38" s="1"/>
  <c r="AZ85" i="38"/>
  <c r="BD65" i="38"/>
  <c r="BD85" i="38"/>
  <c r="BD101" i="38"/>
  <c r="BD63" i="38"/>
  <c r="BD138" i="38" s="1"/>
  <c r="BD139" i="38" s="1"/>
  <c r="BT101" i="38"/>
  <c r="BT65" i="38"/>
  <c r="BT63" i="38"/>
  <c r="BT138" i="38" s="1"/>
  <c r="BT139" i="38" s="1"/>
  <c r="BT85" i="38"/>
  <c r="X125" i="38"/>
  <c r="X128" i="38" s="1"/>
  <c r="X132" i="38" s="1"/>
  <c r="X133" i="38" s="1"/>
  <c r="AD101" i="38"/>
  <c r="AD85" i="38"/>
  <c r="AD65" i="38"/>
  <c r="AD63" i="38"/>
  <c r="AD138" i="38" s="1"/>
  <c r="AD139" i="38" s="1"/>
  <c r="P101" i="38"/>
  <c r="P65" i="38"/>
  <c r="P85" i="38"/>
  <c r="P63" i="38"/>
  <c r="P138" i="38" s="1"/>
  <c r="P139" i="38" s="1"/>
  <c r="J101" i="38"/>
  <c r="J65" i="38"/>
  <c r="J63" i="38"/>
  <c r="J138" i="38" s="1"/>
  <c r="J139" i="38" s="1"/>
  <c r="J85" i="38"/>
  <c r="R101" i="38"/>
  <c r="R65" i="38"/>
  <c r="R85" i="38"/>
  <c r="R63" i="38"/>
  <c r="R138" i="38" s="1"/>
  <c r="R139" i="38" s="1"/>
  <c r="Y101" i="38"/>
  <c r="Y63" i="38"/>
  <c r="Y138" i="38" s="1"/>
  <c r="Y139" i="38" s="1"/>
  <c r="Y85" i="38"/>
  <c r="Y65" i="38"/>
  <c r="AG101" i="38"/>
  <c r="AG63" i="38"/>
  <c r="AG138" i="38" s="1"/>
  <c r="AG139" i="38" s="1"/>
  <c r="AG65" i="38"/>
  <c r="AG85" i="38"/>
  <c r="P125" i="38"/>
  <c r="P128" i="38" s="1"/>
  <c r="P132" i="38" s="1"/>
  <c r="P133" i="38" s="1"/>
  <c r="W101" i="38"/>
  <c r="W85" i="38"/>
  <c r="W63" i="38"/>
  <c r="W138" i="38" s="1"/>
  <c r="W139" i="38" s="1"/>
  <c r="W65" i="38"/>
  <c r="K85" i="38"/>
  <c r="K63" i="38"/>
  <c r="K138" i="38" s="1"/>
  <c r="K139" i="38" s="1"/>
  <c r="K65" i="38"/>
  <c r="K101" i="38"/>
  <c r="BI63" i="38"/>
  <c r="BI138" i="38" s="1"/>
  <c r="BI139" i="38" s="1"/>
  <c r="BI85" i="38"/>
  <c r="BI101" i="38"/>
  <c r="BI65" i="38"/>
  <c r="BT126" i="38"/>
  <c r="BU101" i="38"/>
  <c r="BU85" i="38"/>
  <c r="BU63" i="38"/>
  <c r="BU138" i="38" s="1"/>
  <c r="BU139" i="38" s="1"/>
  <c r="BU65" i="38"/>
  <c r="BQ101" i="38"/>
  <c r="BQ63" i="38"/>
  <c r="BQ138" i="38" s="1"/>
  <c r="BQ139" i="38" s="1"/>
  <c r="BQ85" i="38"/>
  <c r="BQ65" i="38"/>
  <c r="AS63" i="38"/>
  <c r="AS138" i="38" s="1"/>
  <c r="AS139" i="38" s="1"/>
  <c r="AS65" i="38"/>
  <c r="AS85" i="38"/>
  <c r="AS101" i="38"/>
  <c r="BL126" i="38"/>
  <c r="V101" i="38"/>
  <c r="V65" i="38"/>
  <c r="V85" i="38"/>
  <c r="V63" i="38"/>
  <c r="V138" i="38" s="1"/>
  <c r="V139" i="38" s="1"/>
  <c r="BR101" i="38"/>
  <c r="BR65" i="38"/>
  <c r="BR63" i="38"/>
  <c r="BR138" i="38" s="1"/>
  <c r="BR139" i="38" s="1"/>
  <c r="BR85" i="38"/>
  <c r="W125" i="38"/>
  <c r="W128" i="38" s="1"/>
  <c r="W132" i="38" s="1"/>
  <c r="W133" i="38" s="1"/>
  <c r="AG125" i="38"/>
  <c r="AG128" i="38" s="1"/>
  <c r="AG132" i="38" s="1"/>
  <c r="AG133" i="38" s="1"/>
  <c r="Z101" i="38"/>
  <c r="Z65" i="38"/>
  <c r="Z85" i="38"/>
  <c r="Z63" i="38"/>
  <c r="Z138" i="38" s="1"/>
  <c r="Z139" i="38" s="1"/>
  <c r="AE101" i="38"/>
  <c r="AE63" i="38"/>
  <c r="AE138" i="38" s="1"/>
  <c r="AE139" i="38" s="1"/>
  <c r="AE65" i="38"/>
  <c r="AE85" i="38"/>
  <c r="S85" i="38"/>
  <c r="S63" i="38"/>
  <c r="S138" i="38" s="1"/>
  <c r="S139" i="38" s="1"/>
  <c r="S65" i="38"/>
  <c r="S101" i="38"/>
  <c r="AV101" i="38"/>
  <c r="AV65" i="38"/>
  <c r="AV85" i="38"/>
  <c r="AV63" i="38"/>
  <c r="AV138" i="38" s="1"/>
  <c r="AV139" i="38" s="1"/>
  <c r="Q101" i="38"/>
  <c r="Q63" i="38"/>
  <c r="Q138" i="38" s="1"/>
  <c r="Q139" i="38" s="1"/>
  <c r="Q85" i="38"/>
  <c r="Q65" i="38"/>
  <c r="BV101" i="38"/>
  <c r="BV85" i="38"/>
  <c r="BV65" i="38"/>
  <c r="BV63" i="38"/>
  <c r="BV138" i="38" s="1"/>
  <c r="BV139" i="38" s="1"/>
  <c r="BK101" i="38"/>
  <c r="BK85" i="38"/>
  <c r="BK63" i="38"/>
  <c r="BK138" i="38" s="1"/>
  <c r="BK139" i="38" s="1"/>
  <c r="BK65" i="38"/>
  <c r="O101" i="38"/>
  <c r="O85" i="38"/>
  <c r="O65" i="38"/>
  <c r="O63" i="38"/>
  <c r="O138" i="38" s="1"/>
  <c r="O139" i="38" s="1"/>
  <c r="BF101" i="38"/>
  <c r="BF65" i="38"/>
  <c r="BF85" i="38"/>
  <c r="BF63" i="38"/>
  <c r="BF138" i="38" s="1"/>
  <c r="BF139" i="38" s="1"/>
  <c r="L125" i="38"/>
  <c r="L128" i="38" s="1"/>
  <c r="L132" i="38" s="1"/>
  <c r="L133" i="38" s="1"/>
  <c r="BS101" i="38"/>
  <c r="BS85" i="38"/>
  <c r="BS63" i="38"/>
  <c r="BS138" i="38" s="1"/>
  <c r="BS139" i="38" s="1"/>
  <c r="BS65" i="38"/>
  <c r="AB101" i="38"/>
  <c r="AB85" i="38"/>
  <c r="AB65" i="38"/>
  <c r="AB63" i="38"/>
  <c r="AB138" i="38" s="1"/>
  <c r="AB139" i="38" s="1"/>
  <c r="BP126" i="38"/>
  <c r="H55" i="38"/>
  <c r="T101" i="38"/>
  <c r="T65" i="38"/>
  <c r="T63" i="38"/>
  <c r="T138" i="38" s="1"/>
  <c r="T139" i="38" s="1"/>
  <c r="T85" i="38"/>
  <c r="AY85" i="38"/>
  <c r="AY101" i="38"/>
  <c r="AY63" i="38"/>
  <c r="AY138" i="38" s="1"/>
  <c r="AY139" i="38" s="1"/>
  <c r="AY65" i="38"/>
  <c r="Y125" i="38"/>
  <c r="Y128" i="38" s="1"/>
  <c r="Y132" i="38" s="1"/>
  <c r="Y133" i="38" s="1"/>
  <c r="BE101" i="38"/>
  <c r="BE85" i="38"/>
  <c r="BE63" i="38"/>
  <c r="BE138" i="38" s="1"/>
  <c r="BE139" i="38" s="1"/>
  <c r="BE65" i="38"/>
  <c r="BN101" i="38"/>
  <c r="BN65" i="38"/>
  <c r="BN85" i="38"/>
  <c r="BN63" i="38"/>
  <c r="BN138" i="38" s="1"/>
  <c r="BN139" i="38" s="1"/>
  <c r="U101" i="38"/>
  <c r="U63" i="38"/>
  <c r="U138" i="38" s="1"/>
  <c r="U139" i="38" s="1"/>
  <c r="U85" i="38"/>
  <c r="U65" i="38"/>
  <c r="AA85" i="38"/>
  <c r="AA101" i="38"/>
  <c r="AA63" i="38"/>
  <c r="AA138" i="38" s="1"/>
  <c r="AA139" i="38" s="1"/>
  <c r="AA65" i="38"/>
  <c r="AB125" i="38"/>
  <c r="AB128" i="38" s="1"/>
  <c r="AB132" i="38" s="1"/>
  <c r="AB133" i="38" s="1"/>
  <c r="AC63" i="38"/>
  <c r="AC138" i="38" s="1"/>
  <c r="AC139" i="38" s="1"/>
  <c r="AC65" i="38"/>
  <c r="AC101" i="38"/>
  <c r="AC85" i="38"/>
  <c r="BF126" i="38"/>
  <c r="BE126" i="38"/>
  <c r="H55" i="37"/>
  <c r="AE125" i="38"/>
  <c r="AE128" i="38" s="1"/>
  <c r="AE132" i="38" s="1"/>
  <c r="AE133" i="38" s="1"/>
  <c r="T125" i="38"/>
  <c r="T128" i="38" s="1"/>
  <c r="T132" i="38" s="1"/>
  <c r="T133" i="38" s="1"/>
  <c r="AO101" i="38"/>
  <c r="AO85" i="38"/>
  <c r="AO63" i="38"/>
  <c r="AO138" i="38" s="1"/>
  <c r="AO139" i="38" s="1"/>
  <c r="AO65" i="38"/>
  <c r="AI85" i="38"/>
  <c r="AI63" i="38"/>
  <c r="AI138" i="38" s="1"/>
  <c r="AI139" i="38" s="1"/>
  <c r="AI101" i="38"/>
  <c r="AI65" i="38"/>
  <c r="BQ126" i="38"/>
  <c r="AJ101" i="38"/>
  <c r="AJ85" i="38"/>
  <c r="AJ65" i="38"/>
  <c r="AJ63" i="38"/>
  <c r="AJ138" i="38" s="1"/>
  <c r="AJ139" i="38" s="1"/>
  <c r="N125" i="38"/>
  <c r="N128" i="38" s="1"/>
  <c r="N132" i="38" s="1"/>
  <c r="N133" i="38" s="1"/>
  <c r="AR101" i="38"/>
  <c r="AR65" i="38"/>
  <c r="AR63" i="38"/>
  <c r="AR138" i="38" s="1"/>
  <c r="AR139" i="38" s="1"/>
  <c r="AR85" i="38"/>
  <c r="AQ125" i="38"/>
  <c r="AQ128" i="38" s="1"/>
  <c r="AQ132" i="38" s="1"/>
  <c r="AQ133" i="38" s="1"/>
  <c r="O125" i="38"/>
  <c r="O128" i="38" s="1"/>
  <c r="O132" i="38" s="1"/>
  <c r="O133" i="38" s="1"/>
  <c r="I101" i="38"/>
  <c r="I85" i="38"/>
  <c r="I63" i="38"/>
  <c r="I65" i="38"/>
  <c r="AM101" i="38"/>
  <c r="AM85" i="38"/>
  <c r="AM63" i="38"/>
  <c r="AM138" i="38" s="1"/>
  <c r="AM139" i="38" s="1"/>
  <c r="AM65" i="38"/>
  <c r="BA126" i="38"/>
  <c r="AJ125" i="38"/>
  <c r="AJ128" i="38" s="1"/>
  <c r="AJ132" i="38" s="1"/>
  <c r="AJ133" i="38" s="1"/>
  <c r="BC101" i="38"/>
  <c r="BC85" i="38"/>
  <c r="BC63" i="38"/>
  <c r="BC138" i="38" s="1"/>
  <c r="BC139" i="38" s="1"/>
  <c r="BC65" i="38"/>
  <c r="AL101" i="38"/>
  <c r="AL65" i="38"/>
  <c r="AL63" i="38"/>
  <c r="AL138" i="38" s="1"/>
  <c r="AL139" i="38" s="1"/>
  <c r="AL85" i="38"/>
  <c r="BM101" i="38"/>
  <c r="BM85" i="38"/>
  <c r="BM63" i="38"/>
  <c r="BM138" i="38" s="1"/>
  <c r="BM139" i="38" s="1"/>
  <c r="BM65" i="38"/>
  <c r="BC126" i="38"/>
  <c r="AU126" i="38"/>
  <c r="M125" i="38"/>
  <c r="M128" i="38" s="1"/>
  <c r="M132" i="38" s="1"/>
  <c r="M133" i="38" s="1"/>
  <c r="BN126" i="38"/>
  <c r="AA101" i="37"/>
  <c r="AA63" i="37"/>
  <c r="AA138" i="37" s="1"/>
  <c r="AA139" i="37" s="1"/>
  <c r="AA85" i="37"/>
  <c r="AA65" i="37"/>
  <c r="M101" i="37"/>
  <c r="M85" i="37"/>
  <c r="M65" i="37"/>
  <c r="M63" i="37"/>
  <c r="M138" i="37" s="1"/>
  <c r="M139" i="37" s="1"/>
  <c r="AK101" i="37"/>
  <c r="AK85" i="37"/>
  <c r="AK65" i="37"/>
  <c r="AK63" i="37"/>
  <c r="AK138" i="37" s="1"/>
  <c r="AK139" i="37" s="1"/>
  <c r="L101" i="37"/>
  <c r="L85" i="37"/>
  <c r="L65" i="37"/>
  <c r="L63" i="37"/>
  <c r="L138" i="37" s="1"/>
  <c r="L139" i="37" s="1"/>
  <c r="V101" i="37"/>
  <c r="V65" i="37"/>
  <c r="V85" i="37"/>
  <c r="V63" i="37"/>
  <c r="V138" i="37" s="1"/>
  <c r="V139" i="37" s="1"/>
  <c r="AJ101" i="37"/>
  <c r="AJ65" i="37"/>
  <c r="AJ63" i="37"/>
  <c r="AJ138" i="37" s="1"/>
  <c r="AJ139" i="37" s="1"/>
  <c r="AJ85" i="37"/>
  <c r="AN85" i="37"/>
  <c r="AN101" i="37"/>
  <c r="AN65" i="37"/>
  <c r="AN63" i="37"/>
  <c r="AN138" i="37" s="1"/>
  <c r="AN139" i="37" s="1"/>
  <c r="BA101" i="37"/>
  <c r="BA85" i="37"/>
  <c r="BA65" i="37"/>
  <c r="BA63" i="37"/>
  <c r="BA138" i="37" s="1"/>
  <c r="BA139" i="37" s="1"/>
  <c r="BO101" i="37"/>
  <c r="BO85" i="37"/>
  <c r="BO63" i="37"/>
  <c r="BO138" i="37" s="1"/>
  <c r="BO139" i="37" s="1"/>
  <c r="BO65" i="37"/>
  <c r="AF85" i="37"/>
  <c r="AF101" i="37"/>
  <c r="AF65" i="37"/>
  <c r="AF63" i="37"/>
  <c r="AF138" i="37" s="1"/>
  <c r="AF139" i="37" s="1"/>
  <c r="BT101" i="37"/>
  <c r="BT85" i="37"/>
  <c r="BT65" i="37"/>
  <c r="BT63" i="37"/>
  <c r="BT138" i="37" s="1"/>
  <c r="BT139" i="37" s="1"/>
  <c r="T101" i="37"/>
  <c r="T65" i="37"/>
  <c r="T85" i="37"/>
  <c r="T63" i="37"/>
  <c r="T138" i="37" s="1"/>
  <c r="T139" i="37" s="1"/>
  <c r="AL101" i="37"/>
  <c r="AL85" i="37"/>
  <c r="AL65" i="37"/>
  <c r="AL63" i="37"/>
  <c r="AL138" i="37" s="1"/>
  <c r="AL139" i="37" s="1"/>
  <c r="P85" i="37"/>
  <c r="P101" i="37"/>
  <c r="P65" i="37"/>
  <c r="P63" i="37"/>
  <c r="P138" i="37" s="1"/>
  <c r="P139" i="37" s="1"/>
  <c r="AB101" i="37"/>
  <c r="AB85" i="37"/>
  <c r="AB65" i="37"/>
  <c r="AB63" i="37"/>
  <c r="AB138" i="37" s="1"/>
  <c r="AB139" i="37" s="1"/>
  <c r="R101" i="37"/>
  <c r="R85" i="37"/>
  <c r="R63" i="37"/>
  <c r="R138" i="37" s="1"/>
  <c r="R139" i="37" s="1"/>
  <c r="R65" i="37"/>
  <c r="BN101" i="37"/>
  <c r="BN85" i="37"/>
  <c r="BN63" i="37"/>
  <c r="BN138" i="37" s="1"/>
  <c r="BN139" i="37" s="1"/>
  <c r="BN65" i="37"/>
  <c r="AW85" i="37"/>
  <c r="AW63" i="37"/>
  <c r="AW138" i="37" s="1"/>
  <c r="AW139" i="37" s="1"/>
  <c r="AW101" i="37"/>
  <c r="AW65" i="37"/>
  <c r="AT101" i="37"/>
  <c r="AT85" i="37"/>
  <c r="AT65" i="37"/>
  <c r="AT63" i="37"/>
  <c r="AT138" i="37" s="1"/>
  <c r="AT139" i="37" s="1"/>
  <c r="BI85" i="37"/>
  <c r="BI101" i="37"/>
  <c r="BI65" i="37"/>
  <c r="BI63" i="37"/>
  <c r="BI138" i="37" s="1"/>
  <c r="BI139" i="37" s="1"/>
  <c r="AA125" i="37"/>
  <c r="AA128" i="37" s="1"/>
  <c r="AA132" i="37" s="1"/>
  <c r="AA133" i="37" s="1"/>
  <c r="BM101" i="37"/>
  <c r="BM85" i="37"/>
  <c r="BM63" i="37"/>
  <c r="BM138" i="37" s="1"/>
  <c r="BM139" i="37" s="1"/>
  <c r="BM65" i="37"/>
  <c r="S101" i="37"/>
  <c r="S85" i="37"/>
  <c r="S63" i="37"/>
  <c r="S138" i="37" s="1"/>
  <c r="S139" i="37" s="1"/>
  <c r="S65" i="37"/>
  <c r="X85" i="37"/>
  <c r="X101" i="37"/>
  <c r="X65" i="37"/>
  <c r="X63" i="37"/>
  <c r="X138" i="37" s="1"/>
  <c r="X139" i="37" s="1"/>
  <c r="Z101" i="37"/>
  <c r="Z63" i="37"/>
  <c r="Z138" i="37" s="1"/>
  <c r="Z139" i="37" s="1"/>
  <c r="Z85" i="37"/>
  <c r="Z65" i="37"/>
  <c r="AI101" i="37"/>
  <c r="AI63" i="37"/>
  <c r="AI138" i="37" s="1"/>
  <c r="AI139" i="37" s="1"/>
  <c r="AI85" i="37"/>
  <c r="AI65" i="37"/>
  <c r="AH101" i="37"/>
  <c r="AH63" i="37"/>
  <c r="AH138" i="37" s="1"/>
  <c r="AH139" i="37" s="1"/>
  <c r="AH65" i="37"/>
  <c r="AH85" i="37"/>
  <c r="AC101" i="37"/>
  <c r="AC85" i="37"/>
  <c r="AC65" i="37"/>
  <c r="AC63" i="37"/>
  <c r="AC138" i="37" s="1"/>
  <c r="AC139" i="37" s="1"/>
  <c r="AY85" i="37"/>
  <c r="AY63" i="37"/>
  <c r="AY138" i="37" s="1"/>
  <c r="AY139" i="37" s="1"/>
  <c r="AY101" i="37"/>
  <c r="AY65" i="37"/>
  <c r="U101" i="37"/>
  <c r="U85" i="37"/>
  <c r="U65" i="37"/>
  <c r="U63" i="37"/>
  <c r="U138" i="37" s="1"/>
  <c r="U139" i="37" s="1"/>
  <c r="AK125" i="37"/>
  <c r="AK128" i="37" s="1"/>
  <c r="AK132" i="37" s="1"/>
  <c r="AK133" i="37" s="1"/>
  <c r="AR101" i="37"/>
  <c r="AR85" i="37"/>
  <c r="AR65" i="37"/>
  <c r="AR63" i="37"/>
  <c r="AR138" i="37" s="1"/>
  <c r="AR139" i="37" s="1"/>
  <c r="BU101" i="37"/>
  <c r="BU63" i="37"/>
  <c r="BU138" i="37" s="1"/>
  <c r="BU139" i="37" s="1"/>
  <c r="BU65" i="37"/>
  <c r="BU85" i="37"/>
  <c r="AQ101" i="37"/>
  <c r="AQ63" i="37"/>
  <c r="AQ138" i="37" s="1"/>
  <c r="AQ139" i="37" s="1"/>
  <c r="AQ85" i="37"/>
  <c r="AQ65" i="37"/>
  <c r="V125" i="37"/>
  <c r="V128" i="37" s="1"/>
  <c r="V132" i="37" s="1"/>
  <c r="V133" i="37" s="1"/>
  <c r="AJ125" i="37"/>
  <c r="AJ128" i="37" s="1"/>
  <c r="AJ132" i="37" s="1"/>
  <c r="AJ133" i="37" s="1"/>
  <c r="AP101" i="37"/>
  <c r="AP63" i="37"/>
  <c r="AP138" i="37" s="1"/>
  <c r="AP139" i="37" s="1"/>
  <c r="AP85" i="37"/>
  <c r="AP65" i="37"/>
  <c r="J101" i="37"/>
  <c r="J63" i="37"/>
  <c r="J138" i="37" s="1"/>
  <c r="J139" i="37" s="1"/>
  <c r="J65" i="37"/>
  <c r="J85" i="37"/>
  <c r="BB101" i="37"/>
  <c r="BB85" i="37"/>
  <c r="BB65" i="37"/>
  <c r="BB63" i="37"/>
  <c r="BB138" i="37" s="1"/>
  <c r="BB139" i="37" s="1"/>
  <c r="R125" i="37"/>
  <c r="R128" i="37" s="1"/>
  <c r="R132" i="37" s="1"/>
  <c r="R133" i="37" s="1"/>
  <c r="BK85" i="37"/>
  <c r="BK101" i="37"/>
  <c r="BK65" i="37"/>
  <c r="BK63" i="37"/>
  <c r="BK138" i="37" s="1"/>
  <c r="BK139" i="37" s="1"/>
  <c r="AV101" i="37"/>
  <c r="AV85" i="37"/>
  <c r="AV65" i="37"/>
  <c r="AV63" i="37"/>
  <c r="AV138" i="37" s="1"/>
  <c r="AV139" i="37" s="1"/>
  <c r="W85" i="37"/>
  <c r="W101" i="37"/>
  <c r="W65" i="37"/>
  <c r="W63" i="37"/>
  <c r="W138" i="37" s="1"/>
  <c r="W139" i="37" s="1"/>
  <c r="M125" i="37"/>
  <c r="M128" i="37" s="1"/>
  <c r="M132" i="37" s="1"/>
  <c r="M133" i="37" s="1"/>
  <c r="AX101" i="37"/>
  <c r="AX63" i="37"/>
  <c r="AX138" i="37" s="1"/>
  <c r="AX139" i="37" s="1"/>
  <c r="AX65" i="37"/>
  <c r="AX85" i="37"/>
  <c r="BH101" i="37"/>
  <c r="BH85" i="37"/>
  <c r="BH65" i="37"/>
  <c r="BH63" i="37"/>
  <c r="BH138" i="37" s="1"/>
  <c r="BH139" i="37" s="1"/>
  <c r="BE101" i="37"/>
  <c r="BE63" i="37"/>
  <c r="BE138" i="37" s="1"/>
  <c r="BE139" i="37" s="1"/>
  <c r="BE85" i="37"/>
  <c r="BE65" i="37"/>
  <c r="BJ101" i="37"/>
  <c r="BJ85" i="37"/>
  <c r="BJ65" i="37"/>
  <c r="BJ63" i="37"/>
  <c r="BJ138" i="37" s="1"/>
  <c r="BJ139" i="37" s="1"/>
  <c r="BP101" i="37"/>
  <c r="BP85" i="37"/>
  <c r="BP65" i="37"/>
  <c r="BP63" i="37"/>
  <c r="BP138" i="37" s="1"/>
  <c r="BP139" i="37" s="1"/>
  <c r="AE85" i="37"/>
  <c r="AE65" i="37"/>
  <c r="AE63" i="37"/>
  <c r="AE138" i="37" s="1"/>
  <c r="AE139" i="37" s="1"/>
  <c r="AE101" i="37"/>
  <c r="BF101" i="37"/>
  <c r="BF63" i="37"/>
  <c r="BF138" i="37" s="1"/>
  <c r="BF139" i="37" s="1"/>
  <c r="BF85" i="37"/>
  <c r="BF65" i="37"/>
  <c r="BS101" i="37"/>
  <c r="BS85" i="37"/>
  <c r="BS65" i="37"/>
  <c r="BS63" i="37"/>
  <c r="BS138" i="37" s="1"/>
  <c r="BS139" i="37" s="1"/>
  <c r="Y101" i="37"/>
  <c r="Y63" i="37"/>
  <c r="Y138" i="37" s="1"/>
  <c r="Y139" i="37" s="1"/>
  <c r="Y85" i="37"/>
  <c r="Y65" i="37"/>
  <c r="BB126" i="37"/>
  <c r="BD101" i="37"/>
  <c r="BD85" i="37"/>
  <c r="BD65" i="37"/>
  <c r="BD63" i="37"/>
  <c r="BD138" i="37" s="1"/>
  <c r="BD139" i="37" s="1"/>
  <c r="AS101" i="37"/>
  <c r="AS85" i="37"/>
  <c r="AS65" i="37"/>
  <c r="AS63" i="37"/>
  <c r="AS138" i="37" s="1"/>
  <c r="AS139" i="37" s="1"/>
  <c r="K101" i="37"/>
  <c r="K85" i="37"/>
  <c r="K65" i="37"/>
  <c r="K63" i="37"/>
  <c r="K138" i="37" s="1"/>
  <c r="K139" i="37" s="1"/>
  <c r="BQ101" i="37"/>
  <c r="BQ85" i="37"/>
  <c r="BQ65" i="37"/>
  <c r="BQ63" i="37"/>
  <c r="BQ138" i="37" s="1"/>
  <c r="BQ139" i="37" s="1"/>
  <c r="BV63" i="37"/>
  <c r="BV138" i="37" s="1"/>
  <c r="BV139" i="37" s="1"/>
  <c r="BV85" i="37"/>
  <c r="BV65" i="37"/>
  <c r="BV101" i="37"/>
  <c r="AU101" i="37"/>
  <c r="AU85" i="37"/>
  <c r="AU65" i="37"/>
  <c r="AU63" i="37"/>
  <c r="AU138" i="37" s="1"/>
  <c r="AU139" i="37" s="1"/>
  <c r="BE126" i="37"/>
  <c r="N101" i="37"/>
  <c r="N85" i="37"/>
  <c r="N65" i="37"/>
  <c r="N63" i="37"/>
  <c r="N138" i="37" s="1"/>
  <c r="N139" i="37" s="1"/>
  <c r="AS126" i="37"/>
  <c r="AP125" i="37"/>
  <c r="AP128" i="37" s="1"/>
  <c r="AP132" i="37" s="1"/>
  <c r="AP133" i="37" s="1"/>
  <c r="K125" i="37"/>
  <c r="K128" i="37" s="1"/>
  <c r="K132" i="37" s="1"/>
  <c r="K133" i="37" s="1"/>
  <c r="AE125" i="37"/>
  <c r="AE128" i="37" s="1"/>
  <c r="AE132" i="37" s="1"/>
  <c r="AE133" i="37" s="1"/>
  <c r="AD101" i="37"/>
  <c r="AD85" i="37"/>
  <c r="AD65" i="37"/>
  <c r="AD63" i="37"/>
  <c r="AD138" i="37" s="1"/>
  <c r="AD139" i="37" s="1"/>
  <c r="AZ101" i="37"/>
  <c r="AZ65" i="37"/>
  <c r="AZ85" i="37"/>
  <c r="AZ63" i="37"/>
  <c r="AZ138" i="37" s="1"/>
  <c r="AZ139" i="37" s="1"/>
  <c r="W125" i="37"/>
  <c r="W128" i="37" s="1"/>
  <c r="W132" i="37" s="1"/>
  <c r="W133" i="37" s="1"/>
  <c r="L125" i="37"/>
  <c r="L128" i="37" s="1"/>
  <c r="L132" i="37" s="1"/>
  <c r="L133" i="37" s="1"/>
  <c r="I63" i="37"/>
  <c r="I101" i="37"/>
  <c r="I85" i="37"/>
  <c r="I65" i="37"/>
  <c r="AG85" i="37"/>
  <c r="AG63" i="37"/>
  <c r="AG138" i="37" s="1"/>
  <c r="AG139" i="37" s="1"/>
  <c r="AG101" i="37"/>
  <c r="AG65" i="37"/>
  <c r="BG101" i="37"/>
  <c r="BG85" i="37"/>
  <c r="BG63" i="37"/>
  <c r="BG138" i="37" s="1"/>
  <c r="BG139" i="37" s="1"/>
  <c r="BG65" i="37"/>
  <c r="BC85" i="37"/>
  <c r="BC101" i="37"/>
  <c r="BC65" i="37"/>
  <c r="BC63" i="37"/>
  <c r="BC138" i="37" s="1"/>
  <c r="BC139" i="37" s="1"/>
  <c r="O85" i="37"/>
  <c r="O65" i="37"/>
  <c r="O101" i="37"/>
  <c r="O63" i="37"/>
  <c r="O138" i="37" s="1"/>
  <c r="O139" i="37" s="1"/>
  <c r="BR101" i="37"/>
  <c r="BR85" i="37"/>
  <c r="BR65" i="37"/>
  <c r="BR63" i="37"/>
  <c r="BR138" i="37" s="1"/>
  <c r="BR139" i="37" s="1"/>
  <c r="AO63" i="37"/>
  <c r="AO138" i="37" s="1"/>
  <c r="AO139" i="37" s="1"/>
  <c r="AO101" i="37"/>
  <c r="AO85" i="37"/>
  <c r="AO65" i="37"/>
  <c r="BL101" i="37"/>
  <c r="BL85" i="37"/>
  <c r="BL65" i="37"/>
  <c r="BL63" i="37"/>
  <c r="BL138" i="37" s="1"/>
  <c r="BL139" i="37" s="1"/>
  <c r="Q85" i="37"/>
  <c r="Q101" i="37"/>
  <c r="Q63" i="37"/>
  <c r="Q138" i="37" s="1"/>
  <c r="Q139" i="37" s="1"/>
  <c r="Q65" i="37"/>
  <c r="AM85" i="37"/>
  <c r="AM65" i="37"/>
  <c r="AM63" i="37"/>
  <c r="AM138" i="37" s="1"/>
  <c r="AM139" i="37" s="1"/>
  <c r="AM101" i="37"/>
  <c r="Y125" i="37"/>
  <c r="Y128" i="37" s="1"/>
  <c r="Y132" i="37" s="1"/>
  <c r="Y133" i="37" s="1"/>
  <c r="Q125" i="37"/>
  <c r="Q128" i="37" s="1"/>
  <c r="Q132" i="37" s="1"/>
  <c r="Q133" i="37" s="1"/>
  <c r="BQ126" i="37"/>
  <c r="AE101" i="36"/>
  <c r="AE85" i="36"/>
  <c r="AE63" i="36"/>
  <c r="AE138" i="36" s="1"/>
  <c r="AE139" i="36" s="1"/>
  <c r="AE65" i="36"/>
  <c r="AC65" i="36"/>
  <c r="AC101" i="36"/>
  <c r="AC63" i="36"/>
  <c r="AC138" i="36" s="1"/>
  <c r="AC139" i="36" s="1"/>
  <c r="AC85" i="36"/>
  <c r="AK85" i="36"/>
  <c r="AK65" i="36"/>
  <c r="AK63" i="36"/>
  <c r="AK138" i="36" s="1"/>
  <c r="AK139" i="36" s="1"/>
  <c r="AK101" i="36"/>
  <c r="AJ65" i="36"/>
  <c r="AJ101" i="36"/>
  <c r="AJ85" i="36"/>
  <c r="AJ63" i="36"/>
  <c r="AJ138" i="36" s="1"/>
  <c r="AJ139" i="36" s="1"/>
  <c r="BJ63" i="36"/>
  <c r="BJ138" i="36" s="1"/>
  <c r="BJ139" i="36" s="1"/>
  <c r="BJ85" i="36"/>
  <c r="BJ65" i="36"/>
  <c r="BJ101" i="36"/>
  <c r="AJ125" i="36"/>
  <c r="AJ128" i="36" s="1"/>
  <c r="AJ132" i="36" s="1"/>
  <c r="AJ133" i="36" s="1"/>
  <c r="BN65" i="36"/>
  <c r="BN63" i="36"/>
  <c r="BN138" i="36" s="1"/>
  <c r="BN139" i="36" s="1"/>
  <c r="BN85" i="36"/>
  <c r="BN101" i="36"/>
  <c r="N101" i="36"/>
  <c r="N85" i="36"/>
  <c r="N65" i="36"/>
  <c r="N63" i="36"/>
  <c r="N138" i="36" s="1"/>
  <c r="N139" i="36" s="1"/>
  <c r="BF65" i="36"/>
  <c r="BF101" i="36"/>
  <c r="BF63" i="36"/>
  <c r="BF138" i="36" s="1"/>
  <c r="BF139" i="36" s="1"/>
  <c r="BF85" i="36"/>
  <c r="H55" i="36"/>
  <c r="L101" i="36"/>
  <c r="L63" i="36"/>
  <c r="L138" i="36" s="1"/>
  <c r="L139" i="36" s="1"/>
  <c r="L65" i="36"/>
  <c r="L85" i="36"/>
  <c r="BG65" i="36"/>
  <c r="BG85" i="36"/>
  <c r="BG101" i="36"/>
  <c r="BG63" i="36"/>
  <c r="BG138" i="36" s="1"/>
  <c r="BG139" i="36" s="1"/>
  <c r="BV126" i="36"/>
  <c r="BV101" i="36"/>
  <c r="BV65" i="36"/>
  <c r="BV85" i="36"/>
  <c r="BV63" i="36"/>
  <c r="BV138" i="36" s="1"/>
  <c r="BV139" i="36" s="1"/>
  <c r="BG126" i="36"/>
  <c r="Z85" i="36"/>
  <c r="Z63" i="36"/>
  <c r="Z138" i="36" s="1"/>
  <c r="Z139" i="36" s="1"/>
  <c r="Z101" i="36"/>
  <c r="Z65" i="36"/>
  <c r="K65" i="36"/>
  <c r="K85" i="36"/>
  <c r="K101" i="36"/>
  <c r="K63" i="36"/>
  <c r="K138" i="36" s="1"/>
  <c r="K139" i="36" s="1"/>
  <c r="AV65" i="36"/>
  <c r="AV101" i="36"/>
  <c r="AV63" i="36"/>
  <c r="AV138" i="36" s="1"/>
  <c r="AV139" i="36" s="1"/>
  <c r="AV85" i="36"/>
  <c r="P125" i="36"/>
  <c r="P128" i="36" s="1"/>
  <c r="P132" i="36" s="1"/>
  <c r="P133" i="36" s="1"/>
  <c r="P101" i="36"/>
  <c r="P63" i="36"/>
  <c r="P138" i="36" s="1"/>
  <c r="P139" i="36" s="1"/>
  <c r="P85" i="36"/>
  <c r="P65" i="36"/>
  <c r="BC63" i="36"/>
  <c r="BC138" i="36" s="1"/>
  <c r="BC139" i="36" s="1"/>
  <c r="BC65" i="36"/>
  <c r="BC85" i="36"/>
  <c r="BC101" i="36"/>
  <c r="BH85" i="36"/>
  <c r="BH65" i="36"/>
  <c r="BH101" i="36"/>
  <c r="BH63" i="36"/>
  <c r="BH138" i="36" s="1"/>
  <c r="BH139" i="36" s="1"/>
  <c r="AA101" i="36"/>
  <c r="AA65" i="36"/>
  <c r="AA85" i="36"/>
  <c r="AA63" i="36"/>
  <c r="AA138" i="36" s="1"/>
  <c r="AA139" i="36" s="1"/>
  <c r="BC126" i="36"/>
  <c r="AU65" i="36"/>
  <c r="AU101" i="36"/>
  <c r="AU85" i="36"/>
  <c r="AU63" i="36"/>
  <c r="AU138" i="36" s="1"/>
  <c r="AU139" i="36" s="1"/>
  <c r="BS65" i="36"/>
  <c r="BS101" i="36"/>
  <c r="BS85" i="36"/>
  <c r="BS63" i="36"/>
  <c r="BS138" i="36" s="1"/>
  <c r="BS139" i="36" s="1"/>
  <c r="AQ125" i="36"/>
  <c r="AQ128" i="36" s="1"/>
  <c r="AQ132" i="36" s="1"/>
  <c r="AQ133" i="36" s="1"/>
  <c r="AQ63" i="36"/>
  <c r="AQ138" i="36" s="1"/>
  <c r="AQ139" i="36" s="1"/>
  <c r="AQ85" i="36"/>
  <c r="AQ65" i="36"/>
  <c r="AQ101" i="36"/>
  <c r="AH125" i="36"/>
  <c r="AH128" i="36" s="1"/>
  <c r="AH132" i="36" s="1"/>
  <c r="AH133" i="36" s="1"/>
  <c r="AH101" i="36"/>
  <c r="AH65" i="36"/>
  <c r="AH63" i="36"/>
  <c r="AH138" i="36" s="1"/>
  <c r="AH139" i="36" s="1"/>
  <c r="AH85" i="36"/>
  <c r="AC125" i="36"/>
  <c r="AC128" i="36" s="1"/>
  <c r="AC132" i="36" s="1"/>
  <c r="AC133" i="36" s="1"/>
  <c r="AX126" i="36"/>
  <c r="AX65" i="36"/>
  <c r="AX63" i="36"/>
  <c r="AX138" i="36" s="1"/>
  <c r="AX139" i="36" s="1"/>
  <c r="AX101" i="36"/>
  <c r="AX85" i="36"/>
  <c r="BD101" i="36"/>
  <c r="BD63" i="36"/>
  <c r="BD138" i="36" s="1"/>
  <c r="BD139" i="36" s="1"/>
  <c r="BD85" i="36"/>
  <c r="BD65" i="36"/>
  <c r="AL65" i="36"/>
  <c r="AL101" i="36"/>
  <c r="AL63" i="36"/>
  <c r="AL138" i="36" s="1"/>
  <c r="AL139" i="36" s="1"/>
  <c r="AL85" i="36"/>
  <c r="AR65" i="36"/>
  <c r="AR63" i="36"/>
  <c r="AR138" i="36" s="1"/>
  <c r="AR139" i="36" s="1"/>
  <c r="AR101" i="36"/>
  <c r="AR85" i="36"/>
  <c r="BT65" i="36"/>
  <c r="BT101" i="36"/>
  <c r="BT85" i="36"/>
  <c r="BT63" i="36"/>
  <c r="BT138" i="36" s="1"/>
  <c r="BT139" i="36" s="1"/>
  <c r="AS101" i="36"/>
  <c r="AS85" i="36"/>
  <c r="AS65" i="36"/>
  <c r="AS63" i="36"/>
  <c r="AS138" i="36" s="1"/>
  <c r="AS139" i="36" s="1"/>
  <c r="S85" i="36"/>
  <c r="S65" i="36"/>
  <c r="S101" i="36"/>
  <c r="S63" i="36"/>
  <c r="S138" i="36" s="1"/>
  <c r="S139" i="36" s="1"/>
  <c r="BT126" i="36"/>
  <c r="BU101" i="36"/>
  <c r="BU63" i="36"/>
  <c r="BU138" i="36" s="1"/>
  <c r="BU139" i="36" s="1"/>
  <c r="BU65" i="36"/>
  <c r="BU85" i="36"/>
  <c r="V125" i="36"/>
  <c r="V128" i="36" s="1"/>
  <c r="V132" i="36" s="1"/>
  <c r="V133" i="36" s="1"/>
  <c r="V65" i="36"/>
  <c r="V101" i="36"/>
  <c r="V85" i="36"/>
  <c r="V63" i="36"/>
  <c r="V138" i="36" s="1"/>
  <c r="V139" i="36" s="1"/>
  <c r="AL125" i="36"/>
  <c r="AL128" i="36" s="1"/>
  <c r="AL132" i="36" s="1"/>
  <c r="AL133" i="36" s="1"/>
  <c r="BL65" i="36"/>
  <c r="BL101" i="36"/>
  <c r="BL63" i="36"/>
  <c r="BL138" i="36" s="1"/>
  <c r="BL139" i="36" s="1"/>
  <c r="BL85" i="36"/>
  <c r="BP126" i="36"/>
  <c r="BP65" i="36"/>
  <c r="BP85" i="36"/>
  <c r="BP63" i="36"/>
  <c r="BP138" i="36" s="1"/>
  <c r="BP139" i="36" s="1"/>
  <c r="BP101" i="36"/>
  <c r="AO125" i="36"/>
  <c r="AO128" i="36" s="1"/>
  <c r="AO132" i="36" s="1"/>
  <c r="AO133" i="36" s="1"/>
  <c r="AO63" i="36"/>
  <c r="AO138" i="36" s="1"/>
  <c r="AO139" i="36" s="1"/>
  <c r="AO101" i="36"/>
  <c r="AO85" i="36"/>
  <c r="AO65" i="36"/>
  <c r="W101" i="36"/>
  <c r="W85" i="36"/>
  <c r="W63" i="36"/>
  <c r="W138" i="36" s="1"/>
  <c r="W139" i="36" s="1"/>
  <c r="W65" i="36"/>
  <c r="AE125" i="36"/>
  <c r="AE128" i="36" s="1"/>
  <c r="AE132" i="36" s="1"/>
  <c r="AE133" i="36" s="1"/>
  <c r="J101" i="36"/>
  <c r="J65" i="36"/>
  <c r="J63" i="36"/>
  <c r="J138" i="36" s="1"/>
  <c r="J139" i="36" s="1"/>
  <c r="J85" i="36"/>
  <c r="BB126" i="36"/>
  <c r="BB63" i="36"/>
  <c r="BB138" i="36" s="1"/>
  <c r="BB139" i="36" s="1"/>
  <c r="BB101" i="36"/>
  <c r="BB65" i="36"/>
  <c r="BB85" i="36"/>
  <c r="U101" i="36"/>
  <c r="U65" i="36"/>
  <c r="U85" i="36"/>
  <c r="U63" i="36"/>
  <c r="U138" i="36" s="1"/>
  <c r="U139" i="36" s="1"/>
  <c r="BA126" i="36"/>
  <c r="BA63" i="36"/>
  <c r="BA138" i="36" s="1"/>
  <c r="BA139" i="36" s="1"/>
  <c r="BA65" i="36"/>
  <c r="BA101" i="36"/>
  <c r="BA85" i="36"/>
  <c r="BM63" i="36"/>
  <c r="BM138" i="36" s="1"/>
  <c r="BM139" i="36" s="1"/>
  <c r="BM101" i="36"/>
  <c r="BM65" i="36"/>
  <c r="BM85" i="36"/>
  <c r="AM63" i="36"/>
  <c r="AM138" i="36" s="1"/>
  <c r="AM139" i="36" s="1"/>
  <c r="AM65" i="36"/>
  <c r="AM85" i="36"/>
  <c r="AM101" i="36"/>
  <c r="AD125" i="36"/>
  <c r="AD128" i="36" s="1"/>
  <c r="AD132" i="36" s="1"/>
  <c r="AD133" i="36" s="1"/>
  <c r="AD101" i="36"/>
  <c r="AD85" i="36"/>
  <c r="AD65" i="36"/>
  <c r="AD63" i="36"/>
  <c r="AD138" i="36" s="1"/>
  <c r="AD139" i="36" s="1"/>
  <c r="AN125" i="36"/>
  <c r="AN128" i="36" s="1"/>
  <c r="AN132" i="36" s="1"/>
  <c r="AN133" i="36" s="1"/>
  <c r="AN85" i="36"/>
  <c r="AN65" i="36"/>
  <c r="AN101" i="36"/>
  <c r="AN63" i="36"/>
  <c r="AN138" i="36" s="1"/>
  <c r="AN139" i="36" s="1"/>
  <c r="AG65" i="36"/>
  <c r="AG101" i="36"/>
  <c r="AG85" i="36"/>
  <c r="AG63" i="36"/>
  <c r="AG138" i="36" s="1"/>
  <c r="AG139" i="36" s="1"/>
  <c r="BI63" i="36"/>
  <c r="BI138" i="36" s="1"/>
  <c r="BI139" i="36" s="1"/>
  <c r="BI101" i="36"/>
  <c r="BI85" i="36"/>
  <c r="BI65" i="36"/>
  <c r="AW101" i="36"/>
  <c r="AW65" i="36"/>
  <c r="AW85" i="36"/>
  <c r="AW63" i="36"/>
  <c r="AW138" i="36" s="1"/>
  <c r="AW139" i="36" s="1"/>
  <c r="AF65" i="36"/>
  <c r="AF101" i="36"/>
  <c r="AF85" i="36"/>
  <c r="AF63" i="36"/>
  <c r="AF138" i="36" s="1"/>
  <c r="AF139" i="36" s="1"/>
  <c r="M101" i="36"/>
  <c r="M65" i="36"/>
  <c r="M63" i="36"/>
  <c r="M138" i="36" s="1"/>
  <c r="M139" i="36" s="1"/>
  <c r="M85" i="36"/>
  <c r="BN126" i="36"/>
  <c r="BJ126" i="36"/>
  <c r="AP65" i="36"/>
  <c r="AP101" i="36"/>
  <c r="AP85" i="36"/>
  <c r="AP63" i="36"/>
  <c r="AP138" i="36" s="1"/>
  <c r="AP139" i="36" s="1"/>
  <c r="BK126" i="36"/>
  <c r="BK85" i="36"/>
  <c r="BK101" i="36"/>
  <c r="BK63" i="36"/>
  <c r="BK138" i="36" s="1"/>
  <c r="BK139" i="36" s="1"/>
  <c r="BK65" i="36"/>
  <c r="L125" i="36"/>
  <c r="L128" i="36" s="1"/>
  <c r="L132" i="36" s="1"/>
  <c r="L133" i="36" s="1"/>
  <c r="AZ85" i="36"/>
  <c r="AZ101" i="36"/>
  <c r="AZ65" i="36"/>
  <c r="AZ63" i="36"/>
  <c r="AZ138" i="36" s="1"/>
  <c r="AZ139" i="36" s="1"/>
  <c r="BQ65" i="36"/>
  <c r="BQ101" i="36"/>
  <c r="BQ63" i="36"/>
  <c r="BQ138" i="36" s="1"/>
  <c r="BQ139" i="36" s="1"/>
  <c r="BQ85" i="36"/>
  <c r="BQ126" i="36"/>
  <c r="R65" i="36"/>
  <c r="R101" i="36"/>
  <c r="R85" i="36"/>
  <c r="R63" i="36"/>
  <c r="R138" i="36" s="1"/>
  <c r="R139" i="36" s="1"/>
  <c r="BI126" i="36"/>
  <c r="AV126" i="36"/>
  <c r="Y125" i="36"/>
  <c r="Y128" i="36" s="1"/>
  <c r="Y132" i="36" s="1"/>
  <c r="Y133" i="36" s="1"/>
  <c r="Y85" i="36"/>
  <c r="Y101" i="36"/>
  <c r="Y65" i="36"/>
  <c r="Y63" i="36"/>
  <c r="Y138" i="36" s="1"/>
  <c r="Y139" i="36" s="1"/>
  <c r="T125" i="36"/>
  <c r="T128" i="36" s="1"/>
  <c r="T132" i="36" s="1"/>
  <c r="T133" i="36" s="1"/>
  <c r="T65" i="36"/>
  <c r="T101" i="36"/>
  <c r="T85" i="36"/>
  <c r="T63" i="36"/>
  <c r="T138" i="36" s="1"/>
  <c r="T139" i="36" s="1"/>
  <c r="AZ126" i="36"/>
  <c r="W125" i="36"/>
  <c r="W128" i="36" s="1"/>
  <c r="W132" i="36" s="1"/>
  <c r="W133" i="36" s="1"/>
  <c r="AM125" i="36"/>
  <c r="AM128" i="36" s="1"/>
  <c r="AM132" i="36" s="1"/>
  <c r="AM133" i="36" s="1"/>
  <c r="AB101" i="36"/>
  <c r="AB65" i="36"/>
  <c r="AB85" i="36"/>
  <c r="AB63" i="36"/>
  <c r="AB138" i="36" s="1"/>
  <c r="AB139" i="36" s="1"/>
  <c r="BR63" i="36"/>
  <c r="BR138" i="36" s="1"/>
  <c r="BR139" i="36" s="1"/>
  <c r="BR101" i="36"/>
  <c r="BR85" i="36"/>
  <c r="BR65" i="36"/>
  <c r="BE63" i="36"/>
  <c r="BE138" i="36" s="1"/>
  <c r="BE139" i="36" s="1"/>
  <c r="BE85" i="36"/>
  <c r="BE101" i="36"/>
  <c r="BE65" i="36"/>
  <c r="AY101" i="36"/>
  <c r="AY85" i="36"/>
  <c r="AY65" i="36"/>
  <c r="AY63" i="36"/>
  <c r="AY138" i="36" s="1"/>
  <c r="AY139" i="36" s="1"/>
  <c r="X125" i="36"/>
  <c r="X128" i="36" s="1"/>
  <c r="X132" i="36" s="1"/>
  <c r="X133" i="36" s="1"/>
  <c r="X101" i="36"/>
  <c r="X65" i="36"/>
  <c r="X63" i="36"/>
  <c r="X138" i="36" s="1"/>
  <c r="X139" i="36" s="1"/>
  <c r="X85" i="36"/>
  <c r="O65" i="36"/>
  <c r="O101" i="36"/>
  <c r="O85" i="36"/>
  <c r="O63" i="36"/>
  <c r="O138" i="36" s="1"/>
  <c r="O139" i="36" s="1"/>
  <c r="I65" i="36"/>
  <c r="I63" i="36"/>
  <c r="I85" i="36"/>
  <c r="I101" i="36"/>
  <c r="Q65" i="36"/>
  <c r="Q101" i="36"/>
  <c r="Q85" i="36"/>
  <c r="Q63" i="36"/>
  <c r="Q138" i="36" s="1"/>
  <c r="Q139" i="36" s="1"/>
  <c r="AI101" i="36"/>
  <c r="AI65" i="36"/>
  <c r="AI85" i="36"/>
  <c r="AI63" i="36"/>
  <c r="AI138" i="36" s="1"/>
  <c r="AI139" i="36" s="1"/>
  <c r="BO101" i="36"/>
  <c r="BO65" i="36"/>
  <c r="BO63" i="36"/>
  <c r="BO138" i="36" s="1"/>
  <c r="BO139" i="36" s="1"/>
  <c r="BO85" i="36"/>
  <c r="AT65" i="36"/>
  <c r="AT101" i="36"/>
  <c r="AT63" i="36"/>
  <c r="AT138" i="36" s="1"/>
  <c r="AT139" i="36" s="1"/>
  <c r="AT85" i="36"/>
  <c r="J125" i="36"/>
  <c r="J128" i="36" s="1"/>
  <c r="J132" i="36" s="1"/>
  <c r="J133" i="36" s="1"/>
  <c r="BR126" i="36"/>
  <c r="AX125" i="35"/>
  <c r="BT125" i="35"/>
  <c r="AM126" i="35"/>
  <c r="BS125" i="35"/>
  <c r="AP126" i="35"/>
  <c r="Y126" i="35"/>
  <c r="BD125" i="35"/>
  <c r="AW125" i="35"/>
  <c r="AF126" i="35"/>
  <c r="BN125" i="35"/>
  <c r="BB125" i="35"/>
  <c r="T126" i="35"/>
  <c r="J126" i="35"/>
  <c r="BU125" i="35"/>
  <c r="AD126" i="35"/>
  <c r="AC126" i="35"/>
  <c r="AK126" i="35"/>
  <c r="BP125" i="35"/>
  <c r="M126" i="35"/>
  <c r="BL125" i="35"/>
  <c r="BJ125" i="35"/>
  <c r="AQ126" i="35"/>
  <c r="AS125" i="35"/>
  <c r="BC125" i="35"/>
  <c r="AA126" i="35"/>
  <c r="BG125" i="35"/>
  <c r="R126" i="35"/>
  <c r="BR125" i="35"/>
  <c r="AZ125" i="35"/>
  <c r="N126" i="35"/>
  <c r="AE126" i="35"/>
  <c r="BI125" i="35"/>
  <c r="AR126" i="35"/>
  <c r="BA125" i="35"/>
  <c r="BV125" i="35"/>
  <c r="AV125" i="35"/>
  <c r="Z126" i="35"/>
  <c r="AN126" i="35"/>
  <c r="AH126" i="35"/>
  <c r="BK125" i="35"/>
  <c r="W54" i="35"/>
  <c r="W62" i="35"/>
  <c r="W125" i="35" s="1"/>
  <c r="BV54" i="35"/>
  <c r="BV62" i="35"/>
  <c r="BV126" i="35" s="1"/>
  <c r="BB54" i="35"/>
  <c r="BB62" i="35"/>
  <c r="V54" i="35"/>
  <c r="V62" i="35"/>
  <c r="AU54" i="35"/>
  <c r="AU62" i="35"/>
  <c r="AU126" i="35" s="1"/>
  <c r="L126" i="35"/>
  <c r="BQ125" i="35"/>
  <c r="BM125" i="35"/>
  <c r="AD54" i="35"/>
  <c r="AD62" i="35"/>
  <c r="AD125" i="35" s="1"/>
  <c r="AQ54" i="35"/>
  <c r="AQ62" i="35"/>
  <c r="AX54" i="35"/>
  <c r="AX62" i="35"/>
  <c r="AP54" i="35"/>
  <c r="AP62" i="35"/>
  <c r="AE54" i="35"/>
  <c r="AE62" i="35"/>
  <c r="AE125" i="35" s="1"/>
  <c r="AM54" i="35"/>
  <c r="AM62" i="35"/>
  <c r="AM125" i="35" s="1"/>
  <c r="BQ54" i="35"/>
  <c r="BQ62" i="35"/>
  <c r="O126" i="35"/>
  <c r="P126" i="35"/>
  <c r="I126" i="35"/>
  <c r="BO125" i="35"/>
  <c r="AT54" i="35"/>
  <c r="AT62" i="35"/>
  <c r="AY54" i="35"/>
  <c r="AY62" i="35"/>
  <c r="AY126" i="35" s="1"/>
  <c r="AI54" i="35"/>
  <c r="AI62" i="35"/>
  <c r="AI125" i="35" s="1"/>
  <c r="AB54" i="35"/>
  <c r="AB62" i="35"/>
  <c r="AB125" i="35" s="1"/>
  <c r="AG54" i="35"/>
  <c r="AG62" i="35"/>
  <c r="J54" i="35"/>
  <c r="J62" i="35"/>
  <c r="BU54" i="35"/>
  <c r="BU62" i="35"/>
  <c r="BI54" i="35"/>
  <c r="BI62" i="35"/>
  <c r="BI126" i="35" s="1"/>
  <c r="Z54" i="35"/>
  <c r="Z62" i="35"/>
  <c r="K54" i="35"/>
  <c r="K62" i="35"/>
  <c r="K125" i="35" s="1"/>
  <c r="AH54" i="35"/>
  <c r="AH62" i="35"/>
  <c r="AH125" i="35" s="1"/>
  <c r="BO54" i="35"/>
  <c r="BO62" i="35"/>
  <c r="AB126" i="35"/>
  <c r="U126" i="35"/>
  <c r="W126" i="35"/>
  <c r="X126" i="35"/>
  <c r="Q126" i="35"/>
  <c r="K126" i="35"/>
  <c r="L54" i="35"/>
  <c r="L62" i="35"/>
  <c r="AJ54" i="35"/>
  <c r="AJ62" i="35"/>
  <c r="AO54" i="35"/>
  <c r="AO62" i="35"/>
  <c r="BA54" i="35"/>
  <c r="BA62" i="35"/>
  <c r="BA126" i="35" s="1"/>
  <c r="AV54" i="35"/>
  <c r="AV62" i="35"/>
  <c r="AV126" i="35" s="1"/>
  <c r="AW54" i="35"/>
  <c r="AW62" i="35"/>
  <c r="AW126" i="35" s="1"/>
  <c r="AA54" i="35"/>
  <c r="AA62" i="35"/>
  <c r="AJ126" i="35"/>
  <c r="V126" i="35"/>
  <c r="S126" i="35"/>
  <c r="BR54" i="35"/>
  <c r="BR62" i="35"/>
  <c r="BL54" i="35"/>
  <c r="BL62" i="35"/>
  <c r="BL126" i="35" s="1"/>
  <c r="O54" i="35"/>
  <c r="O62" i="35"/>
  <c r="O125" i="35" s="1"/>
  <c r="M54" i="35"/>
  <c r="M62" i="35"/>
  <c r="BN54" i="35"/>
  <c r="BN62" i="35"/>
  <c r="AL54" i="35"/>
  <c r="AL62" i="35"/>
  <c r="AL125" i="35" s="1"/>
  <c r="BF125" i="35"/>
  <c r="AG126" i="35"/>
  <c r="Q54" i="35"/>
  <c r="Q62" i="35"/>
  <c r="S54" i="35"/>
  <c r="S62" i="35"/>
  <c r="S125" i="35" s="1"/>
  <c r="T54" i="35"/>
  <c r="T62" i="35"/>
  <c r="T125" i="35" s="1"/>
  <c r="AC54" i="35"/>
  <c r="AC62" i="35"/>
  <c r="AC125" i="35" s="1"/>
  <c r="BC54" i="35"/>
  <c r="BC62" i="35"/>
  <c r="BM54" i="35"/>
  <c r="BM62" i="35"/>
  <c r="BM126" i="35" s="1"/>
  <c r="AN54" i="35"/>
  <c r="AN62" i="35"/>
  <c r="AR54" i="35"/>
  <c r="AR62" i="35"/>
  <c r="AU125" i="35"/>
  <c r="AO126" i="35"/>
  <c r="AI126" i="35"/>
  <c r="I54" i="35"/>
  <c r="I62" i="35"/>
  <c r="BG54" i="35"/>
  <c r="BG62" i="35"/>
  <c r="U54" i="35"/>
  <c r="U62" i="35"/>
  <c r="BE54" i="35"/>
  <c r="BE62" i="35"/>
  <c r="BJ54" i="35"/>
  <c r="BJ62" i="35"/>
  <c r="BD54" i="35"/>
  <c r="BD62" i="35"/>
  <c r="AS54" i="35"/>
  <c r="AS62" i="35"/>
  <c r="AS126" i="35" s="1"/>
  <c r="AF54" i="35"/>
  <c r="AF62" i="35"/>
  <c r="BP54" i="35"/>
  <c r="BP62" i="35"/>
  <c r="R54" i="35"/>
  <c r="R62" i="35"/>
  <c r="BK54" i="35"/>
  <c r="BK62" i="35"/>
  <c r="BK126" i="35" s="1"/>
  <c r="AL126" i="35"/>
  <c r="H60" i="35"/>
  <c r="X54" i="35"/>
  <c r="X62" i="35"/>
  <c r="P54" i="35"/>
  <c r="P62" i="35"/>
  <c r="P125" i="35" s="1"/>
  <c r="AK54" i="35"/>
  <c r="AK62" i="35"/>
  <c r="AZ54" i="35"/>
  <c r="AZ62" i="35"/>
  <c r="N54" i="35"/>
  <c r="N62" i="35"/>
  <c r="BH54" i="35"/>
  <c r="BH62" i="35"/>
  <c r="BH126" i="35" s="1"/>
  <c r="BT54" i="35"/>
  <c r="BT62" i="35"/>
  <c r="BS54" i="35"/>
  <c r="BS62" i="35"/>
  <c r="BS126" i="35" s="1"/>
  <c r="BH125" i="35"/>
  <c r="AT125" i="35"/>
  <c r="BE125" i="35"/>
  <c r="AY125" i="35"/>
  <c r="Y54" i="35"/>
  <c r="Y62" i="35"/>
  <c r="BF54" i="35"/>
  <c r="BF62" i="35"/>
  <c r="BF126" i="35" s="1"/>
  <c r="I83" i="27"/>
  <c r="I84" i="27" s="1"/>
  <c r="I98" i="27"/>
  <c r="I121" i="27"/>
  <c r="I122" i="27" s="1"/>
  <c r="H10" i="27"/>
  <c r="AA82" i="27"/>
  <c r="AA83" i="27" s="1"/>
  <c r="AA84" i="27" s="1"/>
  <c r="AW82" i="27"/>
  <c r="AW83" i="27" s="1"/>
  <c r="AW84" i="27" s="1"/>
  <c r="P82" i="27"/>
  <c r="P83" i="27" s="1"/>
  <c r="P84" i="27" s="1"/>
  <c r="BN82" i="27"/>
  <c r="BN83" i="27" s="1"/>
  <c r="BN84" i="27" s="1"/>
  <c r="AO82" i="27"/>
  <c r="AO83" i="27" s="1"/>
  <c r="AO84" i="27" s="1"/>
  <c r="BC82" i="27"/>
  <c r="BC83" i="27" s="1"/>
  <c r="BC84" i="27" s="1"/>
  <c r="BS82" i="27"/>
  <c r="BS83" i="27" s="1"/>
  <c r="BS84" i="27" s="1"/>
  <c r="AL82" i="27"/>
  <c r="AL83" i="27" s="1"/>
  <c r="AL84" i="27" s="1"/>
  <c r="Y82" i="27"/>
  <c r="Y83" i="27" s="1"/>
  <c r="Y84" i="27" s="1"/>
  <c r="AT82" i="27"/>
  <c r="AT83" i="27" s="1"/>
  <c r="AT84" i="27" s="1"/>
  <c r="AN82" i="27"/>
  <c r="AN83" i="27" s="1"/>
  <c r="AN84" i="27" s="1"/>
  <c r="S82" i="27"/>
  <c r="S83" i="27" s="1"/>
  <c r="S84" i="27" s="1"/>
  <c r="AE82" i="27"/>
  <c r="AE83" i="27" s="1"/>
  <c r="AE84" i="27" s="1"/>
  <c r="BB82" i="27"/>
  <c r="BB83" i="27" s="1"/>
  <c r="BB84" i="27" s="1"/>
  <c r="AS82" i="27"/>
  <c r="AS83" i="27" s="1"/>
  <c r="AS84" i="27" s="1"/>
  <c r="Q82" i="27"/>
  <c r="Q83" i="27" s="1"/>
  <c r="Q84" i="27" s="1"/>
  <c r="AI82" i="27"/>
  <c r="AI83" i="27" s="1"/>
  <c r="AI84" i="27" s="1"/>
  <c r="M82" i="27"/>
  <c r="M83" i="27" s="1"/>
  <c r="M84" i="27" s="1"/>
  <c r="AX82" i="27"/>
  <c r="AX83" i="27" s="1"/>
  <c r="AX84" i="27" s="1"/>
  <c r="AH82" i="27"/>
  <c r="AH83" i="27" s="1"/>
  <c r="AH84" i="27" s="1"/>
  <c r="BI82" i="27"/>
  <c r="BI83" i="27" s="1"/>
  <c r="BI84" i="27" s="1"/>
  <c r="AY82" i="27"/>
  <c r="AY83" i="27" s="1"/>
  <c r="AY84" i="27" s="1"/>
  <c r="V82" i="27"/>
  <c r="V83" i="27" s="1"/>
  <c r="V84" i="27" s="1"/>
  <c r="BV82" i="27"/>
  <c r="BV83" i="27" s="1"/>
  <c r="BV84" i="27" s="1"/>
  <c r="K82" i="27"/>
  <c r="K83" i="27" s="1"/>
  <c r="K84" i="27" s="1"/>
  <c r="O82" i="27"/>
  <c r="O83" i="27" s="1"/>
  <c r="O84" i="27" s="1"/>
  <c r="AG82" i="27"/>
  <c r="AG83" i="27" s="1"/>
  <c r="AG84" i="27" s="1"/>
  <c r="AF82" i="27"/>
  <c r="AF83" i="27" s="1"/>
  <c r="AF84" i="27" s="1"/>
  <c r="BD82" i="27"/>
  <c r="BD83" i="27" s="1"/>
  <c r="BD84" i="27" s="1"/>
  <c r="AR82" i="27"/>
  <c r="AR83" i="27" s="1"/>
  <c r="AR84" i="27" s="1"/>
  <c r="AU82" i="27"/>
  <c r="AU83" i="27" s="1"/>
  <c r="AU84" i="27" s="1"/>
  <c r="BK82" i="27"/>
  <c r="BK83" i="27" s="1"/>
  <c r="BK84" i="27" s="1"/>
  <c r="BH82" i="27"/>
  <c r="BH83" i="27" s="1"/>
  <c r="BH84" i="27" s="1"/>
  <c r="T82" i="27"/>
  <c r="T83" i="27" s="1"/>
  <c r="T84" i="27" s="1"/>
  <c r="BA82" i="27"/>
  <c r="BA83" i="27" s="1"/>
  <c r="BA84" i="27" s="1"/>
  <c r="AP82" i="27"/>
  <c r="AP83" i="27" s="1"/>
  <c r="AP84" i="27" s="1"/>
  <c r="BE82" i="27"/>
  <c r="BE83" i="27" s="1"/>
  <c r="BE84" i="27" s="1"/>
  <c r="AK82" i="27"/>
  <c r="AK83" i="27" s="1"/>
  <c r="AK84" i="27" s="1"/>
  <c r="BJ82" i="27"/>
  <c r="BJ83" i="27" s="1"/>
  <c r="BJ84" i="27" s="1"/>
  <c r="AD82" i="27"/>
  <c r="AD83" i="27" s="1"/>
  <c r="AD84" i="27" s="1"/>
  <c r="AQ82" i="27"/>
  <c r="AQ83" i="27" s="1"/>
  <c r="AQ84" i="27" s="1"/>
  <c r="X82" i="27"/>
  <c r="X83" i="27" s="1"/>
  <c r="X84" i="27" s="1"/>
  <c r="BL82" i="27"/>
  <c r="BL83" i="27" s="1"/>
  <c r="BL84" i="27" s="1"/>
  <c r="BG82" i="27"/>
  <c r="BG83" i="27" s="1"/>
  <c r="BG84" i="27" s="1"/>
  <c r="R82" i="27"/>
  <c r="R83" i="27" s="1"/>
  <c r="R84" i="27" s="1"/>
  <c r="Z82" i="27"/>
  <c r="Z83" i="27" s="1"/>
  <c r="Z84" i="27" s="1"/>
  <c r="U82" i="27"/>
  <c r="U83" i="27" s="1"/>
  <c r="U84" i="27" s="1"/>
  <c r="L82" i="27"/>
  <c r="L83" i="27" s="1"/>
  <c r="L84" i="27" s="1"/>
  <c r="AM82" i="27"/>
  <c r="AM83" i="27" s="1"/>
  <c r="AM84" i="27" s="1"/>
  <c r="BR82" i="27"/>
  <c r="BR83" i="27" s="1"/>
  <c r="BR84" i="27" s="1"/>
  <c r="BT82" i="27"/>
  <c r="BT83" i="27" s="1"/>
  <c r="BT84" i="27" s="1"/>
  <c r="BM82" i="27"/>
  <c r="BM83" i="27" s="1"/>
  <c r="BM84" i="27" s="1"/>
  <c r="BO82" i="27"/>
  <c r="BO83" i="27" s="1"/>
  <c r="BO84" i="27" s="1"/>
  <c r="BF82" i="27"/>
  <c r="BF83" i="27" s="1"/>
  <c r="BF84" i="27" s="1"/>
  <c r="W82" i="27"/>
  <c r="AZ82" i="27"/>
  <c r="AZ83" i="27" s="1"/>
  <c r="AZ84" i="27" s="1"/>
  <c r="H9" i="27"/>
  <c r="AV82" i="27"/>
  <c r="AV83" i="27" s="1"/>
  <c r="AV84" i="27" s="1"/>
  <c r="AB82" i="27"/>
  <c r="AB83" i="27" s="1"/>
  <c r="AB84" i="27" s="1"/>
  <c r="J82" i="27"/>
  <c r="J83" i="27" s="1"/>
  <c r="J84" i="27" s="1"/>
  <c r="AC82" i="27"/>
  <c r="AC83" i="27" s="1"/>
  <c r="AC84" i="27" s="1"/>
  <c r="BU82" i="27"/>
  <c r="BU83" i="27" s="1"/>
  <c r="BU84" i="27" s="1"/>
  <c r="AJ82" i="27"/>
  <c r="AJ83" i="27" s="1"/>
  <c r="AJ84" i="27" s="1"/>
  <c r="N82" i="27"/>
  <c r="N83" i="27" s="1"/>
  <c r="N84" i="27" s="1"/>
  <c r="BP82" i="27"/>
  <c r="BP83" i="27" s="1"/>
  <c r="BP84" i="27" s="1"/>
  <c r="BQ82" i="27"/>
  <c r="BQ83" i="27" s="1"/>
  <c r="BQ84" i="27" s="1"/>
  <c r="K34" i="27"/>
  <c r="BU127" i="35" l="1"/>
  <c r="BU128" i="35" s="1"/>
  <c r="BU132" i="35" s="1"/>
  <c r="BU133" i="35" s="1"/>
  <c r="BH127" i="35"/>
  <c r="BH128" i="35" s="1"/>
  <c r="BH132" i="35" s="1"/>
  <c r="BH133" i="35" s="1"/>
  <c r="AI127" i="35"/>
  <c r="AI128" i="35" s="1"/>
  <c r="AI132" i="35" s="1"/>
  <c r="AI133" i="35" s="1"/>
  <c r="BM127" i="35"/>
  <c r="BM128" i="35" s="1"/>
  <c r="BM132" i="35" s="1"/>
  <c r="BM133" i="35" s="1"/>
  <c r="S127" i="35"/>
  <c r="S128" i="35" s="1"/>
  <c r="S132" i="35" s="1"/>
  <c r="S133" i="35" s="1"/>
  <c r="BC127" i="35"/>
  <c r="BC128" i="35" s="1"/>
  <c r="BC132" i="35" s="1"/>
  <c r="BC133" i="35" s="1"/>
  <c r="AB127" i="35"/>
  <c r="AB128" i="35" s="1"/>
  <c r="AB132" i="35" s="1"/>
  <c r="AB133" i="35" s="1"/>
  <c r="AE127" i="35"/>
  <c r="AE128" i="35" s="1"/>
  <c r="AE132" i="35" s="1"/>
  <c r="AE133" i="35" s="1"/>
  <c r="AS127" i="35"/>
  <c r="AS128" i="35" s="1"/>
  <c r="AS132" i="35" s="1"/>
  <c r="AS133" i="35" s="1"/>
  <c r="BD127" i="35"/>
  <c r="BD128" i="35" s="1"/>
  <c r="BD132" i="35" s="1"/>
  <c r="BD133" i="35" s="1"/>
  <c r="AC127" i="35"/>
  <c r="AC128" i="35" s="1"/>
  <c r="AC132" i="35" s="1"/>
  <c r="AC133" i="35" s="1"/>
  <c r="O127" i="35"/>
  <c r="O128" i="35" s="1"/>
  <c r="O132" i="35" s="1"/>
  <c r="O133" i="35" s="1"/>
  <c r="BQ127" i="35"/>
  <c r="BQ128" i="35" s="1"/>
  <c r="BQ132" i="35" s="1"/>
  <c r="BQ133" i="35" s="1"/>
  <c r="AV127" i="35"/>
  <c r="AV128" i="35" s="1"/>
  <c r="AV132" i="35" s="1"/>
  <c r="AV133" i="35" s="1"/>
  <c r="BR127" i="35"/>
  <c r="BR128" i="35" s="1"/>
  <c r="BR132" i="35" s="1"/>
  <c r="BR133" i="35" s="1"/>
  <c r="BL127" i="35"/>
  <c r="BL128" i="35" s="1"/>
  <c r="BL132" i="35" s="1"/>
  <c r="BL133" i="35" s="1"/>
  <c r="BS127" i="35"/>
  <c r="BS128" i="35" s="1"/>
  <c r="BS132" i="35" s="1"/>
  <c r="BS133" i="35" s="1"/>
  <c r="BO127" i="35"/>
  <c r="BO128" i="35" s="1"/>
  <c r="BO132" i="35" s="1"/>
  <c r="BO133" i="35" s="1"/>
  <c r="AZ127" i="35"/>
  <c r="AZ128" i="35" s="1"/>
  <c r="AZ132" i="35" s="1"/>
  <c r="AZ133" i="35" s="1"/>
  <c r="AY127" i="35"/>
  <c r="AY128" i="35" s="1"/>
  <c r="AY132" i="35" s="1"/>
  <c r="AY133" i="35" s="1"/>
  <c r="P127" i="35"/>
  <c r="P128" i="35" s="1"/>
  <c r="P132" i="35" s="1"/>
  <c r="P133" i="35" s="1"/>
  <c r="BF127" i="35"/>
  <c r="BF128" i="35" s="1"/>
  <c r="BF132" i="35" s="1"/>
  <c r="BF133" i="35" s="1"/>
  <c r="K127" i="35"/>
  <c r="K128" i="35" s="1"/>
  <c r="K132" i="35" s="1"/>
  <c r="K133" i="35" s="1"/>
  <c r="BV127" i="35"/>
  <c r="BV128" i="35" s="1"/>
  <c r="BV132" i="35" s="1"/>
  <c r="BV133" i="35" s="1"/>
  <c r="BB127" i="35"/>
  <c r="BB128" i="35" s="1"/>
  <c r="BB132" i="35" s="1"/>
  <c r="BB133" i="35" s="1"/>
  <c r="BK127" i="35"/>
  <c r="BK128" i="35" s="1"/>
  <c r="BK132" i="35" s="1"/>
  <c r="BK133" i="35" s="1"/>
  <c r="BI127" i="35"/>
  <c r="BI128" i="35" s="1"/>
  <c r="BI132" i="35" s="1"/>
  <c r="BI133" i="35" s="1"/>
  <c r="AW127" i="35"/>
  <c r="AW128" i="35" s="1"/>
  <c r="AW132" i="35" s="1"/>
  <c r="AW133" i="35" s="1"/>
  <c r="AD127" i="35"/>
  <c r="AD128" i="35" s="1"/>
  <c r="AD132" i="35" s="1"/>
  <c r="AD133" i="35" s="1"/>
  <c r="AU127" i="35"/>
  <c r="AU128" i="35" s="1"/>
  <c r="AU132" i="35" s="1"/>
  <c r="AU133" i="35" s="1"/>
  <c r="AH127" i="35"/>
  <c r="AH128" i="35" s="1"/>
  <c r="AH132" i="35" s="1"/>
  <c r="AH133" i="35" s="1"/>
  <c r="BJ127" i="35"/>
  <c r="BJ128" i="35" s="1"/>
  <c r="BJ132" i="35" s="1"/>
  <c r="BJ133" i="35" s="1"/>
  <c r="BE127" i="35"/>
  <c r="BE128" i="35" s="1"/>
  <c r="BE132" i="35" s="1"/>
  <c r="BE133" i="35" s="1"/>
  <c r="T127" i="35"/>
  <c r="T128" i="35" s="1"/>
  <c r="T132" i="35" s="1"/>
  <c r="T133" i="35" s="1"/>
  <c r="AL127" i="35"/>
  <c r="AL128" i="35" s="1"/>
  <c r="AL132" i="35" s="1"/>
  <c r="AL133" i="35" s="1"/>
  <c r="W127" i="35"/>
  <c r="W128" i="35" s="1"/>
  <c r="W132" i="35" s="1"/>
  <c r="W133" i="35" s="1"/>
  <c r="BA127" i="35"/>
  <c r="BA128" i="35" s="1"/>
  <c r="BA132" i="35" s="1"/>
  <c r="BA133" i="35" s="1"/>
  <c r="BG127" i="35"/>
  <c r="BG128" i="35" s="1"/>
  <c r="BG132" i="35" s="1"/>
  <c r="BG133" i="35" s="1"/>
  <c r="BP127" i="35"/>
  <c r="BP128" i="35" s="1"/>
  <c r="BP132" i="35" s="1"/>
  <c r="BP133" i="35" s="1"/>
  <c r="BN127" i="35"/>
  <c r="BN128" i="35" s="1"/>
  <c r="BN132" i="35" s="1"/>
  <c r="BN133" i="35" s="1"/>
  <c r="BT127" i="35"/>
  <c r="BT128" i="35" s="1"/>
  <c r="BT132" i="35" s="1"/>
  <c r="BT133" i="35" s="1"/>
  <c r="AT127" i="35"/>
  <c r="AT128" i="35" s="1"/>
  <c r="AT132" i="35" s="1"/>
  <c r="AT133" i="35" s="1"/>
  <c r="AM127" i="35"/>
  <c r="AM128" i="35" s="1"/>
  <c r="AM132" i="35" s="1"/>
  <c r="AM133" i="35" s="1"/>
  <c r="AX127" i="35"/>
  <c r="AX128" i="35" s="1"/>
  <c r="AX132" i="35" s="1"/>
  <c r="AX133" i="35" s="1"/>
  <c r="J89" i="36"/>
  <c r="J90" i="36" s="1"/>
  <c r="J105" i="36"/>
  <c r="J106" i="36" s="1"/>
  <c r="BF89" i="36"/>
  <c r="BF90" i="36" s="1"/>
  <c r="BF105" i="36"/>
  <c r="BF106" i="36" s="1"/>
  <c r="BO89" i="36"/>
  <c r="BO90" i="36" s="1"/>
  <c r="BO105" i="36"/>
  <c r="BO106" i="36" s="1"/>
  <c r="AY89" i="36"/>
  <c r="AY90" i="36" s="1"/>
  <c r="AY105" i="36"/>
  <c r="AY106" i="36" s="1"/>
  <c r="Y89" i="36"/>
  <c r="Y90" i="36" s="1"/>
  <c r="Y105" i="36"/>
  <c r="Y106" i="36" s="1"/>
  <c r="AZ89" i="36"/>
  <c r="AZ90" i="36" s="1"/>
  <c r="AZ105" i="36"/>
  <c r="AZ106" i="36" s="1"/>
  <c r="W89" i="36"/>
  <c r="W90" i="36" s="1"/>
  <c r="W105" i="36"/>
  <c r="W106" i="36" s="1"/>
  <c r="BT89" i="36"/>
  <c r="BT90" i="36" s="1"/>
  <c r="BT105" i="36"/>
  <c r="BT106" i="36" s="1"/>
  <c r="AL89" i="36"/>
  <c r="AL90" i="36" s="1"/>
  <c r="AL105" i="36"/>
  <c r="AL106" i="36" s="1"/>
  <c r="AX89" i="36"/>
  <c r="AX90" i="36" s="1"/>
  <c r="AX105" i="36"/>
  <c r="AX106" i="36" s="1"/>
  <c r="BS89" i="36"/>
  <c r="BS90" i="36" s="1"/>
  <c r="BS105" i="36"/>
  <c r="BS106" i="36" s="1"/>
  <c r="AA89" i="36"/>
  <c r="AA90" i="36" s="1"/>
  <c r="AA105" i="36"/>
  <c r="AA106" i="36" s="1"/>
  <c r="BC89" i="36"/>
  <c r="BC90" i="36" s="1"/>
  <c r="BC105" i="36"/>
  <c r="BC106" i="36" s="1"/>
  <c r="BJ89" i="36"/>
  <c r="BJ90" i="36" s="1"/>
  <c r="BJ105" i="36"/>
  <c r="BJ106" i="36" s="1"/>
  <c r="I89" i="36"/>
  <c r="I90" i="36" s="1"/>
  <c r="I105" i="36"/>
  <c r="I106" i="36" s="1"/>
  <c r="AN89" i="36"/>
  <c r="AN90" i="36" s="1"/>
  <c r="AN105" i="36"/>
  <c r="AN106" i="36" s="1"/>
  <c r="BN89" i="36"/>
  <c r="BN90" i="36" s="1"/>
  <c r="BN105" i="36"/>
  <c r="BN106" i="36" s="1"/>
  <c r="AM89" i="36"/>
  <c r="AM90" i="36" s="1"/>
  <c r="AM105" i="36"/>
  <c r="AM106" i="36" s="1"/>
  <c r="H134" i="36"/>
  <c r="J144" i="36" s="1"/>
  <c r="J145" i="36" s="1"/>
  <c r="Q89" i="36"/>
  <c r="Q90" i="36" s="1"/>
  <c r="Q105" i="36"/>
  <c r="Q106" i="36" s="1"/>
  <c r="R89" i="36"/>
  <c r="R90" i="36" s="1"/>
  <c r="R105" i="36"/>
  <c r="R106" i="36" s="1"/>
  <c r="M89" i="36"/>
  <c r="M90" i="36" s="1"/>
  <c r="M105" i="36"/>
  <c r="M106" i="36" s="1"/>
  <c r="AW89" i="36"/>
  <c r="AW90" i="36" s="1"/>
  <c r="AW105" i="36"/>
  <c r="AW106" i="36" s="1"/>
  <c r="AD89" i="36"/>
  <c r="AD90" i="36" s="1"/>
  <c r="AD105" i="36"/>
  <c r="AD106" i="36" s="1"/>
  <c r="BL89" i="36"/>
  <c r="BL90" i="36" s="1"/>
  <c r="BL105" i="36"/>
  <c r="BL106" i="36" s="1"/>
  <c r="BU89" i="36"/>
  <c r="BU90" i="36" s="1"/>
  <c r="BU105" i="36"/>
  <c r="BU106" i="36" s="1"/>
  <c r="BD89" i="36"/>
  <c r="BD90" i="36" s="1"/>
  <c r="BD105" i="36"/>
  <c r="BD106" i="36" s="1"/>
  <c r="AQ89" i="36"/>
  <c r="AQ90" i="36" s="1"/>
  <c r="AQ105" i="36"/>
  <c r="AQ106" i="36" s="1"/>
  <c r="AK89" i="36"/>
  <c r="AK90" i="36" s="1"/>
  <c r="AK105" i="36"/>
  <c r="AK106" i="36" s="1"/>
  <c r="AT89" i="36"/>
  <c r="AT90" i="36" s="1"/>
  <c r="AT105" i="36"/>
  <c r="AT106" i="36" s="1"/>
  <c r="BA89" i="36"/>
  <c r="BA90" i="36" s="1"/>
  <c r="BA105" i="36"/>
  <c r="BA106" i="36" s="1"/>
  <c r="O89" i="36"/>
  <c r="O90" i="36" s="1"/>
  <c r="O105" i="36"/>
  <c r="O106" i="36" s="1"/>
  <c r="AG89" i="36"/>
  <c r="AG90" i="36" s="1"/>
  <c r="AG105" i="36"/>
  <c r="AG106" i="36" s="1"/>
  <c r="BM89" i="36"/>
  <c r="BM90" i="36" s="1"/>
  <c r="BM105" i="36"/>
  <c r="BM106" i="36" s="1"/>
  <c r="AS89" i="36"/>
  <c r="AS90" i="36" s="1"/>
  <c r="AS105" i="36"/>
  <c r="AS106" i="36" s="1"/>
  <c r="P89" i="36"/>
  <c r="P90" i="36" s="1"/>
  <c r="P105" i="36"/>
  <c r="P106" i="36" s="1"/>
  <c r="AV89" i="36"/>
  <c r="AV90" i="36" s="1"/>
  <c r="AV105" i="36"/>
  <c r="AV106" i="36" s="1"/>
  <c r="T89" i="36"/>
  <c r="T90" i="36" s="1"/>
  <c r="T105" i="36"/>
  <c r="T106" i="36" s="1"/>
  <c r="BI89" i="36"/>
  <c r="BI90" i="36" s="1"/>
  <c r="BI105" i="36"/>
  <c r="BI106" i="36" s="1"/>
  <c r="BE89" i="36"/>
  <c r="BE90" i="36" s="1"/>
  <c r="BE105" i="36"/>
  <c r="BE106" i="36" s="1"/>
  <c r="AI89" i="36"/>
  <c r="AI90" i="36" s="1"/>
  <c r="AI105" i="36"/>
  <c r="AI106" i="36" s="1"/>
  <c r="X89" i="36"/>
  <c r="X90" i="36" s="1"/>
  <c r="X105" i="36"/>
  <c r="X106" i="36" s="1"/>
  <c r="BK89" i="36"/>
  <c r="BK90" i="36" s="1"/>
  <c r="BK105" i="36"/>
  <c r="BK106" i="36" s="1"/>
  <c r="AP89" i="36"/>
  <c r="AP90" i="36" s="1"/>
  <c r="AP105" i="36"/>
  <c r="AP106" i="36" s="1"/>
  <c r="U89" i="36"/>
  <c r="U90" i="36" s="1"/>
  <c r="U105" i="36"/>
  <c r="U106" i="36" s="1"/>
  <c r="AO89" i="36"/>
  <c r="AO90" i="36" s="1"/>
  <c r="AO105" i="36"/>
  <c r="AO106" i="36" s="1"/>
  <c r="BP89" i="36"/>
  <c r="BP90" i="36" s="1"/>
  <c r="BP105" i="36"/>
  <c r="BP106" i="36" s="1"/>
  <c r="AR89" i="36"/>
  <c r="AR90" i="36" s="1"/>
  <c r="AR105" i="36"/>
  <c r="AR106" i="36" s="1"/>
  <c r="AU89" i="36"/>
  <c r="AU90" i="36" s="1"/>
  <c r="AU105" i="36"/>
  <c r="AU106" i="36" s="1"/>
  <c r="BH89" i="36"/>
  <c r="BH90" i="36" s="1"/>
  <c r="BH105" i="36"/>
  <c r="BH106" i="36" s="1"/>
  <c r="BG89" i="36"/>
  <c r="BG90" i="36" s="1"/>
  <c r="BG105" i="36"/>
  <c r="BG106" i="36" s="1"/>
  <c r="AH89" i="36"/>
  <c r="AH90" i="36" s="1"/>
  <c r="AH105" i="36"/>
  <c r="AH106" i="36" s="1"/>
  <c r="BQ89" i="36"/>
  <c r="BQ90" i="36" s="1"/>
  <c r="BQ105" i="36"/>
  <c r="BQ106" i="36" s="1"/>
  <c r="AF89" i="36"/>
  <c r="AF90" i="36" s="1"/>
  <c r="AF105" i="36"/>
  <c r="AF106" i="36" s="1"/>
  <c r="V89" i="36"/>
  <c r="V90" i="36" s="1"/>
  <c r="V105" i="36"/>
  <c r="V106" i="36" s="1"/>
  <c r="K89" i="36"/>
  <c r="K90" i="36" s="1"/>
  <c r="K105" i="36"/>
  <c r="K106" i="36" s="1"/>
  <c r="BV89" i="36"/>
  <c r="BV90" i="36" s="1"/>
  <c r="BV105" i="36"/>
  <c r="BV106" i="36" s="1"/>
  <c r="L89" i="36"/>
  <c r="L90" i="36" s="1"/>
  <c r="L105" i="36"/>
  <c r="L106" i="36" s="1"/>
  <c r="AJ89" i="36"/>
  <c r="AJ90" i="36" s="1"/>
  <c r="AJ105" i="36"/>
  <c r="AJ106" i="36" s="1"/>
  <c r="AC89" i="36"/>
  <c r="AC90" i="36" s="1"/>
  <c r="AC105" i="36"/>
  <c r="AC106" i="36" s="1"/>
  <c r="AB89" i="36"/>
  <c r="AB90" i="36" s="1"/>
  <c r="AB105" i="36"/>
  <c r="AB106" i="36" s="1"/>
  <c r="BR89" i="36"/>
  <c r="BR90" i="36" s="1"/>
  <c r="BR105" i="36"/>
  <c r="BR106" i="36" s="1"/>
  <c r="BB89" i="36"/>
  <c r="BB90" i="36" s="1"/>
  <c r="BB105" i="36"/>
  <c r="BB106" i="36" s="1"/>
  <c r="S89" i="36"/>
  <c r="S90" i="36" s="1"/>
  <c r="S105" i="36"/>
  <c r="S106" i="36" s="1"/>
  <c r="Z89" i="36"/>
  <c r="Z90" i="36" s="1"/>
  <c r="Z105" i="36"/>
  <c r="Z106" i="36" s="1"/>
  <c r="N89" i="36"/>
  <c r="N90" i="36" s="1"/>
  <c r="N105" i="36"/>
  <c r="N106" i="36" s="1"/>
  <c r="AE89" i="36"/>
  <c r="AE90" i="36" s="1"/>
  <c r="AE105" i="36"/>
  <c r="AE106" i="36" s="1"/>
  <c r="H143" i="38"/>
  <c r="I138" i="38"/>
  <c r="H64" i="38"/>
  <c r="H146" i="38" a="1"/>
  <c r="H146" i="38" s="1"/>
  <c r="H143" i="37"/>
  <c r="I138" i="37"/>
  <c r="H64" i="37"/>
  <c r="H146" i="37" a="1"/>
  <c r="H146" i="37" s="1"/>
  <c r="H146" i="36" a="1"/>
  <c r="H146" i="36" s="1"/>
  <c r="H143" i="36"/>
  <c r="I138" i="36"/>
  <c r="H64" i="36"/>
  <c r="R101" i="35"/>
  <c r="R65" i="35"/>
  <c r="R85" i="35"/>
  <c r="R63" i="35"/>
  <c r="BD101" i="35"/>
  <c r="BD85" i="35"/>
  <c r="BD65" i="35"/>
  <c r="BD63" i="35"/>
  <c r="BG101" i="35"/>
  <c r="BG65" i="35"/>
  <c r="BG85" i="35"/>
  <c r="BG63" i="35"/>
  <c r="BC101" i="35"/>
  <c r="BC63" i="35"/>
  <c r="BC65" i="35"/>
  <c r="BC85" i="35"/>
  <c r="Q101" i="35"/>
  <c r="Q65" i="35"/>
  <c r="Q85" i="35"/>
  <c r="Q63" i="35"/>
  <c r="BN101" i="35"/>
  <c r="BN65" i="35"/>
  <c r="BN85" i="35"/>
  <c r="BN63" i="35"/>
  <c r="BR101" i="35"/>
  <c r="BR85" i="35"/>
  <c r="BR63" i="35"/>
  <c r="BR65" i="35"/>
  <c r="AA101" i="35"/>
  <c r="AA65" i="35"/>
  <c r="AA85" i="35"/>
  <c r="AA63" i="35"/>
  <c r="AO101" i="35"/>
  <c r="AO65" i="35"/>
  <c r="AO85" i="35"/>
  <c r="AO63" i="35"/>
  <c r="Z101" i="35"/>
  <c r="Z65" i="35"/>
  <c r="Z85" i="35"/>
  <c r="Z63" i="35"/>
  <c r="AG101" i="35"/>
  <c r="AG65" i="35"/>
  <c r="AG85" i="35"/>
  <c r="AG63" i="35"/>
  <c r="AT101" i="35"/>
  <c r="AT85" i="35"/>
  <c r="AT63" i="35"/>
  <c r="AT65" i="35"/>
  <c r="AP101" i="35"/>
  <c r="AP65" i="35"/>
  <c r="AP85" i="35"/>
  <c r="AP63" i="35"/>
  <c r="V101" i="35"/>
  <c r="V85" i="35"/>
  <c r="V63" i="35"/>
  <c r="V65" i="35"/>
  <c r="BR126" i="35"/>
  <c r="Y101" i="35"/>
  <c r="Y65" i="35"/>
  <c r="Y85" i="35"/>
  <c r="Y63" i="35"/>
  <c r="N101" i="35"/>
  <c r="N85" i="35"/>
  <c r="N63" i="35"/>
  <c r="N65" i="35"/>
  <c r="X101" i="35"/>
  <c r="X85" i="35"/>
  <c r="X65" i="35"/>
  <c r="X63" i="35"/>
  <c r="Q125" i="35"/>
  <c r="BC126" i="35"/>
  <c r="BP101" i="35"/>
  <c r="BP65" i="35"/>
  <c r="BP85" i="35"/>
  <c r="BP63" i="35"/>
  <c r="BJ85" i="35"/>
  <c r="BJ63" i="35"/>
  <c r="BJ101" i="35"/>
  <c r="BJ65" i="35"/>
  <c r="I101" i="35"/>
  <c r="I65" i="35"/>
  <c r="I85" i="35"/>
  <c r="I63" i="35"/>
  <c r="AR65" i="35"/>
  <c r="AR85" i="35"/>
  <c r="AR63" i="35"/>
  <c r="AR101" i="35"/>
  <c r="AC101" i="35"/>
  <c r="AC85" i="35"/>
  <c r="AC63" i="35"/>
  <c r="AC65" i="35"/>
  <c r="M101" i="35"/>
  <c r="M85" i="35"/>
  <c r="M63" i="35"/>
  <c r="M65" i="35"/>
  <c r="AW101" i="35"/>
  <c r="AW65" i="35"/>
  <c r="AW85" i="35"/>
  <c r="AW63" i="35"/>
  <c r="AJ65" i="35"/>
  <c r="AJ85" i="35"/>
  <c r="AJ63" i="35"/>
  <c r="AJ101" i="35"/>
  <c r="BO101" i="35"/>
  <c r="BO65" i="35"/>
  <c r="BO85" i="35"/>
  <c r="BO63" i="35"/>
  <c r="BI101" i="35"/>
  <c r="BI85" i="35"/>
  <c r="BI63" i="35"/>
  <c r="BI138" i="35" s="1"/>
  <c r="BI139" i="35" s="1"/>
  <c r="BI65" i="35"/>
  <c r="AB101" i="35"/>
  <c r="AB65" i="35"/>
  <c r="AB85" i="35"/>
  <c r="AB63" i="35"/>
  <c r="BQ101" i="35"/>
  <c r="BQ85" i="35"/>
  <c r="BQ63" i="35"/>
  <c r="BQ65" i="35"/>
  <c r="AX101" i="35"/>
  <c r="AX65" i="35"/>
  <c r="AX85" i="35"/>
  <c r="AX63" i="35"/>
  <c r="BB101" i="35"/>
  <c r="BB85" i="35"/>
  <c r="BB63" i="35"/>
  <c r="BB65" i="35"/>
  <c r="R125" i="35"/>
  <c r="M125" i="35"/>
  <c r="BB126" i="35"/>
  <c r="BS63" i="35"/>
  <c r="BS101" i="35"/>
  <c r="BS85" i="35"/>
  <c r="BS65" i="35"/>
  <c r="AZ101" i="35"/>
  <c r="AZ65" i="35"/>
  <c r="AZ85" i="35"/>
  <c r="AZ63" i="35"/>
  <c r="H55" i="35"/>
  <c r="AG125" i="35"/>
  <c r="X125" i="35"/>
  <c r="BO126" i="35"/>
  <c r="BQ126" i="35"/>
  <c r="BD126" i="35"/>
  <c r="AF101" i="35"/>
  <c r="AF85" i="35"/>
  <c r="AF63" i="35"/>
  <c r="AF65" i="35"/>
  <c r="BE101" i="35"/>
  <c r="BE65" i="35"/>
  <c r="BE85" i="35"/>
  <c r="BE63" i="35"/>
  <c r="AN101" i="35"/>
  <c r="AN85" i="35"/>
  <c r="AN65" i="35"/>
  <c r="AN63" i="35"/>
  <c r="T65" i="35"/>
  <c r="T101" i="35"/>
  <c r="T85" i="35"/>
  <c r="T63" i="35"/>
  <c r="O101" i="35"/>
  <c r="O63" i="35"/>
  <c r="O65" i="35"/>
  <c r="O85" i="35"/>
  <c r="AV101" i="35"/>
  <c r="AV85" i="35"/>
  <c r="AV63" i="35"/>
  <c r="AV65" i="35"/>
  <c r="L65" i="35"/>
  <c r="L101" i="35"/>
  <c r="L85" i="35"/>
  <c r="L63" i="35"/>
  <c r="AH101" i="35"/>
  <c r="AH65" i="35"/>
  <c r="AH85" i="35"/>
  <c r="AH63" i="35"/>
  <c r="BU101" i="35"/>
  <c r="BU65" i="35"/>
  <c r="BU85" i="35"/>
  <c r="BU63" i="35"/>
  <c r="BU138" i="35" s="1"/>
  <c r="BU139" i="35" s="1"/>
  <c r="AI101" i="35"/>
  <c r="AI65" i="35"/>
  <c r="AI85" i="35"/>
  <c r="AI63" i="35"/>
  <c r="AM101" i="35"/>
  <c r="AM63" i="35"/>
  <c r="AM85" i="35"/>
  <c r="AM65" i="35"/>
  <c r="AQ101" i="35"/>
  <c r="AQ65" i="35"/>
  <c r="AQ85" i="35"/>
  <c r="AQ63" i="35"/>
  <c r="L125" i="35"/>
  <c r="BV101" i="35"/>
  <c r="BV65" i="35"/>
  <c r="BV85" i="35"/>
  <c r="BV63" i="35"/>
  <c r="AN125" i="35"/>
  <c r="AQ125" i="35"/>
  <c r="BU126" i="35"/>
  <c r="BN126" i="35"/>
  <c r="BE126" i="35"/>
  <c r="BT101" i="35"/>
  <c r="BT85" i="35"/>
  <c r="BT65" i="35"/>
  <c r="BT63" i="35"/>
  <c r="AK101" i="35"/>
  <c r="AK85" i="35"/>
  <c r="AK63" i="35"/>
  <c r="AK65" i="35"/>
  <c r="V125" i="35"/>
  <c r="I125" i="35"/>
  <c r="N125" i="35"/>
  <c r="BG126" i="35"/>
  <c r="BP126" i="35"/>
  <c r="Y125" i="35"/>
  <c r="BT126" i="35"/>
  <c r="BK101" i="35"/>
  <c r="BK63" i="35"/>
  <c r="BK65" i="35"/>
  <c r="BK85" i="35"/>
  <c r="AS101" i="35"/>
  <c r="AS85" i="35"/>
  <c r="AS63" i="35"/>
  <c r="AS65" i="35"/>
  <c r="U101" i="35"/>
  <c r="U85" i="35"/>
  <c r="U63" i="35"/>
  <c r="U65" i="35"/>
  <c r="BM101" i="35"/>
  <c r="BM65" i="35"/>
  <c r="BM85" i="35"/>
  <c r="BM63" i="35"/>
  <c r="S101" i="35"/>
  <c r="S65" i="35"/>
  <c r="S85" i="35"/>
  <c r="S63" i="35"/>
  <c r="AL101" i="35"/>
  <c r="AL85" i="35"/>
  <c r="AL63" i="35"/>
  <c r="AL65" i="35"/>
  <c r="BL101" i="35"/>
  <c r="BL85" i="35"/>
  <c r="BL63" i="35"/>
  <c r="BL65" i="35"/>
  <c r="AJ125" i="35"/>
  <c r="BA85" i="35"/>
  <c r="BA63" i="35"/>
  <c r="BA138" i="35" s="1"/>
  <c r="BA139" i="35" s="1"/>
  <c r="BA101" i="35"/>
  <c r="BA65" i="35"/>
  <c r="U125" i="35"/>
  <c r="K101" i="35"/>
  <c r="K65" i="35"/>
  <c r="K85" i="35"/>
  <c r="K63" i="35"/>
  <c r="J101" i="35"/>
  <c r="J65" i="35"/>
  <c r="J85" i="35"/>
  <c r="J63" i="35"/>
  <c r="AY101" i="35"/>
  <c r="AY65" i="35"/>
  <c r="AY85" i="35"/>
  <c r="AY63" i="35"/>
  <c r="AY138" i="35" s="1"/>
  <c r="AY139" i="35" s="1"/>
  <c r="AE101" i="35"/>
  <c r="AE63" i="35"/>
  <c r="AE65" i="35"/>
  <c r="AE85" i="35"/>
  <c r="AD101" i="35"/>
  <c r="AD85" i="35"/>
  <c r="AD63" i="35"/>
  <c r="AD65" i="35"/>
  <c r="AU101" i="35"/>
  <c r="AU63" i="35"/>
  <c r="AU138" i="35" s="1"/>
  <c r="AU139" i="35" s="1"/>
  <c r="AU65" i="35"/>
  <c r="AU85" i="35"/>
  <c r="W101" i="35"/>
  <c r="W63" i="35"/>
  <c r="W85" i="35"/>
  <c r="W65" i="35"/>
  <c r="Z125" i="35"/>
  <c r="AR125" i="35"/>
  <c r="AA125" i="35"/>
  <c r="BJ126" i="35"/>
  <c r="AK125" i="35"/>
  <c r="J125" i="35"/>
  <c r="AF125" i="35"/>
  <c r="AP125" i="35"/>
  <c r="AX126" i="35"/>
  <c r="BF101" i="35"/>
  <c r="BF65" i="35"/>
  <c r="BF85" i="35"/>
  <c r="BF63" i="35"/>
  <c r="AT126" i="35"/>
  <c r="BH101" i="35"/>
  <c r="BH65" i="35"/>
  <c r="BH85" i="35"/>
  <c r="BH63" i="35"/>
  <c r="P101" i="35"/>
  <c r="P85" i="35"/>
  <c r="P63" i="35"/>
  <c r="P65" i="35"/>
  <c r="AO125" i="35"/>
  <c r="AZ126" i="35"/>
  <c r="W83" i="27"/>
  <c r="W84" i="27" s="1"/>
  <c r="W121" i="27"/>
  <c r="AO98" i="27"/>
  <c r="AO121" i="27"/>
  <c r="J98" i="27"/>
  <c r="J121" i="27"/>
  <c r="BM98" i="27"/>
  <c r="BM121" i="27"/>
  <c r="BG98" i="27"/>
  <c r="BG121" i="27"/>
  <c r="AP98" i="27"/>
  <c r="AP121" i="27"/>
  <c r="AF98" i="27"/>
  <c r="AF121" i="27"/>
  <c r="AH98" i="27"/>
  <c r="AH121" i="27"/>
  <c r="S98" i="27"/>
  <c r="S121" i="27"/>
  <c r="BN98" i="27"/>
  <c r="BN121" i="27"/>
  <c r="BD98" i="27"/>
  <c r="BD121" i="27"/>
  <c r="AB98" i="27"/>
  <c r="AB121" i="27"/>
  <c r="BT98" i="27"/>
  <c r="BT121" i="27"/>
  <c r="BL98" i="27"/>
  <c r="BL121" i="27"/>
  <c r="BA98" i="27"/>
  <c r="BA121" i="27"/>
  <c r="AG98" i="27"/>
  <c r="AG121" i="27"/>
  <c r="AX98" i="27"/>
  <c r="AX121" i="27"/>
  <c r="AN98" i="27"/>
  <c r="AN121" i="27"/>
  <c r="P98" i="27"/>
  <c r="P121" i="27"/>
  <c r="BQ98" i="27"/>
  <c r="BQ121" i="27"/>
  <c r="AV98" i="27"/>
  <c r="AV121" i="27"/>
  <c r="BR98" i="27"/>
  <c r="BR121" i="27"/>
  <c r="X98" i="27"/>
  <c r="X121" i="27"/>
  <c r="T98" i="27"/>
  <c r="T121" i="27"/>
  <c r="O98" i="27"/>
  <c r="O121" i="27"/>
  <c r="M98" i="27"/>
  <c r="M121" i="27"/>
  <c r="AT98" i="27"/>
  <c r="AT121" i="27"/>
  <c r="AW98" i="27"/>
  <c r="AW121" i="27"/>
  <c r="BO98" i="27"/>
  <c r="BO121" i="27"/>
  <c r="BI98" i="27"/>
  <c r="BI121" i="27"/>
  <c r="BP98" i="27"/>
  <c r="BP121" i="27"/>
  <c r="AM98" i="27"/>
  <c r="AM121" i="27"/>
  <c r="AQ98" i="27"/>
  <c r="AQ121" i="27"/>
  <c r="BH98" i="27"/>
  <c r="BH121" i="27"/>
  <c r="K98" i="27"/>
  <c r="K121" i="27"/>
  <c r="AI98" i="27"/>
  <c r="AI121" i="27"/>
  <c r="Y98" i="27"/>
  <c r="Y121" i="27"/>
  <c r="AA98" i="27"/>
  <c r="AA121" i="27"/>
  <c r="AC98" i="27"/>
  <c r="AC121" i="27"/>
  <c r="R98" i="27"/>
  <c r="R121" i="27"/>
  <c r="AE98" i="27"/>
  <c r="AE121" i="27"/>
  <c r="N98" i="27"/>
  <c r="N121" i="27"/>
  <c r="AZ98" i="27"/>
  <c r="AZ121" i="27"/>
  <c r="L98" i="27"/>
  <c r="L121" i="27"/>
  <c r="AD98" i="27"/>
  <c r="AD121" i="27"/>
  <c r="BK98" i="27"/>
  <c r="BK121" i="27"/>
  <c r="BV98" i="27"/>
  <c r="BV121" i="27"/>
  <c r="Q98" i="27"/>
  <c r="Q121" i="27"/>
  <c r="AL98" i="27"/>
  <c r="AL121" i="27"/>
  <c r="BE98" i="27"/>
  <c r="BE121" i="27"/>
  <c r="AJ98" i="27"/>
  <c r="AJ121" i="27"/>
  <c r="W98" i="27"/>
  <c r="U98" i="27"/>
  <c r="U121" i="27"/>
  <c r="AU98" i="27"/>
  <c r="AU121" i="27"/>
  <c r="V98" i="27"/>
  <c r="V121" i="27"/>
  <c r="AS98" i="27"/>
  <c r="AS121" i="27"/>
  <c r="BS98" i="27"/>
  <c r="BS121" i="27"/>
  <c r="BJ98" i="27"/>
  <c r="BJ121" i="27"/>
  <c r="BU98" i="27"/>
  <c r="BU121" i="27"/>
  <c r="BF98" i="27"/>
  <c r="BF121" i="27"/>
  <c r="Z98" i="27"/>
  <c r="Z121" i="27"/>
  <c r="AK98" i="27"/>
  <c r="AK121" i="27"/>
  <c r="AR98" i="27"/>
  <c r="AR121" i="27"/>
  <c r="AY98" i="27"/>
  <c r="AY121" i="27"/>
  <c r="BB98" i="27"/>
  <c r="BB121" i="27"/>
  <c r="BC98" i="27"/>
  <c r="BC121" i="27"/>
  <c r="I137" i="27"/>
  <c r="H13" i="27"/>
  <c r="H12" i="27" s="1"/>
  <c r="H111" i="27" s="1"/>
  <c r="H114" i="27" s="1"/>
  <c r="L34" i="27"/>
  <c r="C42" i="34" a="1"/>
  <c r="P49" i="34" a="1"/>
  <c r="P49" i="33" a="1"/>
  <c r="C42" i="33" a="1"/>
  <c r="C43" i="34" a="1"/>
  <c r="C43" i="33" a="1"/>
  <c r="AI138" i="35" l="1"/>
  <c r="AI139" i="35" s="1"/>
  <c r="BH138" i="35"/>
  <c r="BH139" i="35" s="1"/>
  <c r="AS138" i="35"/>
  <c r="AS139" i="35" s="1"/>
  <c r="BT138" i="35"/>
  <c r="BT139" i="35" s="1"/>
  <c r="BB138" i="35"/>
  <c r="BB139" i="35" s="1"/>
  <c r="BK138" i="35"/>
  <c r="BK139" i="35" s="1"/>
  <c r="BS138" i="35"/>
  <c r="BS139" i="35" s="1"/>
  <c r="AB138" i="35"/>
  <c r="AB139" i="35" s="1"/>
  <c r="BO138" i="35"/>
  <c r="BO139" i="35" s="1"/>
  <c r="BP138" i="35"/>
  <c r="BP139" i="35" s="1"/>
  <c r="BR138" i="35"/>
  <c r="BR139" i="35" s="1"/>
  <c r="AT138" i="35"/>
  <c r="AT139" i="35" s="1"/>
  <c r="AH138" i="35"/>
  <c r="AH139" i="35" s="1"/>
  <c r="K138" i="35"/>
  <c r="K139" i="35" s="1"/>
  <c r="AV138" i="35"/>
  <c r="AV139" i="35" s="1"/>
  <c r="AD138" i="35"/>
  <c r="AD139" i="35" s="1"/>
  <c r="BQ138" i="35"/>
  <c r="BQ139" i="35" s="1"/>
  <c r="BC138" i="35"/>
  <c r="BC139" i="35" s="1"/>
  <c r="S138" i="35"/>
  <c r="S139" i="35" s="1"/>
  <c r="P138" i="35"/>
  <c r="P139" i="35" s="1"/>
  <c r="BF138" i="35"/>
  <c r="BF139" i="35" s="1"/>
  <c r="BG138" i="35"/>
  <c r="BG139" i="35" s="1"/>
  <c r="AM138" i="35"/>
  <c r="AM139" i="35" s="1"/>
  <c r="AZ138" i="35"/>
  <c r="AZ139" i="35" s="1"/>
  <c r="AC138" i="35"/>
  <c r="AC139" i="35" s="1"/>
  <c r="AL138" i="35"/>
  <c r="AL139" i="35" s="1"/>
  <c r="T138" i="35"/>
  <c r="T139" i="35" s="1"/>
  <c r="BE138" i="35"/>
  <c r="BE139" i="35" s="1"/>
  <c r="BD138" i="35"/>
  <c r="BD139" i="35" s="1"/>
  <c r="J127" i="35"/>
  <c r="J128" i="35" s="1"/>
  <c r="J132" i="35" s="1"/>
  <c r="J133" i="35" s="1"/>
  <c r="W138" i="35"/>
  <c r="W139" i="35" s="1"/>
  <c r="N127" i="35"/>
  <c r="N128" i="35" s="1"/>
  <c r="N132" i="35" s="1"/>
  <c r="N133" i="35" s="1"/>
  <c r="BV138" i="35"/>
  <c r="BV139" i="35" s="1"/>
  <c r="X127" i="35"/>
  <c r="X138" i="35" s="1"/>
  <c r="X139" i="35" s="1"/>
  <c r="BJ138" i="35"/>
  <c r="BJ139" i="35" s="1"/>
  <c r="Q127" i="35"/>
  <c r="Q138" i="35" s="1"/>
  <c r="Q139" i="35" s="1"/>
  <c r="BL138" i="35"/>
  <c r="BL139" i="35" s="1"/>
  <c r="I127" i="35"/>
  <c r="AG127" i="35"/>
  <c r="AG138" i="35" s="1"/>
  <c r="AG139" i="35" s="1"/>
  <c r="AQ127" i="35"/>
  <c r="AQ128" i="35" s="1"/>
  <c r="AQ132" i="35" s="1"/>
  <c r="AQ133" i="35" s="1"/>
  <c r="AJ127" i="35"/>
  <c r="AJ138" i="35" s="1"/>
  <c r="AJ139" i="35" s="1"/>
  <c r="AK127" i="35"/>
  <c r="AK128" i="35" s="1"/>
  <c r="AK132" i="35" s="1"/>
  <c r="AK133" i="35" s="1"/>
  <c r="U127" i="35"/>
  <c r="U138" i="35" s="1"/>
  <c r="U139" i="35" s="1"/>
  <c r="V127" i="35"/>
  <c r="V138" i="35" s="1"/>
  <c r="V139" i="35" s="1"/>
  <c r="AX138" i="35"/>
  <c r="AX139" i="35" s="1"/>
  <c r="AW138" i="35"/>
  <c r="AW139" i="35" s="1"/>
  <c r="AO127" i="35"/>
  <c r="AO138" i="35" s="1"/>
  <c r="AO139" i="35" s="1"/>
  <c r="AF127" i="35"/>
  <c r="AF128" i="35" s="1"/>
  <c r="AF132" i="35" s="1"/>
  <c r="AF133" i="35" s="1"/>
  <c r="AA127" i="35"/>
  <c r="AA128" i="35" s="1"/>
  <c r="AA132" i="35" s="1"/>
  <c r="AA133" i="35" s="1"/>
  <c r="O138" i="35"/>
  <c r="O139" i="35" s="1"/>
  <c r="AN127" i="35"/>
  <c r="AN128" i="35" s="1"/>
  <c r="AN132" i="35" s="1"/>
  <c r="AN133" i="35" s="1"/>
  <c r="AR127" i="35"/>
  <c r="AR128" i="35" s="1"/>
  <c r="AR132" i="35" s="1"/>
  <c r="AR133" i="35" s="1"/>
  <c r="AE138" i="35"/>
  <c r="AE139" i="35" s="1"/>
  <c r="BM138" i="35"/>
  <c r="BM139" i="35" s="1"/>
  <c r="L127" i="35"/>
  <c r="L128" i="35" s="1"/>
  <c r="L132" i="35" s="1"/>
  <c r="L133" i="35" s="1"/>
  <c r="M127" i="35"/>
  <c r="M128" i="35" s="1"/>
  <c r="M132" i="35" s="1"/>
  <c r="M133" i="35" s="1"/>
  <c r="AP127" i="35"/>
  <c r="AP128" i="35" s="1"/>
  <c r="AP132" i="35" s="1"/>
  <c r="AP133" i="35" s="1"/>
  <c r="Z127" i="35"/>
  <c r="Z128" i="35" s="1"/>
  <c r="Z132" i="35" s="1"/>
  <c r="Z133" i="35" s="1"/>
  <c r="Y127" i="35"/>
  <c r="Y138" i="35" s="1"/>
  <c r="Y139" i="35" s="1"/>
  <c r="R127" i="35"/>
  <c r="R138" i="35" s="1"/>
  <c r="R139" i="35" s="1"/>
  <c r="BN138" i="35"/>
  <c r="BN139" i="35" s="1"/>
  <c r="C42" i="34"/>
  <c r="P49" i="34"/>
  <c r="C43" i="34"/>
  <c r="C43" i="33"/>
  <c r="P49" i="33"/>
  <c r="C42" i="33"/>
  <c r="H107" i="36"/>
  <c r="H91" i="36"/>
  <c r="I143" i="38"/>
  <c r="I139" i="38"/>
  <c r="H140" i="38" s="1"/>
  <c r="I144" i="38" s="1"/>
  <c r="I143" i="37"/>
  <c r="I139" i="37"/>
  <c r="H140" i="37" s="1"/>
  <c r="I144" i="37" s="1"/>
  <c r="H144" i="37" s="1"/>
  <c r="I143" i="36"/>
  <c r="I139" i="36"/>
  <c r="H140" i="36" s="1"/>
  <c r="AV89" i="35"/>
  <c r="AV90" i="35" s="1"/>
  <c r="AV105" i="35"/>
  <c r="AV106" i="35" s="1"/>
  <c r="AZ89" i="35"/>
  <c r="AZ90" i="35" s="1"/>
  <c r="AZ105" i="35"/>
  <c r="AZ106" i="35" s="1"/>
  <c r="V89" i="35"/>
  <c r="V90" i="35" s="1"/>
  <c r="V105" i="35"/>
  <c r="V106" i="35" s="1"/>
  <c r="AT89" i="35"/>
  <c r="AT90" i="35" s="1"/>
  <c r="AT105" i="35"/>
  <c r="AT106" i="35" s="1"/>
  <c r="BH89" i="35"/>
  <c r="BH90" i="35" s="1"/>
  <c r="BH105" i="35"/>
  <c r="BH106" i="35" s="1"/>
  <c r="W89" i="35"/>
  <c r="W90" i="35" s="1"/>
  <c r="W105" i="35"/>
  <c r="W106" i="35" s="1"/>
  <c r="AD89" i="35"/>
  <c r="AD90" i="35" s="1"/>
  <c r="AD105" i="35"/>
  <c r="AD106" i="35" s="1"/>
  <c r="BM89" i="35"/>
  <c r="BM90" i="35" s="1"/>
  <c r="BM105" i="35"/>
  <c r="BM106" i="35" s="1"/>
  <c r="BB89" i="35"/>
  <c r="BB90" i="35" s="1"/>
  <c r="BB105" i="35"/>
  <c r="BB106" i="35" s="1"/>
  <c r="BQ89" i="35"/>
  <c r="BQ90" i="35" s="1"/>
  <c r="BQ105" i="35"/>
  <c r="BQ106" i="35" s="1"/>
  <c r="BI89" i="35"/>
  <c r="BI90" i="35" s="1"/>
  <c r="BI105" i="35"/>
  <c r="BI106" i="35" s="1"/>
  <c r="M89" i="35"/>
  <c r="M90" i="35" s="1"/>
  <c r="M105" i="35"/>
  <c r="M106" i="35" s="1"/>
  <c r="BJ89" i="35"/>
  <c r="BJ90" i="35" s="1"/>
  <c r="BJ105" i="35"/>
  <c r="BJ106" i="35" s="1"/>
  <c r="BC89" i="35"/>
  <c r="BC90" i="35" s="1"/>
  <c r="BC105" i="35"/>
  <c r="BC106" i="35" s="1"/>
  <c r="BD89" i="35"/>
  <c r="BD90" i="35" s="1"/>
  <c r="BD105" i="35"/>
  <c r="BD106" i="35" s="1"/>
  <c r="AQ89" i="35"/>
  <c r="AQ90" i="35" s="1"/>
  <c r="AQ105" i="35"/>
  <c r="AQ106" i="35" s="1"/>
  <c r="AI89" i="35"/>
  <c r="AI90" i="35" s="1"/>
  <c r="AI105" i="35"/>
  <c r="AI106" i="35" s="1"/>
  <c r="AH89" i="35"/>
  <c r="AH90" i="35" s="1"/>
  <c r="AH105" i="35"/>
  <c r="AH106" i="35" s="1"/>
  <c r="BE89" i="35"/>
  <c r="BE90" i="35" s="1"/>
  <c r="BE105" i="35"/>
  <c r="BE106" i="35" s="1"/>
  <c r="BS89" i="35"/>
  <c r="BS90" i="35" s="1"/>
  <c r="BS105" i="35"/>
  <c r="BS106" i="35" s="1"/>
  <c r="Z89" i="35"/>
  <c r="Z90" i="35" s="1"/>
  <c r="Z105" i="35"/>
  <c r="Z106" i="35" s="1"/>
  <c r="AA89" i="35"/>
  <c r="AA90" i="35" s="1"/>
  <c r="AA105" i="35"/>
  <c r="AA106" i="35" s="1"/>
  <c r="BN89" i="35"/>
  <c r="BN90" i="35" s="1"/>
  <c r="BN105" i="35"/>
  <c r="BN106" i="35" s="1"/>
  <c r="P89" i="35"/>
  <c r="P90" i="35" s="1"/>
  <c r="P105" i="35"/>
  <c r="P106" i="35" s="1"/>
  <c r="AY89" i="35"/>
  <c r="AY90" i="35" s="1"/>
  <c r="AY105" i="35"/>
  <c r="AY106" i="35" s="1"/>
  <c r="K89" i="35"/>
  <c r="K90" i="35" s="1"/>
  <c r="K105" i="35"/>
  <c r="K106" i="35" s="1"/>
  <c r="BL89" i="35"/>
  <c r="BL90" i="35" s="1"/>
  <c r="BL105" i="35"/>
  <c r="BL106" i="35" s="1"/>
  <c r="U89" i="35"/>
  <c r="U90" i="35" s="1"/>
  <c r="U105" i="35"/>
  <c r="U106" i="35" s="1"/>
  <c r="BT89" i="35"/>
  <c r="BT90" i="35" s="1"/>
  <c r="BT105" i="35"/>
  <c r="BT106" i="35" s="1"/>
  <c r="T89" i="35"/>
  <c r="T90" i="35" s="1"/>
  <c r="T105" i="35"/>
  <c r="T106" i="35" s="1"/>
  <c r="BK89" i="35"/>
  <c r="BK90" i="35" s="1"/>
  <c r="BK105" i="35"/>
  <c r="BK106" i="35" s="1"/>
  <c r="AM89" i="35"/>
  <c r="AM90" i="35" s="1"/>
  <c r="AM105" i="35"/>
  <c r="AM106" i="35" s="1"/>
  <c r="AF89" i="35"/>
  <c r="AF90" i="35" s="1"/>
  <c r="AF105" i="35"/>
  <c r="AF106" i="35" s="1"/>
  <c r="AJ89" i="35"/>
  <c r="AJ90" i="35" s="1"/>
  <c r="AJ105" i="35"/>
  <c r="AJ106" i="35" s="1"/>
  <c r="AR89" i="35"/>
  <c r="AR90" i="35" s="1"/>
  <c r="AR105" i="35"/>
  <c r="AR106" i="35" s="1"/>
  <c r="X89" i="35"/>
  <c r="X90" i="35" s="1"/>
  <c r="X105" i="35"/>
  <c r="X106" i="35" s="1"/>
  <c r="BR89" i="35"/>
  <c r="BR90" i="35" s="1"/>
  <c r="BR105" i="35"/>
  <c r="BR106" i="35" s="1"/>
  <c r="S89" i="35"/>
  <c r="S90" i="35" s="1"/>
  <c r="S105" i="35"/>
  <c r="S106" i="35" s="1"/>
  <c r="BV89" i="35"/>
  <c r="BV90" i="35" s="1"/>
  <c r="BV105" i="35"/>
  <c r="BV106" i="35" s="1"/>
  <c r="O89" i="35"/>
  <c r="O90" i="35" s="1"/>
  <c r="O105" i="35"/>
  <c r="O106" i="35" s="1"/>
  <c r="AN89" i="35"/>
  <c r="AN90" i="35" s="1"/>
  <c r="AN105" i="35"/>
  <c r="AN106" i="35" s="1"/>
  <c r="AC89" i="35"/>
  <c r="AC90" i="35" s="1"/>
  <c r="AC105" i="35"/>
  <c r="AC106" i="35" s="1"/>
  <c r="H143" i="35"/>
  <c r="H64" i="35"/>
  <c r="H146" i="35" a="1"/>
  <c r="H146" i="35" s="1"/>
  <c r="Y89" i="35"/>
  <c r="Y90" i="35" s="1"/>
  <c r="Y105" i="35"/>
  <c r="Y106" i="35" s="1"/>
  <c r="BF89" i="35"/>
  <c r="BF90" i="35" s="1"/>
  <c r="BF105" i="35"/>
  <c r="BF106" i="35" s="1"/>
  <c r="AU89" i="35"/>
  <c r="AU90" i="35" s="1"/>
  <c r="AU105" i="35"/>
  <c r="AU106" i="35" s="1"/>
  <c r="AE89" i="35"/>
  <c r="AE90" i="35" s="1"/>
  <c r="AE105" i="35"/>
  <c r="AE106" i="35" s="1"/>
  <c r="BA89" i="35"/>
  <c r="BA90" i="35" s="1"/>
  <c r="BA105" i="35"/>
  <c r="BA106" i="35" s="1"/>
  <c r="AK89" i="35"/>
  <c r="AK90" i="35" s="1"/>
  <c r="AK105" i="35"/>
  <c r="AK106" i="35" s="1"/>
  <c r="BU89" i="35"/>
  <c r="BU90" i="35" s="1"/>
  <c r="BU105" i="35"/>
  <c r="BU106" i="35" s="1"/>
  <c r="AP89" i="35"/>
  <c r="AP90" i="35" s="1"/>
  <c r="AP105" i="35"/>
  <c r="AP106" i="35" s="1"/>
  <c r="AG89" i="35"/>
  <c r="AG90" i="35" s="1"/>
  <c r="AG105" i="35"/>
  <c r="AG106" i="35" s="1"/>
  <c r="AO89" i="35"/>
  <c r="AO90" i="35" s="1"/>
  <c r="AO105" i="35"/>
  <c r="AO106" i="35" s="1"/>
  <c r="Q89" i="35"/>
  <c r="Q90" i="35" s="1"/>
  <c r="Q105" i="35"/>
  <c r="Q106" i="35" s="1"/>
  <c r="BG89" i="35"/>
  <c r="BG90" i="35" s="1"/>
  <c r="BG105" i="35"/>
  <c r="BG106" i="35" s="1"/>
  <c r="R89" i="35"/>
  <c r="R90" i="35" s="1"/>
  <c r="R105" i="35"/>
  <c r="R106" i="35" s="1"/>
  <c r="J89" i="35"/>
  <c r="J90" i="35" s="1"/>
  <c r="J105" i="35"/>
  <c r="J106" i="35" s="1"/>
  <c r="AL89" i="35"/>
  <c r="AL90" i="35" s="1"/>
  <c r="AL105" i="35"/>
  <c r="AL106" i="35" s="1"/>
  <c r="AS89" i="35"/>
  <c r="AS90" i="35" s="1"/>
  <c r="AS105" i="35"/>
  <c r="AS106" i="35" s="1"/>
  <c r="L89" i="35"/>
  <c r="L90" i="35" s="1"/>
  <c r="L105" i="35"/>
  <c r="L106" i="35" s="1"/>
  <c r="AX89" i="35"/>
  <c r="AX90" i="35" s="1"/>
  <c r="AX105" i="35"/>
  <c r="AX106" i="35" s="1"/>
  <c r="AB89" i="35"/>
  <c r="AB90" i="35" s="1"/>
  <c r="AB105" i="35"/>
  <c r="AB106" i="35" s="1"/>
  <c r="BO89" i="35"/>
  <c r="BO90" i="35" s="1"/>
  <c r="BO105" i="35"/>
  <c r="BO106" i="35" s="1"/>
  <c r="AW89" i="35"/>
  <c r="AW90" i="35" s="1"/>
  <c r="AW105" i="35"/>
  <c r="AW106" i="35" s="1"/>
  <c r="I89" i="35"/>
  <c r="I90" i="35" s="1"/>
  <c r="I105" i="35"/>
  <c r="I106" i="35" s="1"/>
  <c r="BP89" i="35"/>
  <c r="BP90" i="35" s="1"/>
  <c r="BP105" i="35"/>
  <c r="BP106" i="35" s="1"/>
  <c r="N89" i="35"/>
  <c r="N90" i="35" s="1"/>
  <c r="N105" i="35"/>
  <c r="N106" i="35" s="1"/>
  <c r="H117" i="27"/>
  <c r="H119" i="27"/>
  <c r="H131" i="27"/>
  <c r="BB122" i="27"/>
  <c r="Z122" i="27"/>
  <c r="BS122" i="27"/>
  <c r="U122" i="27"/>
  <c r="AL122" i="27"/>
  <c r="AD122" i="27"/>
  <c r="AE122" i="27"/>
  <c r="Y122" i="27"/>
  <c r="AQ122" i="27"/>
  <c r="BO122" i="27"/>
  <c r="O122" i="27"/>
  <c r="AV122" i="27"/>
  <c r="AX122" i="27"/>
  <c r="BT122" i="27"/>
  <c r="S122" i="27"/>
  <c r="BG122" i="27"/>
  <c r="AY122" i="27"/>
  <c r="BF122" i="27"/>
  <c r="AS122" i="27"/>
  <c r="W122" i="27"/>
  <c r="Q122" i="27"/>
  <c r="L122" i="27"/>
  <c r="R122" i="27"/>
  <c r="AI122" i="27"/>
  <c r="AM122" i="27"/>
  <c r="AW122" i="27"/>
  <c r="T122" i="27"/>
  <c r="BQ122" i="27"/>
  <c r="AG122" i="27"/>
  <c r="AB122" i="27"/>
  <c r="AH122" i="27"/>
  <c r="BM122" i="27"/>
  <c r="AR122" i="27"/>
  <c r="BU122" i="27"/>
  <c r="V122" i="27"/>
  <c r="AJ122" i="27"/>
  <c r="BV122" i="27"/>
  <c r="AZ122" i="27"/>
  <c r="AC122" i="27"/>
  <c r="K122" i="27"/>
  <c r="BP122" i="27"/>
  <c r="AT122" i="27"/>
  <c r="X122" i="27"/>
  <c r="P122" i="27"/>
  <c r="BA122" i="27"/>
  <c r="BD122" i="27"/>
  <c r="AF122" i="27"/>
  <c r="J122" i="27"/>
  <c r="BC122" i="27"/>
  <c r="AK122" i="27"/>
  <c r="BJ122" i="27"/>
  <c r="AU122" i="27"/>
  <c r="BE122" i="27"/>
  <c r="BK122" i="27"/>
  <c r="N122" i="27"/>
  <c r="AA122" i="27"/>
  <c r="BH122" i="27"/>
  <c r="BI122" i="27"/>
  <c r="M122" i="27"/>
  <c r="BR122" i="27"/>
  <c r="AN122" i="27"/>
  <c r="BL122" i="27"/>
  <c r="BN122" i="27"/>
  <c r="AP122" i="27"/>
  <c r="AO122" i="27"/>
  <c r="R137" i="27"/>
  <c r="AW137" i="27"/>
  <c r="AL137" i="27"/>
  <c r="AH137" i="27"/>
  <c r="AD137" i="27"/>
  <c r="AV137" i="27"/>
  <c r="Q137" i="27"/>
  <c r="BB137" i="27"/>
  <c r="L137" i="27"/>
  <c r="BQ137" i="27"/>
  <c r="BV137" i="27"/>
  <c r="AZ137" i="27"/>
  <c r="O137" i="27"/>
  <c r="N137" i="27"/>
  <c r="AQ137" i="27"/>
  <c r="BE137" i="27"/>
  <c r="BJ137" i="27"/>
  <c r="AG137" i="27"/>
  <c r="BC137" i="27"/>
  <c r="U137" i="27"/>
  <c r="BP137" i="27"/>
  <c r="T137" i="27"/>
  <c r="AE137" i="27"/>
  <c r="AR137" i="27"/>
  <c r="AB137" i="27"/>
  <c r="M137" i="27"/>
  <c r="BG137" i="27"/>
  <c r="P137" i="27"/>
  <c r="BK137" i="27"/>
  <c r="AX137" i="27"/>
  <c r="S137" i="27"/>
  <c r="BM137" i="27"/>
  <c r="AC137" i="27"/>
  <c r="W137" i="27"/>
  <c r="X137" i="27"/>
  <c r="BL137" i="27"/>
  <c r="BI137" i="27"/>
  <c r="K137" i="27"/>
  <c r="AN137" i="27"/>
  <c r="AJ137" i="27"/>
  <c r="BR137" i="27"/>
  <c r="BA137" i="27"/>
  <c r="AA137" i="27"/>
  <c r="AT137" i="27"/>
  <c r="AM137" i="27"/>
  <c r="BH137" i="27"/>
  <c r="AF137" i="27"/>
  <c r="BD137" i="27"/>
  <c r="J137" i="27"/>
  <c r="AY137" i="27"/>
  <c r="BO137" i="27"/>
  <c r="AS137" i="27"/>
  <c r="Z137" i="27"/>
  <c r="Y137" i="27"/>
  <c r="BN137" i="27"/>
  <c r="AO137" i="27"/>
  <c r="AP137" i="27"/>
  <c r="V137" i="27"/>
  <c r="BF137" i="27"/>
  <c r="AI137" i="27"/>
  <c r="AU137" i="27"/>
  <c r="BU137" i="27"/>
  <c r="BT137" i="27"/>
  <c r="BS137" i="27"/>
  <c r="AK137" i="27"/>
  <c r="H104" i="27"/>
  <c r="M34" i="27"/>
  <c r="C43" i="32" a="1"/>
  <c r="P49" i="32" a="1"/>
  <c r="C42" i="32" a="1"/>
  <c r="J143" i="35" l="1"/>
  <c r="N138" i="35"/>
  <c r="N139" i="35" s="1"/>
  <c r="AF138" i="35"/>
  <c r="AF139" i="35" s="1"/>
  <c r="I138" i="35"/>
  <c r="AR138" i="35"/>
  <c r="AR139" i="35" s="1"/>
  <c r="J138" i="35"/>
  <c r="J139" i="35" s="1"/>
  <c r="AP138" i="35"/>
  <c r="AP139" i="35" s="1"/>
  <c r="R128" i="35"/>
  <c r="R132" i="35" s="1"/>
  <c r="R133" i="35" s="1"/>
  <c r="V128" i="35"/>
  <c r="V132" i="35" s="1"/>
  <c r="V133" i="35" s="1"/>
  <c r="AG128" i="35"/>
  <c r="AG132" i="35" s="1"/>
  <c r="AG133" i="35" s="1"/>
  <c r="Q128" i="35"/>
  <c r="Q132" i="35" s="1"/>
  <c r="Q133" i="35" s="1"/>
  <c r="X128" i="35"/>
  <c r="X132" i="35" s="1"/>
  <c r="X133" i="35" s="1"/>
  <c r="AQ138" i="35"/>
  <c r="AQ139" i="35" s="1"/>
  <c r="AN138" i="35"/>
  <c r="AN139" i="35" s="1"/>
  <c r="M138" i="35"/>
  <c r="M139" i="35" s="1"/>
  <c r="AJ128" i="35"/>
  <c r="AJ132" i="35" s="1"/>
  <c r="AJ133" i="35" s="1"/>
  <c r="U128" i="35"/>
  <c r="U132" i="35" s="1"/>
  <c r="U133" i="35" s="1"/>
  <c r="L138" i="35"/>
  <c r="L139" i="35" s="1"/>
  <c r="Y128" i="35"/>
  <c r="Y132" i="35" s="1"/>
  <c r="Y133" i="35" s="1"/>
  <c r="AO128" i="35"/>
  <c r="AO132" i="35" s="1"/>
  <c r="AO133" i="35" s="1"/>
  <c r="AA138" i="35"/>
  <c r="AA139" i="35" s="1"/>
  <c r="I128" i="35"/>
  <c r="I132" i="35" s="1"/>
  <c r="I133" i="35" s="1"/>
  <c r="Z138" i="35"/>
  <c r="Z139" i="35" s="1"/>
  <c r="AK138" i="35"/>
  <c r="AK139" i="35" s="1"/>
  <c r="H144" i="38"/>
  <c r="H145" i="37"/>
  <c r="I144" i="36"/>
  <c r="H144" i="36" s="1"/>
  <c r="P49" i="32"/>
  <c r="C43" i="32"/>
  <c r="C42" i="32"/>
  <c r="I145" i="38"/>
  <c r="I145" i="37"/>
  <c r="H107" i="35"/>
  <c r="H91" i="35"/>
  <c r="N34" i="27"/>
  <c r="C44" i="33" a="1"/>
  <c r="C44" i="34" a="1"/>
  <c r="H134" i="35" l="1"/>
  <c r="J144" i="35" s="1"/>
  <c r="J145" i="35" s="1"/>
  <c r="I143" i="35"/>
  <c r="I139" i="35"/>
  <c r="H140" i="35" s="1"/>
  <c r="I144" i="35" s="1"/>
  <c r="C44" i="34"/>
  <c r="H145" i="38"/>
  <c r="I145" i="36"/>
  <c r="C44" i="33"/>
  <c r="H145" i="36"/>
  <c r="O34" i="27"/>
  <c r="C44" i="32" a="1"/>
  <c r="C45" i="34" a="1"/>
  <c r="C45" i="33" a="1"/>
  <c r="H144" i="35" l="1"/>
  <c r="H145" i="35" s="1"/>
  <c r="C45" i="34"/>
  <c r="C45" i="33"/>
  <c r="C44" i="32"/>
  <c r="I145" i="35"/>
  <c r="P34" i="27"/>
  <c r="H31" i="7" a="1"/>
  <c r="H42" i="7" a="1"/>
  <c r="C45" i="32" a="1"/>
  <c r="H42" i="7" l="1"/>
  <c r="C45" i="32"/>
  <c r="H31" i="7"/>
  <c r="Q34" i="27"/>
  <c r="H39" i="27"/>
  <c r="E31" i="7" a="1"/>
  <c r="E42" i="7" a="1"/>
  <c r="E42" i="7" l="1"/>
  <c r="E31" i="7"/>
  <c r="R34" i="27"/>
  <c r="P41" i="27"/>
  <c r="X41" i="27"/>
  <c r="AF41" i="27"/>
  <c r="AN41" i="27"/>
  <c r="AV41" i="27"/>
  <c r="BD41" i="27"/>
  <c r="BL41" i="27"/>
  <c r="BT41" i="27"/>
  <c r="AT41" i="27"/>
  <c r="AM41" i="27"/>
  <c r="Q41" i="27"/>
  <c r="Y41" i="27"/>
  <c r="AG41" i="27"/>
  <c r="AO41" i="27"/>
  <c r="AW41" i="27"/>
  <c r="BE41" i="27"/>
  <c r="BM41" i="27"/>
  <c r="BU41" i="27"/>
  <c r="V41" i="27"/>
  <c r="BB41" i="27"/>
  <c r="AE41" i="27"/>
  <c r="BK41" i="27"/>
  <c r="J41" i="27"/>
  <c r="R41" i="27"/>
  <c r="Z41" i="27"/>
  <c r="AH41" i="27"/>
  <c r="AP41" i="27"/>
  <c r="AX41" i="27"/>
  <c r="BF41" i="27"/>
  <c r="BN41" i="27"/>
  <c r="BV41" i="27"/>
  <c r="AL41" i="27"/>
  <c r="BR41" i="27"/>
  <c r="W41" i="27"/>
  <c r="BS41" i="27"/>
  <c r="K41" i="27"/>
  <c r="S41" i="27"/>
  <c r="AA41" i="27"/>
  <c r="AI41" i="27"/>
  <c r="AQ41" i="27"/>
  <c r="AY41" i="27"/>
  <c r="BG41" i="27"/>
  <c r="BO41" i="27"/>
  <c r="N41" i="27"/>
  <c r="BJ41" i="27"/>
  <c r="O41" i="27"/>
  <c r="L41" i="27"/>
  <c r="T41" i="27"/>
  <c r="AB41" i="27"/>
  <c r="AJ41" i="27"/>
  <c r="AR41" i="27"/>
  <c r="AZ41" i="27"/>
  <c r="BH41" i="27"/>
  <c r="BP41" i="27"/>
  <c r="I41" i="27"/>
  <c r="AD41" i="27"/>
  <c r="AU41" i="27"/>
  <c r="M41" i="27"/>
  <c r="U41" i="27"/>
  <c r="AC41" i="27"/>
  <c r="AK41" i="27"/>
  <c r="AS41" i="27"/>
  <c r="BA41" i="27"/>
  <c r="BI41" i="27"/>
  <c r="BQ41" i="27"/>
  <c r="BC41" i="27"/>
  <c r="S34" i="27" l="1"/>
  <c r="AK43" i="27"/>
  <c r="AK46" i="27"/>
  <c r="AK123" i="27" s="1"/>
  <c r="AK124" i="27" s="1"/>
  <c r="BH43" i="27"/>
  <c r="BH46" i="27"/>
  <c r="BJ43" i="27"/>
  <c r="BJ46" i="27"/>
  <c r="S43" i="27"/>
  <c r="S46" i="27"/>
  <c r="S123" i="27" s="1"/>
  <c r="S124" i="27" s="1"/>
  <c r="BF43" i="27"/>
  <c r="BF46" i="27"/>
  <c r="AE43" i="27"/>
  <c r="AE46" i="27"/>
  <c r="AE123" i="27" s="1"/>
  <c r="AE124" i="27" s="1"/>
  <c r="AG43" i="27"/>
  <c r="AG46" i="27"/>
  <c r="AG123" i="27" s="1"/>
  <c r="AG124" i="27" s="1"/>
  <c r="AV43" i="27"/>
  <c r="AV46" i="27"/>
  <c r="AZ43" i="27"/>
  <c r="AZ46" i="27"/>
  <c r="AX43" i="27"/>
  <c r="AX46" i="27"/>
  <c r="AN43" i="27"/>
  <c r="AN46" i="27"/>
  <c r="AN123" i="27" s="1"/>
  <c r="AN124" i="27" s="1"/>
  <c r="AR43" i="27"/>
  <c r="AR46" i="27"/>
  <c r="BS43" i="27"/>
  <c r="BS46" i="27"/>
  <c r="V43" i="27"/>
  <c r="V46" i="27"/>
  <c r="V123" i="27" s="1"/>
  <c r="V124" i="27" s="1"/>
  <c r="Q43" i="27"/>
  <c r="Q46" i="27"/>
  <c r="Q123" i="27" s="1"/>
  <c r="Q124" i="27" s="1"/>
  <c r="AF43" i="27"/>
  <c r="AF46" i="27"/>
  <c r="AF123" i="27" s="1"/>
  <c r="AF124" i="27" s="1"/>
  <c r="O43" i="27"/>
  <c r="O46" i="27"/>
  <c r="O123" i="27" s="1"/>
  <c r="O124" i="27" s="1"/>
  <c r="BD43" i="27"/>
  <c r="BD46" i="27"/>
  <c r="W43" i="27"/>
  <c r="W46" i="27"/>
  <c r="W123" i="27" s="1"/>
  <c r="W124" i="27" s="1"/>
  <c r="AS43" i="27"/>
  <c r="AS46" i="27"/>
  <c r="BN43" i="27"/>
  <c r="BN46" i="27"/>
  <c r="AO43" i="27"/>
  <c r="AO46" i="27"/>
  <c r="AO123" i="27" s="1"/>
  <c r="AO124" i="27" s="1"/>
  <c r="AC43" i="27"/>
  <c r="AC46" i="27"/>
  <c r="AC123" i="27" s="1"/>
  <c r="AC124" i="27" s="1"/>
  <c r="K43" i="27"/>
  <c r="K46" i="27"/>
  <c r="K123" i="27" s="1"/>
  <c r="K124" i="27" s="1"/>
  <c r="BB43" i="27"/>
  <c r="BB46" i="27"/>
  <c r="AP43" i="27"/>
  <c r="AP46" i="27"/>
  <c r="AP123" i="27" s="1"/>
  <c r="AP124" i="27" s="1"/>
  <c r="BC43" i="27"/>
  <c r="BC46" i="27"/>
  <c r="AJ43" i="27"/>
  <c r="AJ46" i="27"/>
  <c r="AJ123" i="27" s="1"/>
  <c r="AJ124" i="27" s="1"/>
  <c r="BG43" i="27"/>
  <c r="BG46" i="27"/>
  <c r="AH43" i="27"/>
  <c r="AH46" i="27"/>
  <c r="AH123" i="27" s="1"/>
  <c r="AH124" i="27" s="1"/>
  <c r="BU43" i="27"/>
  <c r="BU46" i="27"/>
  <c r="AM43" i="27"/>
  <c r="AM46" i="27"/>
  <c r="AM123" i="27" s="1"/>
  <c r="AM124" i="27" s="1"/>
  <c r="X43" i="27"/>
  <c r="X46" i="27"/>
  <c r="X123" i="27" s="1"/>
  <c r="X124" i="27" s="1"/>
  <c r="BQ43" i="27"/>
  <c r="BQ46" i="27"/>
  <c r="AU43" i="27"/>
  <c r="AU46" i="27"/>
  <c r="AB43" i="27"/>
  <c r="AB46" i="27"/>
  <c r="AB123" i="27" s="1"/>
  <c r="AB124" i="27" s="1"/>
  <c r="AY43" i="27"/>
  <c r="AY46" i="27"/>
  <c r="BR43" i="27"/>
  <c r="BR46" i="27"/>
  <c r="Z43" i="27"/>
  <c r="Z46" i="27"/>
  <c r="Z123" i="27" s="1"/>
  <c r="Z124" i="27" s="1"/>
  <c r="BM43" i="27"/>
  <c r="BM46" i="27"/>
  <c r="AT43" i="27"/>
  <c r="AT46" i="27"/>
  <c r="P43" i="27"/>
  <c r="P46" i="27"/>
  <c r="P123" i="27" s="1"/>
  <c r="P124" i="27" s="1"/>
  <c r="U43" i="27"/>
  <c r="U46" i="27"/>
  <c r="U123" i="27" s="1"/>
  <c r="U124" i="27" s="1"/>
  <c r="BP43" i="27"/>
  <c r="BP46" i="27"/>
  <c r="AA43" i="27"/>
  <c r="AA46" i="27"/>
  <c r="AA123" i="27" s="1"/>
  <c r="AA124" i="27" s="1"/>
  <c r="BK43" i="27"/>
  <c r="BK46" i="27"/>
  <c r="N43" i="27"/>
  <c r="N46" i="27"/>
  <c r="N123" i="27" s="1"/>
  <c r="N124" i="27" s="1"/>
  <c r="Y43" i="27"/>
  <c r="Y46" i="27"/>
  <c r="Y123" i="27" s="1"/>
  <c r="Y124" i="27" s="1"/>
  <c r="BO43" i="27"/>
  <c r="BO46" i="27"/>
  <c r="M43" i="27"/>
  <c r="M46" i="27"/>
  <c r="M123" i="27" s="1"/>
  <c r="M124" i="27" s="1"/>
  <c r="BI43" i="27"/>
  <c r="BI46" i="27"/>
  <c r="AD43" i="27"/>
  <c r="AD46" i="27"/>
  <c r="AD123" i="27" s="1"/>
  <c r="AD124" i="27" s="1"/>
  <c r="T43" i="27"/>
  <c r="T46" i="27"/>
  <c r="T123" i="27" s="1"/>
  <c r="T124" i="27" s="1"/>
  <c r="AQ43" i="27"/>
  <c r="AQ46" i="27"/>
  <c r="AQ123" i="27" s="1"/>
  <c r="AQ124" i="27" s="1"/>
  <c r="AL43" i="27"/>
  <c r="AL46" i="27"/>
  <c r="AL123" i="27" s="1"/>
  <c r="AL124" i="27" s="1"/>
  <c r="R43" i="27"/>
  <c r="R46" i="27"/>
  <c r="R123" i="27" s="1"/>
  <c r="R124" i="27" s="1"/>
  <c r="BE43" i="27"/>
  <c r="BE46" i="27"/>
  <c r="BT43" i="27"/>
  <c r="BT46" i="27"/>
  <c r="BA43" i="27"/>
  <c r="BA46" i="27"/>
  <c r="I43" i="27"/>
  <c r="I46" i="27"/>
  <c r="I123" i="27" s="1"/>
  <c r="L43" i="27"/>
  <c r="L46" i="27"/>
  <c r="L123" i="27" s="1"/>
  <c r="L124" i="27" s="1"/>
  <c r="AI43" i="27"/>
  <c r="AI46" i="27"/>
  <c r="AI123" i="27" s="1"/>
  <c r="AI124" i="27" s="1"/>
  <c r="BV43" i="27"/>
  <c r="BV46" i="27"/>
  <c r="J43" i="27"/>
  <c r="J46" i="27"/>
  <c r="J123" i="27" s="1"/>
  <c r="J124" i="27" s="1"/>
  <c r="AW43" i="27"/>
  <c r="AW46" i="27"/>
  <c r="BL43" i="27"/>
  <c r="BL46" i="27"/>
  <c r="U126" i="27" l="1"/>
  <c r="AC126" i="27"/>
  <c r="W126" i="27"/>
  <c r="AN126" i="27"/>
  <c r="AG126" i="27"/>
  <c r="Z126" i="27"/>
  <c r="Q126" i="27"/>
  <c r="N126" i="27"/>
  <c r="P126" i="27"/>
  <c r="AP126" i="27"/>
  <c r="AE126" i="27"/>
  <c r="AI126" i="27"/>
  <c r="AO126" i="27"/>
  <c r="AL126" i="27"/>
  <c r="AQ126" i="27"/>
  <c r="AH126" i="27"/>
  <c r="L126" i="27"/>
  <c r="AA126" i="27"/>
  <c r="X126" i="27"/>
  <c r="O126" i="27"/>
  <c r="AK126" i="27"/>
  <c r="M126" i="27"/>
  <c r="V126" i="27"/>
  <c r="T126" i="27"/>
  <c r="J126" i="27"/>
  <c r="R126" i="27"/>
  <c r="AD126" i="27"/>
  <c r="Y126" i="27"/>
  <c r="AB126" i="27"/>
  <c r="AM126" i="27"/>
  <c r="AJ126" i="27"/>
  <c r="K126" i="27"/>
  <c r="AF126" i="27"/>
  <c r="S126" i="27"/>
  <c r="BE48" i="27"/>
  <c r="BE58" i="27" s="1"/>
  <c r="BE59" i="27" s="1"/>
  <c r="BE123" i="27"/>
  <c r="BE124" i="27" s="1"/>
  <c r="AY48" i="27"/>
  <c r="AY49" i="27" s="1"/>
  <c r="AY123" i="27"/>
  <c r="AY124" i="27" s="1"/>
  <c r="BI48" i="27"/>
  <c r="BI53" i="27" s="1"/>
  <c r="BI54" i="27" s="1"/>
  <c r="BI123" i="27"/>
  <c r="BI124" i="27" s="1"/>
  <c r="AU48" i="27"/>
  <c r="AU58" i="27" s="1"/>
  <c r="AU59" i="27" s="1"/>
  <c r="AU123" i="27"/>
  <c r="AU124" i="27" s="1"/>
  <c r="BU48" i="27"/>
  <c r="BU58" i="27" s="1"/>
  <c r="BU59" i="27" s="1"/>
  <c r="BU123" i="27"/>
  <c r="BU124" i="27" s="1"/>
  <c r="BC48" i="27"/>
  <c r="BC58" i="27" s="1"/>
  <c r="BC59" i="27" s="1"/>
  <c r="BC123" i="27"/>
  <c r="BC124" i="27" s="1"/>
  <c r="BJ48" i="27"/>
  <c r="BJ53" i="27" s="1"/>
  <c r="BJ54" i="27" s="1"/>
  <c r="BJ123" i="27"/>
  <c r="BJ124" i="27" s="1"/>
  <c r="AW48" i="27"/>
  <c r="AW49" i="27" s="1"/>
  <c r="AW123" i="27"/>
  <c r="AW124" i="27" s="1"/>
  <c r="BA48" i="27"/>
  <c r="BA58" i="27" s="1"/>
  <c r="BA59" i="27" s="1"/>
  <c r="BA123" i="27"/>
  <c r="BA124" i="27" s="1"/>
  <c r="BG48" i="27"/>
  <c r="BG58" i="27" s="1"/>
  <c r="BG59" i="27" s="1"/>
  <c r="BG123" i="27"/>
  <c r="BG124" i="27" s="1"/>
  <c r="BN48" i="27"/>
  <c r="BN49" i="27" s="1"/>
  <c r="BN123" i="27"/>
  <c r="BN124" i="27" s="1"/>
  <c r="BS48" i="27"/>
  <c r="BS53" i="27" s="1"/>
  <c r="BS123" i="27"/>
  <c r="BS124" i="27" s="1"/>
  <c r="BV48" i="27"/>
  <c r="BV58" i="27" s="1"/>
  <c r="BV59" i="27" s="1"/>
  <c r="BV123" i="27"/>
  <c r="BV124" i="27" s="1"/>
  <c r="BL48" i="27"/>
  <c r="BL49" i="27" s="1"/>
  <c r="BL123" i="27"/>
  <c r="BL124" i="27" s="1"/>
  <c r="BT48" i="27"/>
  <c r="BT58" i="27" s="1"/>
  <c r="BT59" i="27" s="1"/>
  <c r="BT123" i="27"/>
  <c r="BT124" i="27" s="1"/>
  <c r="BK48" i="27"/>
  <c r="BK58" i="27" s="1"/>
  <c r="BK59" i="27" s="1"/>
  <c r="BK123" i="27"/>
  <c r="BK124" i="27" s="1"/>
  <c r="BR48" i="27"/>
  <c r="BR49" i="27" s="1"/>
  <c r="BR123" i="27"/>
  <c r="BR124" i="27" s="1"/>
  <c r="BQ48" i="27"/>
  <c r="BQ49" i="27" s="1"/>
  <c r="BQ123" i="27"/>
  <c r="BQ124" i="27" s="1"/>
  <c r="BD48" i="27"/>
  <c r="BD58" i="27" s="1"/>
  <c r="BD59" i="27" s="1"/>
  <c r="BD123" i="27"/>
  <c r="BD124" i="27" s="1"/>
  <c r="AX48" i="27"/>
  <c r="AX58" i="27" s="1"/>
  <c r="AX59" i="27" s="1"/>
  <c r="AX123" i="27"/>
  <c r="AX124" i="27" s="1"/>
  <c r="BH48" i="27"/>
  <c r="BH58" i="27" s="1"/>
  <c r="BH59" i="27" s="1"/>
  <c r="BH123" i="27"/>
  <c r="BH124" i="27" s="1"/>
  <c r="BF48" i="27"/>
  <c r="BF49" i="27" s="1"/>
  <c r="BF123" i="27"/>
  <c r="BF124" i="27" s="1"/>
  <c r="BO48" i="27"/>
  <c r="BO58" i="27" s="1"/>
  <c r="BO59" i="27" s="1"/>
  <c r="BO123" i="27"/>
  <c r="BO124" i="27" s="1"/>
  <c r="AT48" i="27"/>
  <c r="AT58" i="27" s="1"/>
  <c r="AT59" i="27" s="1"/>
  <c r="AT123" i="27"/>
  <c r="AT124" i="27" s="1"/>
  <c r="BB48" i="27"/>
  <c r="BB49" i="27" s="1"/>
  <c r="BB123" i="27"/>
  <c r="BB124" i="27" s="1"/>
  <c r="AZ48" i="27"/>
  <c r="AZ58" i="27" s="1"/>
  <c r="AZ59" i="27" s="1"/>
  <c r="AZ123" i="27"/>
  <c r="AZ124" i="27" s="1"/>
  <c r="BP48" i="27"/>
  <c r="BP53" i="27" s="1"/>
  <c r="BP123" i="27"/>
  <c r="BP124" i="27" s="1"/>
  <c r="BM48" i="27"/>
  <c r="BM49" i="27" s="1"/>
  <c r="BM123" i="27"/>
  <c r="BM124" i="27" s="1"/>
  <c r="AS48" i="27"/>
  <c r="AS49" i="27" s="1"/>
  <c r="AS123" i="27"/>
  <c r="AS124" i="27" s="1"/>
  <c r="AR48" i="27"/>
  <c r="AR49" i="27" s="1"/>
  <c r="AR123" i="27"/>
  <c r="AR124" i="27" s="1"/>
  <c r="AV48" i="27"/>
  <c r="AV58" i="27" s="1"/>
  <c r="AV59" i="27" s="1"/>
  <c r="AV123" i="27"/>
  <c r="AV124" i="27" s="1"/>
  <c r="N48" i="27"/>
  <c r="N49" i="27" s="1"/>
  <c r="AC48" i="27"/>
  <c r="AC58" i="27" s="1"/>
  <c r="AC59" i="27" s="1"/>
  <c r="Q48" i="27"/>
  <c r="Q49" i="27" s="1"/>
  <c r="AN48" i="27"/>
  <c r="AN49" i="27" s="1"/>
  <c r="AG48" i="27"/>
  <c r="AG58" i="27" s="1"/>
  <c r="AG59" i="27" s="1"/>
  <c r="M48" i="27"/>
  <c r="M58" i="27" s="1"/>
  <c r="M59" i="27" s="1"/>
  <c r="AO48" i="27"/>
  <c r="AO49" i="27" s="1"/>
  <c r="V48" i="27"/>
  <c r="V58" i="27" s="1"/>
  <c r="V59" i="27" s="1"/>
  <c r="AE48" i="27"/>
  <c r="AE49" i="27" s="1"/>
  <c r="AI48" i="27"/>
  <c r="AI58" i="27" s="1"/>
  <c r="AI59" i="27" s="1"/>
  <c r="AQ48" i="27"/>
  <c r="AQ49" i="27" s="1"/>
  <c r="P48" i="27"/>
  <c r="P58" i="27" s="1"/>
  <c r="P59" i="27" s="1"/>
  <c r="AH48" i="27"/>
  <c r="AH58" i="27" s="1"/>
  <c r="AH59" i="27" s="1"/>
  <c r="U48" i="27"/>
  <c r="U58" i="27" s="1"/>
  <c r="U59" i="27" s="1"/>
  <c r="AP48" i="27"/>
  <c r="AP49" i="27" s="1"/>
  <c r="T48" i="27"/>
  <c r="T49" i="27" s="1"/>
  <c r="AA48" i="27"/>
  <c r="AA49" i="27" s="1"/>
  <c r="X48" i="27"/>
  <c r="X58" i="27" s="1"/>
  <c r="X59" i="27" s="1"/>
  <c r="O48" i="27"/>
  <c r="O49" i="27" s="1"/>
  <c r="AK48" i="27"/>
  <c r="AK53" i="27" s="1"/>
  <c r="AL48" i="27"/>
  <c r="AL49" i="27" s="1"/>
  <c r="Z48" i="27"/>
  <c r="Z58" i="27" s="1"/>
  <c r="Z59" i="27" s="1"/>
  <c r="L48" i="27"/>
  <c r="L49" i="27" s="1"/>
  <c r="W48" i="27"/>
  <c r="W58" i="27" s="1"/>
  <c r="W59" i="27" s="1"/>
  <c r="J48" i="27"/>
  <c r="J49" i="27" s="1"/>
  <c r="R48" i="27"/>
  <c r="R49" i="27" s="1"/>
  <c r="AD48" i="27"/>
  <c r="AD58" i="27" s="1"/>
  <c r="AD59" i="27" s="1"/>
  <c r="Y48" i="27"/>
  <c r="Y58" i="27" s="1"/>
  <c r="Y59" i="27" s="1"/>
  <c r="AB48" i="27"/>
  <c r="AB58" i="27" s="1"/>
  <c r="AB59" i="27" s="1"/>
  <c r="AM48" i="27"/>
  <c r="AM58" i="27" s="1"/>
  <c r="AM59" i="27" s="1"/>
  <c r="AJ48" i="27"/>
  <c r="AJ49" i="27" s="1"/>
  <c r="K48" i="27"/>
  <c r="K58" i="27" s="1"/>
  <c r="K59" i="27" s="1"/>
  <c r="AF48" i="27"/>
  <c r="AF49" i="27" s="1"/>
  <c r="S48" i="27"/>
  <c r="S58" i="27" s="1"/>
  <c r="S59" i="27" s="1"/>
  <c r="I48" i="27"/>
  <c r="H44" i="27"/>
  <c r="T34" i="27"/>
  <c r="AY58" i="27" l="1"/>
  <c r="AY59" i="27" s="1"/>
  <c r="BL58" i="27"/>
  <c r="BL59" i="27" s="1"/>
  <c r="AW58" i="27"/>
  <c r="AW59" i="27" s="1"/>
  <c r="BF58" i="27"/>
  <c r="BF59" i="27" s="1"/>
  <c r="BF53" i="27"/>
  <c r="BF54" i="27" s="1"/>
  <c r="BG49" i="27"/>
  <c r="BG53" i="27"/>
  <c r="BG54" i="27" s="1"/>
  <c r="BL53" i="27"/>
  <c r="BL54" i="27" s="1"/>
  <c r="BK53" i="27"/>
  <c r="BK54" i="27" s="1"/>
  <c r="AR53" i="27"/>
  <c r="AR62" i="27" s="1"/>
  <c r="AR125" i="27" s="1"/>
  <c r="BC49" i="27"/>
  <c r="BJ49" i="27"/>
  <c r="I124" i="27"/>
  <c r="I126" i="27" s="1"/>
  <c r="AR126" i="27"/>
  <c r="BP49" i="27"/>
  <c r="BV53" i="27"/>
  <c r="BV62" i="27" s="1"/>
  <c r="S49" i="27"/>
  <c r="BI49" i="27"/>
  <c r="BV49" i="27"/>
  <c r="BR58" i="27"/>
  <c r="BR59" i="27" s="1"/>
  <c r="BE53" i="27"/>
  <c r="BE54" i="27" s="1"/>
  <c r="S53" i="27"/>
  <c r="S54" i="27" s="1"/>
  <c r="BB58" i="27"/>
  <c r="BB59" i="27" s="1"/>
  <c r="BT53" i="27"/>
  <c r="BT54" i="27" s="1"/>
  <c r="BE49" i="27"/>
  <c r="BT49" i="27"/>
  <c r="BU53" i="27"/>
  <c r="BU62" i="27" s="1"/>
  <c r="BI58" i="27"/>
  <c r="BI59" i="27" s="1"/>
  <c r="BR53" i="27"/>
  <c r="BR54" i="27" s="1"/>
  <c r="AM53" i="27"/>
  <c r="AM54" i="27" s="1"/>
  <c r="BP58" i="27"/>
  <c r="BP59" i="27" s="1"/>
  <c r="AM49" i="27"/>
  <c r="BO53" i="27"/>
  <c r="BO54" i="27" s="1"/>
  <c r="U53" i="27"/>
  <c r="U54" i="27" s="1"/>
  <c r="BK125" i="27"/>
  <c r="BS125" i="27"/>
  <c r="AZ53" i="27"/>
  <c r="AZ54" i="27" s="1"/>
  <c r="AR58" i="27"/>
  <c r="AR59" i="27" s="1"/>
  <c r="BP125" i="27"/>
  <c r="BO125" i="27"/>
  <c r="BT125" i="27"/>
  <c r="BN125" i="27"/>
  <c r="BJ125" i="27"/>
  <c r="BI125" i="27"/>
  <c r="BM125" i="27"/>
  <c r="BQ53" i="27"/>
  <c r="BQ62" i="27" s="1"/>
  <c r="BQ58" i="27"/>
  <c r="BQ59" i="27" s="1"/>
  <c r="AZ49" i="27"/>
  <c r="BQ125" i="27"/>
  <c r="BL125" i="27"/>
  <c r="BH125" i="27"/>
  <c r="BR125" i="27"/>
  <c r="BV125" i="27"/>
  <c r="BU125" i="27"/>
  <c r="AY53" i="27"/>
  <c r="AY62" i="27" s="1"/>
  <c r="AY126" i="27" s="1"/>
  <c r="AN53" i="27"/>
  <c r="AN62" i="27" s="1"/>
  <c r="AN125" i="27" s="1"/>
  <c r="BC53" i="27"/>
  <c r="BC62" i="27" s="1"/>
  <c r="AH53" i="27"/>
  <c r="AH54" i="27" s="1"/>
  <c r="M49" i="27"/>
  <c r="BN53" i="27"/>
  <c r="BN54" i="27" s="1"/>
  <c r="BO49" i="27"/>
  <c r="BD53" i="27"/>
  <c r="BD54" i="27" s="1"/>
  <c r="U49" i="27"/>
  <c r="BN58" i="27"/>
  <c r="BN59" i="27" s="1"/>
  <c r="BJ58" i="27"/>
  <c r="BJ59" i="27" s="1"/>
  <c r="BS49" i="27"/>
  <c r="AV53" i="27"/>
  <c r="AV62" i="27" s="1"/>
  <c r="AV49" i="27"/>
  <c r="BD49" i="27"/>
  <c r="AU49" i="27"/>
  <c r="AT49" i="27"/>
  <c r="Z53" i="27"/>
  <c r="Z54" i="27" s="1"/>
  <c r="AI53" i="27"/>
  <c r="AI54" i="27" s="1"/>
  <c r="BU49" i="27"/>
  <c r="R58" i="27"/>
  <c r="R59" i="27" s="1"/>
  <c r="BD125" i="27"/>
  <c r="AX125" i="27"/>
  <c r="R53" i="27"/>
  <c r="R62" i="27" s="1"/>
  <c r="R125" i="27" s="1"/>
  <c r="BB53" i="27"/>
  <c r="BB54" i="27" s="1"/>
  <c r="BH53" i="27"/>
  <c r="BH54" i="27" s="1"/>
  <c r="BA53" i="27"/>
  <c r="BA54" i="27" s="1"/>
  <c r="AI49" i="27"/>
  <c r="BH49" i="27"/>
  <c r="AC53" i="27"/>
  <c r="AC54" i="27" s="1"/>
  <c r="BA49" i="27"/>
  <c r="AZ125" i="27"/>
  <c r="BF125" i="27"/>
  <c r="BG125" i="27"/>
  <c r="BC125" i="27"/>
  <c r="AY125" i="27"/>
  <c r="AV125" i="27"/>
  <c r="AS53" i="27"/>
  <c r="AS54" i="27" s="1"/>
  <c r="X53" i="27"/>
  <c r="X54" i="27" s="1"/>
  <c r="AC49" i="27"/>
  <c r="AS58" i="27"/>
  <c r="AS59" i="27" s="1"/>
  <c r="AW125" i="27"/>
  <c r="X49" i="27"/>
  <c r="BB125" i="27"/>
  <c r="BA125" i="27"/>
  <c r="BE125" i="27"/>
  <c r="M53" i="27"/>
  <c r="M54" i="27" s="1"/>
  <c r="AU125" i="27"/>
  <c r="L53" i="27"/>
  <c r="L62" i="27" s="1"/>
  <c r="L125" i="27" s="1"/>
  <c r="AS125" i="27"/>
  <c r="AT125" i="27"/>
  <c r="AJ58" i="27"/>
  <c r="AJ59" i="27" s="1"/>
  <c r="AJ53" i="27"/>
  <c r="AJ54" i="27" s="1"/>
  <c r="Q53" i="27"/>
  <c r="Q62" i="27" s="1"/>
  <c r="Q125" i="27" s="1"/>
  <c r="BM53" i="27"/>
  <c r="BM54" i="27" s="1"/>
  <c r="J58" i="27"/>
  <c r="J59" i="27" s="1"/>
  <c r="L58" i="27"/>
  <c r="L59" i="27" s="1"/>
  <c r="AT53" i="27"/>
  <c r="AT54" i="27" s="1"/>
  <c r="AX49" i="27"/>
  <c r="AU53" i="27"/>
  <c r="AU54" i="27" s="1"/>
  <c r="BK49" i="27"/>
  <c r="BM58" i="27"/>
  <c r="BM59" i="27" s="1"/>
  <c r="BS58" i="27"/>
  <c r="BS59" i="27" s="1"/>
  <c r="AW53" i="27"/>
  <c r="AW54" i="27" s="1"/>
  <c r="AD53" i="27"/>
  <c r="AD54" i="27" s="1"/>
  <c r="O53" i="27"/>
  <c r="O62" i="27" s="1"/>
  <c r="O125" i="27" s="1"/>
  <c r="AX53" i="27"/>
  <c r="AX54" i="27" s="1"/>
  <c r="Q58" i="27"/>
  <c r="Q59" i="27" s="1"/>
  <c r="N58" i="27"/>
  <c r="N59" i="27" s="1"/>
  <c r="AA58" i="27"/>
  <c r="AA59" i="27" s="1"/>
  <c r="AB53" i="27"/>
  <c r="AB54" i="27" s="1"/>
  <c r="J53" i="27"/>
  <c r="J62" i="27" s="1"/>
  <c r="J125" i="27" s="1"/>
  <c r="AL53" i="27"/>
  <c r="AL62" i="27" s="1"/>
  <c r="AL125" i="27" s="1"/>
  <c r="AA53" i="27"/>
  <c r="AA54" i="27" s="1"/>
  <c r="Z49" i="27"/>
  <c r="AG53" i="27"/>
  <c r="AG54" i="27" s="1"/>
  <c r="AK49" i="27"/>
  <c r="T58" i="27"/>
  <c r="T59" i="27" s="1"/>
  <c r="P53" i="27"/>
  <c r="P54" i="27" s="1"/>
  <c r="W53" i="27"/>
  <c r="W54" i="27" s="1"/>
  <c r="AN58" i="27"/>
  <c r="AN59" i="27" s="1"/>
  <c r="K53" i="27"/>
  <c r="K62" i="27" s="1"/>
  <c r="K125" i="27" s="1"/>
  <c r="P49" i="27"/>
  <c r="W49" i="27"/>
  <c r="K49" i="27"/>
  <c r="V53" i="27"/>
  <c r="V54" i="27" s="1"/>
  <c r="V49" i="27"/>
  <c r="AK58" i="27"/>
  <c r="AK59" i="27" s="1"/>
  <c r="Y53" i="27"/>
  <c r="Y54" i="27" s="1"/>
  <c r="T53" i="27"/>
  <c r="T62" i="27" s="1"/>
  <c r="T125" i="27" s="1"/>
  <c r="Y49" i="27"/>
  <c r="AB49" i="27"/>
  <c r="AD49" i="27"/>
  <c r="AH49" i="27"/>
  <c r="AG49" i="27"/>
  <c r="O58" i="27"/>
  <c r="O59" i="27" s="1"/>
  <c r="AO58" i="27"/>
  <c r="AO59" i="27" s="1"/>
  <c r="AQ58" i="27"/>
  <c r="AQ59" i="27" s="1"/>
  <c r="AO53" i="27"/>
  <c r="AO62" i="27" s="1"/>
  <c r="AO125" i="27" s="1"/>
  <c r="N53" i="27"/>
  <c r="N62" i="27" s="1"/>
  <c r="N125" i="27" s="1"/>
  <c r="AP58" i="27"/>
  <c r="AP59" i="27" s="1"/>
  <c r="AL58" i="27"/>
  <c r="AL59" i="27" s="1"/>
  <c r="AF58" i="27"/>
  <c r="AF59" i="27" s="1"/>
  <c r="AE58" i="27"/>
  <c r="AE59" i="27" s="1"/>
  <c r="AF53" i="27"/>
  <c r="AF54" i="27" s="1"/>
  <c r="AQ53" i="27"/>
  <c r="AQ54" i="27" s="1"/>
  <c r="AE53" i="27"/>
  <c r="AE54" i="27" s="1"/>
  <c r="AP53" i="27"/>
  <c r="AP54" i="27" s="1"/>
  <c r="I58" i="27"/>
  <c r="I59" i="27" s="1"/>
  <c r="I49" i="27"/>
  <c r="I53" i="27"/>
  <c r="BI62" i="27"/>
  <c r="BJ62" i="27"/>
  <c r="BS62" i="27"/>
  <c r="BS54" i="27"/>
  <c r="BP62" i="27"/>
  <c r="BP54" i="27"/>
  <c r="AK62" i="27"/>
  <c r="AK125" i="27" s="1"/>
  <c r="AK54" i="27"/>
  <c r="U34" i="27"/>
  <c r="BF62" i="27" l="1"/>
  <c r="BF126" i="27" s="1"/>
  <c r="X62" i="27"/>
  <c r="X125" i="27" s="1"/>
  <c r="AM62" i="27"/>
  <c r="AM125" i="27" s="1"/>
  <c r="AR54" i="27"/>
  <c r="BK62" i="27"/>
  <c r="BK126" i="27" s="1"/>
  <c r="BL62" i="27"/>
  <c r="BL126" i="27" s="1"/>
  <c r="AN54" i="27"/>
  <c r="BG62" i="27"/>
  <c r="BG63" i="27" s="1"/>
  <c r="BG127" i="27" s="1"/>
  <c r="BE62" i="27"/>
  <c r="BE126" i="27" s="1"/>
  <c r="BR62" i="27"/>
  <c r="BR126" i="27" s="1"/>
  <c r="BU54" i="27"/>
  <c r="Z62" i="27"/>
  <c r="Z125" i="27" s="1"/>
  <c r="BH62" i="27"/>
  <c r="BH126" i="27" s="1"/>
  <c r="L54" i="27"/>
  <c r="AJ62" i="27"/>
  <c r="AJ125" i="27" s="1"/>
  <c r="BV54" i="27"/>
  <c r="AY54" i="27"/>
  <c r="BT62" i="27"/>
  <c r="BT126" i="27" s="1"/>
  <c r="U62" i="27"/>
  <c r="U125" i="27" s="1"/>
  <c r="AH62" i="27"/>
  <c r="AH125" i="27" s="1"/>
  <c r="BC54" i="27"/>
  <c r="BO62" i="27"/>
  <c r="BO63" i="27" s="1"/>
  <c r="BO127" i="27" s="1"/>
  <c r="AC62" i="27"/>
  <c r="AC125" i="27" s="1"/>
  <c r="S62" i="27"/>
  <c r="S125" i="27" s="1"/>
  <c r="AZ62" i="27"/>
  <c r="AZ126" i="27" s="1"/>
  <c r="BQ54" i="27"/>
  <c r="BV126" i="27"/>
  <c r="BP126" i="27"/>
  <c r="BB62" i="27"/>
  <c r="BB126" i="27" s="1"/>
  <c r="BI126" i="27"/>
  <c r="AW62" i="27"/>
  <c r="AW126" i="27" s="1"/>
  <c r="BM62" i="27"/>
  <c r="BM126" i="27" s="1"/>
  <c r="AB62" i="27"/>
  <c r="AB125" i="27" s="1"/>
  <c r="Q54" i="27"/>
  <c r="BS126" i="27"/>
  <c r="BJ126" i="27"/>
  <c r="V62" i="27"/>
  <c r="V125" i="27" s="1"/>
  <c r="BQ126" i="27"/>
  <c r="BD62" i="27"/>
  <c r="BD126" i="27" s="1"/>
  <c r="AS62" i="27"/>
  <c r="AS126" i="27" s="1"/>
  <c r="BU126" i="27"/>
  <c r="BN62" i="27"/>
  <c r="BN126" i="27" s="1"/>
  <c r="AG62" i="27"/>
  <c r="AG125" i="27" s="1"/>
  <c r="AI62" i="27"/>
  <c r="AP62" i="27"/>
  <c r="AP125" i="27" s="1"/>
  <c r="AU62" i="27"/>
  <c r="AU126" i="27" s="1"/>
  <c r="BC126" i="27"/>
  <c r="AO54" i="27"/>
  <c r="AV126" i="27"/>
  <c r="BA62" i="27"/>
  <c r="BA126" i="27" s="1"/>
  <c r="AV54" i="27"/>
  <c r="T54" i="27"/>
  <c r="O54" i="27"/>
  <c r="M62" i="27"/>
  <c r="M125" i="27" s="1"/>
  <c r="P62" i="27"/>
  <c r="P125" i="27" s="1"/>
  <c r="AX62" i="27"/>
  <c r="AX126" i="27" s="1"/>
  <c r="R54" i="27"/>
  <c r="AL54" i="27"/>
  <c r="J54" i="27"/>
  <c r="AD62" i="27"/>
  <c r="AD125" i="27" s="1"/>
  <c r="W62" i="27"/>
  <c r="W125" i="27" s="1"/>
  <c r="Y62" i="27"/>
  <c r="Y125" i="27" s="1"/>
  <c r="AT62" i="27"/>
  <c r="AT126" i="27" s="1"/>
  <c r="AA62" i="27"/>
  <c r="AA125" i="27" s="1"/>
  <c r="AQ62" i="27"/>
  <c r="AQ125" i="27" s="1"/>
  <c r="N54" i="27"/>
  <c r="K54" i="27"/>
  <c r="H60" i="27"/>
  <c r="AE62" i="27"/>
  <c r="AF62" i="27"/>
  <c r="AF125" i="27" s="1"/>
  <c r="BC65" i="27"/>
  <c r="BC89" i="27" s="1"/>
  <c r="BC90" i="27" s="1"/>
  <c r="BC85" i="27"/>
  <c r="AV63" i="27"/>
  <c r="AV127" i="27" s="1"/>
  <c r="AV85" i="27"/>
  <c r="AN63" i="27"/>
  <c r="AN127" i="27" s="1"/>
  <c r="AN85" i="27"/>
  <c r="BS63" i="27"/>
  <c r="BS127" i="27" s="1"/>
  <c r="BS85" i="27"/>
  <c r="AR63" i="27"/>
  <c r="AR127" i="27" s="1"/>
  <c r="AR85" i="27"/>
  <c r="AY63" i="27"/>
  <c r="AY127" i="27" s="1"/>
  <c r="AY85" i="27"/>
  <c r="BI65" i="27"/>
  <c r="BI105" i="27" s="1"/>
  <c r="BI106" i="27" s="1"/>
  <c r="BI85" i="27"/>
  <c r="AL63" i="27"/>
  <c r="AL127" i="27" s="1"/>
  <c r="AL85" i="27"/>
  <c r="BP63" i="27"/>
  <c r="BP127" i="27" s="1"/>
  <c r="BP85" i="27"/>
  <c r="BU63" i="27"/>
  <c r="BU127" i="27" s="1"/>
  <c r="BU85" i="27"/>
  <c r="BQ65" i="27"/>
  <c r="BQ89" i="27" s="1"/>
  <c r="BQ90" i="27" s="1"/>
  <c r="BQ85" i="27"/>
  <c r="AK63" i="27"/>
  <c r="AK127" i="27" s="1"/>
  <c r="AK85" i="27"/>
  <c r="BV65" i="27"/>
  <c r="BV105" i="27" s="1"/>
  <c r="BV106" i="27" s="1"/>
  <c r="BV85" i="27"/>
  <c r="AO63" i="27"/>
  <c r="AO127" i="27" s="1"/>
  <c r="AO85" i="27"/>
  <c r="BJ63" i="27"/>
  <c r="BJ127" i="27" s="1"/>
  <c r="BJ85" i="27"/>
  <c r="N65" i="27"/>
  <c r="N89" i="27" s="1"/>
  <c r="N90" i="27" s="1"/>
  <c r="N85" i="27"/>
  <c r="Q63" i="27"/>
  <c r="Q127" i="27" s="1"/>
  <c r="Q85" i="27"/>
  <c r="L65" i="27"/>
  <c r="L89" i="27" s="1"/>
  <c r="L90" i="27" s="1"/>
  <c r="L85" i="27"/>
  <c r="T63" i="27"/>
  <c r="T127" i="27" s="1"/>
  <c r="T85" i="27"/>
  <c r="J65" i="27"/>
  <c r="J89" i="27" s="1"/>
  <c r="J90" i="27" s="1"/>
  <c r="J85" i="27"/>
  <c r="R65" i="27"/>
  <c r="R89" i="27" s="1"/>
  <c r="R90" i="27" s="1"/>
  <c r="R85" i="27"/>
  <c r="O63" i="27"/>
  <c r="O127" i="27" s="1"/>
  <c r="O85" i="27"/>
  <c r="K63" i="27"/>
  <c r="K127" i="27" s="1"/>
  <c r="K85" i="27"/>
  <c r="AV65" i="27"/>
  <c r="AR65" i="27"/>
  <c r="T65" i="27"/>
  <c r="BI63" i="27"/>
  <c r="BI127" i="27" s="1"/>
  <c r="L63" i="27"/>
  <c r="L127" i="27" s="1"/>
  <c r="I62" i="27"/>
  <c r="I54" i="27"/>
  <c r="BJ65" i="27"/>
  <c r="AK65" i="27"/>
  <c r="AY65" i="27"/>
  <c r="K65" i="27"/>
  <c r="BS65" i="27"/>
  <c r="AN65" i="27"/>
  <c r="N63" i="27"/>
  <c r="N127" i="27" s="1"/>
  <c r="O65" i="27"/>
  <c r="BP65" i="27"/>
  <c r="R63" i="27"/>
  <c r="R127" i="27" s="1"/>
  <c r="AL65" i="27"/>
  <c r="Q65" i="27"/>
  <c r="J63" i="27"/>
  <c r="J127" i="27" s="1"/>
  <c r="BC63" i="27"/>
  <c r="BC127" i="27" s="1"/>
  <c r="BV63" i="27"/>
  <c r="BV127" i="27" s="1"/>
  <c r="BU65" i="27"/>
  <c r="BQ63" i="27"/>
  <c r="BQ127" i="27" s="1"/>
  <c r="AO65" i="27"/>
  <c r="V34" i="27"/>
  <c r="X63" i="27" l="1"/>
  <c r="X127" i="27"/>
  <c r="AR128" i="27"/>
  <c r="AR132" i="27" s="1"/>
  <c r="X85" i="27"/>
  <c r="X65" i="27"/>
  <c r="X105" i="27" s="1"/>
  <c r="X106" i="27" s="1"/>
  <c r="BF85" i="27"/>
  <c r="BF65" i="27"/>
  <c r="BF105" i="27" s="1"/>
  <c r="BF106" i="27" s="1"/>
  <c r="BF63" i="27"/>
  <c r="BF127" i="27" s="1"/>
  <c r="I125" i="27"/>
  <c r="I85" i="27"/>
  <c r="AM85" i="27"/>
  <c r="BK65" i="27"/>
  <c r="BK89" i="27" s="1"/>
  <c r="BK90" i="27" s="1"/>
  <c r="AM65" i="27"/>
  <c r="AM105" i="27" s="1"/>
  <c r="AM106" i="27" s="1"/>
  <c r="AM63" i="27"/>
  <c r="AM127" i="27" s="1"/>
  <c r="BG85" i="27"/>
  <c r="BM65" i="27"/>
  <c r="BM105" i="27" s="1"/>
  <c r="BM106" i="27" s="1"/>
  <c r="BG65" i="27"/>
  <c r="BG105" i="27" s="1"/>
  <c r="BG106" i="27" s="1"/>
  <c r="S65" i="27"/>
  <c r="S89" i="27" s="1"/>
  <c r="S90" i="27" s="1"/>
  <c r="BK63" i="27"/>
  <c r="BK127" i="27" s="1"/>
  <c r="BK85" i="27"/>
  <c r="BG126" i="27"/>
  <c r="BR63" i="27"/>
  <c r="BR127" i="27" s="1"/>
  <c r="BR85" i="27"/>
  <c r="BR65" i="27"/>
  <c r="BR105" i="27" s="1"/>
  <c r="BR106" i="27" s="1"/>
  <c r="AC63" i="27"/>
  <c r="AC127" i="27" s="1"/>
  <c r="AJ63" i="27"/>
  <c r="AJ127" i="27" s="1"/>
  <c r="BE63" i="27"/>
  <c r="BE127" i="27" s="1"/>
  <c r="S85" i="27"/>
  <c r="BM63" i="27"/>
  <c r="BM127" i="27" s="1"/>
  <c r="S63" i="27"/>
  <c r="S127" i="27" s="1"/>
  <c r="BB85" i="27"/>
  <c r="AV128" i="27"/>
  <c r="AV132" i="27" s="1"/>
  <c r="BH85" i="27"/>
  <c r="BB63" i="27"/>
  <c r="BB127" i="27" s="1"/>
  <c r="BB65" i="27"/>
  <c r="BB105" i="27" s="1"/>
  <c r="BB106" i="27" s="1"/>
  <c r="AP65" i="27"/>
  <c r="AP89" i="27" s="1"/>
  <c r="AP90" i="27" s="1"/>
  <c r="BH63" i="27"/>
  <c r="BH127" i="27" s="1"/>
  <c r="AP63" i="27"/>
  <c r="AP127" i="27" s="1"/>
  <c r="BH65" i="27"/>
  <c r="BH105" i="27" s="1"/>
  <c r="BH106" i="27" s="1"/>
  <c r="AH63" i="27"/>
  <c r="AH127" i="27" s="1"/>
  <c r="BC128" i="27"/>
  <c r="BC132" i="27" s="1"/>
  <c r="AS63" i="27"/>
  <c r="AS127" i="27" s="1"/>
  <c r="BM85" i="27"/>
  <c r="BL63" i="27"/>
  <c r="BL127" i="27" s="1"/>
  <c r="BL85" i="27"/>
  <c r="BL65" i="27"/>
  <c r="BL89" i="27" s="1"/>
  <c r="BL90" i="27" s="1"/>
  <c r="AH85" i="27"/>
  <c r="Z63" i="27"/>
  <c r="Z127" i="27" s="1"/>
  <c r="AA65" i="27"/>
  <c r="AA89" i="27" s="1"/>
  <c r="AA90" i="27" s="1"/>
  <c r="Z65" i="27"/>
  <c r="Z105" i="27" s="1"/>
  <c r="Z106" i="27" s="1"/>
  <c r="AA85" i="27"/>
  <c r="AB65" i="27"/>
  <c r="AB105" i="27" s="1"/>
  <c r="AB106" i="27" s="1"/>
  <c r="AA63" i="27"/>
  <c r="AA127" i="27" s="1"/>
  <c r="BE85" i="27"/>
  <c r="BE65" i="27"/>
  <c r="BE89" i="27" s="1"/>
  <c r="BE90" i="27" s="1"/>
  <c r="Z85" i="27"/>
  <c r="AJ65" i="27"/>
  <c r="AJ89" i="27" s="1"/>
  <c r="AJ90" i="27" s="1"/>
  <c r="AC65" i="27"/>
  <c r="AC89" i="27" s="1"/>
  <c r="AC90" i="27" s="1"/>
  <c r="BO126" i="27"/>
  <c r="V65" i="27"/>
  <c r="V89" i="27" s="1"/>
  <c r="V90" i="27" s="1"/>
  <c r="AJ85" i="27"/>
  <c r="AH65" i="27"/>
  <c r="AH89" i="27" s="1"/>
  <c r="AH90" i="27" s="1"/>
  <c r="AP85" i="27"/>
  <c r="AC85" i="27"/>
  <c r="AU85" i="27"/>
  <c r="AU63" i="27"/>
  <c r="AU127" i="27" s="1"/>
  <c r="AU65" i="27"/>
  <c r="AU105" i="27" s="1"/>
  <c r="AU106" i="27" s="1"/>
  <c r="BT85" i="27"/>
  <c r="BT63" i="27"/>
  <c r="BT127" i="27" s="1"/>
  <c r="AD85" i="27"/>
  <c r="BT65" i="27"/>
  <c r="BT105" i="27" s="1"/>
  <c r="BT106" i="27" s="1"/>
  <c r="U65" i="27"/>
  <c r="U105" i="27" s="1"/>
  <c r="U106" i="27" s="1"/>
  <c r="AB85" i="27"/>
  <c r="U85" i="27"/>
  <c r="U63" i="27"/>
  <c r="U127" i="27" s="1"/>
  <c r="AB63" i="27"/>
  <c r="AB127" i="27" s="1"/>
  <c r="AZ63" i="27"/>
  <c r="AZ127" i="27" s="1"/>
  <c r="AG63" i="27"/>
  <c r="AG127" i="27" s="1"/>
  <c r="BO85" i="27"/>
  <c r="BD65" i="27"/>
  <c r="BD105" i="27" s="1"/>
  <c r="BD106" i="27" s="1"/>
  <c r="W63" i="27"/>
  <c r="W127" i="27" s="1"/>
  <c r="AD63" i="27"/>
  <c r="AD127" i="27" s="1"/>
  <c r="BO65" i="27"/>
  <c r="BO89" i="27" s="1"/>
  <c r="BO90" i="27" s="1"/>
  <c r="AZ65" i="27"/>
  <c r="AZ105" i="27" s="1"/>
  <c r="AZ106" i="27" s="1"/>
  <c r="AG65" i="27"/>
  <c r="AG105" i="27" s="1"/>
  <c r="AG106" i="27" s="1"/>
  <c r="AE63" i="27"/>
  <c r="AE125" i="27"/>
  <c r="AG85" i="27"/>
  <c r="AZ85" i="27"/>
  <c r="AI65" i="27"/>
  <c r="AI105" i="27" s="1"/>
  <c r="AI106" i="27" s="1"/>
  <c r="AI125" i="27"/>
  <c r="AW85" i="27"/>
  <c r="AW63" i="27"/>
  <c r="AW127" i="27" s="1"/>
  <c r="AW65" i="27"/>
  <c r="AW105" i="27" s="1"/>
  <c r="AW106" i="27" s="1"/>
  <c r="V85" i="27"/>
  <c r="V63" i="27"/>
  <c r="V127" i="27" s="1"/>
  <c r="BD85" i="27"/>
  <c r="M85" i="27"/>
  <c r="BD63" i="27"/>
  <c r="BD127" i="27" s="1"/>
  <c r="M65" i="27"/>
  <c r="M105" i="27" s="1"/>
  <c r="M106" i="27" s="1"/>
  <c r="M63" i="27"/>
  <c r="M127" i="27" s="1"/>
  <c r="AS65" i="27"/>
  <c r="AS89" i="27" s="1"/>
  <c r="AS90" i="27" s="1"/>
  <c r="AS85" i="27"/>
  <c r="H55" i="27"/>
  <c r="BA65" i="27"/>
  <c r="BA105" i="27" s="1"/>
  <c r="BA106" i="27" s="1"/>
  <c r="BN63" i="27"/>
  <c r="BN127" i="27" s="1"/>
  <c r="AF63" i="27"/>
  <c r="AF127" i="27" s="1"/>
  <c r="AE65" i="27"/>
  <c r="AE89" i="27" s="1"/>
  <c r="AE90" i="27" s="1"/>
  <c r="AI63" i="27"/>
  <c r="BA85" i="27"/>
  <c r="AI85" i="27"/>
  <c r="BN85" i="27"/>
  <c r="BN65" i="27"/>
  <c r="BN89" i="27" s="1"/>
  <c r="BN90" i="27" s="1"/>
  <c r="AF65" i="27"/>
  <c r="AF89" i="27" s="1"/>
  <c r="AF90" i="27" s="1"/>
  <c r="BA63" i="27"/>
  <c r="BA127" i="27" s="1"/>
  <c r="AQ65" i="27"/>
  <c r="AQ105" i="27" s="1"/>
  <c r="AQ106" i="27" s="1"/>
  <c r="AD65" i="27"/>
  <c r="AD105" i="27" s="1"/>
  <c r="AD106" i="27" s="1"/>
  <c r="W85" i="27"/>
  <c r="W65" i="27"/>
  <c r="W89" i="27" s="1"/>
  <c r="W90" i="27" s="1"/>
  <c r="P65" i="27"/>
  <c r="P105" i="27" s="1"/>
  <c r="P106" i="27" s="1"/>
  <c r="P85" i="27"/>
  <c r="AX85" i="27"/>
  <c r="P63" i="27"/>
  <c r="P127" i="27" s="1"/>
  <c r="AX63" i="27"/>
  <c r="AX127" i="27" s="1"/>
  <c r="AT63" i="27"/>
  <c r="AT127" i="27" s="1"/>
  <c r="AX65" i="27"/>
  <c r="AX89" i="27" s="1"/>
  <c r="AX90" i="27" s="1"/>
  <c r="Y65" i="27"/>
  <c r="Y89" i="27" s="1"/>
  <c r="Y90" i="27" s="1"/>
  <c r="Y63" i="27"/>
  <c r="Y127" i="27" s="1"/>
  <c r="Y85" i="27"/>
  <c r="AT85" i="27"/>
  <c r="AT65" i="27"/>
  <c r="AT89" i="27" s="1"/>
  <c r="AT90" i="27" s="1"/>
  <c r="AE85" i="27"/>
  <c r="AF85" i="27"/>
  <c r="AQ85" i="27"/>
  <c r="AQ63" i="27"/>
  <c r="AQ127" i="27" s="1"/>
  <c r="BV89" i="27"/>
  <c r="BV90" i="27" s="1"/>
  <c r="BI89" i="27"/>
  <c r="BI90" i="27" s="1"/>
  <c r="BC105" i="27"/>
  <c r="BC106" i="27" s="1"/>
  <c r="BQ105" i="27"/>
  <c r="BQ106" i="27" s="1"/>
  <c r="R105" i="27"/>
  <c r="R106" i="27" s="1"/>
  <c r="N105" i="27"/>
  <c r="N106" i="27" s="1"/>
  <c r="J105" i="27"/>
  <c r="J106" i="27" s="1"/>
  <c r="L105" i="27"/>
  <c r="L106" i="27" s="1"/>
  <c r="AR105" i="27"/>
  <c r="AR106" i="27" s="1"/>
  <c r="AV89" i="27"/>
  <c r="AV90" i="27" s="1"/>
  <c r="AV105" i="27"/>
  <c r="AV106" i="27" s="1"/>
  <c r="BU105" i="27"/>
  <c r="BU106" i="27" s="1"/>
  <c r="BP105" i="27"/>
  <c r="BP106" i="27" s="1"/>
  <c r="O105" i="27"/>
  <c r="O106" i="27" s="1"/>
  <c r="AY89" i="27"/>
  <c r="AY90" i="27" s="1"/>
  <c r="BS89" i="27"/>
  <c r="BS90" i="27" s="1"/>
  <c r="AR89" i="27"/>
  <c r="AR90" i="27" s="1"/>
  <c r="T105" i="27"/>
  <c r="T106" i="27" s="1"/>
  <c r="T89" i="27"/>
  <c r="T90" i="27" s="1"/>
  <c r="I65" i="27"/>
  <c r="I63" i="27"/>
  <c r="O89" i="27"/>
  <c r="O90" i="27" s="1"/>
  <c r="AK105" i="27"/>
  <c r="AK106" i="27" s="1"/>
  <c r="AK89" i="27"/>
  <c r="AK90" i="27" s="1"/>
  <c r="BJ105" i="27"/>
  <c r="BJ106" i="27" s="1"/>
  <c r="BJ89" i="27"/>
  <c r="BJ90" i="27" s="1"/>
  <c r="AY105" i="27"/>
  <c r="AY106" i="27" s="1"/>
  <c r="K89" i="27"/>
  <c r="K90" i="27" s="1"/>
  <c r="K105" i="27"/>
  <c r="K106" i="27" s="1"/>
  <c r="AO89" i="27"/>
  <c r="AO90" i="27" s="1"/>
  <c r="BS105" i="27"/>
  <c r="BS106" i="27" s="1"/>
  <c r="AO105" i="27"/>
  <c r="AO106" i="27" s="1"/>
  <c r="AN89" i="27"/>
  <c r="AN90" i="27" s="1"/>
  <c r="AN105" i="27"/>
  <c r="AN106" i="27" s="1"/>
  <c r="AL89" i="27"/>
  <c r="AL90" i="27" s="1"/>
  <c r="AL105" i="27"/>
  <c r="AL106" i="27" s="1"/>
  <c r="Q105" i="27"/>
  <c r="Q106" i="27" s="1"/>
  <c r="BP89" i="27"/>
  <c r="BP90" i="27" s="1"/>
  <c r="BU89" i="27"/>
  <c r="BU90" i="27" s="1"/>
  <c r="Q89" i="27"/>
  <c r="Q90" i="27" s="1"/>
  <c r="W34" i="27"/>
  <c r="F41" i="7" a="1"/>
  <c r="X89" i="27" l="1"/>
  <c r="X90" i="27" s="1"/>
  <c r="AM89" i="27"/>
  <c r="AM90" i="27" s="1"/>
  <c r="AI127" i="27"/>
  <c r="I127" i="27"/>
  <c r="AE127" i="27"/>
  <c r="AT128" i="27"/>
  <c r="AT132" i="27" s="1"/>
  <c r="AZ128" i="27"/>
  <c r="AZ132" i="27" s="1"/>
  <c r="BT128" i="27"/>
  <c r="BT132" i="27" s="1"/>
  <c r="BR128" i="27"/>
  <c r="BR132" i="27" s="1"/>
  <c r="BN128" i="27"/>
  <c r="BN132" i="27" s="1"/>
  <c r="AU128" i="27"/>
  <c r="AU132" i="27" s="1"/>
  <c r="AJ128" i="27"/>
  <c r="AJ132" i="27" s="1"/>
  <c r="BG89" i="27"/>
  <c r="BG90" i="27" s="1"/>
  <c r="BF89" i="27"/>
  <c r="BF90" i="27" s="1"/>
  <c r="BH89" i="27"/>
  <c r="BH90" i="27" s="1"/>
  <c r="BM89" i="27"/>
  <c r="BM90" i="27" s="1"/>
  <c r="BK105" i="27"/>
  <c r="BK106" i="27" s="1"/>
  <c r="S105" i="27"/>
  <c r="S106" i="27" s="1"/>
  <c r="AB89" i="27"/>
  <c r="AB90" i="27" s="1"/>
  <c r="BR89" i="27"/>
  <c r="BR90" i="27" s="1"/>
  <c r="V105" i="27"/>
  <c r="V106" i="27" s="1"/>
  <c r="AZ89" i="27"/>
  <c r="AZ90" i="27" s="1"/>
  <c r="AP105" i="27"/>
  <c r="AP106" i="27" s="1"/>
  <c r="AJ105" i="27"/>
  <c r="AJ106" i="27" s="1"/>
  <c r="AU89" i="27"/>
  <c r="AU90" i="27" s="1"/>
  <c r="BB89" i="27"/>
  <c r="BB90" i="27" s="1"/>
  <c r="AH105" i="27"/>
  <c r="AH106" i="27" s="1"/>
  <c r="AG89" i="27"/>
  <c r="AG90" i="27" s="1"/>
  <c r="AP128" i="27"/>
  <c r="AP132" i="27" s="1"/>
  <c r="BE105" i="27"/>
  <c r="BE106" i="27" s="1"/>
  <c r="BD89" i="27"/>
  <c r="BD90" i="27" s="1"/>
  <c r="U89" i="27"/>
  <c r="U90" i="27" s="1"/>
  <c r="BB128" i="27"/>
  <c r="BB132" i="27" s="1"/>
  <c r="BV128" i="27"/>
  <c r="BV132" i="27" s="1"/>
  <c r="BG128" i="27"/>
  <c r="BG132" i="27" s="1"/>
  <c r="BU128" i="27"/>
  <c r="BU132" i="27" s="1"/>
  <c r="BP128" i="27"/>
  <c r="BP132" i="27" s="1"/>
  <c r="BF128" i="27"/>
  <c r="BF132" i="27" s="1"/>
  <c r="AY128" i="27"/>
  <c r="AY132" i="27" s="1"/>
  <c r="BO128" i="27"/>
  <c r="BO132" i="27" s="1"/>
  <c r="BI128" i="27"/>
  <c r="BI132" i="27" s="1"/>
  <c r="BM128" i="27"/>
  <c r="BM132" i="27" s="1"/>
  <c r="BE128" i="27"/>
  <c r="BE132" i="27" s="1"/>
  <c r="BH128" i="27"/>
  <c r="BH132" i="27" s="1"/>
  <c r="BQ128" i="27"/>
  <c r="BQ132" i="27" s="1"/>
  <c r="BS128" i="27"/>
  <c r="BS132" i="27" s="1"/>
  <c r="BJ128" i="27"/>
  <c r="BJ132" i="27" s="1"/>
  <c r="BK128" i="27"/>
  <c r="BK132" i="27" s="1"/>
  <c r="AS105" i="27"/>
  <c r="AS106" i="27" s="1"/>
  <c r="AS128" i="27"/>
  <c r="AS132" i="27" s="1"/>
  <c r="X128" i="27"/>
  <c r="X132" i="27" s="1"/>
  <c r="AA105" i="27"/>
  <c r="AA106" i="27" s="1"/>
  <c r="AC128" i="27"/>
  <c r="AC132" i="27" s="1"/>
  <c r="S128" i="27"/>
  <c r="S132" i="27" s="1"/>
  <c r="T128" i="27"/>
  <c r="T132" i="27" s="1"/>
  <c r="AN128" i="27"/>
  <c r="AN132" i="27" s="1"/>
  <c r="Q128" i="27"/>
  <c r="Q132" i="27" s="1"/>
  <c r="AK128" i="27"/>
  <c r="AK132" i="27" s="1"/>
  <c r="N128" i="27"/>
  <c r="N132" i="27" s="1"/>
  <c r="AM128" i="27"/>
  <c r="AM132" i="27" s="1"/>
  <c r="AH128" i="27"/>
  <c r="AH132" i="27" s="1"/>
  <c r="R128" i="27"/>
  <c r="R132" i="27" s="1"/>
  <c r="J128" i="27"/>
  <c r="J132" i="27" s="1"/>
  <c r="O128" i="27"/>
  <c r="O132" i="27" s="1"/>
  <c r="AO128" i="27"/>
  <c r="AO132" i="27" s="1"/>
  <c r="K128" i="27"/>
  <c r="K132" i="27" s="1"/>
  <c r="AL128" i="27"/>
  <c r="AL132" i="27" s="1"/>
  <c r="L128" i="27"/>
  <c r="L132" i="27" s="1"/>
  <c r="Z89" i="27"/>
  <c r="Z90" i="27" s="1"/>
  <c r="P89" i="27"/>
  <c r="P90" i="27" s="1"/>
  <c r="AC105" i="27"/>
  <c r="AC106" i="27" s="1"/>
  <c r="BO105" i="27"/>
  <c r="BO106" i="27" s="1"/>
  <c r="AB128" i="27"/>
  <c r="AB132" i="27" s="1"/>
  <c r="BL105" i="27"/>
  <c r="BL106" i="27" s="1"/>
  <c r="BT89" i="27"/>
  <c r="BT90" i="27" s="1"/>
  <c r="AD89" i="27"/>
  <c r="AD90" i="27" s="1"/>
  <c r="AI89" i="27"/>
  <c r="AI90" i="27" s="1"/>
  <c r="AE105" i="27"/>
  <c r="AE106" i="27" s="1"/>
  <c r="BA89" i="27"/>
  <c r="BA90" i="27" s="1"/>
  <c r="AW89" i="27"/>
  <c r="AW90" i="27" s="1"/>
  <c r="M89" i="27"/>
  <c r="M90" i="27" s="1"/>
  <c r="AF105" i="27"/>
  <c r="AF106" i="27" s="1"/>
  <c r="W105" i="27"/>
  <c r="W106" i="27" s="1"/>
  <c r="AQ89" i="27"/>
  <c r="AQ90" i="27" s="1"/>
  <c r="BN105" i="27"/>
  <c r="BN106" i="27" s="1"/>
  <c r="AT105" i="27"/>
  <c r="AT106" i="27" s="1"/>
  <c r="Y105" i="27"/>
  <c r="Y106" i="27" s="1"/>
  <c r="AX105" i="27"/>
  <c r="AX106" i="27" s="1"/>
  <c r="H146" i="27" a="1"/>
  <c r="H146" i="27" s="1"/>
  <c r="H64" i="27"/>
  <c r="I89" i="27"/>
  <c r="I90" i="27" s="1"/>
  <c r="I105" i="27"/>
  <c r="H143" i="27"/>
  <c r="F41" i="7"/>
  <c r="X34" i="27"/>
  <c r="C43" i="30" a="1"/>
  <c r="C42" i="31" a="1"/>
  <c r="C42" i="30" a="1"/>
  <c r="O49" i="31" a="1"/>
  <c r="O49" i="30" a="1"/>
  <c r="C43" i="31" a="1"/>
  <c r="C43" i="31" l="1"/>
  <c r="O49" i="31"/>
  <c r="C42" i="31"/>
  <c r="C43" i="30"/>
  <c r="O49" i="30"/>
  <c r="C42" i="30"/>
  <c r="AP138" i="27"/>
  <c r="AX128" i="27"/>
  <c r="AX132" i="27" s="1"/>
  <c r="BD128" i="27"/>
  <c r="BD132" i="27" s="1"/>
  <c r="AW128" i="27"/>
  <c r="AW132" i="27" s="1"/>
  <c r="BA128" i="27"/>
  <c r="BA132" i="27" s="1"/>
  <c r="BL128" i="27"/>
  <c r="BL132" i="27" s="1"/>
  <c r="AQ128" i="27"/>
  <c r="AQ132" i="27" s="1"/>
  <c r="AA128" i="27"/>
  <c r="AA132" i="27" s="1"/>
  <c r="AF128" i="27"/>
  <c r="AF132" i="27" s="1"/>
  <c r="U128" i="27"/>
  <c r="U132" i="27" s="1"/>
  <c r="AD128" i="27"/>
  <c r="AD132" i="27" s="1"/>
  <c r="Z128" i="27"/>
  <c r="Z132" i="27" s="1"/>
  <c r="P128" i="27"/>
  <c r="P132" i="27" s="1"/>
  <c r="Y128" i="27"/>
  <c r="Y132" i="27" s="1"/>
  <c r="V128" i="27"/>
  <c r="V132" i="27" s="1"/>
  <c r="AG128" i="27"/>
  <c r="AG132" i="27" s="1"/>
  <c r="AE128" i="27"/>
  <c r="AE132" i="27" s="1"/>
  <c r="M128" i="27"/>
  <c r="M132" i="27" s="1"/>
  <c r="W128" i="27"/>
  <c r="W132" i="27" s="1"/>
  <c r="AI128" i="27"/>
  <c r="AI132" i="27" s="1"/>
  <c r="I128" i="27"/>
  <c r="I132" i="27" s="1"/>
  <c r="H91" i="27"/>
  <c r="Y34" i="27"/>
  <c r="Z34" i="27" l="1"/>
  <c r="AA34" i="27" l="1"/>
  <c r="AB34" i="27" l="1"/>
  <c r="AC34" i="27" l="1"/>
  <c r="AD34" i="27" l="1"/>
  <c r="AE34" i="27" l="1"/>
  <c r="AF34" i="27" l="1"/>
  <c r="AG34" i="27" l="1"/>
  <c r="AH34" i="27" l="1"/>
  <c r="AI34" i="27" l="1"/>
  <c r="AJ34" i="27" l="1"/>
  <c r="AK34" i="27" l="1"/>
  <c r="AL34" i="27" l="1"/>
  <c r="AM34" i="27" l="1"/>
  <c r="AN34" i="27" l="1"/>
  <c r="AO34" i="27" l="1"/>
  <c r="AP34" i="27" l="1"/>
  <c r="AQ34" i="27" l="1"/>
  <c r="AR34" i="27" l="1"/>
  <c r="AS34" i="27" l="1"/>
  <c r="AT34" i="27" l="1"/>
  <c r="AU34" i="27" l="1"/>
  <c r="AV34" i="27" l="1"/>
  <c r="AW34" i="27" l="1"/>
  <c r="AX34" i="27" l="1"/>
  <c r="AY34" i="27" l="1"/>
  <c r="AZ34" i="27" l="1"/>
  <c r="BA34" i="27" l="1"/>
  <c r="BB34" i="27" l="1"/>
  <c r="BC34" i="27" l="1"/>
  <c r="BD34" i="27" l="1"/>
  <c r="BE34" i="27" l="1"/>
  <c r="BF34" i="27" l="1"/>
  <c r="BG34" i="27" l="1"/>
  <c r="BH34" i="27" l="1"/>
  <c r="BI34" i="27" l="1"/>
  <c r="BJ34" i="27" l="1"/>
  <c r="BK34" i="27" l="1"/>
  <c r="BL34" i="27" l="1"/>
  <c r="BM34" i="27" l="1"/>
  <c r="BN34" i="27" l="1"/>
  <c r="BO34" i="27" l="1"/>
  <c r="BP34" i="27" l="1"/>
  <c r="BQ34" i="27" l="1"/>
  <c r="BR34" i="27" l="1"/>
  <c r="BS34" i="27" l="1"/>
  <c r="BT34" i="27" l="1"/>
  <c r="BV34" i="27" l="1"/>
  <c r="BU34" i="27"/>
  <c r="H35" i="27" l="1"/>
  <c r="BQ133" i="27" l="1"/>
  <c r="O138" i="27"/>
  <c r="O139" i="27" s="1"/>
  <c r="BQ138" i="27" l="1"/>
  <c r="BQ139" i="27" l="1"/>
  <c r="I106" i="27" l="1"/>
  <c r="BA133" i="27"/>
  <c r="AB133" i="27"/>
  <c r="AF133" i="27"/>
  <c r="AR133" i="27"/>
  <c r="AX133" i="27"/>
  <c r="AI133" i="27"/>
  <c r="AN133" i="27"/>
  <c r="BI133" i="27"/>
  <c r="V133" i="27"/>
  <c r="AM133" i="27"/>
  <c r="AW133" i="27"/>
  <c r="M133" i="27"/>
  <c r="BE133" i="27"/>
  <c r="R133" i="27"/>
  <c r="BC133" i="27"/>
  <c r="BF133" i="27"/>
  <c r="AD133" i="27"/>
  <c r="W133" i="27"/>
  <c r="AY133" i="27"/>
  <c r="X133" i="27"/>
  <c r="P133" i="27"/>
  <c r="BJ133" i="27"/>
  <c r="AU133" i="27"/>
  <c r="BB133" i="27"/>
  <c r="K133" i="27"/>
  <c r="U133" i="27"/>
  <c r="BP133" i="27"/>
  <c r="AZ133" i="27"/>
  <c r="Y133" i="27"/>
  <c r="AC133" i="27"/>
  <c r="N133" i="27"/>
  <c r="BD133" i="27"/>
  <c r="I133" i="27"/>
  <c r="Z133" i="27"/>
  <c r="S133" i="27"/>
  <c r="AO133" i="27"/>
  <c r="AV133" i="27"/>
  <c r="AP133" i="27"/>
  <c r="BO133" i="27"/>
  <c r="AK133" i="27"/>
  <c r="AT133" i="27"/>
  <c r="BN133" i="27"/>
  <c r="J133" i="27"/>
  <c r="AH133" i="27"/>
  <c r="BM133" i="27"/>
  <c r="BL133" i="27"/>
  <c r="AA133" i="27"/>
  <c r="BK133" i="27"/>
  <c r="BR133" i="27"/>
  <c r="BV133" i="27"/>
  <c r="Q133" i="27"/>
  <c r="AQ133" i="27"/>
  <c r="BG133" i="27"/>
  <c r="BH133" i="27"/>
  <c r="BU133" i="27"/>
  <c r="L133" i="27"/>
  <c r="AG133" i="27"/>
  <c r="BT133" i="27"/>
  <c r="BS133" i="27"/>
  <c r="AL133" i="27"/>
  <c r="AS133" i="27"/>
  <c r="T133" i="27"/>
  <c r="AE133" i="27"/>
  <c r="AJ133" i="27"/>
  <c r="AW138" i="27" l="1"/>
  <c r="AW139" i="27" s="1"/>
  <c r="AF138" i="27"/>
  <c r="AF139" i="27" s="1"/>
  <c r="BT138" i="27"/>
  <c r="BT139" i="27" s="1"/>
  <c r="AA138" i="27"/>
  <c r="AA139" i="27" s="1"/>
  <c r="J138" i="27"/>
  <c r="J139" i="27" s="1"/>
  <c r="BO138" i="27"/>
  <c r="BO139" i="27" s="1"/>
  <c r="S138" i="27"/>
  <c r="S139" i="27" s="1"/>
  <c r="N138" i="27"/>
  <c r="N139" i="27" s="1"/>
  <c r="BP138" i="27"/>
  <c r="BP139" i="27" s="1"/>
  <c r="AU138" i="27"/>
  <c r="AU139" i="27" s="1"/>
  <c r="AY138" i="27"/>
  <c r="AY139" i="27" s="1"/>
  <c r="BC138" i="27"/>
  <c r="BC139" i="27" s="1"/>
  <c r="AN138" i="27"/>
  <c r="AN139" i="27" s="1"/>
  <c r="AC138" i="27"/>
  <c r="AC139" i="27" s="1"/>
  <c r="R138" i="27"/>
  <c r="R139" i="27" s="1"/>
  <c r="T138" i="27"/>
  <c r="T139" i="27" s="1"/>
  <c r="BH138" i="27"/>
  <c r="BH139" i="27" s="1"/>
  <c r="BV138" i="27"/>
  <c r="BV139" i="27" s="1"/>
  <c r="BL138" i="27"/>
  <c r="BL139" i="27" s="1"/>
  <c r="BN138" i="27"/>
  <c r="BN139" i="27" s="1"/>
  <c r="AP139" i="27"/>
  <c r="Z138" i="27"/>
  <c r="Z139" i="27" s="1"/>
  <c r="U138" i="27"/>
  <c r="U139" i="27" s="1"/>
  <c r="BJ138" i="27"/>
  <c r="BJ139" i="27" s="1"/>
  <c r="W138" i="27"/>
  <c r="W139" i="27" s="1"/>
  <c r="AM138" i="27"/>
  <c r="AM139" i="27" s="1"/>
  <c r="AI138" i="27"/>
  <c r="AI139" i="27" s="1"/>
  <c r="AB138" i="27"/>
  <c r="AB139" i="27" s="1"/>
  <c r="AG138" i="27"/>
  <c r="AG139" i="27" s="1"/>
  <c r="BG138" i="27"/>
  <c r="BG139" i="27" s="1"/>
  <c r="AT138" i="27"/>
  <c r="AT139" i="27" s="1"/>
  <c r="AE138" i="27"/>
  <c r="AE139" i="27" s="1"/>
  <c r="Q138" i="27"/>
  <c r="Q139" i="27" s="1"/>
  <c r="AV138" i="27"/>
  <c r="AV139" i="27" s="1"/>
  <c r="Y138" i="27"/>
  <c r="Y139" i="27" s="1"/>
  <c r="K138" i="27"/>
  <c r="K139" i="27" s="1"/>
  <c r="P138" i="27"/>
  <c r="P139" i="27" s="1"/>
  <c r="AD138" i="27"/>
  <c r="AD139" i="27" s="1"/>
  <c r="BE138" i="27"/>
  <c r="BE139" i="27" s="1"/>
  <c r="V138" i="27"/>
  <c r="V139" i="27" s="1"/>
  <c r="AX138" i="27"/>
  <c r="AX139" i="27" s="1"/>
  <c r="BS138" i="27"/>
  <c r="BS139" i="27" s="1"/>
  <c r="L138" i="27"/>
  <c r="L139" i="27" s="1"/>
  <c r="BM138" i="27"/>
  <c r="BM139" i="27" s="1"/>
  <c r="AL138" i="27"/>
  <c r="AL139" i="27" s="1"/>
  <c r="AK138" i="27"/>
  <c r="AK139" i="27" s="1"/>
  <c r="AZ138" i="27"/>
  <c r="AZ139" i="27" s="1"/>
  <c r="BB138" i="27"/>
  <c r="BB139" i="27" s="1"/>
  <c r="BI138" i="27"/>
  <c r="BI139" i="27" s="1"/>
  <c r="AR138" i="27"/>
  <c r="AR139" i="27" s="1"/>
  <c r="BA138" i="27"/>
  <c r="BA139" i="27" s="1"/>
  <c r="AS138" i="27"/>
  <c r="AS139" i="27" s="1"/>
  <c r="BR138" i="27"/>
  <c r="BR139" i="27" s="1"/>
  <c r="AJ138" i="27"/>
  <c r="AJ139" i="27" s="1"/>
  <c r="BU138" i="27"/>
  <c r="BU139" i="27" s="1"/>
  <c r="AQ138" i="27"/>
  <c r="AQ139" i="27" s="1"/>
  <c r="BK138" i="27"/>
  <c r="BK139" i="27" s="1"/>
  <c r="AH138" i="27"/>
  <c r="AH139" i="27" s="1"/>
  <c r="AO138" i="27"/>
  <c r="AO139" i="27" s="1"/>
  <c r="BD138" i="27"/>
  <c r="BD139" i="27" s="1"/>
  <c r="X138" i="27"/>
  <c r="X139" i="27" s="1"/>
  <c r="BF138" i="27"/>
  <c r="BF139" i="27" s="1"/>
  <c r="M138" i="27"/>
  <c r="M139" i="27" s="1"/>
  <c r="H107" i="27" l="1"/>
  <c r="I138" i="27"/>
  <c r="J143" i="27"/>
  <c r="P49" i="30" a="1"/>
  <c r="P49" i="31" a="1"/>
  <c r="P49" i="31" l="1"/>
  <c r="P49" i="30"/>
  <c r="I139" i="27"/>
  <c r="H140" i="27" s="1"/>
  <c r="I144" i="27" s="1"/>
  <c r="I143" i="27"/>
  <c r="I145" i="27" l="1"/>
  <c r="O133" i="27" l="1"/>
  <c r="H134" i="27" l="1"/>
  <c r="J144" i="27" s="1"/>
  <c r="C44" i="31" a="1"/>
  <c r="J145" i="27" l="1"/>
  <c r="H144" i="27"/>
  <c r="H145" i="27" s="1"/>
  <c r="C44" i="31"/>
  <c r="H30" i="7" a="1"/>
  <c r="H41" i="7" a="1"/>
  <c r="C45" i="31" a="1"/>
  <c r="C44" i="30" a="1"/>
  <c r="C45" i="30" a="1"/>
  <c r="C44" i="30" l="1"/>
  <c r="C45" i="31"/>
  <c r="C45" i="30"/>
  <c r="H41" i="7"/>
  <c r="H46" i="7" s="1"/>
  <c r="G21" i="7" s="1"/>
  <c r="H30" i="7"/>
  <c r="E30" i="7" a="1"/>
  <c r="E41" i="7" a="1"/>
  <c r="H29" i="7" a="1"/>
  <c r="E29" i="7" a="1"/>
  <c r="H29" i="7" l="1"/>
  <c r="H34" i="7" s="1"/>
  <c r="E21" i="7" s="1"/>
  <c r="E22" i="7" s="1"/>
  <c r="E41" i="7"/>
  <c r="E29" i="7"/>
  <c r="E30" i="7"/>
  <c r="BN99" i="27" l="1"/>
  <c r="V99" i="27"/>
  <c r="AY99" i="27"/>
  <c r="BP99" i="27"/>
  <c r="Q99" i="27"/>
  <c r="BV99" i="27"/>
  <c r="AN99" i="27"/>
  <c r="BT99" i="27"/>
  <c r="BM99" i="27"/>
  <c r="BV100" i="27" l="1"/>
  <c r="BV101" i="27" s="1"/>
  <c r="Q100" i="27"/>
  <c r="Q101" i="27" s="1"/>
  <c r="AN100" i="27"/>
  <c r="AN101" i="27" s="1"/>
  <c r="AY100" i="27"/>
  <c r="AY101" i="27" s="1"/>
  <c r="BT100" i="27"/>
  <c r="BT101" i="27" s="1"/>
  <c r="BP100" i="27"/>
  <c r="BP101" i="27" s="1"/>
  <c r="V100" i="27"/>
  <c r="V101" i="27" s="1"/>
  <c r="BM100" i="27"/>
  <c r="BM101" i="27" s="1"/>
  <c r="BN100" i="27"/>
  <c r="BN101" i="27" s="1"/>
  <c r="BK99" i="27"/>
  <c r="X99" i="27"/>
  <c r="AI99" i="27"/>
  <c r="BU99" i="27"/>
  <c r="AU99" i="27"/>
  <c r="AC99" i="27"/>
  <c r="S99" i="27"/>
  <c r="AF99" i="27"/>
  <c r="BD99" i="27"/>
  <c r="R99" i="27"/>
  <c r="AA99" i="27"/>
  <c r="AP99" i="27"/>
  <c r="BO99" i="27"/>
  <c r="BA99" i="27"/>
  <c r="BF99" i="27"/>
  <c r="BJ99" i="27"/>
  <c r="AD99" i="27"/>
  <c r="J99" i="27"/>
  <c r="AR99" i="27"/>
  <c r="O99" i="27"/>
  <c r="AW99" i="27"/>
  <c r="W99" i="27"/>
  <c r="AT99" i="27"/>
  <c r="AM99" i="27"/>
  <c r="AJ99" i="27"/>
  <c r="L99" i="27"/>
  <c r="P99" i="27"/>
  <c r="BR99" i="27"/>
  <c r="AK99" i="27"/>
  <c r="Z99" i="27"/>
  <c r="U99" i="27"/>
  <c r="BQ99" i="27"/>
  <c r="T99" i="27"/>
  <c r="BI99" i="27"/>
  <c r="BL99" i="27"/>
  <c r="AZ99" i="27"/>
  <c r="AH99" i="27"/>
  <c r="AS99" i="27"/>
  <c r="BG99" i="27"/>
  <c r="K99" i="27"/>
  <c r="BE99" i="27"/>
  <c r="Y99" i="27"/>
  <c r="BB99" i="27"/>
  <c r="M99" i="27"/>
  <c r="AE99" i="27"/>
  <c r="AO99" i="27"/>
  <c r="BE100" i="27" l="1"/>
  <c r="BE101" i="27" s="1"/>
  <c r="T100" i="27"/>
  <c r="T101" i="27" s="1"/>
  <c r="AJ100" i="27"/>
  <c r="AJ101" i="27" s="1"/>
  <c r="BD100" i="27"/>
  <c r="BD101" i="27" s="1"/>
  <c r="BK100" i="27"/>
  <c r="BK101" i="27" s="1"/>
  <c r="BG100" i="27"/>
  <c r="BG101" i="27" s="1"/>
  <c r="U100" i="27"/>
  <c r="U101" i="27" s="1"/>
  <c r="AT100" i="27"/>
  <c r="AT101" i="27" s="1"/>
  <c r="BF100" i="27"/>
  <c r="BF101" i="27" s="1"/>
  <c r="S100" i="27"/>
  <c r="S101" i="27" s="1"/>
  <c r="AS100" i="27"/>
  <c r="AS101" i="27" s="1"/>
  <c r="Z100" i="27"/>
  <c r="Z101" i="27" s="1"/>
  <c r="W100" i="27"/>
  <c r="W101" i="27" s="1"/>
  <c r="BA100" i="27"/>
  <c r="BA101" i="27" s="1"/>
  <c r="AC100" i="27"/>
  <c r="AC101" i="27" s="1"/>
  <c r="AE100" i="27"/>
  <c r="AE101" i="27" s="1"/>
  <c r="AH100" i="27"/>
  <c r="AH101" i="27" s="1"/>
  <c r="AK100" i="27"/>
  <c r="AK101" i="27" s="1"/>
  <c r="AW100" i="27"/>
  <c r="AW101" i="27" s="1"/>
  <c r="BO100" i="27"/>
  <c r="BO101" i="27" s="1"/>
  <c r="AU100" i="27"/>
  <c r="AU101" i="27" s="1"/>
  <c r="AO100" i="27"/>
  <c r="AO101" i="27" s="1"/>
  <c r="M100" i="27"/>
  <c r="M101" i="27" s="1"/>
  <c r="AZ100" i="27"/>
  <c r="AZ101" i="27" s="1"/>
  <c r="BR100" i="27"/>
  <c r="BR101" i="27" s="1"/>
  <c r="O100" i="27"/>
  <c r="O101" i="27" s="1"/>
  <c r="AP100" i="27"/>
  <c r="AP101" i="27" s="1"/>
  <c r="BU100" i="27"/>
  <c r="BU101" i="27" s="1"/>
  <c r="BB100" i="27"/>
  <c r="BB101" i="27" s="1"/>
  <c r="BL100" i="27"/>
  <c r="BL101" i="27" s="1"/>
  <c r="P100" i="27"/>
  <c r="P101" i="27" s="1"/>
  <c r="AR100" i="27"/>
  <c r="AR101" i="27" s="1"/>
  <c r="AA100" i="27"/>
  <c r="AA101" i="27" s="1"/>
  <c r="AI100" i="27"/>
  <c r="AI101" i="27" s="1"/>
  <c r="Y100" i="27"/>
  <c r="Y101" i="27" s="1"/>
  <c r="BI100" i="27"/>
  <c r="BI101" i="27" s="1"/>
  <c r="L100" i="27"/>
  <c r="L101" i="27" s="1"/>
  <c r="J100" i="27"/>
  <c r="J101" i="27" s="1"/>
  <c r="R100" i="27"/>
  <c r="R101" i="27" s="1"/>
  <c r="X100" i="27"/>
  <c r="X101" i="27" s="1"/>
  <c r="AD100" i="27"/>
  <c r="AD101" i="27" s="1"/>
  <c r="K100" i="27"/>
  <c r="K101" i="27" s="1"/>
  <c r="BQ100" i="27"/>
  <c r="BQ101" i="27" s="1"/>
  <c r="AM100" i="27"/>
  <c r="AM101" i="27" s="1"/>
  <c r="BJ100" i="27"/>
  <c r="BJ101" i="27" s="1"/>
  <c r="AF100" i="27"/>
  <c r="AF101" i="27" s="1"/>
  <c r="BC99" i="27"/>
  <c r="BC100" i="27" s="1"/>
  <c r="BC101" i="27" s="1"/>
  <c r="AB99" i="27"/>
  <c r="AB100" i="27"/>
  <c r="AG99" i="27"/>
  <c r="AG100" i="27"/>
  <c r="AX99" i="27"/>
  <c r="AX100" i="27"/>
  <c r="AQ99" i="27"/>
  <c r="AQ100" i="27"/>
  <c r="AV99" i="27"/>
  <c r="AV100" i="27" s="1"/>
  <c r="I99" i="27"/>
  <c r="I100" i="27"/>
  <c r="AL99" i="27"/>
  <c r="AL100" i="27"/>
  <c r="AL101" i="27"/>
  <c r="BS99" i="27"/>
  <c r="BS100" i="27"/>
  <c r="N99" i="27"/>
  <c r="N100" i="27"/>
  <c r="BH99" i="27"/>
  <c r="BH100" i="27"/>
  <c r="AB101" i="27" l="1"/>
  <c r="BS101" i="27"/>
  <c r="AQ101" i="27"/>
  <c r="AX101" i="27"/>
  <c r="N101" i="27"/>
  <c r="I101" i="27"/>
  <c r="AG101" i="27"/>
  <c r="BH101" i="27"/>
  <c r="AV101" i="27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cellMetadata count="1">
    <bk>
      <rc t="1" v="0"/>
    </bk>
  </cellMetadata>
  <valueMetadata count="3">
    <bk>
      <rc t="2" v="0"/>
    </bk>
    <bk>
      <rc t="2" v="1"/>
    </bk>
    <bk>
      <rc t="2" v="2"/>
    </bk>
  </valueMetadata>
</metadata>
</file>

<file path=xl/sharedStrings.xml><?xml version="1.0" encoding="utf-8"?>
<sst xmlns="http://schemas.openxmlformats.org/spreadsheetml/2006/main" count="15462" uniqueCount="5149">
  <si>
    <t>PLZ</t>
  </si>
  <si>
    <t>Gemeinde</t>
  </si>
  <si>
    <t>kW</t>
  </si>
  <si>
    <t>-</t>
  </si>
  <si>
    <t>…</t>
  </si>
  <si>
    <t>Typ</t>
  </si>
  <si>
    <t>W</t>
  </si>
  <si>
    <t>Einsparungen</t>
  </si>
  <si>
    <t>Résumé</t>
  </si>
  <si>
    <t>Beschreibung</t>
  </si>
  <si>
    <t>TEXT</t>
  </si>
  <si>
    <t>TEXTS</t>
  </si>
  <si>
    <t>Sprache</t>
  </si>
  <si>
    <t>Langue</t>
  </si>
  <si>
    <t>Lingua</t>
  </si>
  <si>
    <t>Allgemeine Angaben</t>
  </si>
  <si>
    <t>Données générales du projet</t>
  </si>
  <si>
    <t>Dati generali sul progetto</t>
  </si>
  <si>
    <t>Projektname</t>
  </si>
  <si>
    <t>Nom de projet</t>
  </si>
  <si>
    <t>Nome del progetto</t>
  </si>
  <si>
    <t>Zusammenfassung</t>
  </si>
  <si>
    <t>Elektrizitätsbedarf (MWh/a)</t>
  </si>
  <si>
    <t>Demande en électricité</t>
  </si>
  <si>
    <t>Fabbisogno di elettricità</t>
  </si>
  <si>
    <t>Total</t>
  </si>
  <si>
    <t>Energiebilanz</t>
  </si>
  <si>
    <t>Neue Anlage</t>
  </si>
  <si>
    <t>Nouvelle installation</t>
  </si>
  <si>
    <t>Nuova installazione</t>
  </si>
  <si>
    <t>PLZ / Ort</t>
  </si>
  <si>
    <t>NPA / Lieu</t>
  </si>
  <si>
    <t>CAP / Luogo</t>
  </si>
  <si>
    <t>Alte Anlage</t>
  </si>
  <si>
    <t>Ancienne installation</t>
  </si>
  <si>
    <t>Vecchia installazione</t>
  </si>
  <si>
    <t xml:space="preserve">Besoin ou demande en électricité (kWh/a)	</t>
  </si>
  <si>
    <t>Fabbisogno di elettricità (kWh/a)</t>
  </si>
  <si>
    <t>Gesamt</t>
  </si>
  <si>
    <t>Description</t>
  </si>
  <si>
    <t>Descrizione</t>
  </si>
  <si>
    <t>Volllaststunden (h/a)</t>
  </si>
  <si>
    <t>Heures à pleine charge (h/a)</t>
  </si>
  <si>
    <t>Anleitung</t>
  </si>
  <si>
    <t>Instructions</t>
  </si>
  <si>
    <t>Istruzioni</t>
  </si>
  <si>
    <t>Hellgrüne Zellen = auswählen (Dropdown)</t>
  </si>
  <si>
    <t xml:space="preserve">Cellules vert clair = sélectionner (liste déroulante) </t>
  </si>
  <si>
    <t>Celle verde chiaro = selezionare (a discesa)</t>
  </si>
  <si>
    <t>Gelbe Zellen = ausfüllen</t>
  </si>
  <si>
    <t>Cellules jaunes = remplir</t>
  </si>
  <si>
    <t>Celle gialle = compilare</t>
  </si>
  <si>
    <t>Hellgelbe Zellen = optional ausfüllen</t>
  </si>
  <si>
    <t>Cellules jaunes (plus claires) = remplissage facultatif</t>
  </si>
  <si>
    <t>Celle giallo chiaro = da compilare facoltativamente</t>
  </si>
  <si>
    <t>Graue Zellen = nicht aktiv</t>
  </si>
  <si>
    <t>Cellules grises = non actives</t>
  </si>
  <si>
    <t>Celle grigie = non attive</t>
  </si>
  <si>
    <t>Weisse Zellen = gesperrt</t>
  </si>
  <si>
    <t>Cellules blanches = bloquées</t>
  </si>
  <si>
    <t>Orange Zellen = Problem, bitte Eingabe prüfen</t>
  </si>
  <si>
    <t>Cellules orange = problème, veuillez vérifier la saisie</t>
  </si>
  <si>
    <t>Celle arancioni = problema, controllare l'input</t>
  </si>
  <si>
    <t>Vorwort</t>
  </si>
  <si>
    <t>Avant-propos</t>
  </si>
  <si>
    <t>Prefazione</t>
  </si>
  <si>
    <t>Hinweise</t>
  </si>
  <si>
    <t>Remarques</t>
  </si>
  <si>
    <t>Note</t>
  </si>
  <si>
    <t>Économies</t>
  </si>
  <si>
    <t>Commune</t>
  </si>
  <si>
    <t>Ortschaftsname</t>
  </si>
  <si>
    <t>Gemeindename</t>
  </si>
  <si>
    <t>Kantonskürzel</t>
  </si>
  <si>
    <t>Aeugst am Albis</t>
  </si>
  <si>
    <t>ZH</t>
  </si>
  <si>
    <t>Aeugstertal</t>
  </si>
  <si>
    <t>Zwillikon</t>
  </si>
  <si>
    <t>Affoltern am Albis</t>
  </si>
  <si>
    <t>Bonstetten</t>
  </si>
  <si>
    <t>Hausen am Albis</t>
  </si>
  <si>
    <t>Ebertswil</t>
  </si>
  <si>
    <t>Hedingen</t>
  </si>
  <si>
    <t>Kappel am Albis</t>
  </si>
  <si>
    <t>Hauptikon</t>
  </si>
  <si>
    <t>Uerzlikon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</si>
  <si>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</si>
  <si>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</si>
  <si>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</si>
  <si>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</si>
  <si>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</si>
  <si>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</si>
  <si>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</si>
  <si>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Uetliberg</t>
  </si>
  <si>
    <t>Wettswil</t>
  </si>
  <si>
    <t>Wettswil am Albis</t>
  </si>
  <si>
    <t>Adlikon b. Andelfingen</t>
  </si>
  <si>
    <t>Adlikon</t>
  </si>
  <si>
    <t>Benken ZH</t>
  </si>
  <si>
    <t>Benken (ZH)</t>
  </si>
  <si>
    <t>Berg am Irchel</t>
  </si>
  <si>
    <t>Gräslikon</t>
  </si>
  <si>
    <t>Buch am Irchel</t>
  </si>
  <si>
    <t>Dachsen</t>
  </si>
  <si>
    <t>Dorf</t>
  </si>
  <si>
    <t>Feuerthalen</t>
  </si>
  <si>
    <t>Langwiesen</t>
  </si>
  <si>
    <t>Flaach</t>
  </si>
  <si>
    <t>Flurlingen</t>
  </si>
  <si>
    <t>Andelfingen</t>
  </si>
  <si>
    <t>Henggart</t>
  </si>
  <si>
    <t>Humlikon</t>
  </si>
  <si>
    <t>Kleinandelfingen</t>
  </si>
  <si>
    <t>Alten</t>
  </si>
  <si>
    <t>Oerlingen</t>
  </si>
  <si>
    <t>Nohl</t>
  </si>
  <si>
    <t>Laufen-Uhwiesen</t>
  </si>
  <si>
    <t>Uhwiesen</t>
  </si>
  <si>
    <t>Marthalen</t>
  </si>
  <si>
    <t>Ellikon am Rhein</t>
  </si>
  <si>
    <t>Ossingen</t>
  </si>
  <si>
    <t>Rheinau</t>
  </si>
  <si>
    <t>Thalheim an der Thur</t>
  </si>
  <si>
    <t>Rudolfingen</t>
  </si>
  <si>
    <t>Trüllikon</t>
  </si>
  <si>
    <t>Wildensbuch</t>
  </si>
  <si>
    <t>Truttikon</t>
  </si>
  <si>
    <t>Volken</t>
  </si>
  <si>
    <t>Bachenbülach</t>
  </si>
  <si>
    <t>Bassersdorf</t>
  </si>
  <si>
    <t>Bülach</t>
  </si>
  <si>
    <t>Dietlikon</t>
  </si>
  <si>
    <t>Eglisau</t>
  </si>
  <si>
    <t>Embrach</t>
  </si>
  <si>
    <t>Freienstein</t>
  </si>
  <si>
    <t>Freienstein-Teufen</t>
  </si>
  <si>
    <t>Teufen ZH</t>
  </si>
  <si>
    <t>Glattfelden</t>
  </si>
  <si>
    <t>Zweidlen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</si>
  <si>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</si>
  <si>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</si>
  <si>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</si>
  <si>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</si>
  <si>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</si>
  <si>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</si>
  <si>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</si>
  <si>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Glattbrugg</t>
  </si>
  <si>
    <t>Opfikon</t>
  </si>
  <si>
    <t>Glattpark (Opfikon)</t>
  </si>
  <si>
    <t>Rafz</t>
  </si>
  <si>
    <t>Rorbas</t>
  </si>
  <si>
    <t>Wallisellen</t>
  </si>
  <si>
    <t>Wasterkingen</t>
  </si>
  <si>
    <t>Wil ZH</t>
  </si>
  <si>
    <t>Wil (ZH)</t>
  </si>
  <si>
    <t>Winkel</t>
  </si>
  <si>
    <t>Bachs</t>
  </si>
  <si>
    <t>Boppelsen</t>
  </si>
  <si>
    <t>Buchs ZH</t>
  </si>
  <si>
    <t>Buchs (ZH)</t>
  </si>
  <si>
    <t>Dällikon</t>
  </si>
  <si>
    <t>Dänikon ZH</t>
  </si>
  <si>
    <t>Dänikon</t>
  </si>
  <si>
    <t>Dielsdorf</t>
  </si>
  <si>
    <t>Hüttikon</t>
  </si>
  <si>
    <t>Neerach</t>
  </si>
  <si>
    <t>Niederglatt ZH</t>
  </si>
  <si>
    <t>Niederglatt</t>
  </si>
  <si>
    <t>Niederhasli</t>
  </si>
  <si>
    <t>Nassenwil</t>
  </si>
  <si>
    <t>Oberhasli</t>
  </si>
  <si>
    <t>Niederweningen</t>
  </si>
  <si>
    <t>Oberglatt ZH</t>
  </si>
  <si>
    <t>Oberglatt</t>
  </si>
  <si>
    <t>Oberweningen</t>
  </si>
  <si>
    <t>Otelfingen</t>
  </si>
  <si>
    <t>Regensberg</t>
  </si>
  <si>
    <t>Regensdorf</t>
  </si>
  <si>
    <t>Watt</t>
  </si>
  <si>
    <t>Adlikon b. Regensdorf</t>
  </si>
  <si>
    <t>Rümlang</t>
  </si>
  <si>
    <t>Schleinikon</t>
  </si>
  <si>
    <t>Schöfflisdorf</t>
  </si>
  <si>
    <t>Stadel b. Niederglatt</t>
  </si>
  <si>
    <t>Stadel</t>
  </si>
  <si>
    <t>Windlach</t>
  </si>
  <si>
    <t>Steinmaur</t>
  </si>
  <si>
    <t>Sünikon</t>
  </si>
  <si>
    <t>Weiach</t>
  </si>
  <si>
    <t>Bäretswil</t>
  </si>
  <si>
    <t>Adetswil</t>
  </si>
  <si>
    <t>Bubikon</t>
  </si>
  <si>
    <t>Wolfhausen</t>
  </si>
  <si>
    <t>Tann</t>
  </si>
  <si>
    <t>Dürnten</t>
  </si>
  <si>
    <t>Steg im Tösstal</t>
  </si>
  <si>
    <t>Fischenthal</t>
  </si>
  <si>
    <t>Gibswil</t>
  </si>
  <si>
    <t>Bertschikon (Gossau ZH)</t>
  </si>
  <si>
    <t>Gossau (ZH)</t>
  </si>
  <si>
    <t>Grüt (Gossau ZH)</t>
  </si>
  <si>
    <t>Gossau ZH</t>
  </si>
  <si>
    <t>Ottikon (Gossau ZH)</t>
  </si>
  <si>
    <t>Grüningen</t>
  </si>
  <si>
    <t>Hinwil</t>
  </si>
  <si>
    <t>Wernetshausen</t>
  </si>
  <si>
    <t>Rüti ZH</t>
  </si>
  <si>
    <t>Rüti (ZH)</t>
  </si>
  <si>
    <t>Aathal-Seegräben</t>
  </si>
  <si>
    <t>Seegräben</t>
  </si>
  <si>
    <t>Wald ZH</t>
  </si>
  <si>
    <t>Wald (ZH)</t>
  </si>
  <si>
    <t>Laupen ZH</t>
  </si>
  <si>
    <t>Wetzikon ZH</t>
  </si>
  <si>
    <t>Wetzikon (ZH)</t>
  </si>
  <si>
    <t>Adliswil</t>
  </si>
  <si>
    <t>Kilchberg ZH</t>
  </si>
  <si>
    <t>Kilchberg (ZH)</t>
  </si>
  <si>
    <t>Langnau am Albis</t>
  </si>
  <si>
    <t>Oberrieden</t>
  </si>
  <si>
    <t>Richterswil</t>
  </si>
  <si>
    <t>Samstagern</t>
  </si>
  <si>
    <t>Rüschlikon</t>
  </si>
  <si>
    <t>Gattikon</t>
  </si>
  <si>
    <t>Thalwil</t>
  </si>
  <si>
    <t>Erlenbach ZH</t>
  </si>
  <si>
    <t>Erlenbach (ZH)</t>
  </si>
  <si>
    <t>Herrliberg</t>
  </si>
  <si>
    <t>Hombrechtikon</t>
  </si>
  <si>
    <t>Feldbach</t>
  </si>
  <si>
    <t>Forch</t>
  </si>
  <si>
    <t>Küsnacht (ZH)</t>
  </si>
  <si>
    <t>Küsnacht ZH</t>
  </si>
  <si>
    <t>Männedorf</t>
  </si>
  <si>
    <t>Meilen</t>
  </si>
  <si>
    <t>Oetwil am See</t>
  </si>
  <si>
    <t>Stäfa</t>
  </si>
  <si>
    <t>Uerikon</t>
  </si>
  <si>
    <t>Uetikon am See</t>
  </si>
  <si>
    <t>Zumikon</t>
  </si>
  <si>
    <t>Zollikerberg</t>
  </si>
  <si>
    <t>Zollikon</t>
  </si>
  <si>
    <t>Fehraltorf</t>
  </si>
  <si>
    <t>Hittnau</t>
  </si>
  <si>
    <t>Kemptthal</t>
  </si>
  <si>
    <t>Lindau</t>
  </si>
  <si>
    <t>Grafstal</t>
  </si>
  <si>
    <t>Winterberg ZH</t>
  </si>
  <si>
    <t>Tagelswangen</t>
  </si>
  <si>
    <t>Pfäffikon ZH</t>
  </si>
  <si>
    <t>Pfäffikon</t>
  </si>
  <si>
    <t>Auslikon</t>
  </si>
  <si>
    <t>Madetswil</t>
  </si>
  <si>
    <t>Russikon</t>
  </si>
  <si>
    <t>Gündisau</t>
  </si>
  <si>
    <t>Rumlikon</t>
  </si>
  <si>
    <t>Weisslingen</t>
  </si>
  <si>
    <t>Neschwil</t>
  </si>
  <si>
    <t>Theilingen</t>
  </si>
  <si>
    <t>Wila</t>
  </si>
  <si>
    <t>Wildberg</t>
  </si>
  <si>
    <t>Schalchen</t>
  </si>
  <si>
    <t>Ehrikon</t>
  </si>
  <si>
    <t>Gockhausen</t>
  </si>
  <si>
    <t>Dübendorf</t>
  </si>
  <si>
    <t>Egg b. Zürich</t>
  </si>
  <si>
    <t>Egg</t>
  </si>
  <si>
    <t>Hinteregg</t>
  </si>
  <si>
    <t>Esslingen</t>
  </si>
  <si>
    <t>Fällanden</t>
  </si>
  <si>
    <t>Pfaffhausen</t>
  </si>
  <si>
    <t>Benglen</t>
  </si>
  <si>
    <t>Greifensee</t>
  </si>
  <si>
    <t>Binz</t>
  </si>
  <si>
    <t>Maur</t>
  </si>
  <si>
    <t>Ebmatingen</t>
  </si>
  <si>
    <t>Mönchaltorf</t>
  </si>
  <si>
    <t>Schwerzenbach</t>
  </si>
  <si>
    <t>Nänikon</t>
  </si>
  <si>
    <t>Uster</t>
  </si>
  <si>
    <t>Sulzbach</t>
  </si>
  <si>
    <t>Wermatswil</t>
  </si>
  <si>
    <t>Freudwil</t>
  </si>
  <si>
    <t>Riedikon</t>
  </si>
  <si>
    <t>Volketswil</t>
  </si>
  <si>
    <t>Gutenswil</t>
  </si>
  <si>
    <t>Brüttisellen</t>
  </si>
  <si>
    <t>Wangen-Brüttisellen</t>
  </si>
  <si>
    <t>Wangen b. Dübendorf</t>
  </si>
  <si>
    <t>Altikon</t>
  </si>
  <si>
    <t>Brütten</t>
  </si>
  <si>
    <t>Rutschwil (Dägerlen)</t>
  </si>
  <si>
    <t>Dägerlen</t>
  </si>
  <si>
    <t>Oberwil (Dägerlen)</t>
  </si>
  <si>
    <t>Berg (Dägerlen)</t>
  </si>
  <si>
    <t>Bänk (Dägerlen)</t>
  </si>
  <si>
    <t>Dättlikon</t>
  </si>
  <si>
    <t>Dinhard</t>
  </si>
  <si>
    <t>Ellikon an der Thur</t>
  </si>
  <si>
    <t>Elsau</t>
  </si>
  <si>
    <t>Hagenbuch ZH</t>
  </si>
  <si>
    <t>Hagenbuch</t>
  </si>
  <si>
    <t>Hettlingen</t>
  </si>
  <si>
    <t>Aesch (Neftenbach)</t>
  </si>
  <si>
    <t>Neftenbach</t>
  </si>
  <si>
    <t>Riet (Neftenbach)</t>
  </si>
  <si>
    <t>Hünikon (Neftenbach)</t>
  </si>
  <si>
    <t>Pfungen</t>
  </si>
  <si>
    <t>Rickenbach ZH</t>
  </si>
  <si>
    <t>Rickenbach (ZH)</t>
  </si>
  <si>
    <t>Rickenbach Sulz</t>
  </si>
  <si>
    <t>Schlatt ZH</t>
  </si>
  <si>
    <t>Schlatt (ZH)</t>
  </si>
  <si>
    <t>Seuzach</t>
  </si>
  <si>
    <t>Turbenthal</t>
  </si>
  <si>
    <t>Schmidrüti</t>
  </si>
  <si>
    <t>Ricketwil (Winterthur)</t>
  </si>
  <si>
    <t>Winterthur</t>
  </si>
  <si>
    <t>Reutlingen (Winterthur)</t>
  </si>
  <si>
    <t>Stadel (Winterthur)</t>
  </si>
  <si>
    <t>Sennhof (Winterthur)</t>
  </si>
  <si>
    <t>Kollbrunn</t>
  </si>
  <si>
    <t>Zell (ZH)</t>
  </si>
  <si>
    <t>Rikon im Tösstal</t>
  </si>
  <si>
    <t>Zell ZH</t>
  </si>
  <si>
    <t>Rämismühle</t>
  </si>
  <si>
    <t>Aesch ZH</t>
  </si>
  <si>
    <t>Aesch (ZH)</t>
  </si>
  <si>
    <t>Birmensdorf ZH</t>
  </si>
  <si>
    <t>Birmensdorf (ZH)</t>
  </si>
  <si>
    <t>Dietikon</t>
  </si>
  <si>
    <t>Fahrweid</t>
  </si>
  <si>
    <t>Geroldswil</t>
  </si>
  <si>
    <t>Oberengstringen</t>
  </si>
  <si>
    <t>Oetwil an der Limmat</t>
  </si>
  <si>
    <t>Schlieren</t>
  </si>
  <si>
    <t>Uitikon Waldegg</t>
  </si>
  <si>
    <t>Uitikon</t>
  </si>
  <si>
    <t>Unterengstringen</t>
  </si>
  <si>
    <t>Urdorf</t>
  </si>
  <si>
    <t>Weiningen ZH</t>
  </si>
  <si>
    <t>Weiningen (ZH)</t>
  </si>
  <si>
    <t>Zürich</t>
  </si>
  <si>
    <t>Waltalingen</t>
  </si>
  <si>
    <t>Stammheim</t>
  </si>
  <si>
    <t>Guntalingen</t>
  </si>
  <si>
    <t>Unterstammheim</t>
  </si>
  <si>
    <t>Oberstammheim</t>
  </si>
  <si>
    <t>Wilen b. Neunforn</t>
  </si>
  <si>
    <t>Au ZH</t>
  </si>
  <si>
    <t>Wädenswil</t>
  </si>
  <si>
    <t>Schönenberg ZH</t>
  </si>
  <si>
    <t>Hütten</t>
  </si>
  <si>
    <t>Elgg</t>
  </si>
  <si>
    <t>Hofstetten ZH</t>
  </si>
  <si>
    <t>Dickbuch</t>
  </si>
  <si>
    <t>Sihlbrugg Station</t>
  </si>
  <si>
    <t>Horgen</t>
  </si>
  <si>
    <t>Sihlwald</t>
  </si>
  <si>
    <t>Horgenberg</t>
  </si>
  <si>
    <t>Hirzel</t>
  </si>
  <si>
    <t>Effretikon</t>
  </si>
  <si>
    <t>Illnau-Effretikon</t>
  </si>
  <si>
    <t>Ottikon b. Kemptthal</t>
  </si>
  <si>
    <t>Illnau</t>
  </si>
  <si>
    <t>Agasul</t>
  </si>
  <si>
    <t>Kyburg</t>
  </si>
  <si>
    <t>Saland</t>
  </si>
  <si>
    <t>Bauma</t>
  </si>
  <si>
    <t>Sternenberg</t>
  </si>
  <si>
    <t>Wiesendangen</t>
  </si>
  <si>
    <t>Bertschikon</t>
  </si>
  <si>
    <t>Gundetswil</t>
  </si>
  <si>
    <t>Kefikon ZH</t>
  </si>
  <si>
    <t>Attikon</t>
  </si>
  <si>
    <t>Menzengrüt</t>
  </si>
  <si>
    <t>Aarberg</t>
  </si>
  <si>
    <t>BE</t>
  </si>
  <si>
    <t>Bargen BE</t>
  </si>
  <si>
    <t>Bargen (BE)</t>
  </si>
  <si>
    <t>Grossaffoltern</t>
  </si>
  <si>
    <t>Ammerzwil BE</t>
  </si>
  <si>
    <t>Suberg</t>
  </si>
  <si>
    <t>Golaten</t>
  </si>
  <si>
    <t>Kallnach</t>
  </si>
  <si>
    <t>Niederried b. Kallnach</t>
  </si>
  <si>
    <t>Kappelen</t>
  </si>
  <si>
    <t>Lyss</t>
  </si>
  <si>
    <t>Busswil BE</t>
  </si>
  <si>
    <t>Ortschwaben</t>
  </si>
  <si>
    <t>Meikirch</t>
  </si>
  <si>
    <t>Wahlendorf</t>
  </si>
  <si>
    <t>Detligen</t>
  </si>
  <si>
    <t>Radelfingen</t>
  </si>
  <si>
    <t>Radelfingen b. Aarberg</t>
  </si>
  <si>
    <t>Lätti</t>
  </si>
  <si>
    <t>Rapperswil (BE)</t>
  </si>
  <si>
    <t>Ruppoldsried</t>
  </si>
  <si>
    <t>Rapperswil BE</t>
  </si>
  <si>
    <t>Dieterswil</t>
  </si>
  <si>
    <t>Bangerten b. Dieterswil</t>
  </si>
  <si>
    <t>Seewil</t>
  </si>
  <si>
    <t>Schüpfen</t>
  </si>
  <si>
    <t>Frieswil</t>
  </si>
  <si>
    <t>Seedorf (BE)</t>
  </si>
  <si>
    <t>Wiler b. Seedorf</t>
  </si>
  <si>
    <t>Seedorf BE</t>
  </si>
  <si>
    <t>Lobsigen</t>
  </si>
  <si>
    <t>Aarwangen</t>
  </si>
  <si>
    <t>Auswil</t>
  </si>
  <si>
    <t>Bannwil</t>
  </si>
  <si>
    <t>Bleienbach</t>
  </si>
  <si>
    <t>Busswil b. Melchnau</t>
  </si>
  <si>
    <t>Busswil bei Melchnau</t>
  </si>
  <si>
    <t>Gondiswil</t>
  </si>
  <si>
    <t>Langenthal</t>
  </si>
  <si>
    <t>Untersteckholz</t>
  </si>
  <si>
    <t>Obersteckholz</t>
  </si>
  <si>
    <t>Lotzwil</t>
  </si>
  <si>
    <t>Gutenburg</t>
  </si>
  <si>
    <t>Madiswil</t>
  </si>
  <si>
    <t>Leimiswil</t>
  </si>
  <si>
    <t>Kleindietwil</t>
  </si>
  <si>
    <t>Melchnau</t>
  </si>
  <si>
    <t>Oeschenbach</t>
  </si>
  <si>
    <t>Reisiswil</t>
  </si>
  <si>
    <t>Roggwil BE</t>
  </si>
  <si>
    <t>Roggwil (BE)</t>
  </si>
  <si>
    <t>Rohrbach</t>
  </si>
  <si>
    <t>Rohrbachgraben</t>
  </si>
  <si>
    <t>Rütschelen</t>
  </si>
  <si>
    <t>Schwarzhäusern</t>
  </si>
  <si>
    <t>Bützberg</t>
  </si>
  <si>
    <t>Thunstetten</t>
  </si>
  <si>
    <t>Ursenbach</t>
  </si>
  <si>
    <t>Wynau</t>
  </si>
  <si>
    <t>Bern</t>
  </si>
  <si>
    <t>Bolligen</t>
  </si>
  <si>
    <t>Bremgarten b. Bern</t>
  </si>
  <si>
    <t>Bremgarten bei Bern</t>
  </si>
  <si>
    <t>Herrenschwanden</t>
  </si>
  <si>
    <t>Kirchlindach</t>
  </si>
  <si>
    <t>Wabern</t>
  </si>
  <si>
    <t>Köniz</t>
  </si>
  <si>
    <t>Spiegel b. Bern</t>
  </si>
  <si>
    <t>Liebefeld</t>
  </si>
  <si>
    <t>Schliern b. Köniz</t>
  </si>
  <si>
    <t>Gasel</t>
  </si>
  <si>
    <t>Niederscherli</t>
  </si>
  <si>
    <t>Mittelhäusern</t>
  </si>
  <si>
    <t>Niederwangen b. Bern</t>
  </si>
  <si>
    <t>Oberwangen b. Bern</t>
  </si>
  <si>
    <t>Thörishaus</t>
  </si>
  <si>
    <t>Gümligen</t>
  </si>
  <si>
    <t>Muri bei Bern</t>
  </si>
  <si>
    <t>Muri b. Bern</t>
  </si>
  <si>
    <t>Oberbalm</t>
  </si>
  <si>
    <t>Stettlen</t>
  </si>
  <si>
    <t>Boll</t>
  </si>
  <si>
    <t>Vechigen</t>
  </si>
  <si>
    <t>Utzigen</t>
  </si>
  <si>
    <t>Hinterkappelen</t>
  </si>
  <si>
    <t>Wohlen bei Bern</t>
  </si>
  <si>
    <t>Wohlen b. Bern</t>
  </si>
  <si>
    <t>Murzelen</t>
  </si>
  <si>
    <t>Uettligen</t>
  </si>
  <si>
    <t>Innerberg</t>
  </si>
  <si>
    <t>Säriswil</t>
  </si>
  <si>
    <t>Zollikofen</t>
  </si>
  <si>
    <t>Worblaufen</t>
  </si>
  <si>
    <t>Ittigen</t>
  </si>
  <si>
    <t>Ostermundigen</t>
  </si>
  <si>
    <t>Biel/Bienne</t>
  </si>
  <si>
    <t>Magglingen/Macolin</t>
  </si>
  <si>
    <t>Evilard</t>
  </si>
  <si>
    <t>Arch</t>
  </si>
  <si>
    <t>Büetigen</t>
  </si>
  <si>
    <t>Büren an der Aare</t>
  </si>
  <si>
    <t>Diessbach b. Büren</t>
  </si>
  <si>
    <t>Diessbach bei Büren</t>
  </si>
  <si>
    <t>Dotzigen</t>
  </si>
  <si>
    <t>Lengnau BE</t>
  </si>
  <si>
    <t>Lengnau (BE)</t>
  </si>
  <si>
    <t>Leuzigen</t>
  </si>
  <si>
    <t>Meienried</t>
  </si>
  <si>
    <t>Meinisberg</t>
  </si>
  <si>
    <t>Oberwil b. Büren</t>
  </si>
  <si>
    <t>Oberwil bei Büren</t>
  </si>
  <si>
    <t>Pieterlen</t>
  </si>
  <si>
    <t>Rüti b. Büren</t>
  </si>
  <si>
    <t>Rüti bei Büren</t>
  </si>
  <si>
    <t>Wengi b. Büren</t>
  </si>
  <si>
    <t>Wengi</t>
  </si>
  <si>
    <t>Aefligen</t>
  </si>
  <si>
    <t>Alchenstorf</t>
  </si>
  <si>
    <t>Bäriswil BE</t>
  </si>
  <si>
    <t>Bäriswil</t>
  </si>
  <si>
    <t>Burgdorf</t>
  </si>
  <si>
    <t>Ersigen</t>
  </si>
  <si>
    <t>Niederösch</t>
  </si>
  <si>
    <t>Oberösch</t>
  </si>
  <si>
    <t>Hasle b. Burgdorf</t>
  </si>
  <si>
    <t>Hasle bei Burgdorf</t>
  </si>
  <si>
    <t>Schafhausen im Emmental</t>
  </si>
  <si>
    <t>Biembach im Emmental</t>
  </si>
  <si>
    <t>Heimiswil</t>
  </si>
  <si>
    <t>Kaltacker</t>
  </si>
  <si>
    <t>Hellsau</t>
  </si>
  <si>
    <t>Hindelbank</t>
  </si>
  <si>
    <t>Mötschwil</t>
  </si>
  <si>
    <t>Höchstetten</t>
  </si>
  <si>
    <t>Kernenried</t>
  </si>
  <si>
    <t>Kirchberg BE</t>
  </si>
  <si>
    <t>Kirchberg (BE)</t>
  </si>
  <si>
    <t>Koppigen</t>
  </si>
  <si>
    <t>Hettiswil b. Hindelbank</t>
  </si>
  <si>
    <t>Krauchthal</t>
  </si>
  <si>
    <t>Lyssach</t>
  </si>
  <si>
    <t>Oberburg</t>
  </si>
  <si>
    <t>Rüdtligen</t>
  </si>
  <si>
    <t>Rüdtligen-Alchenflüh</t>
  </si>
  <si>
    <t>Alchenflüh</t>
  </si>
  <si>
    <t>Rumendingen</t>
  </si>
  <si>
    <t>Rüti b. Lyssach</t>
  </si>
  <si>
    <t>Rüti bei Lyssach</t>
  </si>
  <si>
    <t>Willadingen</t>
  </si>
  <si>
    <t>Wynigen</t>
  </si>
  <si>
    <t>Rüedisbach</t>
  </si>
  <si>
    <t>Corgémont</t>
  </si>
  <si>
    <t>Mont-Crosin</t>
  </si>
  <si>
    <t>Cormoret</t>
  </si>
  <si>
    <t>Cortébert</t>
  </si>
  <si>
    <t>Montagne-de-Courtelary</t>
  </si>
  <si>
    <t>Courtelary</t>
  </si>
  <si>
    <t>La Ferrière</t>
  </si>
  <si>
    <t>Mont-Tramelan</t>
  </si>
  <si>
    <t>Orvin</t>
  </si>
  <si>
    <t>Les Prés-d'Orvin</t>
  </si>
  <si>
    <t>Renan BE</t>
  </si>
  <si>
    <t>Renan (BE)</t>
  </si>
  <si>
    <t>Romont BE</t>
  </si>
  <si>
    <t>Romont (BE)</t>
  </si>
  <si>
    <t>St-Imier</t>
  </si>
  <si>
    <t>Saint-Imier</t>
  </si>
  <si>
    <t>Mont-Soleil</t>
  </si>
  <si>
    <t>Les Pontins</t>
  </si>
  <si>
    <t>Sonceboz-Sombeval</t>
  </si>
  <si>
    <t>Sonvilier</t>
  </si>
  <si>
    <t>Montagne-de-Sonvilier</t>
  </si>
  <si>
    <t>Tramelan</t>
  </si>
  <si>
    <t>Les Reussilles</t>
  </si>
  <si>
    <t>Villeret</t>
  </si>
  <si>
    <t>Frinvillier</t>
  </si>
  <si>
    <t>Sauge</t>
  </si>
  <si>
    <t>Plagne</t>
  </si>
  <si>
    <t>Vauffelin</t>
  </si>
  <si>
    <t>Péry</t>
  </si>
  <si>
    <t>Péry-La Heutte</t>
  </si>
  <si>
    <t>La Heutte</t>
  </si>
  <si>
    <t>Brüttelen</t>
  </si>
  <si>
    <t>Erlach</t>
  </si>
  <si>
    <t>Finsterhennen</t>
  </si>
  <si>
    <t>Gals</t>
  </si>
  <si>
    <t>Gampelen</t>
  </si>
  <si>
    <t>Ins</t>
  </si>
  <si>
    <t>Lüscherz</t>
  </si>
  <si>
    <t>Müntschemier</t>
  </si>
  <si>
    <t>Siselen BE</t>
  </si>
  <si>
    <t>Siselen</t>
  </si>
  <si>
    <t>Treiten</t>
  </si>
  <si>
    <t>Tschugg</t>
  </si>
  <si>
    <t>Vinelz</t>
  </si>
  <si>
    <t>Bätterkinden</t>
  </si>
  <si>
    <t>Kräiligen</t>
  </si>
  <si>
    <t>Deisswil b. Münchenbuchsee</t>
  </si>
  <si>
    <t>Deisswil bei Münchenbuchsee</t>
  </si>
  <si>
    <t>Diemerswil</t>
  </si>
  <si>
    <t>Etzelkofen</t>
  </si>
  <si>
    <t>Fraubrunnen</t>
  </si>
  <si>
    <t>Grafenried</t>
  </si>
  <si>
    <t>Zauggenried</t>
  </si>
  <si>
    <t>Büren zum Hof</t>
  </si>
  <si>
    <t>Schalunen</t>
  </si>
  <si>
    <t>Limpach</t>
  </si>
  <si>
    <t>Mülchi</t>
  </si>
  <si>
    <t>Jegenstorf</t>
  </si>
  <si>
    <t>Münchringen</t>
  </si>
  <si>
    <t>Ballmoos</t>
  </si>
  <si>
    <t>Scheunen</t>
  </si>
  <si>
    <t>Iffwil</t>
  </si>
  <si>
    <t>Mattstetten</t>
  </si>
  <si>
    <t>Moosseedorf</t>
  </si>
  <si>
    <t>Münchenbuchsee</t>
  </si>
  <si>
    <t>Urtenen-Schönbühl</t>
  </si>
  <si>
    <t>Utzenstorf</t>
  </si>
  <si>
    <t>Wiggiswil</t>
  </si>
  <si>
    <t>Wiler b. Utzenstorf</t>
  </si>
  <si>
    <t>Wiler bei Utzenstorf</t>
  </si>
  <si>
    <t>Zielebach</t>
  </si>
  <si>
    <t>Zuzwil BE</t>
  </si>
  <si>
    <t>Zuzwil (BE)</t>
  </si>
  <si>
    <t>Adelboden</t>
  </si>
  <si>
    <t>Aeschi b. Spiez</t>
  </si>
  <si>
    <t>Aeschi bei Spiez</t>
  </si>
  <si>
    <t>Aeschiried</t>
  </si>
  <si>
    <t>Emdthal</t>
  </si>
  <si>
    <t>Frutigen</t>
  </si>
  <si>
    <t>Ried (Frutigen)</t>
  </si>
  <si>
    <t>Achseten</t>
  </si>
  <si>
    <t>Kandergrund</t>
  </si>
  <si>
    <t>Blausee-Mitholz</t>
  </si>
  <si>
    <t>Kandersteg</t>
  </si>
  <si>
    <t>Krattigen</t>
  </si>
  <si>
    <t>Mülenen</t>
  </si>
  <si>
    <t>Reichenbach im Kandertal</t>
  </si>
  <si>
    <t>Wengi b. Frutigen</t>
  </si>
  <si>
    <t>Scharnachtal</t>
  </si>
  <si>
    <t>Kiental</t>
  </si>
  <si>
    <t>Sundlauenen</t>
  </si>
  <si>
    <t>Beatenberg</t>
  </si>
  <si>
    <t>Bönigen b. Interlaken</t>
  </si>
  <si>
    <t>Bönigen</t>
  </si>
  <si>
    <t>Brienz BE</t>
  </si>
  <si>
    <t>Brienz (BE)</t>
  </si>
  <si>
    <t>Axalp</t>
  </si>
  <si>
    <t>Brienzwiler</t>
  </si>
  <si>
    <t>Därligen</t>
  </si>
  <si>
    <t>Burglauenen</t>
  </si>
  <si>
    <t>Grindelwald</t>
  </si>
  <si>
    <t>Gsteigwiler</t>
  </si>
  <si>
    <t>Wilderswil</t>
  </si>
  <si>
    <t>Gündlischwand</t>
  </si>
  <si>
    <t>Zweilütschinen</t>
  </si>
  <si>
    <t>Habkern</t>
  </si>
  <si>
    <t>Hofstetten b. Brienz</t>
  </si>
  <si>
    <t>Hofstetten bei Brienz</t>
  </si>
  <si>
    <t>Interlaken</t>
  </si>
  <si>
    <t>Iseltwald</t>
  </si>
  <si>
    <t>Lauterbrunnen</t>
  </si>
  <si>
    <t>Isenfluh</t>
  </si>
  <si>
    <t>Wengen</t>
  </si>
  <si>
    <t>Kleine Scheidegg</t>
  </si>
  <si>
    <t>Eigergletscher</t>
  </si>
  <si>
    <t>Stechelberg</t>
  </si>
  <si>
    <t>Mürren</t>
  </si>
  <si>
    <t>Gimmelwald</t>
  </si>
  <si>
    <t>Leissigen</t>
  </si>
  <si>
    <t>Lütschental</t>
  </si>
  <si>
    <t>Matten b. Interlaken</t>
  </si>
  <si>
    <t>Matten bei Interlaken</t>
  </si>
  <si>
    <t>Niederried b. Interlaken</t>
  </si>
  <si>
    <t>Niederried bei Interlaken</t>
  </si>
  <si>
    <t>Oberried am Brienzersee</t>
  </si>
  <si>
    <t>Goldswil b. Interlaken</t>
  </si>
  <si>
    <t>Ringgenberg (BE)</t>
  </si>
  <si>
    <t>Ringgenberg BE</t>
  </si>
  <si>
    <t>Saxeten</t>
  </si>
  <si>
    <t>Schwanden b. Brienz</t>
  </si>
  <si>
    <t>Schwanden bei Brienz</t>
  </si>
  <si>
    <t>Unterseen</t>
  </si>
  <si>
    <t>Arni BE</t>
  </si>
  <si>
    <t>Arni (BE)</t>
  </si>
  <si>
    <t>Biglen</t>
  </si>
  <si>
    <t>Bowil</t>
  </si>
  <si>
    <t>Brenzikofen</t>
  </si>
  <si>
    <t>Freimettigen</t>
  </si>
  <si>
    <t>Schlosswil</t>
  </si>
  <si>
    <t>Grosshöchstetten</t>
  </si>
  <si>
    <t>Häutligen</t>
  </si>
  <si>
    <t>Herbligen</t>
  </si>
  <si>
    <t>Kiesen</t>
  </si>
  <si>
    <t>Gysenstein</t>
  </si>
  <si>
    <t>Konolfingen</t>
  </si>
  <si>
    <t>Obergoldbach</t>
  </si>
  <si>
    <t>Landiswil</t>
  </si>
  <si>
    <t>Linden</t>
  </si>
  <si>
    <t>Mirchel</t>
  </si>
  <si>
    <t>Trimstein</t>
  </si>
  <si>
    <t>Münsingen</t>
  </si>
  <si>
    <t>Tägertschi</t>
  </si>
  <si>
    <t>Niederhünigen</t>
  </si>
  <si>
    <t>Oberdiessbach</t>
  </si>
  <si>
    <t>Aeschlen b. Oberdiessbach</t>
  </si>
  <si>
    <t>Bleiken b. Oberdiessbach</t>
  </si>
  <si>
    <t>Oberthal</t>
  </si>
  <si>
    <t>Oppligen</t>
  </si>
  <si>
    <t>Rubigen</t>
  </si>
  <si>
    <t>Walkringen</t>
  </si>
  <si>
    <t>Bigenthal</t>
  </si>
  <si>
    <t>Rüfenacht BE</t>
  </si>
  <si>
    <t>Worb</t>
  </si>
  <si>
    <t>Vielbringen b. Worb</t>
  </si>
  <si>
    <t>Enggistein</t>
  </si>
  <si>
    <t>Richigen</t>
  </si>
  <si>
    <t>Zäziwil</t>
  </si>
  <si>
    <t>Oberhünigen</t>
  </si>
  <si>
    <t>Allmendingen b. Bern</t>
  </si>
  <si>
    <t>Allmendingen</t>
  </si>
  <si>
    <t>Wichtrach</t>
  </si>
  <si>
    <t>Rizenbach</t>
  </si>
  <si>
    <t>Ferenbalm</t>
  </si>
  <si>
    <t>Biberen</t>
  </si>
  <si>
    <t>Gammen</t>
  </si>
  <si>
    <t>Frauenkappelen</t>
  </si>
  <si>
    <t>Gurbrü</t>
  </si>
  <si>
    <t>Kriechenwil</t>
  </si>
  <si>
    <t>Laupen BE</t>
  </si>
  <si>
    <t>Laupen</t>
  </si>
  <si>
    <t>Mühleberg</t>
  </si>
  <si>
    <t>Rosshäusern</t>
  </si>
  <si>
    <t>Gümmenen</t>
  </si>
  <si>
    <t>Münchenwiler</t>
  </si>
  <si>
    <t>Neuenegg</t>
  </si>
  <si>
    <t>Wileroltigen</t>
  </si>
  <si>
    <t>Belprahon</t>
  </si>
  <si>
    <t>Champoz</t>
  </si>
  <si>
    <t>Corcelles BE</t>
  </si>
  <si>
    <t>Corcelles (BE)</t>
  </si>
  <si>
    <t>Court</t>
  </si>
  <si>
    <t>Crémines</t>
  </si>
  <si>
    <t>Eschert</t>
  </si>
  <si>
    <t>Grandval</t>
  </si>
  <si>
    <t>Loveresse</t>
  </si>
  <si>
    <t>Moutier</t>
  </si>
  <si>
    <t>Perrefitte</t>
  </si>
  <si>
    <t>Reconvilier</t>
  </si>
  <si>
    <t>Roches BE</t>
  </si>
  <si>
    <t>Roches (BE)</t>
  </si>
  <si>
    <t>Le Fuet</t>
  </si>
  <si>
    <t>Saicourt</t>
  </si>
  <si>
    <t>Bellelay</t>
  </si>
  <si>
    <t>Saules BE</t>
  </si>
  <si>
    <t>Saules (BE)</t>
  </si>
  <si>
    <t>Schelten</t>
  </si>
  <si>
    <t>Seehof</t>
  </si>
  <si>
    <t>Sorvilier</t>
  </si>
  <si>
    <t>Tavannes</t>
  </si>
  <si>
    <t>La Tanne</t>
  </si>
  <si>
    <t>Rebévelier</t>
  </si>
  <si>
    <t>Châtelat</t>
  </si>
  <si>
    <t>Petit-Val</t>
  </si>
  <si>
    <t>Monible</t>
  </si>
  <si>
    <t>Sornetan</t>
  </si>
  <si>
    <t>Fornet-Dessous</t>
  </si>
  <si>
    <t>Souboz</t>
  </si>
  <si>
    <t>Les Ecorcheresses</t>
  </si>
  <si>
    <t>Pontenet</t>
  </si>
  <si>
    <t>Valbirse</t>
  </si>
  <si>
    <t>Bévilard</t>
  </si>
  <si>
    <t>Malleray</t>
  </si>
  <si>
    <t>La Neuveville</t>
  </si>
  <si>
    <t>Nods</t>
  </si>
  <si>
    <t>Prêles</t>
  </si>
  <si>
    <t>Plateau de Diesse</t>
  </si>
  <si>
    <t>Lamboing</t>
  </si>
  <si>
    <t>Diesse</t>
  </si>
  <si>
    <t>Aegerten</t>
  </si>
  <si>
    <t>Bellmund</t>
  </si>
  <si>
    <t>Brügg BE</t>
  </si>
  <si>
    <t>Brügg</t>
  </si>
  <si>
    <t>Bühl b. Aarberg</t>
  </si>
  <si>
    <t>Bühl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</si>
  <si>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</si>
  <si>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</si>
  <si>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</si>
  <si>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</si>
  <si>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</si>
  <si>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</si>
  <si>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</si>
  <si>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</si>
  <si>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</si>
  <si>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</si>
  <si>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</si>
  <si>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</si>
  <si>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</si>
  <si>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</si>
  <si>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Studen BE</t>
  </si>
  <si>
    <t>Studen (BE)</t>
  </si>
  <si>
    <t>Sutz</t>
  </si>
  <si>
    <t>Sutz-Lattrigen</t>
  </si>
  <si>
    <t>Täuffelen</t>
  </si>
  <si>
    <t>Gerolfingen</t>
  </si>
  <si>
    <t>Walperswil</t>
  </si>
  <si>
    <t>Worben</t>
  </si>
  <si>
    <t>Tüscherz-Alfermée</t>
  </si>
  <si>
    <t>Twann-Tüscherz</t>
  </si>
  <si>
    <t>Twann</t>
  </si>
  <si>
    <t>Därstetten</t>
  </si>
  <si>
    <t>Weissenburg</t>
  </si>
  <si>
    <t>Oey</t>
  </si>
  <si>
    <t>Diemtigen</t>
  </si>
  <si>
    <t>Horboden</t>
  </si>
  <si>
    <t>Zwischenflüh</t>
  </si>
  <si>
    <t>Schwenden im Diemtigtal</t>
  </si>
  <si>
    <t>Latterbach</t>
  </si>
  <si>
    <t>Erlenbach im Simmental</t>
  </si>
  <si>
    <t>Oberwil im Simmental</t>
  </si>
  <si>
    <t>Reutigen</t>
  </si>
  <si>
    <t>Einigen</t>
  </si>
  <si>
    <t>Spiez</t>
  </si>
  <si>
    <t>Hondrich</t>
  </si>
  <si>
    <t>Faulensee</t>
  </si>
  <si>
    <t>Wimmis</t>
  </si>
  <si>
    <t>Höfen b. Thun</t>
  </si>
  <si>
    <t>Stocken-Höfen</t>
  </si>
  <si>
    <t>Niederstocken</t>
  </si>
  <si>
    <t>Oberstocken</t>
  </si>
  <si>
    <t>Guttannen</t>
  </si>
  <si>
    <t>Hasliberg Hohfluh</t>
  </si>
  <si>
    <t>Hasliberg</t>
  </si>
  <si>
    <t>Hasliberg Wasserwendi</t>
  </si>
  <si>
    <t>Hasliberg Goldern</t>
  </si>
  <si>
    <t>Hasliberg Reuti</t>
  </si>
  <si>
    <t>Innertkirchen</t>
  </si>
  <si>
    <t>Gadmen</t>
  </si>
  <si>
    <t>Unterbach BE</t>
  </si>
  <si>
    <t>Meiringen</t>
  </si>
  <si>
    <t>Brünig</t>
  </si>
  <si>
    <t>Rosenlaui</t>
  </si>
  <si>
    <t>Schattenhalb</t>
  </si>
  <si>
    <t>Boltigen</t>
  </si>
  <si>
    <t>Lenk im Simmental</t>
  </si>
  <si>
    <t>Lenk</t>
  </si>
  <si>
    <t>St. Stephan</t>
  </si>
  <si>
    <t>Matten (St. Stephan)</t>
  </si>
  <si>
    <t>Zweisimmen</t>
  </si>
  <si>
    <t>Blankenburg</t>
  </si>
  <si>
    <t>Oeschseite</t>
  </si>
  <si>
    <t>Feutersoey</t>
  </si>
  <si>
    <t>Gsteig</t>
  </si>
  <si>
    <t>Gsteig b. Gstaad</t>
  </si>
  <si>
    <t>Lauenen b. Gstaad</t>
  </si>
  <si>
    <t>Lauenen</t>
  </si>
  <si>
    <t>Abländschen</t>
  </si>
  <si>
    <t>Saanen</t>
  </si>
  <si>
    <t>Saanenmöser</t>
  </si>
  <si>
    <t>Schönried</t>
  </si>
  <si>
    <t>Gstaad</t>
  </si>
  <si>
    <t>Turbach</t>
  </si>
  <si>
    <t>Grund b. Gstaad</t>
  </si>
  <si>
    <t>Sangernboden</t>
  </si>
  <si>
    <t>Guggisberg</t>
  </si>
  <si>
    <t>Riffenmatt</t>
  </si>
  <si>
    <t>Riedstätt</t>
  </si>
  <si>
    <t>Rüschegg Gambach</t>
  </si>
  <si>
    <t>Rüschegg</t>
  </si>
  <si>
    <t>Rüschegg Heubach</t>
  </si>
  <si>
    <t>Lanzenhäusern</t>
  </si>
  <si>
    <t>Schwarzenburg</t>
  </si>
  <si>
    <t>Mamishaus</t>
  </si>
  <si>
    <t>Milken</t>
  </si>
  <si>
    <t>Albligen</t>
  </si>
  <si>
    <t>Belp</t>
  </si>
  <si>
    <t>Belpberg</t>
  </si>
  <si>
    <t>Burgistein</t>
  </si>
  <si>
    <t>Gerzensee</t>
  </si>
  <si>
    <t>Gurzelen</t>
  </si>
  <si>
    <t>Jaberg</t>
  </si>
  <si>
    <t>Kaufdorf</t>
  </si>
  <si>
    <t>Kehrsatz</t>
  </si>
  <si>
    <t>Kirchdorf BE</t>
  </si>
  <si>
    <t>Kirchdorf (BE)</t>
  </si>
  <si>
    <t>Mühledorf BE</t>
  </si>
  <si>
    <t>Noflen BE</t>
  </si>
  <si>
    <t>Gelterfingen</t>
  </si>
  <si>
    <t>Niedermuhlern</t>
  </si>
  <si>
    <t>Rüti b. Riggisberg</t>
  </si>
  <si>
    <t>Riggisberg</t>
  </si>
  <si>
    <t>Rümligen</t>
  </si>
  <si>
    <t>Rüeggisberg</t>
  </si>
  <si>
    <t>Oberbütschel</t>
  </si>
  <si>
    <t>Hinterfultigen</t>
  </si>
  <si>
    <t>Helgisried-Rohrbach</t>
  </si>
  <si>
    <t>Seftigen</t>
  </si>
  <si>
    <t>Toffen</t>
  </si>
  <si>
    <t>Uttigen</t>
  </si>
  <si>
    <t>Wattenwil</t>
  </si>
  <si>
    <t>Zimmerwald</t>
  </si>
  <si>
    <t>Wald (BE)</t>
  </si>
  <si>
    <t>Englisberg</t>
  </si>
  <si>
    <t>Mühlethurnen</t>
  </si>
  <si>
    <t>Thurnen</t>
  </si>
  <si>
    <t>Lohnstorf</t>
  </si>
  <si>
    <t>Kirchenthurnen</t>
  </si>
  <si>
    <t>Aeschau</t>
  </si>
  <si>
    <t>Eggiwil</t>
  </si>
  <si>
    <t>Langnau im Emmental</t>
  </si>
  <si>
    <t>Oberfrittenbach</t>
  </si>
  <si>
    <t>Bärau</t>
  </si>
  <si>
    <t>Gohl</t>
  </si>
  <si>
    <t>Lauperswil</t>
  </si>
  <si>
    <t>Emmenmatt</t>
  </si>
  <si>
    <t>Röthenbach im Emmental</t>
  </si>
  <si>
    <t>Schwanden im Emmental</t>
  </si>
  <si>
    <t>Rüderswil</t>
  </si>
  <si>
    <t>Zollbrück</t>
  </si>
  <si>
    <t>Schangnau</t>
  </si>
  <si>
    <t>Signau</t>
  </si>
  <si>
    <t>Schüpbach</t>
  </si>
  <si>
    <t>Trub</t>
  </si>
  <si>
    <t>Fankhaus (Trub)</t>
  </si>
  <si>
    <t>Trubschachen</t>
  </si>
  <si>
    <t>Amsoldingen</t>
  </si>
  <si>
    <t>Blumenstein</t>
  </si>
  <si>
    <t>Heimenschwand</t>
  </si>
  <si>
    <t>Buchholterberg</t>
  </si>
  <si>
    <t>Eriz</t>
  </si>
  <si>
    <t>Fahrni b. Thun</t>
  </si>
  <si>
    <t>Fahrni</t>
  </si>
  <si>
    <t>Heiligenschwendi</t>
  </si>
  <si>
    <t>Heimberg</t>
  </si>
  <si>
    <t>Hünibach</t>
  </si>
  <si>
    <t>Hilterfingen</t>
  </si>
  <si>
    <t>Homberg b. Thun</t>
  </si>
  <si>
    <t>Homberg</t>
  </si>
  <si>
    <t>Horrenbach</t>
  </si>
  <si>
    <t>Horrenbach-Buchen</t>
  </si>
  <si>
    <t>Buchen BE</t>
  </si>
  <si>
    <t>Oberhofen am Thunersee</t>
  </si>
  <si>
    <t>Pohlern</t>
  </si>
  <si>
    <t>Gunten</t>
  </si>
  <si>
    <t>Sigriswil</t>
  </si>
  <si>
    <t>Tschingel ob Gunten</t>
  </si>
  <si>
    <t>Aeschlen ob Gunten</t>
  </si>
  <si>
    <t>Ringoldswil</t>
  </si>
  <si>
    <t>Schwanden (Sigriswil)</t>
  </si>
  <si>
    <t>Merligen</t>
  </si>
  <si>
    <t>Steffisburg</t>
  </si>
  <si>
    <t>Schwendibach</t>
  </si>
  <si>
    <t>Teuffenthal b. Thun</t>
  </si>
  <si>
    <t>Teuffenthal (BE)</t>
  </si>
  <si>
    <t>Thierachern</t>
  </si>
  <si>
    <t>Thun</t>
  </si>
  <si>
    <t>Goldiwil (Thun)</t>
  </si>
  <si>
    <t>Gwatt (Thun)</t>
  </si>
  <si>
    <t>Uebeschi</t>
  </si>
  <si>
    <t>Uetendorf</t>
  </si>
  <si>
    <t>Unterlangenegg</t>
  </si>
  <si>
    <t>Schwarzenegg</t>
  </si>
  <si>
    <t>Süderen</t>
  </si>
  <si>
    <t>Wachseldorn</t>
  </si>
  <si>
    <t>Zwieselberg</t>
  </si>
  <si>
    <t>Längenbühl</t>
  </si>
  <si>
    <t>Forst-Längenbühl</t>
  </si>
  <si>
    <t>Forst b. Längenbühl</t>
  </si>
  <si>
    <t>Affoltern im Emmental</t>
  </si>
  <si>
    <t>Weier im Emmental</t>
  </si>
  <si>
    <t>Häusernmoos im Emmental</t>
  </si>
  <si>
    <t>Dürrenroth</t>
  </si>
  <si>
    <t>Eriswil</t>
  </si>
  <si>
    <t>Huttwil</t>
  </si>
  <si>
    <t>Schwarzenbach (Huttwil)</t>
  </si>
  <si>
    <t>Lützelflüh-Goldbach</t>
  </si>
  <si>
    <t>Lützelflüh</t>
  </si>
  <si>
    <t>Ramsei</t>
  </si>
  <si>
    <t>Ranflüh</t>
  </si>
  <si>
    <t>Grünenmatt</t>
  </si>
  <si>
    <t>Rüegsauschachen</t>
  </si>
  <si>
    <t>Rüegsau</t>
  </si>
  <si>
    <t>Rüegsbach</t>
  </si>
  <si>
    <t>Sumiswald</t>
  </si>
  <si>
    <t>Grünen</t>
  </si>
  <si>
    <t>Wasen im Emmental</t>
  </si>
  <si>
    <t>Heimisbach</t>
  </si>
  <si>
    <t>Trachselwald</t>
  </si>
  <si>
    <t>Schmidigen-Mühleweg</t>
  </si>
  <si>
    <t>Walterswil (BE)</t>
  </si>
  <si>
    <t>Walterswil BE</t>
  </si>
  <si>
    <t>Wyssachen</t>
  </si>
  <si>
    <t>Attiswil</t>
  </si>
  <si>
    <t>Berken</t>
  </si>
  <si>
    <t>Bettenhausen</t>
  </si>
  <si>
    <t>Bollodingen</t>
  </si>
  <si>
    <t>Farnern</t>
  </si>
  <si>
    <t>Graben</t>
  </si>
  <si>
    <t>Wanzwil</t>
  </si>
  <si>
    <t>Heimenhausen</t>
  </si>
  <si>
    <t>Röthenbach Herzogenbuchsee</t>
  </si>
  <si>
    <t>Herzogenbuchsee</t>
  </si>
  <si>
    <t>Oberönz</t>
  </si>
  <si>
    <t>Inkwil</t>
  </si>
  <si>
    <t>Niederbipp</t>
  </si>
  <si>
    <t>Wolfisberg</t>
  </si>
  <si>
    <t>Niederönz</t>
  </si>
  <si>
    <t>Oberbipp</t>
  </si>
  <si>
    <t>Ochlenberg</t>
  </si>
  <si>
    <t>Oschwand</t>
  </si>
  <si>
    <t>Rumisberg</t>
  </si>
  <si>
    <t>Grasswil</t>
  </si>
  <si>
    <t>Seeberg</t>
  </si>
  <si>
    <t>Riedtwil</t>
  </si>
  <si>
    <t>Hermiswil</t>
  </si>
  <si>
    <t>Thörigen</t>
  </si>
  <si>
    <t>Walliswil b. Niederbipp</t>
  </si>
  <si>
    <t>Walliswil bei Niederbipp</t>
  </si>
  <si>
    <t>Walliswil b. Wangen</t>
  </si>
  <si>
    <t>Walliswil bei Wangen</t>
  </si>
  <si>
    <t>Wangen an der Aare</t>
  </si>
  <si>
    <t>Wangenried</t>
  </si>
  <si>
    <t>Wiedlisbach</t>
  </si>
  <si>
    <t>Doppleschwand</t>
  </si>
  <si>
    <t>LU</t>
  </si>
  <si>
    <t>Entlebuch</t>
  </si>
  <si>
    <t>Rengg</t>
  </si>
  <si>
    <t>Finsterwald b. Entlebuch</t>
  </si>
  <si>
    <t>Ebnet</t>
  </si>
  <si>
    <t>Flühli LU</t>
  </si>
  <si>
    <t>Flühli</t>
  </si>
  <si>
    <t>Sörenberg</t>
  </si>
  <si>
    <t>Hasle LU</t>
  </si>
  <si>
    <t>Hasle (LU)</t>
  </si>
  <si>
    <t>Fontannen b. Wolhusen</t>
  </si>
  <si>
    <t>Romoos</t>
  </si>
  <si>
    <t>Bramboden</t>
  </si>
  <si>
    <t>Schüpfheim</t>
  </si>
  <si>
    <t>Schachen LU</t>
  </si>
  <si>
    <t>Werthenstein</t>
  </si>
  <si>
    <t>Escholzmatt</t>
  </si>
  <si>
    <t>Escholzmatt-Marbach</t>
  </si>
  <si>
    <t>Wiggen</t>
  </si>
  <si>
    <t>Marbach LU</t>
  </si>
  <si>
    <t>Aesch LU</t>
  </si>
  <si>
    <t>Aesch (LU)</t>
  </si>
  <si>
    <t>Ballwil</t>
  </si>
  <si>
    <t>Emmenbrücke</t>
  </si>
  <si>
    <t>Emmen</t>
  </si>
  <si>
    <t>Ermensee</t>
  </si>
  <si>
    <t>Eschenbach LU</t>
  </si>
  <si>
    <t>Eschenbach (LU)</t>
  </si>
  <si>
    <t>Gelfingen</t>
  </si>
  <si>
    <t>Hitzkirch</t>
  </si>
  <si>
    <t>Sulz LU</t>
  </si>
  <si>
    <t>Retschwil</t>
  </si>
  <si>
    <t>Altwis</t>
  </si>
  <si>
    <t>Müswangen</t>
  </si>
  <si>
    <t>Hämikon</t>
  </si>
  <si>
    <t>Mosen</t>
  </si>
  <si>
    <t>Hochdorf</t>
  </si>
  <si>
    <t>Urswil</t>
  </si>
  <si>
    <t>Baldegg</t>
  </si>
  <si>
    <t>Hohenrain</t>
  </si>
  <si>
    <t>Kleinwangen</t>
  </si>
  <si>
    <t>Lieli LU</t>
  </si>
  <si>
    <t>Inwil</t>
  </si>
  <si>
    <t>Rain</t>
  </si>
  <si>
    <t>Römerswil LU</t>
  </si>
  <si>
    <t>Römerswil</t>
  </si>
  <si>
    <t>Herlisberg</t>
  </si>
  <si>
    <t>Rothenburg</t>
  </si>
  <si>
    <t>Schongau</t>
  </si>
  <si>
    <t>Adligenswil</t>
  </si>
  <si>
    <t>Buchrain</t>
  </si>
  <si>
    <t>Perlen</t>
  </si>
  <si>
    <t>Dierikon</t>
  </si>
  <si>
    <t>Ebikon</t>
  </si>
  <si>
    <t>Gisikon</t>
  </si>
  <si>
    <t>Greppen</t>
  </si>
  <si>
    <t>Honau</t>
  </si>
  <si>
    <t>St. Niklausen LU</t>
  </si>
  <si>
    <t>Horw</t>
  </si>
  <si>
    <t>Kastanienbaum</t>
  </si>
  <si>
    <t>Kriens</t>
  </si>
  <si>
    <t>Obernau</t>
  </si>
  <si>
    <t>Luzern</t>
  </si>
  <si>
    <t>Malters</t>
  </si>
  <si>
    <t>Meggen</t>
  </si>
  <si>
    <t>Meierskappel</t>
  </si>
  <si>
    <t>Root</t>
  </si>
  <si>
    <t>Root D4</t>
  </si>
  <si>
    <t>Eigenthal</t>
  </si>
  <si>
    <t>Schwarzenberg</t>
  </si>
  <si>
    <t>Schwarzenberg LU</t>
  </si>
  <si>
    <t>Udligenswil</t>
  </si>
  <si>
    <t>Vitznau</t>
  </si>
  <si>
    <t>Weggis</t>
  </si>
  <si>
    <t>Rigi Kaltbad</t>
  </si>
  <si>
    <t>Neudorf</t>
  </si>
  <si>
    <t>Beromünster</t>
  </si>
  <si>
    <t>Schwarzenbach LU</t>
  </si>
  <si>
    <t>Gunzwil</t>
  </si>
  <si>
    <t>Büron</t>
  </si>
  <si>
    <t>Buttisholz</t>
  </si>
  <si>
    <t>Eich</t>
  </si>
  <si>
    <t>Geuensee</t>
  </si>
  <si>
    <t>Grosswangen</t>
  </si>
  <si>
    <t>Hildisrieden</t>
  </si>
  <si>
    <t>St. Erhard</t>
  </si>
  <si>
    <t>Knutwil</t>
  </si>
  <si>
    <t>Kaltbach</t>
  </si>
  <si>
    <t>Mauensee</t>
  </si>
  <si>
    <t>Hellbühl</t>
  </si>
  <si>
    <t>Neuenkirch</t>
  </si>
  <si>
    <t>Sempach Station</t>
  </si>
  <si>
    <t>Nottwil</t>
  </si>
  <si>
    <t>Oberkirch LU</t>
  </si>
  <si>
    <t>Oberkirch</t>
  </si>
  <si>
    <t>Pfeffikon LU</t>
  </si>
  <si>
    <t>Rickenbach (LU)</t>
  </si>
  <si>
    <t>Rickenbach LU</t>
  </si>
  <si>
    <t>Ruswil</t>
  </si>
  <si>
    <t>Sigigen</t>
  </si>
  <si>
    <t>Schenkon</t>
  </si>
  <si>
    <t>Schlierbach</t>
  </si>
  <si>
    <t>Sempach</t>
  </si>
  <si>
    <t>Sursee</t>
  </si>
  <si>
    <t>Triengen</t>
  </si>
  <si>
    <t>Kulmerau</t>
  </si>
  <si>
    <t>Winikon</t>
  </si>
  <si>
    <t>Wilihof</t>
  </si>
  <si>
    <t>Wolhusen</t>
  </si>
  <si>
    <t>Steinhuserberg</t>
  </si>
  <si>
    <t>Alberswil</t>
  </si>
  <si>
    <t>Altbüron</t>
  </si>
  <si>
    <t>Ebersecken</t>
  </si>
  <si>
    <t>Altishofen</t>
  </si>
  <si>
    <t>Buchs LU</t>
  </si>
  <si>
    <t>Dagmersellen</t>
  </si>
  <si>
    <t>Uffikon</t>
  </si>
  <si>
    <t>Egolzwil</t>
  </si>
  <si>
    <t>Kottwil</t>
  </si>
  <si>
    <t>Ettiswil</t>
  </si>
  <si>
    <t>Fischbach LU</t>
  </si>
  <si>
    <t>Fischbach</t>
  </si>
  <si>
    <t>Grossdietwil</t>
  </si>
  <si>
    <t>Hergiswil b. Willisau</t>
  </si>
  <si>
    <t>Hergiswil bei Willisau</t>
  </si>
  <si>
    <t>Hofstatt</t>
  </si>
  <si>
    <t>Luthern</t>
  </si>
  <si>
    <t>Luthern Bad</t>
  </si>
  <si>
    <t>Menznau</t>
  </si>
  <si>
    <t>Geiss</t>
  </si>
  <si>
    <t>Menzberg</t>
  </si>
  <si>
    <t>Nebikon</t>
  </si>
  <si>
    <t>St. Urban</t>
  </si>
  <si>
    <t>Pfaffnau</t>
  </si>
  <si>
    <t>Reiden</t>
  </si>
  <si>
    <t>Reidermoos</t>
  </si>
  <si>
    <t>Mehlsecken</t>
  </si>
  <si>
    <t>Langnau b. Reiden</t>
  </si>
  <si>
    <t>Richenthal</t>
  </si>
  <si>
    <t>Roggliswil</t>
  </si>
  <si>
    <t>Ohmstal</t>
  </si>
  <si>
    <t>Schötz</t>
  </si>
  <si>
    <t>Ufhusen</t>
  </si>
  <si>
    <t>Wauwil</t>
  </si>
  <si>
    <t>Wikon</t>
  </si>
  <si>
    <t>Hintermoos</t>
  </si>
  <si>
    <t>Zell LU</t>
  </si>
  <si>
    <t>Zell (LU)</t>
  </si>
  <si>
    <t>Hüswil</t>
  </si>
  <si>
    <t>Daiwil</t>
  </si>
  <si>
    <t>Willisau</t>
  </si>
  <si>
    <t>Rohrmatt</t>
  </si>
  <si>
    <t>Gettnau</t>
  </si>
  <si>
    <t>Altdorf UR</t>
  </si>
  <si>
    <t>Altdorf (UR)</t>
  </si>
  <si>
    <t>UR</t>
  </si>
  <si>
    <t>Andermatt</t>
  </si>
  <si>
    <t>Attinghausen</t>
  </si>
  <si>
    <t>Bürglen UR</t>
  </si>
  <si>
    <t>Bürglen (UR)</t>
  </si>
  <si>
    <t>Erstfeld</t>
  </si>
  <si>
    <t>Flüelen</t>
  </si>
  <si>
    <t>Göschenen</t>
  </si>
  <si>
    <t>Intschi</t>
  </si>
  <si>
    <t>Gurtnellen</t>
  </si>
  <si>
    <t>Hospental</t>
  </si>
  <si>
    <t>Isenthal</t>
  </si>
  <si>
    <t>Realp</t>
  </si>
  <si>
    <t>Schattdorf</t>
  </si>
  <si>
    <t>Haldi b. Schattdorf</t>
  </si>
  <si>
    <t>Seedorf UR</t>
  </si>
  <si>
    <t>Seedorf (UR)</t>
  </si>
  <si>
    <t>Bauen</t>
  </si>
  <si>
    <t>Seelisberg</t>
  </si>
  <si>
    <t>Rütli</t>
  </si>
  <si>
    <t>Silenen</t>
  </si>
  <si>
    <t>Amsteg</t>
  </si>
  <si>
    <t>Bristen</t>
  </si>
  <si>
    <t>Sisikon</t>
  </si>
  <si>
    <t>Spiringen</t>
  </si>
  <si>
    <t>Urnerboden</t>
  </si>
  <si>
    <t>Unterschächen</t>
  </si>
  <si>
    <t>Wassen UR</t>
  </si>
  <si>
    <t>Wassen</t>
  </si>
  <si>
    <t>Meien</t>
  </si>
  <si>
    <t>Bennau</t>
  </si>
  <si>
    <t>Einsiedeln</t>
  </si>
  <si>
    <t>SZ</t>
  </si>
  <si>
    <t>Trachslau</t>
  </si>
  <si>
    <t>Gross</t>
  </si>
  <si>
    <t>Euthal</t>
  </si>
  <si>
    <t>Willerzell</t>
  </si>
  <si>
    <t>Egg SZ</t>
  </si>
  <si>
    <t>Rigi Scheidegg</t>
  </si>
  <si>
    <t>Gersau</t>
  </si>
  <si>
    <t>Schindellegi</t>
  </si>
  <si>
    <t>Feusisberg</t>
  </si>
  <si>
    <t>Hurden</t>
  </si>
  <si>
    <t>Freienbach</t>
  </si>
  <si>
    <t>Bäch SZ</t>
  </si>
  <si>
    <t>Pfäffikon SZ</t>
  </si>
  <si>
    <t>Wollerau</t>
  </si>
  <si>
    <t>Wilen b. Wollerau</t>
  </si>
  <si>
    <t>Merlischachen</t>
  </si>
  <si>
    <t>Küssnacht (SZ)</t>
  </si>
  <si>
    <t>Küssnacht am Rigi</t>
  </si>
  <si>
    <t>Immensee</t>
  </si>
  <si>
    <t>Altendorf</t>
  </si>
  <si>
    <t>Galgenen</t>
  </si>
  <si>
    <t>Innerthal</t>
  </si>
  <si>
    <t>Lachen SZ</t>
  </si>
  <si>
    <t>Lachen</t>
  </si>
  <si>
    <t>Reichenburg</t>
  </si>
  <si>
    <t>Siebnen</t>
  </si>
  <si>
    <t>Schübelbach</t>
  </si>
  <si>
    <t>Buttikon SZ</t>
  </si>
  <si>
    <t>Tuggen</t>
  </si>
  <si>
    <t>Vorderthal</t>
  </si>
  <si>
    <t>Wangen SZ</t>
  </si>
  <si>
    <t>Wangen (SZ)</t>
  </si>
  <si>
    <t>Alpthal</t>
  </si>
  <si>
    <t>Goldau</t>
  </si>
  <si>
    <t>Arth</t>
  </si>
  <si>
    <t>Rigi Klösterli</t>
  </si>
  <si>
    <t>Rigi Staffel</t>
  </si>
  <si>
    <t>Rigi Kulm</t>
  </si>
  <si>
    <t>Oberarth</t>
  </si>
  <si>
    <t>Illgau</t>
  </si>
  <si>
    <t>Brunnen</t>
  </si>
  <si>
    <t>Ingenbohl</t>
  </si>
  <si>
    <t>Lauerz</t>
  </si>
  <si>
    <t>Stoos SZ</t>
  </si>
  <si>
    <t>Morschach</t>
  </si>
  <si>
    <t>Muotathal</t>
  </si>
  <si>
    <t>Bisisthal</t>
  </si>
  <si>
    <t>Ried (Muotathal)</t>
  </si>
  <si>
    <t>Oberiberg</t>
  </si>
  <si>
    <t>Riemenstalden</t>
  </si>
  <si>
    <t>Rothenthurm</t>
  </si>
  <si>
    <t>Sattel</t>
  </si>
  <si>
    <t>Seewen SZ</t>
  </si>
  <si>
    <t>Schwyz</t>
  </si>
  <si>
    <t>Rickenbach b. Schwyz</t>
  </si>
  <si>
    <t>Ibach</t>
  </si>
  <si>
    <t>Steinen</t>
  </si>
  <si>
    <t>Steinerberg</t>
  </si>
  <si>
    <t>Unteriberg</t>
  </si>
  <si>
    <t>Studen SZ</t>
  </si>
  <si>
    <t>Pilatus Kulm</t>
  </si>
  <si>
    <t>Alpnach</t>
  </si>
  <si>
    <t>OW</t>
  </si>
  <si>
    <t>Alpnachstad</t>
  </si>
  <si>
    <t>Alpnach Dorf</t>
  </si>
  <si>
    <t>Grafenort</t>
  </si>
  <si>
    <t>Engelberg</t>
  </si>
  <si>
    <t>Giswil</t>
  </si>
  <si>
    <t>Kerns</t>
  </si>
  <si>
    <t>St. Niklausen OW</t>
  </si>
  <si>
    <t>Melchtal</t>
  </si>
  <si>
    <t>Melchsee-Frutt</t>
  </si>
  <si>
    <t>Lungern</t>
  </si>
  <si>
    <t>Bürglen OW</t>
  </si>
  <si>
    <t>Sachseln</t>
  </si>
  <si>
    <t>Flüeli-Ranft</t>
  </si>
  <si>
    <t>Kägiswil</t>
  </si>
  <si>
    <t>Sarnen</t>
  </si>
  <si>
    <t>Ramersberg</t>
  </si>
  <si>
    <t>Wilen (Sarnen)</t>
  </si>
  <si>
    <t>Stalden (Sarnen)</t>
  </si>
  <si>
    <t>Beckenried</t>
  </si>
  <si>
    <t>NW</t>
  </si>
  <si>
    <t>Buochs</t>
  </si>
  <si>
    <t>Dallenwil</t>
  </si>
  <si>
    <t>Wiesenberg</t>
  </si>
  <si>
    <t>Wirzweli</t>
  </si>
  <si>
    <t>Emmetten</t>
  </si>
  <si>
    <t>Bürgenstock</t>
  </si>
  <si>
    <t>Ennetbürgen</t>
  </si>
  <si>
    <t>Ennetmoos</t>
  </si>
  <si>
    <t>Hergiswil NW</t>
  </si>
  <si>
    <t>Hergiswil (NW)</t>
  </si>
  <si>
    <t>Oberdorf NW</t>
  </si>
  <si>
    <t>Oberdorf (NW)</t>
  </si>
  <si>
    <t>Büren NW</t>
  </si>
  <si>
    <t>Niederrickenbach</t>
  </si>
  <si>
    <t>Stans</t>
  </si>
  <si>
    <t>Stansstad</t>
  </si>
  <si>
    <t>Obbürgen</t>
  </si>
  <si>
    <t>Fürigen</t>
  </si>
  <si>
    <t>Kehrsiten</t>
  </si>
  <si>
    <t>Wolfenschiessen</t>
  </si>
  <si>
    <t>Oberrickenbach</t>
  </si>
  <si>
    <t>Näfels</t>
  </si>
  <si>
    <t>Glarus Nord</t>
  </si>
  <si>
    <t>GL</t>
  </si>
  <si>
    <t>Mollis</t>
  </si>
  <si>
    <t>Filzbach</t>
  </si>
  <si>
    <t>Obstalden</t>
  </si>
  <si>
    <t>Bilten</t>
  </si>
  <si>
    <t>Niederurnen</t>
  </si>
  <si>
    <t>Oberurnen</t>
  </si>
  <si>
    <t>Mühlehorn</t>
  </si>
  <si>
    <t>Mitlödi</t>
  </si>
  <si>
    <t>Glarus Süd</t>
  </si>
  <si>
    <t>Schwanden GL</t>
  </si>
  <si>
    <t>Schwändi b. Schwanden</t>
  </si>
  <si>
    <t>Sool</t>
  </si>
  <si>
    <t>Engi</t>
  </si>
  <si>
    <t>Matt</t>
  </si>
  <si>
    <t>Elm</t>
  </si>
  <si>
    <t>Nidfurn</t>
  </si>
  <si>
    <t>Haslen GL</t>
  </si>
  <si>
    <t>Leuggelbach</t>
  </si>
  <si>
    <t>Luchsingen</t>
  </si>
  <si>
    <t>Hätzingen</t>
  </si>
  <si>
    <t>Diesbach GL</t>
  </si>
  <si>
    <t>Betschwanden</t>
  </si>
  <si>
    <t>Rüti GL</t>
  </si>
  <si>
    <t>Linthal</t>
  </si>
  <si>
    <t>Braunwald</t>
  </si>
  <si>
    <t>Glarus</t>
  </si>
  <si>
    <t>Riedern</t>
  </si>
  <si>
    <t>Klöntal</t>
  </si>
  <si>
    <t>Netstal</t>
  </si>
  <si>
    <t>Ennenda</t>
  </si>
  <si>
    <t>Allenwinden</t>
  </si>
  <si>
    <t>Baar</t>
  </si>
  <si>
    <t>ZG</t>
  </si>
  <si>
    <t>Cham</t>
  </si>
  <si>
    <t>Hagendorn</t>
  </si>
  <si>
    <t>Hünenberg</t>
  </si>
  <si>
    <t>Hünenberg See</t>
  </si>
  <si>
    <t>Menzingen</t>
  </si>
  <si>
    <t>Edlibach</t>
  </si>
  <si>
    <t>Finstersee</t>
  </si>
  <si>
    <t>Sihlbrugg</t>
  </si>
  <si>
    <t>Neuheim</t>
  </si>
  <si>
    <t>Oberägeri</t>
  </si>
  <si>
    <t>Alosen</t>
  </si>
  <si>
    <t>Morgarten</t>
  </si>
  <si>
    <t>Rotkreuz</t>
  </si>
  <si>
    <t>Risch</t>
  </si>
  <si>
    <t>Buonas</t>
  </si>
  <si>
    <t>Holzhäusern ZG</t>
  </si>
  <si>
    <t>Steinhausen</t>
  </si>
  <si>
    <t>Unterägeri</t>
  </si>
  <si>
    <t>Neuägeri</t>
  </si>
  <si>
    <t>Walchwil</t>
  </si>
  <si>
    <t>Zug</t>
  </si>
  <si>
    <t>Zugerberg</t>
  </si>
  <si>
    <t>Oberwil b. Zug</t>
  </si>
  <si>
    <t>Châtillon FR</t>
  </si>
  <si>
    <t>Châtillon (FR)</t>
  </si>
  <si>
    <t>FR</t>
  </si>
  <si>
    <t>Cugy FR</t>
  </si>
  <si>
    <t>Cugy (FR)</t>
  </si>
  <si>
    <t>Vesin</t>
  </si>
  <si>
    <t>Fétigny</t>
  </si>
  <si>
    <t>Gletterens</t>
  </si>
  <si>
    <t>Lully FR</t>
  </si>
  <si>
    <t>Lully (FR)</t>
  </si>
  <si>
    <t>Seiry</t>
  </si>
  <si>
    <t>Bollion</t>
  </si>
  <si>
    <t>Ménières</t>
  </si>
  <si>
    <t>Cousset</t>
  </si>
  <si>
    <t>Montagny (FR)</t>
  </si>
  <si>
    <t>Montagny-les-Monts</t>
  </si>
  <si>
    <t>Mannens</t>
  </si>
  <si>
    <t>Grandsivaz</t>
  </si>
  <si>
    <t>Montagny-la-Ville</t>
  </si>
  <si>
    <t>Nuvilly</t>
  </si>
  <si>
    <t>Prévondavaux</t>
  </si>
  <si>
    <t>St-Aubin FR</t>
  </si>
  <si>
    <t>Saint-Aubin (FR)</t>
  </si>
  <si>
    <t>Les Friques</t>
  </si>
  <si>
    <t>Sévaz</t>
  </si>
  <si>
    <t>Villeneuve FR</t>
  </si>
  <si>
    <t>Surpierre</t>
  </si>
  <si>
    <t>Praratoud</t>
  </si>
  <si>
    <t>Cheiry</t>
  </si>
  <si>
    <t>Chapelle (Broye)</t>
  </si>
  <si>
    <t>Vallon</t>
  </si>
  <si>
    <t>Montet (Broye)</t>
  </si>
  <si>
    <t>Les Montets</t>
  </si>
  <si>
    <t>Frasses</t>
  </si>
  <si>
    <t>Aumont</t>
  </si>
  <si>
    <t>Granges-de-Vesin</t>
  </si>
  <si>
    <t>Delley</t>
  </si>
  <si>
    <t>Delley-Portalban</t>
  </si>
  <si>
    <t>Portalban</t>
  </si>
  <si>
    <t>Dompierre FR</t>
  </si>
  <si>
    <t>Belmont-Broye</t>
  </si>
  <si>
    <t>Domdidier</t>
  </si>
  <si>
    <t>Léchelles</t>
  </si>
  <si>
    <t>Chandon</t>
  </si>
  <si>
    <t>Russy</t>
  </si>
  <si>
    <t>Estavayer-le-Lac</t>
  </si>
  <si>
    <t>Estavayer</t>
  </si>
  <si>
    <t>Font</t>
  </si>
  <si>
    <t>Autavaux</t>
  </si>
  <si>
    <t>Forel FR</t>
  </si>
  <si>
    <t>Montbrelloz</t>
  </si>
  <si>
    <t>Vuissens</t>
  </si>
  <si>
    <t>Murist</t>
  </si>
  <si>
    <t>Bussy FR</t>
  </si>
  <si>
    <t>Morens FR</t>
  </si>
  <si>
    <t>Rueyres-les-Prés</t>
  </si>
  <si>
    <t>Cheyres</t>
  </si>
  <si>
    <t>Cheyres-Châbles</t>
  </si>
  <si>
    <t>Châbles FR</t>
  </si>
  <si>
    <t>Auboranges</t>
  </si>
  <si>
    <t>Billens</t>
  </si>
  <si>
    <t>Billens-Hennens</t>
  </si>
  <si>
    <t>Hennens</t>
  </si>
  <si>
    <t>Chapelle (Glâne)</t>
  </si>
  <si>
    <t>Le Châtelard-près-Romont</t>
  </si>
  <si>
    <t>Le Châtelard</t>
  </si>
  <si>
    <t>Châtonnaye</t>
  </si>
  <si>
    <t>Ecublens FR</t>
  </si>
  <si>
    <t>Ecublens (FR)</t>
  </si>
  <si>
    <t>Grangettes-près-Romont</t>
  </si>
  <si>
    <t>Grangettes</t>
  </si>
  <si>
    <t>Massonnens</t>
  </si>
  <si>
    <t>Berlens</t>
  </si>
  <si>
    <t>Mézières (FR)</t>
  </si>
  <si>
    <t>Mézières FR</t>
  </si>
  <si>
    <t>Montet (Glâne)</t>
  </si>
  <si>
    <t>Romont FR</t>
  </si>
  <si>
    <t>Romont (FR)</t>
  </si>
  <si>
    <t>Promasens</t>
  </si>
  <si>
    <t>Rue</t>
  </si>
  <si>
    <t>Gillarens</t>
  </si>
  <si>
    <t>Blessens</t>
  </si>
  <si>
    <t>Chavannes-les-Forts</t>
  </si>
  <si>
    <t>Siviriez</t>
  </si>
  <si>
    <t>Prez-vers-Siviriez</t>
  </si>
  <si>
    <t>Villaraboud</t>
  </si>
  <si>
    <t>Ursy</t>
  </si>
  <si>
    <t>Bionnens</t>
  </si>
  <si>
    <t>Esmonts</t>
  </si>
  <si>
    <t>Vuarmarens</t>
  </si>
  <si>
    <t>Morlens</t>
  </si>
  <si>
    <t>Vauderens</t>
  </si>
  <si>
    <t>Mossel</t>
  </si>
  <si>
    <t>Villariaz</t>
  </si>
  <si>
    <t>Vuisternens-devant-Romont</t>
  </si>
  <si>
    <t>La Neirigue</t>
  </si>
  <si>
    <t>La Magne</t>
  </si>
  <si>
    <t>Estévenens</t>
  </si>
  <si>
    <t>Sommentier</t>
  </si>
  <si>
    <t>Lieffrens</t>
  </si>
  <si>
    <t>La Joux FR</t>
  </si>
  <si>
    <t>Les Ecasseys</t>
  </si>
  <si>
    <t>Villarsiviriaux</t>
  </si>
  <si>
    <t>Villorsonnens</t>
  </si>
  <si>
    <t>Villargiroud</t>
  </si>
  <si>
    <t>Orsonnens</t>
  </si>
  <si>
    <t>Chavannes-sous-Orsonnens</t>
  </si>
  <si>
    <t>Torny-le-Grand</t>
  </si>
  <si>
    <t>Torny</t>
  </si>
  <si>
    <t>Middes</t>
  </si>
  <si>
    <t>Villaz-St-Pierre</t>
  </si>
  <si>
    <t>Villaz</t>
  </si>
  <si>
    <t>Lussy FR</t>
  </si>
  <si>
    <t>Villarimboud</t>
  </si>
  <si>
    <t>Albeuve</t>
  </si>
  <si>
    <t>Haut-Intyamon</t>
  </si>
  <si>
    <t>Lessoc</t>
  </si>
  <si>
    <t>Les Sciernes-d'Albeuve</t>
  </si>
  <si>
    <t>Neirivue</t>
  </si>
  <si>
    <t>Montbovon</t>
  </si>
  <si>
    <t>Gumefens</t>
  </si>
  <si>
    <t>Pont-en-Ogoz</t>
  </si>
  <si>
    <t>Avry-devant-Pont</t>
  </si>
  <si>
    <t>Le Bry</t>
  </si>
  <si>
    <t>Botterens</t>
  </si>
  <si>
    <t>Villarbeney</t>
  </si>
  <si>
    <t>Broc</t>
  </si>
  <si>
    <t>Bulle</t>
  </si>
  <si>
    <t>La Tour-de-Trême</t>
  </si>
  <si>
    <t>Châtel-sur-Montsalvens</t>
  </si>
  <si>
    <t>Corbières</t>
  </si>
  <si>
    <t>Villarvolard</t>
  </si>
  <si>
    <t>Crésuz</t>
  </si>
  <si>
    <t>Echarlens</t>
  </si>
  <si>
    <t>Grandvillard</t>
  </si>
  <si>
    <t>Gruyères</t>
  </si>
  <si>
    <t>Pringy</t>
  </si>
  <si>
    <t>Epagny</t>
  </si>
  <si>
    <t>Moléson-sur-Gruyères</t>
  </si>
  <si>
    <t>Hauteville</t>
  </si>
  <si>
    <t>Jaun</t>
  </si>
  <si>
    <t>Im Fang</t>
  </si>
  <si>
    <t>Marsens</t>
  </si>
  <si>
    <t>Vuippens</t>
  </si>
  <si>
    <t>Morlon</t>
  </si>
  <si>
    <t>Le Pâquier-Montbarry</t>
  </si>
  <si>
    <t>Le Pâquier (FR)</t>
  </si>
  <si>
    <t>Pont-la-Ville</t>
  </si>
  <si>
    <t>Riaz</t>
  </si>
  <si>
    <t>La Roche FR</t>
  </si>
  <si>
    <t>La Roche</t>
  </si>
  <si>
    <t>Sâles (Gruyère)</t>
  </si>
  <si>
    <t>Sâles</t>
  </si>
  <si>
    <t>Maules</t>
  </si>
  <si>
    <t>Romanens</t>
  </si>
  <si>
    <t>Treyfayes</t>
  </si>
  <si>
    <t>Rueyres-Treyfayes</t>
  </si>
  <si>
    <t>Sorens</t>
  </si>
  <si>
    <t>Vaulruz</t>
  </si>
  <si>
    <t>Vuadens</t>
  </si>
  <si>
    <t>Estavannens</t>
  </si>
  <si>
    <t>Bas-Intyamon</t>
  </si>
  <si>
    <t>Villars-sous-Mont</t>
  </si>
  <si>
    <t>Enney</t>
  </si>
  <si>
    <t>Charmey (Gruyère)</t>
  </si>
  <si>
    <t>Val-de-Charmey</t>
  </si>
  <si>
    <t>Cerniat FR</t>
  </si>
  <si>
    <t>Autigny</t>
  </si>
  <si>
    <t>Corjolens</t>
  </si>
  <si>
    <t>Avry</t>
  </si>
  <si>
    <t>Avry-sur-Matran</t>
  </si>
  <si>
    <t>Belfaux</t>
  </si>
  <si>
    <t>Autafond</t>
  </si>
  <si>
    <t>Chénens</t>
  </si>
  <si>
    <t>Corminboeuf</t>
  </si>
  <si>
    <t>Chésopelloz</t>
  </si>
  <si>
    <t>Cottens FR</t>
  </si>
  <si>
    <t>Cottens (FR)</t>
  </si>
  <si>
    <t>Ferpicloz</t>
  </si>
  <si>
    <t>Fribourg</t>
  </si>
  <si>
    <t>Bourguillon</t>
  </si>
  <si>
    <t>Givisiez</t>
  </si>
  <si>
    <t>Granges-Paccot</t>
  </si>
  <si>
    <t>Grolley</t>
  </si>
  <si>
    <t>Marly</t>
  </si>
  <si>
    <t>Matran</t>
  </si>
  <si>
    <t>Neyruz FR</t>
  </si>
  <si>
    <t>Neyruz (FR)</t>
  </si>
  <si>
    <t>Pierrafortscha</t>
  </si>
  <si>
    <t>Nierlet-les-Bois</t>
  </si>
  <si>
    <t>Ponthaux</t>
  </si>
  <si>
    <t>Le Mouret</t>
  </si>
  <si>
    <t>Essert FR</t>
  </si>
  <si>
    <t>Montévraz</t>
  </si>
  <si>
    <t>Oberried FR</t>
  </si>
  <si>
    <t>Zénauva</t>
  </si>
  <si>
    <t>Bonnefontaine</t>
  </si>
  <si>
    <t>Treyvaux</t>
  </si>
  <si>
    <t>Villars-sur-Glâne</t>
  </si>
  <si>
    <t>Villarsel-sur-Marly</t>
  </si>
  <si>
    <t>Posieux</t>
  </si>
  <si>
    <t>Hauterive (FR)</t>
  </si>
  <si>
    <t>Ecuvillens</t>
  </si>
  <si>
    <t>Lentigny</t>
  </si>
  <si>
    <t>La Brillaz</t>
  </si>
  <si>
    <t>Onnens FR</t>
  </si>
  <si>
    <t>Lovens</t>
  </si>
  <si>
    <t>Lossy</t>
  </si>
  <si>
    <t>La Sonnaz</t>
  </si>
  <si>
    <t>La Corbaz</t>
  </si>
  <si>
    <t>Cormagens</t>
  </si>
  <si>
    <t>Formangueires</t>
  </si>
  <si>
    <t>Villarlod</t>
  </si>
  <si>
    <t>Gibloux</t>
  </si>
  <si>
    <t>Rueyres-St-Laurent</t>
  </si>
  <si>
    <t>Estavayer-le-Gibloux</t>
  </si>
  <si>
    <t>Villarsel-le-Gibloux</t>
  </si>
  <si>
    <t>Vuisternens-en-Ogoz</t>
  </si>
  <si>
    <t>Farvagny-le-Grand</t>
  </si>
  <si>
    <t>Farvagny-le-Petit</t>
  </si>
  <si>
    <t>Grenilles</t>
  </si>
  <si>
    <t>Posat</t>
  </si>
  <si>
    <t>Corpataux</t>
  </si>
  <si>
    <t>Magnedens</t>
  </si>
  <si>
    <t>Rossens FR</t>
  </si>
  <si>
    <t>Prez-vers-Noréaz</t>
  </si>
  <si>
    <t>Prez</t>
  </si>
  <si>
    <t>Corserey</t>
  </si>
  <si>
    <t>Noréaz</t>
  </si>
  <si>
    <t>Senèdes</t>
  </si>
  <si>
    <t>Bois-d'Amont</t>
  </si>
  <si>
    <t>Ependes FR</t>
  </si>
  <si>
    <t>Arconciel</t>
  </si>
  <si>
    <t>Courgevaux</t>
  </si>
  <si>
    <t>Villarepos</t>
  </si>
  <si>
    <t>Courtepin</t>
  </si>
  <si>
    <t>Pensier</t>
  </si>
  <si>
    <t>Barberêche</t>
  </si>
  <si>
    <t>Wallenried</t>
  </si>
  <si>
    <t>Courtaman</t>
  </si>
  <si>
    <t>Cressier FR</t>
  </si>
  <si>
    <t>Cressier (FR)</t>
  </si>
  <si>
    <t>Fräschels</t>
  </si>
  <si>
    <t>Greng</t>
  </si>
  <si>
    <t>Cordast</t>
  </si>
  <si>
    <t>Gurmels</t>
  </si>
  <si>
    <t>Guschelmuth</t>
  </si>
  <si>
    <t>Wallenbuch</t>
  </si>
  <si>
    <t>Kleingurmels</t>
  </si>
  <si>
    <t>Liebistorf</t>
  </si>
  <si>
    <t>Kerzers</t>
  </si>
  <si>
    <t>Kleinbösingen</t>
  </si>
  <si>
    <t>Meyriez</t>
  </si>
  <si>
    <t>Misery</t>
  </si>
  <si>
    <t>Misery-Courtion</t>
  </si>
  <si>
    <t>Cormérod</t>
  </si>
  <si>
    <t>Courtion</t>
  </si>
  <si>
    <t>Cournillens</t>
  </si>
  <si>
    <t>Muntelier</t>
  </si>
  <si>
    <t>Clavaleyres</t>
  </si>
  <si>
    <t>Murten</t>
  </si>
  <si>
    <t>Jeuss</t>
  </si>
  <si>
    <t>Salvenach</t>
  </si>
  <si>
    <t>Courlevon</t>
  </si>
  <si>
    <t>Gempenach</t>
  </si>
  <si>
    <t>Büchslen</t>
  </si>
  <si>
    <t>Lurtigen</t>
  </si>
  <si>
    <t>Galmiz</t>
  </si>
  <si>
    <t>Ried b. Kerzers</t>
  </si>
  <si>
    <t>Ried bei Kerzers</t>
  </si>
  <si>
    <t>Agriswil</t>
  </si>
  <si>
    <t>Ulmiz</t>
  </si>
  <si>
    <t>Sugiez</t>
  </si>
  <si>
    <t>Mont-Vully</t>
  </si>
  <si>
    <t>Môtier (Vully)</t>
  </si>
  <si>
    <t>Mur (Vully) FR</t>
  </si>
  <si>
    <t>Praz (Vully)</t>
  </si>
  <si>
    <t>Lugnorre</t>
  </si>
  <si>
    <t>Brünisried</t>
  </si>
  <si>
    <t>Düdingen</t>
  </si>
  <si>
    <t>Giffers</t>
  </si>
  <si>
    <t>Bösingen</t>
  </si>
  <si>
    <t>Heitenried</t>
  </si>
  <si>
    <t>Plaffeien</t>
  </si>
  <si>
    <t>Oberschrot</t>
  </si>
  <si>
    <t>Schwarzsee</t>
  </si>
  <si>
    <t>Zumholz</t>
  </si>
  <si>
    <t>Plasselb</t>
  </si>
  <si>
    <t>Rechthalten</t>
  </si>
  <si>
    <t>St. Silvester</t>
  </si>
  <si>
    <t>St. Ursen</t>
  </si>
  <si>
    <t>Schmitten FR</t>
  </si>
  <si>
    <t>Schmitten (FR)</t>
  </si>
  <si>
    <t>Tafers</t>
  </si>
  <si>
    <t>St. Antoni</t>
  </si>
  <si>
    <t>Alterswil FR</t>
  </si>
  <si>
    <t>Tentlingen</t>
  </si>
  <si>
    <t>Ueberstorf</t>
  </si>
  <si>
    <t>Flamatt</t>
  </si>
  <si>
    <t>Wünnewil-Flamatt</t>
  </si>
  <si>
    <t>Wünnewil</t>
  </si>
  <si>
    <t>Attalens</t>
  </si>
  <si>
    <t>Tatroz</t>
  </si>
  <si>
    <t>Bossonnens</t>
  </si>
  <si>
    <t>Châtel-St-Denis</t>
  </si>
  <si>
    <t>Châtel-Saint-Denis</t>
  </si>
  <si>
    <t>Les Paccots</t>
  </si>
  <si>
    <t>Granges (Veveyse)</t>
  </si>
  <si>
    <t>Remaufens</t>
  </si>
  <si>
    <t>St-Martin FR</t>
  </si>
  <si>
    <t>Saint-Martin (FR)</t>
  </si>
  <si>
    <t>Besencens</t>
  </si>
  <si>
    <t>Fiaugères</t>
  </si>
  <si>
    <t>Semsales</t>
  </si>
  <si>
    <t>Porsel</t>
  </si>
  <si>
    <t>Le Flon</t>
  </si>
  <si>
    <t>Pont (Veveyse)</t>
  </si>
  <si>
    <t>Bouloz</t>
  </si>
  <si>
    <t>Le Crêt-près-Semsales</t>
  </si>
  <si>
    <t>La Verrerie</t>
  </si>
  <si>
    <t>Grattavache</t>
  </si>
  <si>
    <t>Progens</t>
  </si>
  <si>
    <t>Egerkingen</t>
  </si>
  <si>
    <t>SO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</si>
  <si>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</si>
  <si>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</si>
  <si>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</si>
  <si>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</si>
  <si>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</si>
  <si>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</si>
  <si>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</si>
  <si>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</si>
  <si>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</si>
  <si>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Herbetswil</t>
  </si>
  <si>
    <t>Holderbank SO</t>
  </si>
  <si>
    <t>Holderbank (SO)</t>
  </si>
  <si>
    <t>Laupersdorf</t>
  </si>
  <si>
    <t>Matzendorf</t>
  </si>
  <si>
    <t>Mümliswil</t>
  </si>
  <si>
    <t>Mümliswil-Ramiswil</t>
  </si>
  <si>
    <t>Ramiswil</t>
  </si>
  <si>
    <t>Welschenrohr</t>
  </si>
  <si>
    <t>Welschenrohr-Gänsbrunnen</t>
  </si>
  <si>
    <t>Gänsbrunnen</t>
  </si>
  <si>
    <t>Biezwil</t>
  </si>
  <si>
    <t>Lüterkofen</t>
  </si>
  <si>
    <t>Lüterkofen-Ichertswil</t>
  </si>
  <si>
    <t>Ichertswil</t>
  </si>
  <si>
    <t>Lüterswil</t>
  </si>
  <si>
    <t>Lüterswil-Gächliwil</t>
  </si>
  <si>
    <t>Gächliwil</t>
  </si>
  <si>
    <t>Messen</t>
  </si>
  <si>
    <t>Balm b. Messen</t>
  </si>
  <si>
    <t>Brunnenthal</t>
  </si>
  <si>
    <t>Oberramsern</t>
  </si>
  <si>
    <t>Schnottwil</t>
  </si>
  <si>
    <t>Unterramsern</t>
  </si>
  <si>
    <t>Nennigkofen</t>
  </si>
  <si>
    <t>Lüsslingen-Nennigkofen</t>
  </si>
  <si>
    <t>Lüsslingen</t>
  </si>
  <si>
    <t>Tscheppach</t>
  </si>
  <si>
    <t>Buchegg</t>
  </si>
  <si>
    <t>Hessigkofen</t>
  </si>
  <si>
    <t>Bibern SO</t>
  </si>
  <si>
    <t>Gossliwil</t>
  </si>
  <si>
    <t>Küttigkofen</t>
  </si>
  <si>
    <t>Brügglen</t>
  </si>
  <si>
    <t>Mühledorf SO</t>
  </si>
  <si>
    <t>Aetigkofen</t>
  </si>
  <si>
    <t>Kyburg-Buchegg</t>
  </si>
  <si>
    <t>Aetingen</t>
  </si>
  <si>
    <t>Brittern</t>
  </si>
  <si>
    <t>Bättwil</t>
  </si>
  <si>
    <t>Büren SO</t>
  </si>
  <si>
    <t>Büren (SO)</t>
  </si>
  <si>
    <t>Dornach</t>
  </si>
  <si>
    <t>Gempen</t>
  </si>
  <si>
    <t>Hochwald</t>
  </si>
  <si>
    <t>Flüh</t>
  </si>
  <si>
    <t>Hofstetten-Flüh</t>
  </si>
  <si>
    <t>Hofstetten SO</t>
  </si>
  <si>
    <t>Mariastein</t>
  </si>
  <si>
    <t>Metzerlen-Mariastein</t>
  </si>
  <si>
    <t>Metzerlen</t>
  </si>
  <si>
    <t>Nuglar</t>
  </si>
  <si>
    <t>Nuglar-St. Pantaleon</t>
  </si>
  <si>
    <t>St. Pantaleon</t>
  </si>
  <si>
    <t>Rodersdorf</t>
  </si>
  <si>
    <t>Seewen SO</t>
  </si>
  <si>
    <t>Seewen</t>
  </si>
  <si>
    <t>Witterswil</t>
  </si>
  <si>
    <t>Hauenstein</t>
  </si>
  <si>
    <t>Hauenstein-Ifenthal</t>
  </si>
  <si>
    <t>Kienberg</t>
  </si>
  <si>
    <t>Lostorf</t>
  </si>
  <si>
    <t>Niedergösgen</t>
  </si>
  <si>
    <t>Obergösgen</t>
  </si>
  <si>
    <t>Stüsslingen</t>
  </si>
  <si>
    <t>Rohr b. Olten</t>
  </si>
  <si>
    <t>Trimbach</t>
  </si>
  <si>
    <t>Winznau</t>
  </si>
  <si>
    <t>Wisen SO</t>
  </si>
  <si>
    <t>Wisen (SO)</t>
  </si>
  <si>
    <t>Erlinsbach SO</t>
  </si>
  <si>
    <t>Erlinsbach (SO)</t>
  </si>
  <si>
    <t>Aeschi SO</t>
  </si>
  <si>
    <t>Aeschi (SO)</t>
  </si>
  <si>
    <t>Burgäschi</t>
  </si>
  <si>
    <t>Steinhof SO</t>
  </si>
  <si>
    <t>Biberist</t>
  </si>
  <si>
    <t>Bolken</t>
  </si>
  <si>
    <t>Deitingen</t>
  </si>
  <si>
    <t>Derendingen</t>
  </si>
  <si>
    <t>Etziken</t>
  </si>
  <si>
    <t>Gerlafingen</t>
  </si>
  <si>
    <t>Halten</t>
  </si>
  <si>
    <t>Horriwil</t>
  </si>
  <si>
    <t>Hüniken</t>
  </si>
  <si>
    <t>Kriegstetten</t>
  </si>
  <si>
    <t>Lohn-Ammannsegg</t>
  </si>
  <si>
    <t>Luterbach</t>
  </si>
  <si>
    <t>Obergerlafingen</t>
  </si>
  <si>
    <t>Oekingen</t>
  </si>
  <si>
    <t>Recherswil</t>
  </si>
  <si>
    <t>Subingen</t>
  </si>
  <si>
    <t>Zuchwil</t>
  </si>
  <si>
    <t>Hersiwil</t>
  </si>
  <si>
    <t>Drei Höfe</t>
  </si>
  <si>
    <t>Heinrichswil</t>
  </si>
  <si>
    <t>Winistorf</t>
  </si>
  <si>
    <t>Balmberg</t>
  </si>
  <si>
    <t>Balm bei Günsberg</t>
  </si>
  <si>
    <t>Oberbalmberg</t>
  </si>
  <si>
    <t>Balm b. Günsberg</t>
  </si>
  <si>
    <t>Bellach</t>
  </si>
  <si>
    <t>Bettlach</t>
  </si>
  <si>
    <t>Feldbrunnen</t>
  </si>
  <si>
    <t>Feldbrunnen-St. Niklaus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</si>
  <si>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</si>
  <si>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</si>
  <si>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</si>
  <si>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</si>
  <si>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</si>
  <si>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</si>
  <si>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</si>
  <si>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Oberdorf SO</t>
  </si>
  <si>
    <t>Oberdorf (SO)</t>
  </si>
  <si>
    <t>Weissenstein b. Solothurn</t>
  </si>
  <si>
    <t>Niederwil SO</t>
  </si>
  <si>
    <t>Riedholz</t>
  </si>
  <si>
    <t>Rüttenen</t>
  </si>
  <si>
    <t>Selzach</t>
  </si>
  <si>
    <t>Boningen</t>
  </si>
  <si>
    <t>Däniken SO</t>
  </si>
  <si>
    <t>Däniken</t>
  </si>
  <si>
    <t>Dulliken</t>
  </si>
  <si>
    <t>Wöschnau</t>
  </si>
  <si>
    <t>Eppenberg-Wöschnau</t>
  </si>
  <si>
    <t>Eppenberg</t>
  </si>
  <si>
    <t>Fulenbach</t>
  </si>
  <si>
    <t>Gretzenbach</t>
  </si>
  <si>
    <t>Gunzgen</t>
  </si>
  <si>
    <t>Hägendorf</t>
  </si>
  <si>
    <t>Allerheiligenberg</t>
  </si>
  <si>
    <t>Kappel SO</t>
  </si>
  <si>
    <t>Kappel (SO)</t>
  </si>
  <si>
    <t>Olten</t>
  </si>
  <si>
    <t>Rickenbach SO</t>
  </si>
  <si>
    <t>Rickenbach (SO)</t>
  </si>
  <si>
    <t>Schönenwerd</t>
  </si>
  <si>
    <t>Starrkirch-Wil</t>
  </si>
  <si>
    <t>Walterswil SO</t>
  </si>
  <si>
    <t>Walterswil (SO)</t>
  </si>
  <si>
    <t>Wangen b. Olten</t>
  </si>
  <si>
    <t>Wangen bei Olten</t>
  </si>
  <si>
    <t>Solothurn</t>
  </si>
  <si>
    <t>Bärschwil</t>
  </si>
  <si>
    <t>Beinwil SO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</si>
  <si>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</si>
  <si>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</si>
  <si>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</si>
  <si>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</si>
  <si>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</si>
  <si>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</si>
  <si>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</si>
  <si>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</si>
  <si>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</si>
  <si>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</si>
  <si>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</si>
  <si>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Basel</t>
  </si>
  <si>
    <t>BS</t>
  </si>
  <si>
    <t>Bettingen</t>
  </si>
  <si>
    <t>Riehen</t>
  </si>
  <si>
    <t>Aesch BL</t>
  </si>
  <si>
    <t>Aesch (BL)</t>
  </si>
  <si>
    <t>BL</t>
  </si>
  <si>
    <t>Allschwil</t>
  </si>
  <si>
    <t>Arlesheim</t>
  </si>
  <si>
    <t>Biel-Benken BL</t>
  </si>
  <si>
    <t>Biel-Benken</t>
  </si>
  <si>
    <t>Bruderholz</t>
  </si>
  <si>
    <t>Binningen</t>
  </si>
  <si>
    <t>Birsfelden</t>
  </si>
  <si>
    <t>Bottmingen</t>
  </si>
  <si>
    <t>Ettingen</t>
  </si>
  <si>
    <t>Münchenstein</t>
  </si>
  <si>
    <t>Muttenz</t>
  </si>
  <si>
    <t>Oberwil BL</t>
  </si>
  <si>
    <t>Oberwil (BL)</t>
  </si>
  <si>
    <t>Pfeffingen</t>
  </si>
  <si>
    <t>Reinach BL</t>
  </si>
  <si>
    <t>Reinach (BL)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</si>
  <si>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</si>
  <si>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</si>
  <si>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</si>
  <si>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</si>
  <si>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</si>
  <si>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</si>
  <si>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</si>
  <si>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</si>
  <si>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</si>
  <si>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</si>
  <si>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Liesberg Dorf</t>
  </si>
  <si>
    <t>Nenzlingen</t>
  </si>
  <si>
    <t>Roggenburg</t>
  </si>
  <si>
    <t>Röschenz</t>
  </si>
  <si>
    <t>Wahlen b. Laufen</t>
  </si>
  <si>
    <t>Wahlen</t>
  </si>
  <si>
    <t>Zwingen</t>
  </si>
  <si>
    <t>Arisdorf</t>
  </si>
  <si>
    <t>Augst BL</t>
  </si>
  <si>
    <t>Augst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</si>
  <si>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</si>
  <si>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</si>
  <si>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</si>
  <si>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</si>
  <si>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</si>
  <si>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</si>
  <si>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</si>
  <si>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</si>
  <si>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</si>
  <si>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</si>
  <si>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</si>
  <si>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</si>
  <si>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</si>
  <si>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</si>
  <si>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</si>
  <si>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</si>
  <si>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</si>
  <si>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</si>
  <si>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</si>
  <si>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</si>
  <si>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</si>
  <si>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</si>
  <si>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BL</t>
  </si>
  <si>
    <t>Kilchberg (BL)</t>
  </si>
  <si>
    <t>Läufelfingen</t>
  </si>
  <si>
    <t>Maisprach</t>
  </si>
  <si>
    <t>Nusshof</t>
  </si>
  <si>
    <t>Oltingen</t>
  </si>
  <si>
    <t>Ormalingen</t>
  </si>
  <si>
    <t>Rickenbach BL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</si>
  <si>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</si>
  <si>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</si>
  <si>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</si>
  <si>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</si>
  <si>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</si>
  <si>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</si>
  <si>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</si>
  <si>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</si>
  <si>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</si>
  <si>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</si>
  <si>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</si>
  <si>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</si>
  <si>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</si>
  <si>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</si>
  <si>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</si>
  <si>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</si>
  <si>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</si>
  <si>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</si>
  <si>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</si>
  <si>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</si>
  <si>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</si>
  <si>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</si>
  <si>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</si>
  <si>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</si>
  <si>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BL</t>
  </si>
  <si>
    <t>Oberdorf (BL)</t>
  </si>
  <si>
    <t>Reigoldswil</t>
  </si>
  <si>
    <t>Titterten</t>
  </si>
  <si>
    <t>Waldenburg</t>
  </si>
  <si>
    <t>Gächlingen</t>
  </si>
  <si>
    <t>SH</t>
  </si>
  <si>
    <t>Löhningen</t>
  </si>
  <si>
    <t>Neunkirch</t>
  </si>
  <si>
    <t>Büttenhardt</t>
  </si>
  <si>
    <t>Dörflingen</t>
  </si>
  <si>
    <t>Lohn SH</t>
  </si>
  <si>
    <t>Lohn (SH)</t>
  </si>
  <si>
    <t>Stetten SH</t>
  </si>
  <si>
    <t>Stetten (SH)</t>
  </si>
  <si>
    <t>Opfertshofen SH</t>
  </si>
  <si>
    <t>Thayngen</t>
  </si>
  <si>
    <t>Barzheim</t>
  </si>
  <si>
    <t>Bibern SH</t>
  </si>
  <si>
    <t>Hofen SH</t>
  </si>
  <si>
    <t>Altdorf SH</t>
  </si>
  <si>
    <t>Bargen SH</t>
  </si>
  <si>
    <t>Bargen (SH)</t>
  </si>
  <si>
    <t>Beringen</t>
  </si>
  <si>
    <t>Guntmadingen</t>
  </si>
  <si>
    <t>Buchberg</t>
  </si>
  <si>
    <t>Merishausen</t>
  </si>
  <si>
    <t>Neuhausen am Rheinfall</t>
  </si>
  <si>
    <t>Rüdlingen</t>
  </si>
  <si>
    <t>Schaffhausen</t>
  </si>
  <si>
    <t>Hemmental</t>
  </si>
  <si>
    <t>Beggingen</t>
  </si>
  <si>
    <t>Schleitheim</t>
  </si>
  <si>
    <t>Siblingen</t>
  </si>
  <si>
    <t>Buch SH</t>
  </si>
  <si>
    <t>Buch (SH)</t>
  </si>
  <si>
    <t>Hemishofen</t>
  </si>
  <si>
    <t>Ramsen</t>
  </si>
  <si>
    <t>Stein am Rhein</t>
  </si>
  <si>
    <t>Hallau</t>
  </si>
  <si>
    <t>Oberhallau</t>
  </si>
  <si>
    <t>Trasadingen</t>
  </si>
  <si>
    <t>Wilchingen</t>
  </si>
  <si>
    <t>Osterfingen</t>
  </si>
  <si>
    <t>Herisau</t>
  </si>
  <si>
    <t>AR</t>
  </si>
  <si>
    <t>Schachen b. Herisau</t>
  </si>
  <si>
    <t>Hundwil</t>
  </si>
  <si>
    <t>Schönengrund</t>
  </si>
  <si>
    <t>Schwellbrunn</t>
  </si>
  <si>
    <t>Stein AR</t>
  </si>
  <si>
    <t>Stein (AR)</t>
  </si>
  <si>
    <t>Urnäsch</t>
  </si>
  <si>
    <t>Waldstatt</t>
  </si>
  <si>
    <t>Bühler</t>
  </si>
  <si>
    <t>Gais</t>
  </si>
  <si>
    <t>Speicherschwendi</t>
  </si>
  <si>
    <t>Speicher</t>
  </si>
  <si>
    <t>Niederteufen</t>
  </si>
  <si>
    <t>Teufen (AR)</t>
  </si>
  <si>
    <t>Teufen AR</t>
  </si>
  <si>
    <t>Lustmühle</t>
  </si>
  <si>
    <t>Trogen</t>
  </si>
  <si>
    <t>Grub AR</t>
  </si>
  <si>
    <t>Grub (AR)</t>
  </si>
  <si>
    <t>Heiden</t>
  </si>
  <si>
    <t>Wienacht-Tobel</t>
  </si>
  <si>
    <t>Lutzenberg</t>
  </si>
  <si>
    <t>Rehetobel</t>
  </si>
  <si>
    <t>Reute AR</t>
  </si>
  <si>
    <t>Reute (AR)</t>
  </si>
  <si>
    <t>Schachen b. Reute</t>
  </si>
  <si>
    <t>Wald AR</t>
  </si>
  <si>
    <t>Wald (AR)</t>
  </si>
  <si>
    <t>Walzenhausen</t>
  </si>
  <si>
    <t>Wolfhalden</t>
  </si>
  <si>
    <t>Appenzell</t>
  </si>
  <si>
    <t>AI</t>
  </si>
  <si>
    <t>Appenzell Meistersrüte</t>
  </si>
  <si>
    <t>Gonten</t>
  </si>
  <si>
    <t>Gontenbad</t>
  </si>
  <si>
    <t>Jakobsbad</t>
  </si>
  <si>
    <t>Appenzell Enggenhütten</t>
  </si>
  <si>
    <t>Schlatt-Haslen</t>
  </si>
  <si>
    <t>Appenzell Schlatt</t>
  </si>
  <si>
    <t>Haslen AI</t>
  </si>
  <si>
    <t>Oberegg</t>
  </si>
  <si>
    <t>Büriswilen</t>
  </si>
  <si>
    <t>Appenzell Eggerstanden</t>
  </si>
  <si>
    <t>Schwende-Rüte</t>
  </si>
  <si>
    <t>Appenzell Steinegg</t>
  </si>
  <si>
    <t>Weissbad</t>
  </si>
  <si>
    <t>Schwende</t>
  </si>
  <si>
    <t>Wasserauen</t>
  </si>
  <si>
    <t>Brülisau</t>
  </si>
  <si>
    <t>Lömmenschwil</t>
  </si>
  <si>
    <t>Häggenschwil</t>
  </si>
  <si>
    <t>SG</t>
  </si>
  <si>
    <t>Muolen</t>
  </si>
  <si>
    <t>St. Gallen</t>
  </si>
  <si>
    <t>Wittenbach</t>
  </si>
  <si>
    <t>Berg SG</t>
  </si>
  <si>
    <t>Berg (SG)</t>
  </si>
  <si>
    <t>Eggersriet</t>
  </si>
  <si>
    <t>Grub SG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</si>
  <si>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</si>
  <si>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</si>
  <si>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</si>
  <si>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</si>
  <si>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</si>
  <si>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</si>
  <si>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</si>
  <si>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SG</t>
  </si>
  <si>
    <t>Au (SG)</t>
  </si>
  <si>
    <t>Heerbrugg</t>
  </si>
  <si>
    <t>Balgach</t>
  </si>
  <si>
    <t>Berneck</t>
  </si>
  <si>
    <t>Diepoldsau</t>
  </si>
  <si>
    <t>Rheineck</t>
  </si>
  <si>
    <t>St. Margrethen SG</t>
  </si>
  <si>
    <t>St. Margrethen</t>
  </si>
  <si>
    <t>Staad SG</t>
  </si>
  <si>
    <t>Thal</t>
  </si>
  <si>
    <t>Altenrhein</t>
  </si>
  <si>
    <t>Widnau</t>
  </si>
  <si>
    <t>Altstätten SG</t>
  </si>
  <si>
    <t>Altstätten</t>
  </si>
  <si>
    <t>Lüchingen</t>
  </si>
  <si>
    <t>Hinterforst</t>
  </si>
  <si>
    <t>Lienz</t>
  </si>
  <si>
    <t>Eichberg</t>
  </si>
  <si>
    <t>Marbach SG</t>
  </si>
  <si>
    <t>Marbach (SG)</t>
  </si>
  <si>
    <t>Kriessern</t>
  </si>
  <si>
    <t>Oberriet (SG)</t>
  </si>
  <si>
    <t>Montlingen</t>
  </si>
  <si>
    <t>Oberriet SG</t>
  </si>
  <si>
    <t>Rebstein</t>
  </si>
  <si>
    <t>Rüthi (Rheintal)</t>
  </si>
  <si>
    <t>Rüthi (SG)</t>
  </si>
  <si>
    <t>Buchs SG</t>
  </si>
  <si>
    <t>Buchs (SG)</t>
  </si>
  <si>
    <t>Gams</t>
  </si>
  <si>
    <t>Werdenberg</t>
  </si>
  <si>
    <t>Grabs</t>
  </si>
  <si>
    <t>Grabserberg</t>
  </si>
  <si>
    <t>Salez</t>
  </si>
  <si>
    <t>Sennwald</t>
  </si>
  <si>
    <t>Frümsen</t>
  </si>
  <si>
    <t>Sax</t>
  </si>
  <si>
    <t>Haag (Rheintal)</t>
  </si>
  <si>
    <t>Sevelen</t>
  </si>
  <si>
    <t>Weite</t>
  </si>
  <si>
    <t>Wartau</t>
  </si>
  <si>
    <t>Fontnas</t>
  </si>
  <si>
    <t>Trübbach</t>
  </si>
  <si>
    <t>Azmoos</t>
  </si>
  <si>
    <t>Oberschan</t>
  </si>
  <si>
    <t>Malans SG</t>
  </si>
  <si>
    <t>Gretschins</t>
  </si>
  <si>
    <t>Bad Ragaz</t>
  </si>
  <si>
    <t>Flums</t>
  </si>
  <si>
    <t>Flums Hochwiese</t>
  </si>
  <si>
    <t>Flumserberg Saxli</t>
  </si>
  <si>
    <t>Flumserberg Portels</t>
  </si>
  <si>
    <t>Flumserberg Bergheim</t>
  </si>
  <si>
    <t>Flumserberg Tannenheim</t>
  </si>
  <si>
    <t>Flumserberg Tannenbodenalp</t>
  </si>
  <si>
    <t>Schwendi im Weisstannental</t>
  </si>
  <si>
    <t>Mels</t>
  </si>
  <si>
    <t>Weisstannen</t>
  </si>
  <si>
    <t>Mädris-Vermol</t>
  </si>
  <si>
    <t>Heiligkreuz (Mels)</t>
  </si>
  <si>
    <t>Plons</t>
  </si>
  <si>
    <t>Pfäfers</t>
  </si>
  <si>
    <t>St. Margrethenberg</t>
  </si>
  <si>
    <t>Vadura</t>
  </si>
  <si>
    <t>Vättis</t>
  </si>
  <si>
    <t>Valens</t>
  </si>
  <si>
    <t>Vasön</t>
  </si>
  <si>
    <t>Murg</t>
  </si>
  <si>
    <t>Quarten</t>
  </si>
  <si>
    <t>Quinten</t>
  </si>
  <si>
    <t>Unterterzen</t>
  </si>
  <si>
    <t>Oberterzen</t>
  </si>
  <si>
    <t>Mols</t>
  </si>
  <si>
    <t>Sargans</t>
  </si>
  <si>
    <t>Wangs</t>
  </si>
  <si>
    <t>Vilters-Wangs</t>
  </si>
  <si>
    <t>Vilters</t>
  </si>
  <si>
    <t>Walenstadt</t>
  </si>
  <si>
    <t>Walenstadtberg</t>
  </si>
  <si>
    <t>Tscherlach</t>
  </si>
  <si>
    <t>Berschis</t>
  </si>
  <si>
    <t>Amden</t>
  </si>
  <si>
    <t>Benken SG</t>
  </si>
  <si>
    <t>Benken (SG)</t>
  </si>
  <si>
    <t>Kaltbrunn</t>
  </si>
  <si>
    <t>Schänis</t>
  </si>
  <si>
    <t>Rufi</t>
  </si>
  <si>
    <t>Maseltrangen</t>
  </si>
  <si>
    <t>Ziegelbrücke</t>
  </si>
  <si>
    <t>Weesen</t>
  </si>
  <si>
    <t>Schmerikon</t>
  </si>
  <si>
    <t>Uznach</t>
  </si>
  <si>
    <t>Rapperswil SG</t>
  </si>
  <si>
    <t>Rapperswil-Jona</t>
  </si>
  <si>
    <t>Jona</t>
  </si>
  <si>
    <t>Wagen</t>
  </si>
  <si>
    <t>Bollingen</t>
  </si>
  <si>
    <t>Ernetschwil</t>
  </si>
  <si>
    <t>Gommiswald</t>
  </si>
  <si>
    <t>Gebertingen</t>
  </si>
  <si>
    <t>Uetliburg SG</t>
  </si>
  <si>
    <t>Rieden SG</t>
  </si>
  <si>
    <t>Goldingen</t>
  </si>
  <si>
    <t>Eschenbach (SG)</t>
  </si>
  <si>
    <t>Walde SG</t>
  </si>
  <si>
    <t>Neuhaus SG</t>
  </si>
  <si>
    <t>Eschenbach SG</t>
  </si>
  <si>
    <t>Ermenswil</t>
  </si>
  <si>
    <t>St. Gallenkappel</t>
  </si>
  <si>
    <t>Rüeterswil</t>
  </si>
  <si>
    <t>Ebnat-Kappel</t>
  </si>
  <si>
    <t>Alt St. Johann</t>
  </si>
  <si>
    <t>Wildhaus-Alt St. Johann</t>
  </si>
  <si>
    <t>Unterwasser</t>
  </si>
  <si>
    <t>Wildhaus</t>
  </si>
  <si>
    <t>Krummenau</t>
  </si>
  <si>
    <t>Nesslau</t>
  </si>
  <si>
    <t>Ennetbühl</t>
  </si>
  <si>
    <t>Neu St. Johann</t>
  </si>
  <si>
    <t>Stein SG</t>
  </si>
  <si>
    <t>Hemberg</t>
  </si>
  <si>
    <t>Bächli (Hemberg)</t>
  </si>
  <si>
    <t>Lichtensteig</t>
  </si>
  <si>
    <t>Oberhelfenschwil</t>
  </si>
  <si>
    <t>Hoffeld</t>
  </si>
  <si>
    <t>Neckertal</t>
  </si>
  <si>
    <t>Dicken</t>
  </si>
  <si>
    <t>Mogelsberg</t>
  </si>
  <si>
    <t>Ebersol</t>
  </si>
  <si>
    <t>Nassen</t>
  </si>
  <si>
    <t>Brunnadern</t>
  </si>
  <si>
    <t>Necker</t>
  </si>
  <si>
    <t>St. Peterzell</t>
  </si>
  <si>
    <t>Ricken SG</t>
  </si>
  <si>
    <t>Wattwil</t>
  </si>
  <si>
    <t>Krinau</t>
  </si>
  <si>
    <t>Ulisbach</t>
  </si>
  <si>
    <t>Wil SG</t>
  </si>
  <si>
    <t>Kirchberg (SG)</t>
  </si>
  <si>
    <t>Kirchberg SG</t>
  </si>
  <si>
    <t>Dietschwil</t>
  </si>
  <si>
    <t>Gähwil</t>
  </si>
  <si>
    <t>Bazenheid</t>
  </si>
  <si>
    <t>Müselbach</t>
  </si>
  <si>
    <t>Lütisburg Station</t>
  </si>
  <si>
    <t>Lütisburg</t>
  </si>
  <si>
    <t>Unterrindal</t>
  </si>
  <si>
    <t>Mosnang</t>
  </si>
  <si>
    <t>Dreien</t>
  </si>
  <si>
    <t>Mühlrüti</t>
  </si>
  <si>
    <t>Libingen</t>
  </si>
  <si>
    <t>Bütschwil</t>
  </si>
  <si>
    <t>Bütschwil-Ganterschwil</t>
  </si>
  <si>
    <t>Ganterschwil</t>
  </si>
  <si>
    <t>Dietfurt</t>
  </si>
  <si>
    <t>Degersheim</t>
  </si>
  <si>
    <t>Wolfertswil</t>
  </si>
  <si>
    <t>Flawil</t>
  </si>
  <si>
    <t>Egg (Flawil)</t>
  </si>
  <si>
    <t>Jonschwil</t>
  </si>
  <si>
    <t>Rickenbach b. Wil</t>
  </si>
  <si>
    <t>Schwarzenbach SG</t>
  </si>
  <si>
    <t>Oberrindal</t>
  </si>
  <si>
    <t>Niederglatt SG</t>
  </si>
  <si>
    <t>Oberuzwil</t>
  </si>
  <si>
    <t>Bichwil</t>
  </si>
  <si>
    <t>Uzwil</t>
  </si>
  <si>
    <t>Niederuzwil</t>
  </si>
  <si>
    <t>Henau</t>
  </si>
  <si>
    <t>Algetshausen</t>
  </si>
  <si>
    <t>Niederstetten</t>
  </si>
  <si>
    <t>Oberstetten</t>
  </si>
  <si>
    <t>Niederbüren</t>
  </si>
  <si>
    <t>Lenggenwil</t>
  </si>
  <si>
    <t>Niederhelfenschwil</t>
  </si>
  <si>
    <t>Zuckenriet</t>
  </si>
  <si>
    <t>Niederwil SG</t>
  </si>
  <si>
    <t>Oberbüren</t>
  </si>
  <si>
    <t>Sonnental</t>
  </si>
  <si>
    <t>Züberwangen</t>
  </si>
  <si>
    <t>Zuzwil (SG)</t>
  </si>
  <si>
    <t>Zuzwil SG</t>
  </si>
  <si>
    <t>Wil (SG)</t>
  </si>
  <si>
    <t>Rossrüti</t>
  </si>
  <si>
    <t>Bronschhofen</t>
  </si>
  <si>
    <t>Andwil SG</t>
  </si>
  <si>
    <t>Andwil (SG)</t>
  </si>
  <si>
    <t>Abtwil SG</t>
  </si>
  <si>
    <t>Gaiserwald</t>
  </si>
  <si>
    <t>St. Josefen</t>
  </si>
  <si>
    <t>Engelburg</t>
  </si>
  <si>
    <t>Gossau SG</t>
  </si>
  <si>
    <t>Gossau (SG)</t>
  </si>
  <si>
    <t>Arnegg</t>
  </si>
  <si>
    <t>Waldkirch</t>
  </si>
  <si>
    <t>Bernhardzell</t>
  </si>
  <si>
    <t>Valbella</t>
  </si>
  <si>
    <t>Vaz/Obervaz</t>
  </si>
  <si>
    <t>GR</t>
  </si>
  <si>
    <t>Lenzerheide/Lai</t>
  </si>
  <si>
    <t>Tiefencastel</t>
  </si>
  <si>
    <t>Lantsch/Lenz</t>
  </si>
  <si>
    <t>Schmitten (Albula)</t>
  </si>
  <si>
    <t>Schmitten (GR)</t>
  </si>
  <si>
    <t>Brienz/Brinzauls GR</t>
  </si>
  <si>
    <t>Albula/Alvra</t>
  </si>
  <si>
    <t>Alvaschein</t>
  </si>
  <si>
    <t>Mon</t>
  </si>
  <si>
    <t>Stierva</t>
  </si>
  <si>
    <t>Surava</t>
  </si>
  <si>
    <t>Alvaneu Bad</t>
  </si>
  <si>
    <t>Alvaneu Dorf</t>
  </si>
  <si>
    <t>Cunter</t>
  </si>
  <si>
    <t>Surses</t>
  </si>
  <si>
    <t>Tinizong</t>
  </si>
  <si>
    <t>Rona</t>
  </si>
  <si>
    <t>Mulegns</t>
  </si>
  <si>
    <t>Sur</t>
  </si>
  <si>
    <t>Marmorera</t>
  </si>
  <si>
    <t>Bivio</t>
  </si>
  <si>
    <t>Savognin</t>
  </si>
  <si>
    <t>Salouf</t>
  </si>
  <si>
    <t>Riom</t>
  </si>
  <si>
    <t>Parsonz</t>
  </si>
  <si>
    <t>Filisur</t>
  </si>
  <si>
    <t>Bergün Filisur</t>
  </si>
  <si>
    <t>Bergün/Bravuogn</t>
  </si>
  <si>
    <t>Preda</t>
  </si>
  <si>
    <t>Stugl/Stuls</t>
  </si>
  <si>
    <t>Latsch</t>
  </si>
  <si>
    <t>Brusio</t>
  </si>
  <si>
    <t>Campocologno</t>
  </si>
  <si>
    <t>Viano</t>
  </si>
  <si>
    <t>Campascio</t>
  </si>
  <si>
    <t>Ospizio Bernina</t>
  </si>
  <si>
    <t>Poschiavo</t>
  </si>
  <si>
    <t>Alp Grüm</t>
  </si>
  <si>
    <t>S. Carlo (Poschiavo)</t>
  </si>
  <si>
    <t>Sfazù</t>
  </si>
  <si>
    <t>La Rösa</t>
  </si>
  <si>
    <t>Miralago</t>
  </si>
  <si>
    <t>Li Curt</t>
  </si>
  <si>
    <t>Le Prese</t>
  </si>
  <si>
    <t>Falera</t>
  </si>
  <si>
    <t>Laax GR</t>
  </si>
  <si>
    <t>Laax</t>
  </si>
  <si>
    <t>Laax GR 2</t>
  </si>
  <si>
    <t>Sagogn</t>
  </si>
  <si>
    <t>Schluein</t>
  </si>
  <si>
    <t>St. Martin (Lugnez)</t>
  </si>
  <si>
    <t>Vals</t>
  </si>
  <si>
    <t>Peiden</t>
  </si>
  <si>
    <t>Lumnezia</t>
  </si>
  <si>
    <t>Camuns</t>
  </si>
  <si>
    <t>Uors (Lumnezia)</t>
  </si>
  <si>
    <t>Surcasti</t>
  </si>
  <si>
    <t>Tersnaus</t>
  </si>
  <si>
    <t>Cumbel</t>
  </si>
  <si>
    <t>Morissen</t>
  </si>
  <si>
    <t>Vella</t>
  </si>
  <si>
    <t>Degen</t>
  </si>
  <si>
    <t>Vattiz</t>
  </si>
  <si>
    <t>Vignogn</t>
  </si>
  <si>
    <t>Lumbrein</t>
  </si>
  <si>
    <t>Vrin</t>
  </si>
  <si>
    <t>Pitasch</t>
  </si>
  <si>
    <t>Ilanz/Glion</t>
  </si>
  <si>
    <t>Duvin</t>
  </si>
  <si>
    <t>Castrisch</t>
  </si>
  <si>
    <t>Sevgein</t>
  </si>
  <si>
    <t>Riein</t>
  </si>
  <si>
    <t>Ilanz</t>
  </si>
  <si>
    <t>Schnaus</t>
  </si>
  <si>
    <t>Luven</t>
  </si>
  <si>
    <t>Ruschein</t>
  </si>
  <si>
    <t>Ladir</t>
  </si>
  <si>
    <t>Rueun</t>
  </si>
  <si>
    <t>Pigniu</t>
  </si>
  <si>
    <t>Siat</t>
  </si>
  <si>
    <t>Fürstenaubruck</t>
  </si>
  <si>
    <t>Fürstenau</t>
  </si>
  <si>
    <t>Rothenbrunnen</t>
  </si>
  <si>
    <t>Scharans</t>
  </si>
  <si>
    <t>Sils im Domleschg</t>
  </si>
  <si>
    <t>Cazis</t>
  </si>
  <si>
    <t>Summaprada</t>
  </si>
  <si>
    <t>Tartar</t>
  </si>
  <si>
    <t>Sarn</t>
  </si>
  <si>
    <t>Portein</t>
  </si>
  <si>
    <t>Präz</t>
  </si>
  <si>
    <t>Dalin</t>
  </si>
  <si>
    <t>Flerden</t>
  </si>
  <si>
    <t>Masein</t>
  </si>
  <si>
    <t>Thusis</t>
  </si>
  <si>
    <t>Mutten</t>
  </si>
  <si>
    <t>Obermutten</t>
  </si>
  <si>
    <t>Tschappina</t>
  </si>
  <si>
    <t>Urmein</t>
  </si>
  <si>
    <t>Versam</t>
  </si>
  <si>
    <t>Safiental</t>
  </si>
  <si>
    <t>Tenna</t>
  </si>
  <si>
    <t>Safien Platz</t>
  </si>
  <si>
    <t>Thalkirch</t>
  </si>
  <si>
    <t>Valendas</t>
  </si>
  <si>
    <t>Feldis/Veulden</t>
  </si>
  <si>
    <t>Domleschg</t>
  </si>
  <si>
    <t>Trans</t>
  </si>
  <si>
    <t>Rodels</t>
  </si>
  <si>
    <t>Pratval</t>
  </si>
  <si>
    <t>Almens</t>
  </si>
  <si>
    <t>Paspels</t>
  </si>
  <si>
    <t>Tumegl/Tomils</t>
  </si>
  <si>
    <t>Scheid</t>
  </si>
  <si>
    <t>Avers</t>
  </si>
  <si>
    <t>Juf</t>
  </si>
  <si>
    <t>Sufers</t>
  </si>
  <si>
    <t>Andeer</t>
  </si>
  <si>
    <t>Clugin</t>
  </si>
  <si>
    <t>Pignia</t>
  </si>
  <si>
    <t>Rongellen</t>
  </si>
  <si>
    <t>Zillis</t>
  </si>
  <si>
    <t>Zillis-Reischen</t>
  </si>
  <si>
    <t>Ausserferrera</t>
  </si>
  <si>
    <t>Ferrera</t>
  </si>
  <si>
    <t>Innerferrera</t>
  </si>
  <si>
    <t>Splügen</t>
  </si>
  <si>
    <t>Rheinwald</t>
  </si>
  <si>
    <t>Medels im Rheinwald</t>
  </si>
  <si>
    <t>Nufenen</t>
  </si>
  <si>
    <t>Hinterrhein</t>
  </si>
  <si>
    <t>Donat</t>
  </si>
  <si>
    <t>Muntogna da Schons</t>
  </si>
  <si>
    <t>Lohn GR</t>
  </si>
  <si>
    <t>Mathon</t>
  </si>
  <si>
    <t>Wergenstein</t>
  </si>
  <si>
    <t>Bonaduz</t>
  </si>
  <si>
    <t>Domat/Ems</t>
  </si>
  <si>
    <t>Rhäzüns</t>
  </si>
  <si>
    <t>Felsberg</t>
  </si>
  <si>
    <t>Flims Dorf</t>
  </si>
  <si>
    <t>Flims</t>
  </si>
  <si>
    <t>Flims Waldhaus</t>
  </si>
  <si>
    <t>Fidaz</t>
  </si>
  <si>
    <t>Tamins</t>
  </si>
  <si>
    <t>Trin</t>
  </si>
  <si>
    <t>Trin Mulin</t>
  </si>
  <si>
    <t>Brail</t>
  </si>
  <si>
    <t>Zernez</t>
  </si>
  <si>
    <t>Susch</t>
  </si>
  <si>
    <t>Lavin</t>
  </si>
  <si>
    <t>Samnaun-Compatsch</t>
  </si>
  <si>
    <t>Samnaun</t>
  </si>
  <si>
    <t>Samnaun Dorf</t>
  </si>
  <si>
    <t>Guarda</t>
  </si>
  <si>
    <t>Scuol</t>
  </si>
  <si>
    <t>Ardez</t>
  </si>
  <si>
    <t>Ftan</t>
  </si>
  <si>
    <t>Vulpera</t>
  </si>
  <si>
    <t>Tarasp</t>
  </si>
  <si>
    <t>Sent</t>
  </si>
  <si>
    <t>Ramosch</t>
  </si>
  <si>
    <t>Valsot</t>
  </si>
  <si>
    <t>Vnà</t>
  </si>
  <si>
    <t>Strada</t>
  </si>
  <si>
    <t>Tschlin</t>
  </si>
  <si>
    <t>Martina</t>
  </si>
  <si>
    <t>Bever</t>
  </si>
  <si>
    <t>Celerina/Schlarigna</t>
  </si>
  <si>
    <t>Madulain</t>
  </si>
  <si>
    <t>Pontresina</t>
  </si>
  <si>
    <t>La Punt Chamues-ch</t>
  </si>
  <si>
    <t>Samedan</t>
  </si>
  <si>
    <t>St. Moritz</t>
  </si>
  <si>
    <t>S-chanf</t>
  </si>
  <si>
    <t>Cinuos-chel</t>
  </si>
  <si>
    <t>Chapella</t>
  </si>
  <si>
    <t>Sils/Segl Maria</t>
  </si>
  <si>
    <t>Sils im Engadin/Segl</t>
  </si>
  <si>
    <t>Fex</t>
  </si>
  <si>
    <t>Sils/Segl Baselgia</t>
  </si>
  <si>
    <t>Plaun da Lej</t>
  </si>
  <si>
    <t>Champfèr</t>
  </si>
  <si>
    <t>Silvaplana</t>
  </si>
  <si>
    <t>Silvaplana-Surlej</t>
  </si>
  <si>
    <t>Zuoz</t>
  </si>
  <si>
    <t>Maloja</t>
  </si>
  <si>
    <t>Bregaglia</t>
  </si>
  <si>
    <t>Casaccia</t>
  </si>
  <si>
    <t>Vicosoprano</t>
  </si>
  <si>
    <t>Borgonovo</t>
  </si>
  <si>
    <t>Stampa</t>
  </si>
  <si>
    <t>Promontogno</t>
  </si>
  <si>
    <t>Bondo</t>
  </si>
  <si>
    <t>Castasegna</t>
  </si>
  <si>
    <t>Soglio</t>
  </si>
  <si>
    <t>Buseno</t>
  </si>
  <si>
    <t>Castaneda</t>
  </si>
  <si>
    <t>Rossa</t>
  </si>
  <si>
    <t>Augio</t>
  </si>
  <si>
    <t>Sta. Domenica</t>
  </si>
  <si>
    <t>Sta. Maria in Calanca</t>
  </si>
  <si>
    <t>Santa Maria in Calanca</t>
  </si>
  <si>
    <t>Lostallo</t>
  </si>
  <si>
    <t>Mesocco</t>
  </si>
  <si>
    <t>S. Bernardino</t>
  </si>
  <si>
    <t>Soazza</t>
  </si>
  <si>
    <t>Cama</t>
  </si>
  <si>
    <t>Grono</t>
  </si>
  <si>
    <t>Verdabbio</t>
  </si>
  <si>
    <t>Leggia</t>
  </si>
  <si>
    <t>Roveredo GR</t>
  </si>
  <si>
    <t>Roveredo (GR)</t>
  </si>
  <si>
    <t>Laura</t>
  </si>
  <si>
    <t>S. Vittore</t>
  </si>
  <si>
    <t>San Vittore</t>
  </si>
  <si>
    <t>Arvigo</t>
  </si>
  <si>
    <t>Calanca</t>
  </si>
  <si>
    <t>Braggio</t>
  </si>
  <si>
    <t>Selma</t>
  </si>
  <si>
    <t>Cauco</t>
  </si>
  <si>
    <t>Tschierv</t>
  </si>
  <si>
    <t>Val Müstair</t>
  </si>
  <si>
    <t>Fuldera</t>
  </si>
  <si>
    <t>Lü</t>
  </si>
  <si>
    <t>Valchava</t>
  </si>
  <si>
    <t>Sta. Maria Val Müstair</t>
  </si>
  <si>
    <t>Müstair</t>
  </si>
  <si>
    <t>Davos Dorf</t>
  </si>
  <si>
    <t>Davos</t>
  </si>
  <si>
    <t>Davos Wolfgang</t>
  </si>
  <si>
    <t>Davos Platz</t>
  </si>
  <si>
    <t>Davos Clavadel</t>
  </si>
  <si>
    <t>Davos Frauenkirch</t>
  </si>
  <si>
    <t>Davos Glaris</t>
  </si>
  <si>
    <t>Davos Monstein</t>
  </si>
  <si>
    <t>Davos Wiesen</t>
  </si>
  <si>
    <t>Fideris</t>
  </si>
  <si>
    <t>Furna</t>
  </si>
  <si>
    <t>Pragg-Jenaz</t>
  </si>
  <si>
    <t>Jenaz</t>
  </si>
  <si>
    <t>Saas im Prättigau</t>
  </si>
  <si>
    <t>Klosters</t>
  </si>
  <si>
    <t>Serneus</t>
  </si>
  <si>
    <t>Klosters Dorf</t>
  </si>
  <si>
    <t>Conters im Prättigau</t>
  </si>
  <si>
    <t>Küblis</t>
  </si>
  <si>
    <t>Buchen im Prättigau</t>
  </si>
  <si>
    <t>Luzein</t>
  </si>
  <si>
    <t>Putz</t>
  </si>
  <si>
    <t>Pany</t>
  </si>
  <si>
    <t>Gadenstätt</t>
  </si>
  <si>
    <t>Ascharina</t>
  </si>
  <si>
    <t>St. Antönien</t>
  </si>
  <si>
    <t>Chur</t>
  </si>
  <si>
    <t>Haldenstein</t>
  </si>
  <si>
    <t>Maladers</t>
  </si>
  <si>
    <t>Passugg</t>
  </si>
  <si>
    <t>Churwalden</t>
  </si>
  <si>
    <t>Malix</t>
  </si>
  <si>
    <t>Parpan</t>
  </si>
  <si>
    <t>Castiel</t>
  </si>
  <si>
    <t>Arosa</t>
  </si>
  <si>
    <t>Lüen</t>
  </si>
  <si>
    <t>Calfreisen</t>
  </si>
  <si>
    <t>St. Peter</t>
  </si>
  <si>
    <t>Pagig</t>
  </si>
  <si>
    <t>Peist</t>
  </si>
  <si>
    <t>Molinis</t>
  </si>
  <si>
    <t>Langwies</t>
  </si>
  <si>
    <t>Litzirüti</t>
  </si>
  <si>
    <t>Praden</t>
  </si>
  <si>
    <t>Tschiertschen-Praden</t>
  </si>
  <si>
    <t>Tschiertschen</t>
  </si>
  <si>
    <t>Says</t>
  </si>
  <si>
    <t>Trimmis</t>
  </si>
  <si>
    <t>Untervaz</t>
  </si>
  <si>
    <t>Zizers</t>
  </si>
  <si>
    <t>Fläsch</t>
  </si>
  <si>
    <t>Jenins</t>
  </si>
  <si>
    <t>Maienfeld</t>
  </si>
  <si>
    <t>Malans GR</t>
  </si>
  <si>
    <t>Malans</t>
  </si>
  <si>
    <t>Igis</t>
  </si>
  <si>
    <t>Landquart</t>
  </si>
  <si>
    <t>Mastrils</t>
  </si>
  <si>
    <t>Valzeina</t>
  </si>
  <si>
    <t>Grüsch</t>
  </si>
  <si>
    <t>Fanas</t>
  </si>
  <si>
    <t>Schiers</t>
  </si>
  <si>
    <t>Lunden</t>
  </si>
  <si>
    <t>Stels</t>
  </si>
  <si>
    <t>Fajauna</t>
  </si>
  <si>
    <t>Schuders</t>
  </si>
  <si>
    <t>Pusserein</t>
  </si>
  <si>
    <t>Seewis Dorf</t>
  </si>
  <si>
    <t>Seewis im Prättigau</t>
  </si>
  <si>
    <t>Seewis-Pardisla</t>
  </si>
  <si>
    <t>Seewis-Schmitten</t>
  </si>
  <si>
    <t>Waltensburg/Vuorz</t>
  </si>
  <si>
    <t>Breil/Brigels</t>
  </si>
  <si>
    <t>Andiast</t>
  </si>
  <si>
    <t>Tavanasa</t>
  </si>
  <si>
    <t>Danis</t>
  </si>
  <si>
    <t>Dardin</t>
  </si>
  <si>
    <t>Disentis/Mustér</t>
  </si>
  <si>
    <t>Cavardiras</t>
  </si>
  <si>
    <t>Mumpé Medel</t>
  </si>
  <si>
    <t>Segnas</t>
  </si>
  <si>
    <t>Curaglia</t>
  </si>
  <si>
    <t>Medel (Lucmagn)</t>
  </si>
  <si>
    <t>Platta</t>
  </si>
  <si>
    <t>Rabius</t>
  </si>
  <si>
    <t>Sumvitg</t>
  </si>
  <si>
    <t>Surrein</t>
  </si>
  <si>
    <t>S. Benedetg</t>
  </si>
  <si>
    <t>Cumpadials</t>
  </si>
  <si>
    <t>Camischolas</t>
  </si>
  <si>
    <t>Tujetsch</t>
  </si>
  <si>
    <t>Sedrun</t>
  </si>
  <si>
    <t>Rueras</t>
  </si>
  <si>
    <t>Trun</t>
  </si>
  <si>
    <t>Zignau</t>
  </si>
  <si>
    <t>Schlans</t>
  </si>
  <si>
    <t>Obersaxen</t>
  </si>
  <si>
    <t>Obersaxen Mundaun</t>
  </si>
  <si>
    <t>Flond</t>
  </si>
  <si>
    <t>Surcuolm</t>
  </si>
  <si>
    <t>Aarau</t>
  </si>
  <si>
    <t>AG</t>
  </si>
  <si>
    <t>Aarau Rohr</t>
  </si>
  <si>
    <t>Biberstein</t>
  </si>
  <si>
    <t>Buchs AG</t>
  </si>
  <si>
    <t>Buchs (AG)</t>
  </si>
  <si>
    <t>Asp</t>
  </si>
  <si>
    <t>Densbüren</t>
  </si>
  <si>
    <t>Barmelweid</t>
  </si>
  <si>
    <t>Erlinsbach (AG)</t>
  </si>
  <si>
    <t>Erlinsbach</t>
  </si>
  <si>
    <t>Gränichen</t>
  </si>
  <si>
    <t>Hirschthal</t>
  </si>
  <si>
    <t>Rombach</t>
  </si>
  <si>
    <t>Küttigen</t>
  </si>
  <si>
    <t>Muhen</t>
  </si>
  <si>
    <t>Oberentfelden</t>
  </si>
  <si>
    <t>Suhr</t>
  </si>
  <si>
    <t>Unterentfelden</t>
  </si>
  <si>
    <t>Baden</t>
  </si>
  <si>
    <t>Dättwil AG</t>
  </si>
  <si>
    <t>Rütihof</t>
  </si>
  <si>
    <t>Bellikon</t>
  </si>
  <si>
    <t>Bergdietikon</t>
  </si>
  <si>
    <t>Birmenstorf AG</t>
  </si>
  <si>
    <t>Birmenstorf (AG)</t>
  </si>
  <si>
    <t>Ennetbaden</t>
  </si>
  <si>
    <t>Fislisbach</t>
  </si>
  <si>
    <t>Freienwil</t>
  </si>
  <si>
    <t>Gebenstorf</t>
  </si>
  <si>
    <t>Vogelsang AG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</si>
  <si>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</si>
  <si>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</si>
  <si>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</si>
  <si>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</si>
  <si>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</si>
  <si>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</si>
  <si>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</si>
  <si>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Nussbaumen AG</t>
  </si>
  <si>
    <t>Obersiggenthal</t>
  </si>
  <si>
    <t>Hertenstein AG</t>
  </si>
  <si>
    <t>Rieden AG</t>
  </si>
  <si>
    <t>Kirchdorf AG</t>
  </si>
  <si>
    <t>Remetschwil</t>
  </si>
  <si>
    <t>Spreitenbach</t>
  </si>
  <si>
    <t>Stetten AG</t>
  </si>
  <si>
    <t>Stetten (AG)</t>
  </si>
  <si>
    <t>Turgi</t>
  </si>
  <si>
    <t>Siggenthal Station</t>
  </si>
  <si>
    <t>Untersiggenthal</t>
  </si>
  <si>
    <t>Wettingen</t>
  </si>
  <si>
    <t>Wohlenschwil</t>
  </si>
  <si>
    <t>Würenlingen</t>
  </si>
  <si>
    <t>Würenlos</t>
  </si>
  <si>
    <t>Kloster Fahr</t>
  </si>
  <si>
    <t>Ehrendingen</t>
  </si>
  <si>
    <t>Arni AG</t>
  </si>
  <si>
    <t>Arni (AG)</t>
  </si>
  <si>
    <t>Berikon</t>
  </si>
  <si>
    <t>Bremgarten AG</t>
  </si>
  <si>
    <t>Bremgarten (AG)</t>
  </si>
  <si>
    <t>Hermetschwil-Staffeln</t>
  </si>
  <si>
    <t>Büttikon AG</t>
  </si>
  <si>
    <t>Büttikon</t>
  </si>
  <si>
    <t>Dottikon</t>
  </si>
  <si>
    <t>Eggenwil</t>
  </si>
  <si>
    <t>Fischbach-Göslikon</t>
  </si>
  <si>
    <t>Hägglingen</t>
  </si>
  <si>
    <t>Jonen</t>
  </si>
  <si>
    <t>Niederwil AG</t>
  </si>
  <si>
    <t>Niederwil (AG)</t>
  </si>
  <si>
    <t>Nesselnbach</t>
  </si>
  <si>
    <t>Oberlunkhofen</t>
  </si>
  <si>
    <t>Oberwil-Lieli</t>
  </si>
  <si>
    <t>Rudolfstetten</t>
  </si>
  <si>
    <t>Rudolfstetten-Friedlisberg</t>
  </si>
  <si>
    <t>Sarmenstorf</t>
  </si>
  <si>
    <t>Tägerig</t>
  </si>
  <si>
    <t>Uezwil</t>
  </si>
  <si>
    <t>Unterlunkhofen</t>
  </si>
  <si>
    <t>Villmergen</t>
  </si>
  <si>
    <t>Hilfikon</t>
  </si>
  <si>
    <t>Widen</t>
  </si>
  <si>
    <t>Wohlen AG</t>
  </si>
  <si>
    <t>Wohlen (AG)</t>
  </si>
  <si>
    <t>Anglikon</t>
  </si>
  <si>
    <t>Zufikon</t>
  </si>
  <si>
    <t>Islisberg</t>
  </si>
  <si>
    <t>Auenstein</t>
  </si>
  <si>
    <t>Birr</t>
  </si>
  <si>
    <t>Birrhard</t>
  </si>
  <si>
    <t>Schinznach Bad</t>
  </si>
  <si>
    <t>Brugg</t>
  </si>
  <si>
    <t>Brugg AG</t>
  </si>
  <si>
    <t>Umiken</t>
  </si>
  <si>
    <t>Habsburg</t>
  </si>
  <si>
    <t>Hausen AG</t>
  </si>
  <si>
    <t>Hausen (AG)</t>
  </si>
  <si>
    <t>Lupfig</t>
  </si>
  <si>
    <t>Scherz</t>
  </si>
  <si>
    <t>Mandach</t>
  </si>
  <si>
    <t>Mönthal</t>
  </si>
  <si>
    <t>Mülligen</t>
  </si>
  <si>
    <t>Remigen</t>
  </si>
  <si>
    <t>Riniken</t>
  </si>
  <si>
    <t>Rüfenach AG</t>
  </si>
  <si>
    <t>Rüfenach</t>
  </si>
  <si>
    <t>Thalheim AG</t>
  </si>
  <si>
    <t>Thalheim (AG)</t>
  </si>
  <si>
    <t>Veltheim AG</t>
  </si>
  <si>
    <t>Veltheim (AG)</t>
  </si>
  <si>
    <t>Stilli</t>
  </si>
  <si>
    <t>Villigen</t>
  </si>
  <si>
    <t>Villnachern</t>
  </si>
  <si>
    <t>Windisch</t>
  </si>
  <si>
    <t>Bözberg</t>
  </si>
  <si>
    <t>Schinznach Dorf</t>
  </si>
  <si>
    <t>Schinznach</t>
  </si>
  <si>
    <t>Oberflachs</t>
  </si>
  <si>
    <t>Beinwil am See</t>
  </si>
  <si>
    <t>Birrwil</t>
  </si>
  <si>
    <t>Burg AG</t>
  </si>
  <si>
    <t>Burg (AG)</t>
  </si>
  <si>
    <t>Dürrenäsch</t>
  </si>
  <si>
    <t>Gontenschwil</t>
  </si>
  <si>
    <t>Holziken</t>
  </si>
  <si>
    <t>Leimbach AG</t>
  </si>
  <si>
    <t>Leimbach (AG)</t>
  </si>
  <si>
    <t>Leutwil</t>
  </si>
  <si>
    <t>Menziken</t>
  </si>
  <si>
    <t>Oberkulm</t>
  </si>
  <si>
    <t>Reinach AG</t>
  </si>
  <si>
    <t>Reinach (AG)</t>
  </si>
  <si>
    <t>Schlossrued</t>
  </si>
  <si>
    <t>Schmiedrued</t>
  </si>
  <si>
    <t>Walde AG</t>
  </si>
  <si>
    <t>Schöftland</t>
  </si>
  <si>
    <t>Teufenthal AG</t>
  </si>
  <si>
    <t>Teufenthal (AG)</t>
  </si>
  <si>
    <t>Unterkulm</t>
  </si>
  <si>
    <t>Zetzwil</t>
  </si>
  <si>
    <t>Eiken</t>
  </si>
  <si>
    <t>Frick</t>
  </si>
  <si>
    <t>Gansingen</t>
  </si>
  <si>
    <t>Gipf-Oberfrick</t>
  </si>
  <si>
    <t>Herznach</t>
  </si>
  <si>
    <t>Kaisten</t>
  </si>
  <si>
    <t>Ittenthal</t>
  </si>
  <si>
    <t>Laufenburg</t>
  </si>
  <si>
    <t>Rheinsulz</t>
  </si>
  <si>
    <t>Sulz AG</t>
  </si>
  <si>
    <t>Münchwilen AG</t>
  </si>
  <si>
    <t>Münchwilen (AG)</t>
  </si>
  <si>
    <t>Oberhof</t>
  </si>
  <si>
    <t>Oeschgen</t>
  </si>
  <si>
    <t>Schwaderloch</t>
  </si>
  <si>
    <t>Sisseln AG</t>
  </si>
  <si>
    <t>Sisseln</t>
  </si>
  <si>
    <t>Ueken</t>
  </si>
  <si>
    <t>Wittnau</t>
  </si>
  <si>
    <t>Wölflinswil</t>
  </si>
  <si>
    <t>Zeihen</t>
  </si>
  <si>
    <t>Oberhofen AG</t>
  </si>
  <si>
    <t>Mettauertal</t>
  </si>
  <si>
    <t>Mettau</t>
  </si>
  <si>
    <t>Etzgen</t>
  </si>
  <si>
    <t>Wil AG</t>
  </si>
  <si>
    <t>Hottwil</t>
  </si>
  <si>
    <t>Hornussen</t>
  </si>
  <si>
    <t>Böztal</t>
  </si>
  <si>
    <t>Bözen</t>
  </si>
  <si>
    <t>Elfingen</t>
  </si>
  <si>
    <t>Effingen</t>
  </si>
  <si>
    <t>Ammerswil AG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</si>
  <si>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</si>
  <si>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</si>
  <si>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</si>
  <si>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</si>
  <si>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</si>
  <si>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</si>
  <si>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</si>
  <si>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</si>
  <si>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AG</t>
  </si>
  <si>
    <t>Holderbank (AG)</t>
  </si>
  <si>
    <t>Hunzenschwil</t>
  </si>
  <si>
    <t>Lenzburg</t>
  </si>
  <si>
    <t>Meisterschwanden</t>
  </si>
  <si>
    <t>Tennwil</t>
  </si>
  <si>
    <t>Wildegg</t>
  </si>
  <si>
    <t>Möriken-Wildegg</t>
  </si>
  <si>
    <t>Möriken AG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</si>
  <si>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</si>
  <si>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</si>
  <si>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</si>
  <si>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</si>
  <si>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</si>
  <si>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</si>
  <si>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</si>
  <si>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 AG</t>
  </si>
  <si>
    <t>Abtwil</t>
  </si>
  <si>
    <t>Aristau</t>
  </si>
  <si>
    <t>Auw</t>
  </si>
  <si>
    <t>Beinwil (Freiamt)</t>
  </si>
  <si>
    <t>Besenbüren</t>
  </si>
  <si>
    <t>Bettwil</t>
  </si>
  <si>
    <t>Boswil</t>
  </si>
  <si>
    <t>Bünzen</t>
  </si>
  <si>
    <t>Waldhäusern AG</t>
  </si>
  <si>
    <t>Buttwil</t>
  </si>
  <si>
    <t>Dietwil</t>
  </si>
  <si>
    <t>Geltwil</t>
  </si>
  <si>
    <t>Kallern</t>
  </si>
  <si>
    <t>Merenschwand</t>
  </si>
  <si>
    <t>Benzenschwil</t>
  </si>
  <si>
    <t>Mühlau</t>
  </si>
  <si>
    <t>Muri AG</t>
  </si>
  <si>
    <t>Muri (AG)</t>
  </si>
  <si>
    <t>Oberrüti</t>
  </si>
  <si>
    <t>Rottenschwil</t>
  </si>
  <si>
    <t>Sins</t>
  </si>
  <si>
    <t>Alikon</t>
  </si>
  <si>
    <t>Meienberg</t>
  </si>
  <si>
    <t>Aettenschwil</t>
  </si>
  <si>
    <t>Fenkrieden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</si>
  <si>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</si>
  <si>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</si>
  <si>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</si>
  <si>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</si>
  <si>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</si>
  <si>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</si>
  <si>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</si>
  <si>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</si>
  <si>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</si>
  <si>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</si>
  <si>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AG</t>
  </si>
  <si>
    <t>Stein (AG)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</si>
  <si>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</si>
  <si>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</si>
  <si>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</si>
  <si>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</si>
  <si>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</si>
  <si>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</si>
  <si>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</si>
  <si>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</si>
  <si>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</si>
  <si>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</si>
  <si>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Murgenthal</t>
  </si>
  <si>
    <t>Riken AG</t>
  </si>
  <si>
    <t>Glashütten</t>
  </si>
  <si>
    <t>Oftringen</t>
  </si>
  <si>
    <t>Attelwil</t>
  </si>
  <si>
    <t>Reitnau</t>
  </si>
  <si>
    <t>Rothrist</t>
  </si>
  <si>
    <t>Safenwil</t>
  </si>
  <si>
    <t>Staffelbach</t>
  </si>
  <si>
    <t>Wittwil</t>
  </si>
  <si>
    <t>Strengelbach</t>
  </si>
  <si>
    <t>Uerkheim</t>
  </si>
  <si>
    <t>Vordemwald</t>
  </si>
  <si>
    <t>Wiliberg</t>
  </si>
  <si>
    <t>Zofingen</t>
  </si>
  <si>
    <t>Mühlethal</t>
  </si>
  <si>
    <t>Kleindöttingen</t>
  </si>
  <si>
    <t>Böttstein</t>
  </si>
  <si>
    <t>Döttingen</t>
  </si>
  <si>
    <t>Endingen</t>
  </si>
  <si>
    <t>Unterendingen</t>
  </si>
  <si>
    <t>Fisibach</t>
  </si>
  <si>
    <t>Full-Reuenthal</t>
  </si>
  <si>
    <t>Klingnau</t>
  </si>
  <si>
    <t>Koblenz</t>
  </si>
  <si>
    <t>Leibstadt</t>
  </si>
  <si>
    <t>Lengnau AG</t>
  </si>
  <si>
    <t>Lengnau (AG)</t>
  </si>
  <si>
    <t>Leuggern</t>
  </si>
  <si>
    <t>Hettenschwil</t>
  </si>
  <si>
    <t>Mellikon</t>
  </si>
  <si>
    <t>Schneisingen</t>
  </si>
  <si>
    <t>Siglistorf</t>
  </si>
  <si>
    <t>Tegerfelden</t>
  </si>
  <si>
    <t>Rietheim</t>
  </si>
  <si>
    <t>Zurzach</t>
  </si>
  <si>
    <t>Bad Zurzach</t>
  </si>
  <si>
    <t>Rekingen AG</t>
  </si>
  <si>
    <t>Baldingen</t>
  </si>
  <si>
    <t>Böbikon</t>
  </si>
  <si>
    <t>Wislikofen</t>
  </si>
  <si>
    <t>Rümikon AG</t>
  </si>
  <si>
    <t>Kaiserstuhl AG</t>
  </si>
  <si>
    <t>Arbon</t>
  </si>
  <si>
    <t>TG</t>
  </si>
  <si>
    <t>Frasnacht</t>
  </si>
  <si>
    <t>Stachen</t>
  </si>
  <si>
    <t>Dozwil</t>
  </si>
  <si>
    <t>Steinebrunn</t>
  </si>
  <si>
    <t>Egnach</t>
  </si>
  <si>
    <t>Neukirch (Egnach)</t>
  </si>
  <si>
    <t>Winden</t>
  </si>
  <si>
    <t>Hefenhofen</t>
  </si>
  <si>
    <t>Horn</t>
  </si>
  <si>
    <t>Kesswil</t>
  </si>
  <si>
    <t>Freidorf TG</t>
  </si>
  <si>
    <t>Roggwil (TG)</t>
  </si>
  <si>
    <t>Roggwil TG</t>
  </si>
  <si>
    <t>Romanshorn</t>
  </si>
  <si>
    <t>Salmsach</t>
  </si>
  <si>
    <t>Sommeri</t>
  </si>
  <si>
    <t>Uttwil</t>
  </si>
  <si>
    <t>Amriswil</t>
  </si>
  <si>
    <t>Hagenwil b. Amriswil</t>
  </si>
  <si>
    <t>Biessenhofen</t>
  </si>
  <si>
    <t>Schocherswil</t>
  </si>
  <si>
    <t>Oberaach</t>
  </si>
  <si>
    <t>Bischofszell</t>
  </si>
  <si>
    <t>Schweizersholz</t>
  </si>
  <si>
    <t>Halden</t>
  </si>
  <si>
    <t>Erlen</t>
  </si>
  <si>
    <t>Kümmertshausen</t>
  </si>
  <si>
    <t>Riedt b. Erlen</t>
  </si>
  <si>
    <t>Buchackern</t>
  </si>
  <si>
    <t>Engishofen</t>
  </si>
  <si>
    <t>Ennetaach</t>
  </si>
  <si>
    <t>Hauptwil</t>
  </si>
  <si>
    <t>Hauptwil-Gottshaus</t>
  </si>
  <si>
    <t>Wilen (Gottshaus)</t>
  </si>
  <si>
    <t>St. Pelagiberg</t>
  </si>
  <si>
    <t>Heldswil</t>
  </si>
  <si>
    <t>Hohentannen</t>
  </si>
  <si>
    <t>Kradolf</t>
  </si>
  <si>
    <t>Kradolf-Schönenberg</t>
  </si>
  <si>
    <t>Schönenberg an der Thur</t>
  </si>
  <si>
    <t>Buhwil</t>
  </si>
  <si>
    <t>Neukirch an der Thur</t>
  </si>
  <si>
    <t>Sulgen</t>
  </si>
  <si>
    <t>Götighofen</t>
  </si>
  <si>
    <t>Donzhausen</t>
  </si>
  <si>
    <t>Zihlschlacht</t>
  </si>
  <si>
    <t>Zihlschlacht-Sitterdorf</t>
  </si>
  <si>
    <t>Sitterdorf</t>
  </si>
  <si>
    <t>Basadingen</t>
  </si>
  <si>
    <t>Basadingen-Schlattingen</t>
  </si>
  <si>
    <t>Schlattingen</t>
  </si>
  <si>
    <t>Diessenhofen</t>
  </si>
  <si>
    <t>Willisdorf</t>
  </si>
  <si>
    <t>Schlatt TG</t>
  </si>
  <si>
    <t>Schlatt (TG)</t>
  </si>
  <si>
    <t>Aadorf</t>
  </si>
  <si>
    <t>Ettenhausen TG</t>
  </si>
  <si>
    <t>Guntershausen b. Aadorf</t>
  </si>
  <si>
    <t>Häuslenen</t>
  </si>
  <si>
    <t>Aawangen</t>
  </si>
  <si>
    <t>Wittenwil</t>
  </si>
  <si>
    <t>Felben-Wellhausen</t>
  </si>
  <si>
    <t>Frauenfeld</t>
  </si>
  <si>
    <t>Gerlikon</t>
  </si>
  <si>
    <t>Islikon</t>
  </si>
  <si>
    <t>Gachnang</t>
  </si>
  <si>
    <t>Kefikon TG</t>
  </si>
  <si>
    <t>Harenwilen</t>
  </si>
  <si>
    <t>Hüttlingen</t>
  </si>
  <si>
    <t>Mettendorf TG</t>
  </si>
  <si>
    <t>Eschikofen</t>
  </si>
  <si>
    <t>Matzingen</t>
  </si>
  <si>
    <t>Niederneunforn</t>
  </si>
  <si>
    <t>Neunforn</t>
  </si>
  <si>
    <t>Oberneunforn</t>
  </si>
  <si>
    <t>Stettfurt</t>
  </si>
  <si>
    <t>Thundorf</t>
  </si>
  <si>
    <t>Lustdorf</t>
  </si>
  <si>
    <t>Wetzikon TG</t>
  </si>
  <si>
    <t>Uesslingen</t>
  </si>
  <si>
    <t>Uesslingen-Buch</t>
  </si>
  <si>
    <t>Buch b. Frauenfeld</t>
  </si>
  <si>
    <t>Warth</t>
  </si>
  <si>
    <t>Warth-Weiningen</t>
  </si>
  <si>
    <t>Weiningen TG</t>
  </si>
  <si>
    <t>Altnau</t>
  </si>
  <si>
    <t>Bottighofen</t>
  </si>
  <si>
    <t>Ermatingen</t>
  </si>
  <si>
    <t>Triboltingen</t>
  </si>
  <si>
    <t>Gottlieben</t>
  </si>
  <si>
    <t>Güttingen</t>
  </si>
  <si>
    <t>Hugelshofen</t>
  </si>
  <si>
    <t>Kemmental</t>
  </si>
  <si>
    <t>Neuwilen</t>
  </si>
  <si>
    <t>Dotnacht</t>
  </si>
  <si>
    <t>Ellighausen</t>
  </si>
  <si>
    <t>Lippoldswilen</t>
  </si>
  <si>
    <t>Siegershausen</t>
  </si>
  <si>
    <t>Alterswilen</t>
  </si>
  <si>
    <t>Altishausen</t>
  </si>
  <si>
    <t>Kreuzlingen</t>
  </si>
  <si>
    <t>Langrickenbach</t>
  </si>
  <si>
    <t>Zuben</t>
  </si>
  <si>
    <t>Schönenbaumgarten</t>
  </si>
  <si>
    <t>Herrenhof</t>
  </si>
  <si>
    <t>Illighausen</t>
  </si>
  <si>
    <t>Lengwil</t>
  </si>
  <si>
    <t>Oberhofen TG</t>
  </si>
  <si>
    <t>Dettighofen (Lengwil)</t>
  </si>
  <si>
    <t>Scherzingen</t>
  </si>
  <si>
    <t>Münsterlingen</t>
  </si>
  <si>
    <t>Landschlacht</t>
  </si>
  <si>
    <t>Tägerwilen</t>
  </si>
  <si>
    <t>Hefenhausen</t>
  </si>
  <si>
    <t>Wäldi</t>
  </si>
  <si>
    <t>Engwilen</t>
  </si>
  <si>
    <t>Sonterswil</t>
  </si>
  <si>
    <t>Lipperswil</t>
  </si>
  <si>
    <t>Hattenhausen</t>
  </si>
  <si>
    <t>Gunterswilen</t>
  </si>
  <si>
    <t>Affeltrangen</t>
  </si>
  <si>
    <t>Zezikon</t>
  </si>
  <si>
    <t>Märwil</t>
  </si>
  <si>
    <t>Buch b. Märwil</t>
  </si>
  <si>
    <t>Bettwiesen</t>
  </si>
  <si>
    <t>Balterswil</t>
  </si>
  <si>
    <t>Bichelsee-Balterswil</t>
  </si>
  <si>
    <t>Bichelsee</t>
  </si>
  <si>
    <t>Braunau</t>
  </si>
  <si>
    <t>Eschlikon TG</t>
  </si>
  <si>
    <t>Eschlikon</t>
  </si>
  <si>
    <t>Wallenwil</t>
  </si>
  <si>
    <t>Dussnang</t>
  </si>
  <si>
    <t>Fischingen</t>
  </si>
  <si>
    <t>Oberwangen TG</t>
  </si>
  <si>
    <t>Au TG</t>
  </si>
  <si>
    <t>Lommis</t>
  </si>
  <si>
    <t>Weingarten-Kalthäusern</t>
  </si>
  <si>
    <t>Münchwilen TG</t>
  </si>
  <si>
    <t>Münchwilen (TG)</t>
  </si>
  <si>
    <t>St. Margarethen TG</t>
  </si>
  <si>
    <t>Rickenbach (TG)</t>
  </si>
  <si>
    <t>Schönholzerswilen</t>
  </si>
  <si>
    <t>Sirnach</t>
  </si>
  <si>
    <t>Busswil TG</t>
  </si>
  <si>
    <t>Wiezikon b. Sirnach</t>
  </si>
  <si>
    <t>Littenheid</t>
  </si>
  <si>
    <t>Tägerschen</t>
  </si>
  <si>
    <t>Tobel-Tägerschen</t>
  </si>
  <si>
    <t>Tobel</t>
  </si>
  <si>
    <t>Wängi</t>
  </si>
  <si>
    <t>Tuttwil</t>
  </si>
  <si>
    <t>Wilen b. Wil</t>
  </si>
  <si>
    <t>Wilen (TG)</t>
  </si>
  <si>
    <t>Wuppenau</t>
  </si>
  <si>
    <t>Hosenruck</t>
  </si>
  <si>
    <t>Berlingen</t>
  </si>
  <si>
    <t>Eschenz</t>
  </si>
  <si>
    <t>Lanzenneunforn</t>
  </si>
  <si>
    <t>Herdern</t>
  </si>
  <si>
    <t>Hörhausen</t>
  </si>
  <si>
    <t>Homburg</t>
  </si>
  <si>
    <t>Hüttwilen</t>
  </si>
  <si>
    <t>Nussbaumen TG</t>
  </si>
  <si>
    <t>Uerschhausen</t>
  </si>
  <si>
    <t>Mammern</t>
  </si>
  <si>
    <t>Müllheim Dorf</t>
  </si>
  <si>
    <t>Müllheim</t>
  </si>
  <si>
    <t>Pfyn</t>
  </si>
  <si>
    <t>Dettighofen</t>
  </si>
  <si>
    <t>Raperswilen</t>
  </si>
  <si>
    <t>Mannenbach-Salenstein</t>
  </si>
  <si>
    <t>Salenstein</t>
  </si>
  <si>
    <t>Fruthwilen</t>
  </si>
  <si>
    <t>Steckborn</t>
  </si>
  <si>
    <t>Kaltenbach</t>
  </si>
  <si>
    <t>Wagenhausen</t>
  </si>
  <si>
    <t>Etzwilen</t>
  </si>
  <si>
    <t>Rheinklingen</t>
  </si>
  <si>
    <t>Amlikon-Bissegg</t>
  </si>
  <si>
    <t>Berg TG</t>
  </si>
  <si>
    <t>Berg (TG)</t>
  </si>
  <si>
    <t>Andhausen</t>
  </si>
  <si>
    <t>Graltshausen</t>
  </si>
  <si>
    <t>Guntershausen b. Berg</t>
  </si>
  <si>
    <t>Mauren TG</t>
  </si>
  <si>
    <t>Mattwil</t>
  </si>
  <si>
    <t>Birwinken</t>
  </si>
  <si>
    <t>Happerswil</t>
  </si>
  <si>
    <t>Klarsreuti</t>
  </si>
  <si>
    <t>Andwil TG</t>
  </si>
  <si>
    <t>Buch b. Kümmertshausen</t>
  </si>
  <si>
    <t>Bürglen TG</t>
  </si>
  <si>
    <t>Bürglen (TG)</t>
  </si>
  <si>
    <t>Istighofen</t>
  </si>
  <si>
    <t>Leimbach TG</t>
  </si>
  <si>
    <t>Opfershofen TG</t>
  </si>
  <si>
    <t>Stehrenberg</t>
  </si>
  <si>
    <t>Bussnang</t>
  </si>
  <si>
    <t>Lanterswil</t>
  </si>
  <si>
    <t>Friltschen</t>
  </si>
  <si>
    <t>Mettlen</t>
  </si>
  <si>
    <t>Oberbussnang</t>
  </si>
  <si>
    <t>Oppikon</t>
  </si>
  <si>
    <t>Schmidshof</t>
  </si>
  <si>
    <t>Rothenhausen</t>
  </si>
  <si>
    <t>Märstetten</t>
  </si>
  <si>
    <t>Ottoberg</t>
  </si>
  <si>
    <t>Weinfelden</t>
  </si>
  <si>
    <t>Müllheim-Wigoltingen</t>
  </si>
  <si>
    <t>Wigoltingen</t>
  </si>
  <si>
    <t>Bonau</t>
  </si>
  <si>
    <t>Engwang</t>
  </si>
  <si>
    <t>Illhart</t>
  </si>
  <si>
    <t>Lamperswil TG</t>
  </si>
  <si>
    <t>Wagerswil</t>
  </si>
  <si>
    <t>Arbedo</t>
  </si>
  <si>
    <t>Arbedo-Castione</t>
  </si>
  <si>
    <t>TI</t>
  </si>
  <si>
    <t>Castione</t>
  </si>
  <si>
    <t>Bellinzona</t>
  </si>
  <si>
    <t>Giubiasco</t>
  </si>
  <si>
    <t>Monte Carasso</t>
  </si>
  <si>
    <t>Sementina</t>
  </si>
  <si>
    <t>Gudo</t>
  </si>
  <si>
    <t>Gorduno</t>
  </si>
  <si>
    <t>Preonzo</t>
  </si>
  <si>
    <t>Moleno</t>
  </si>
  <si>
    <t>Gnosca</t>
  </si>
  <si>
    <t>Camorino</t>
  </si>
  <si>
    <t>Pianezzo</t>
  </si>
  <si>
    <t>S. Antonio (Val Morobbia)</t>
  </si>
  <si>
    <t>Carena</t>
  </si>
  <si>
    <t>Claro</t>
  </si>
  <si>
    <t>Cadenazzo</t>
  </si>
  <si>
    <t>Robasacco</t>
  </si>
  <si>
    <t>Isone</t>
  </si>
  <si>
    <t>Lumino</t>
  </si>
  <si>
    <t>S. Antonino</t>
  </si>
  <si>
    <t>Sant'Antonino</t>
  </si>
  <si>
    <t>Dongio</t>
  </si>
  <si>
    <t>Acquarossa</t>
  </si>
  <si>
    <t>Leontica</t>
  </si>
  <si>
    <t>Lottigna</t>
  </si>
  <si>
    <t>Motto (Blenio)</t>
  </si>
  <si>
    <t>Corzoneso</t>
  </si>
  <si>
    <t>Prugiasco</t>
  </si>
  <si>
    <t>Castro</t>
  </si>
  <si>
    <t>Marolta</t>
  </si>
  <si>
    <t>Ponto Valentino</t>
  </si>
  <si>
    <t>Largario</t>
  </si>
  <si>
    <t>Dangio</t>
  </si>
  <si>
    <t>Blenio</t>
  </si>
  <si>
    <t>Torre</t>
  </si>
  <si>
    <t>Olivone</t>
  </si>
  <si>
    <t>Camperio</t>
  </si>
  <si>
    <t>Aquila</t>
  </si>
  <si>
    <t>Campo (Blenio)</t>
  </si>
  <si>
    <t>Ghirone</t>
  </si>
  <si>
    <t>Malvaglia</t>
  </si>
  <si>
    <t>Serravalle</t>
  </si>
  <si>
    <t>Semione</t>
  </si>
  <si>
    <t>Ludiano</t>
  </si>
  <si>
    <t>Airolo</t>
  </si>
  <si>
    <t>Madrano</t>
  </si>
  <si>
    <t>Villa Bedretto</t>
  </si>
  <si>
    <t>Bedretto</t>
  </si>
  <si>
    <t>Bodio TI</t>
  </si>
  <si>
    <t>Bodio</t>
  </si>
  <si>
    <t>Dalpe</t>
  </si>
  <si>
    <t>Lavorgo</t>
  </si>
  <si>
    <t>Faido</t>
  </si>
  <si>
    <t>Calonico</t>
  </si>
  <si>
    <t>Nivo</t>
  </si>
  <si>
    <t>Chironico</t>
  </si>
  <si>
    <t>Anzonico</t>
  </si>
  <si>
    <t>Sobrio</t>
  </si>
  <si>
    <t>Cavagnago</t>
  </si>
  <si>
    <t>Molare</t>
  </si>
  <si>
    <t>Calpiogna</t>
  </si>
  <si>
    <t>Campello</t>
  </si>
  <si>
    <t>Carì</t>
  </si>
  <si>
    <t>Rossura</t>
  </si>
  <si>
    <t>Osco</t>
  </si>
  <si>
    <t>Mairengo</t>
  </si>
  <si>
    <t>Chiggiogna</t>
  </si>
  <si>
    <t>Giornico</t>
  </si>
  <si>
    <t>Personico</t>
  </si>
  <si>
    <t>Pollegio</t>
  </si>
  <si>
    <t>Rodi-Fiesso</t>
  </si>
  <si>
    <t>Prato (Leventina)</t>
  </si>
  <si>
    <t>Ambrì</t>
  </si>
  <si>
    <t>Quinto</t>
  </si>
  <si>
    <t>Piotta</t>
  </si>
  <si>
    <t>Varenzo</t>
  </si>
  <si>
    <t>Ascona</t>
  </si>
  <si>
    <t>Brione sopra Minusio</t>
  </si>
  <si>
    <t>Brissago</t>
  </si>
  <si>
    <t>Isole di Brissago</t>
  </si>
  <si>
    <t>Gordola</t>
  </si>
  <si>
    <t>Riazzino</t>
  </si>
  <si>
    <t>Lavertezzo</t>
  </si>
  <si>
    <t>Locarno</t>
  </si>
  <si>
    <t>Solduno</t>
  </si>
  <si>
    <t>Losone</t>
  </si>
  <si>
    <t>Arcegno</t>
  </si>
  <si>
    <t>Mergoscia</t>
  </si>
  <si>
    <t>Minusio</t>
  </si>
  <si>
    <t>Muralto</t>
  </si>
  <si>
    <t>Orselina</t>
  </si>
  <si>
    <t>Porto Ronco</t>
  </si>
  <si>
    <t>Ronco sopra Ascona</t>
  </si>
  <si>
    <t>Tenero</t>
  </si>
  <si>
    <t>Tenero-Contra</t>
  </si>
  <si>
    <t>Contra</t>
  </si>
  <si>
    <t>Mosogno</t>
  </si>
  <si>
    <t>Onsernone</t>
  </si>
  <si>
    <t>Gresso</t>
  </si>
  <si>
    <t>Crana</t>
  </si>
  <si>
    <t>Loco</t>
  </si>
  <si>
    <t>Auressio</t>
  </si>
  <si>
    <t>Berzona</t>
  </si>
  <si>
    <t>Russo</t>
  </si>
  <si>
    <t>Comologno</t>
  </si>
  <si>
    <t>Spruga</t>
  </si>
  <si>
    <t>Vergeletto</t>
  </si>
  <si>
    <t>Cugnasco</t>
  </si>
  <si>
    <t>Cugnasco-Gerra</t>
  </si>
  <si>
    <t>Agarone</t>
  </si>
  <si>
    <t>Agno</t>
  </si>
  <si>
    <t>Cassina d'Agno</t>
  </si>
  <si>
    <t>Aranno</t>
  </si>
  <si>
    <t>Arogno</t>
  </si>
  <si>
    <t>Pugerna</t>
  </si>
  <si>
    <t>Astano</t>
  </si>
  <si>
    <t>Bedano</t>
  </si>
  <si>
    <t>Bedigliora</t>
  </si>
  <si>
    <t>Banco</t>
  </si>
  <si>
    <t>Beride di Bedigliora</t>
  </si>
  <si>
    <t>Bioggio</t>
  </si>
  <si>
    <t>Bosco Luganese</t>
  </si>
  <si>
    <t>Cimo</t>
  </si>
  <si>
    <t>Iseo</t>
  </si>
  <si>
    <t>Bissone</t>
  </si>
  <si>
    <t>Brusino Arsizio</t>
  </si>
  <si>
    <t>Serpiano</t>
  </si>
  <si>
    <t>Cademario</t>
  </si>
  <si>
    <t>Cadempino</t>
  </si>
  <si>
    <t>Canobbio</t>
  </si>
  <si>
    <t>Caslano</t>
  </si>
  <si>
    <t>Comano</t>
  </si>
  <si>
    <t>Cureglia</t>
  </si>
  <si>
    <t>Bombinasco</t>
  </si>
  <si>
    <t>Curio</t>
  </si>
  <si>
    <t>Grancia</t>
  </si>
  <si>
    <t>Gravesano</t>
  </si>
  <si>
    <t>Lamone</t>
  </si>
  <si>
    <t>Lugano</t>
  </si>
  <si>
    <t>Pazzallo</t>
  </si>
  <si>
    <t>Carabbia</t>
  </si>
  <si>
    <t>Carona</t>
  </si>
  <si>
    <t>Pambio-Noranco</t>
  </si>
  <si>
    <t>Barbengo</t>
  </si>
  <si>
    <t>Figino</t>
  </si>
  <si>
    <t>Breganzona</t>
  </si>
  <si>
    <t>Insone</t>
  </si>
  <si>
    <t>Scareglia</t>
  </si>
  <si>
    <t>Colla</t>
  </si>
  <si>
    <t>Bogno</t>
  </si>
  <si>
    <t>Cozzo</t>
  </si>
  <si>
    <t>Signôra</t>
  </si>
  <si>
    <t>Maglio di Colla</t>
  </si>
  <si>
    <t>Certara</t>
  </si>
  <si>
    <t>Curtina</t>
  </si>
  <si>
    <t>Cimadera</t>
  </si>
  <si>
    <t>Piandera Paese</t>
  </si>
  <si>
    <t>Viganello</t>
  </si>
  <si>
    <t>Pregassona</t>
  </si>
  <si>
    <t>Cureggia</t>
  </si>
  <si>
    <t>Davesco-Soragno</t>
  </si>
  <si>
    <t>Cadro</t>
  </si>
  <si>
    <t>Villa Luganese</t>
  </si>
  <si>
    <t>Dino</t>
  </si>
  <si>
    <t>Sonvico</t>
  </si>
  <si>
    <t>Aldesago</t>
  </si>
  <si>
    <t>Castagnola</t>
  </si>
  <si>
    <t>Ruvigliana</t>
  </si>
  <si>
    <t>Gandria</t>
  </si>
  <si>
    <t>Brè sopra Lugano</t>
  </si>
  <si>
    <t>Magliaso</t>
  </si>
  <si>
    <t>Manno</t>
  </si>
  <si>
    <t>Massagno</t>
  </si>
  <si>
    <t>Melide</t>
  </si>
  <si>
    <t>Mezzovico</t>
  </si>
  <si>
    <t>Mezzovico-Vira</t>
  </si>
  <si>
    <t>Miglieglia</t>
  </si>
  <si>
    <t>Morcote</t>
  </si>
  <si>
    <t>Muzzano</t>
  </si>
  <si>
    <t>Neggio</t>
  </si>
  <si>
    <t>Novaggio</t>
  </si>
  <si>
    <t>Origlio</t>
  </si>
  <si>
    <t>Paradiso</t>
  </si>
  <si>
    <t>Ponte Capriasca</t>
  </si>
  <si>
    <t>Porza</t>
  </si>
  <si>
    <t>Pura</t>
  </si>
  <si>
    <t>Savosa</t>
  </si>
  <si>
    <t>Sorengo</t>
  </si>
  <si>
    <t>Taverne</t>
  </si>
  <si>
    <t>Capriasca</t>
  </si>
  <si>
    <t>Vaglio</t>
  </si>
  <si>
    <t>Tesserete</t>
  </si>
  <si>
    <t>Lugaggia</t>
  </si>
  <si>
    <t>Sala Capriasca</t>
  </si>
  <si>
    <t>Bigorio</t>
  </si>
  <si>
    <t>Cagiallo</t>
  </si>
  <si>
    <t>Oggio</t>
  </si>
  <si>
    <t>Lopagno</t>
  </si>
  <si>
    <t>Roveredo TI</t>
  </si>
  <si>
    <t>Bidogno</t>
  </si>
  <si>
    <t>Corticiasca</t>
  </si>
  <si>
    <t>Odogno</t>
  </si>
  <si>
    <t>Torricella-Taverne</t>
  </si>
  <si>
    <t>Torricella</t>
  </si>
  <si>
    <t>Vernate</t>
  </si>
  <si>
    <t>Vezia</t>
  </si>
  <si>
    <t>Vico Morcote</t>
  </si>
  <si>
    <t>Carabietta</t>
  </si>
  <si>
    <t>Collina d'Oro</t>
  </si>
  <si>
    <t>Gentilino</t>
  </si>
  <si>
    <t>Montagnola</t>
  </si>
  <si>
    <t>Agra</t>
  </si>
  <si>
    <t>Breno</t>
  </si>
  <si>
    <t>Alto Malcantone</t>
  </si>
  <si>
    <t>Vezio</t>
  </si>
  <si>
    <t>Fescoggia</t>
  </si>
  <si>
    <t>Mugena</t>
  </si>
  <si>
    <t>Arosio</t>
  </si>
  <si>
    <t>Rivera</t>
  </si>
  <si>
    <t>Monteceneri</t>
  </si>
  <si>
    <t>Camignolo</t>
  </si>
  <si>
    <t>Bironico</t>
  </si>
  <si>
    <t>Sigirino</t>
  </si>
  <si>
    <t>Medeglia</t>
  </si>
  <si>
    <t>Castelrotto</t>
  </si>
  <si>
    <t>Tresa</t>
  </si>
  <si>
    <t>Ponte Tresa</t>
  </si>
  <si>
    <t>Purasca</t>
  </si>
  <si>
    <t>Madonna del Piano</t>
  </si>
  <si>
    <t>Sessa</t>
  </si>
  <si>
    <t>Monteggio</t>
  </si>
  <si>
    <t>Maroggia</t>
  </si>
  <si>
    <t>Val Mara</t>
  </si>
  <si>
    <t>Melano</t>
  </si>
  <si>
    <t>Rovio</t>
  </si>
  <si>
    <t>Capolago</t>
  </si>
  <si>
    <t>Balerna</t>
  </si>
  <si>
    <t>Corteglia</t>
  </si>
  <si>
    <t>Castel San Pietro</t>
  </si>
  <si>
    <t>Monte</t>
  </si>
  <si>
    <t>Casima</t>
  </si>
  <si>
    <t>Campora</t>
  </si>
  <si>
    <t>Chiasso</t>
  </si>
  <si>
    <t>Pedrinate</t>
  </si>
  <si>
    <t>Seseglio</t>
  </si>
  <si>
    <t>Coldrerio</t>
  </si>
  <si>
    <t>Mendrisio</t>
  </si>
  <si>
    <t>Genestrerio</t>
  </si>
  <si>
    <t>Ligornetto</t>
  </si>
  <si>
    <t>Rancate</t>
  </si>
  <si>
    <t>Besazio</t>
  </si>
  <si>
    <t>Arzo</t>
  </si>
  <si>
    <t>Tremona</t>
  </si>
  <si>
    <t>Meride</t>
  </si>
  <si>
    <t>Salorino</t>
  </si>
  <si>
    <t>Somazzo</t>
  </si>
  <si>
    <t>Morbio Inferiore</t>
  </si>
  <si>
    <t>Novazzano</t>
  </si>
  <si>
    <t>Riva San Vitale</t>
  </si>
  <si>
    <t>S. Pietro</t>
  </si>
  <si>
    <t>Stabio</t>
  </si>
  <si>
    <t>Vacallo</t>
  </si>
  <si>
    <t>Morbio Superiore</t>
  </si>
  <si>
    <t>Breggia</t>
  </si>
  <si>
    <t>Caneggio</t>
  </si>
  <si>
    <t>Bruzella</t>
  </si>
  <si>
    <t>Muggio</t>
  </si>
  <si>
    <t>Cabbio</t>
  </si>
  <si>
    <t>Sagno</t>
  </si>
  <si>
    <t>Biasca</t>
  </si>
  <si>
    <t>Prosito</t>
  </si>
  <si>
    <t>Riviera</t>
  </si>
  <si>
    <t>Lodrino</t>
  </si>
  <si>
    <t>Osogna</t>
  </si>
  <si>
    <t>Cresciano</t>
  </si>
  <si>
    <t>Iragna</t>
  </si>
  <si>
    <t>Bosco/Gurin</t>
  </si>
  <si>
    <t>Niva (Vallemaggia)</t>
  </si>
  <si>
    <t>Campo (Vallemaggia)</t>
  </si>
  <si>
    <t>Cimalmotto</t>
  </si>
  <si>
    <t>Cerentino</t>
  </si>
  <si>
    <t>Cevio</t>
  </si>
  <si>
    <t>Bignasco</t>
  </si>
  <si>
    <t>Cavergno</t>
  </si>
  <si>
    <t>S. Carlo (Val Bavona)</t>
  </si>
  <si>
    <t>Linescio</t>
  </si>
  <si>
    <t>Maggia</t>
  </si>
  <si>
    <t>Someo</t>
  </si>
  <si>
    <t>Riveo</t>
  </si>
  <si>
    <t>Aurigeno</t>
  </si>
  <si>
    <t>Moghegno</t>
  </si>
  <si>
    <t>Giumaglio</t>
  </si>
  <si>
    <t>Lodano</t>
  </si>
  <si>
    <t>Coglio</t>
  </si>
  <si>
    <t>Menzonio</t>
  </si>
  <si>
    <t>Lavizzara</t>
  </si>
  <si>
    <t>Brontallo</t>
  </si>
  <si>
    <t>Broglio</t>
  </si>
  <si>
    <t>Prato-Sornico</t>
  </si>
  <si>
    <t>Peccia</t>
  </si>
  <si>
    <t>Piano di Peccia</t>
  </si>
  <si>
    <t>Fusio</t>
  </si>
  <si>
    <t>Avegno</t>
  </si>
  <si>
    <t>Avegno Gordevio</t>
  </si>
  <si>
    <t>Gordevio</t>
  </si>
  <si>
    <t>Comunanza Cadenazzo/Monteceneri</t>
  </si>
  <si>
    <t>Tegna</t>
  </si>
  <si>
    <t>Terre di Pedemonte</t>
  </si>
  <si>
    <t>Verscio</t>
  </si>
  <si>
    <t>Cavigliano</t>
  </si>
  <si>
    <t>Intragna</t>
  </si>
  <si>
    <t>Centovalli</t>
  </si>
  <si>
    <t>Verdasio</t>
  </si>
  <si>
    <t>Rasa</t>
  </si>
  <si>
    <t>Golino</t>
  </si>
  <si>
    <t>Palagnedra</t>
  </si>
  <si>
    <t>Borgnone</t>
  </si>
  <si>
    <t>Camedo</t>
  </si>
  <si>
    <t>Moneto</t>
  </si>
  <si>
    <t>Indemini</t>
  </si>
  <si>
    <t>Gambarogno</t>
  </si>
  <si>
    <t>Quartino</t>
  </si>
  <si>
    <t>Magadino</t>
  </si>
  <si>
    <t>Vira (Gambarogno)</t>
  </si>
  <si>
    <t>S. Nazzaro</t>
  </si>
  <si>
    <t>Vairano</t>
  </si>
  <si>
    <t>Gerra (Gambarogno)</t>
  </si>
  <si>
    <t>Ranzo</t>
  </si>
  <si>
    <t>Caviano</t>
  </si>
  <si>
    <t>Piazzogna</t>
  </si>
  <si>
    <t>Contone</t>
  </si>
  <si>
    <t>Corippo</t>
  </si>
  <si>
    <t>Verzasca</t>
  </si>
  <si>
    <t>Vogorno</t>
  </si>
  <si>
    <t>Brione (Verzasca)</t>
  </si>
  <si>
    <t>Gerra (Verzasca)</t>
  </si>
  <si>
    <t>Frasco</t>
  </si>
  <si>
    <t>Sonogno</t>
  </si>
  <si>
    <t>Aigle</t>
  </si>
  <si>
    <t>VD</t>
  </si>
  <si>
    <t>Bex</t>
  </si>
  <si>
    <t>Frenières-sur-Bex</t>
  </si>
  <si>
    <t>Fenalet-sur-Bex</t>
  </si>
  <si>
    <t>Les Plans-sur-Bex</t>
  </si>
  <si>
    <t>Les Posses-sur-Bex</t>
  </si>
  <si>
    <t>Chessel</t>
  </si>
  <si>
    <t>Corbeyrier</t>
  </si>
  <si>
    <t>Gryon</t>
  </si>
  <si>
    <t>Lavey-Village</t>
  </si>
  <si>
    <t>Lavey-Morcles</t>
  </si>
  <si>
    <t>Lavey-les-Bains</t>
  </si>
  <si>
    <t>Morcles</t>
  </si>
  <si>
    <t>Leysin</t>
  </si>
  <si>
    <t>Noville</t>
  </si>
  <si>
    <t>Ollon VD</t>
  </si>
  <si>
    <t>Ollon</t>
  </si>
  <si>
    <t>St-Triphon</t>
  </si>
  <si>
    <t>Panex</t>
  </si>
  <si>
    <t>Villars-sur-Ollon</t>
  </si>
  <si>
    <t>Arveyes</t>
  </si>
  <si>
    <t>Huémoz</t>
  </si>
  <si>
    <t>Chesières</t>
  </si>
  <si>
    <t>Les Mosses</t>
  </si>
  <si>
    <t>Ormont-Dessous</t>
  </si>
  <si>
    <t>La Comballaz</t>
  </si>
  <si>
    <t>Le Sépey</t>
  </si>
  <si>
    <t>La Forclaz VD</t>
  </si>
  <si>
    <t>Vers-l'Eglise</t>
  </si>
  <si>
    <t>Ormont-Dessus</t>
  </si>
  <si>
    <t>Les Diablerets</t>
  </si>
  <si>
    <t>Rennaz</t>
  </si>
  <si>
    <t>Roche VD</t>
  </si>
  <si>
    <t>Roche (VD)</t>
  </si>
  <si>
    <t>Villeneuve VD</t>
  </si>
  <si>
    <t>Villeneuve (VD)</t>
  </si>
  <si>
    <t>Yvorne</t>
  </si>
  <si>
    <t>Aubonne</t>
  </si>
  <si>
    <t>Montherod</t>
  </si>
  <si>
    <t>Pizy</t>
  </si>
  <si>
    <t>Ballens</t>
  </si>
  <si>
    <t>Berolle</t>
  </si>
  <si>
    <t>Bière</t>
  </si>
  <si>
    <t>Bougy-Villars</t>
  </si>
  <si>
    <t>Féchy</t>
  </si>
  <si>
    <t>Gimel</t>
  </si>
  <si>
    <t>Longirod</t>
  </si>
  <si>
    <t>Marchissy</t>
  </si>
  <si>
    <t>Mollens VD</t>
  </si>
  <si>
    <t>Mollens (VD)</t>
  </si>
  <si>
    <t>St-George</t>
  </si>
  <si>
    <t>Saint-George</t>
  </si>
  <si>
    <t>St-Livres</t>
  </si>
  <si>
    <t>Saint-Livres</t>
  </si>
  <si>
    <t>St-Oyens</t>
  </si>
  <si>
    <t>Saint-Oyens</t>
  </si>
  <si>
    <t>Saubraz</t>
  </si>
  <si>
    <t>Avenches</t>
  </si>
  <si>
    <t>Oleyres</t>
  </si>
  <si>
    <t>Donatyre</t>
  </si>
  <si>
    <t>Cudrefin</t>
  </si>
  <si>
    <t>Faoug</t>
  </si>
  <si>
    <t>Villars-le-Grand</t>
  </si>
  <si>
    <t>Vully-les-Lacs</t>
  </si>
  <si>
    <t>Salavaux</t>
  </si>
  <si>
    <t>Bellerive VD</t>
  </si>
  <si>
    <t>Cotterd</t>
  </si>
  <si>
    <t>Vallamand</t>
  </si>
  <si>
    <t>Montmagny</t>
  </si>
  <si>
    <t>Constantine</t>
  </si>
  <si>
    <t>Chabrey</t>
  </si>
  <si>
    <t>Mur (Vully) VD</t>
  </si>
  <si>
    <t>Bettens</t>
  </si>
  <si>
    <t>Bournens</t>
  </si>
  <si>
    <t>Boussens</t>
  </si>
  <si>
    <t>La Chaux (Cossonay)</t>
  </si>
  <si>
    <t>Chavannes-le-Veyron</t>
  </si>
  <si>
    <t>Chevilly</t>
  </si>
  <si>
    <t>Cossonay-Ville</t>
  </si>
  <si>
    <t>Cossonay</t>
  </si>
  <si>
    <t>Allens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</si>
  <si>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</si>
  <si>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</si>
  <si>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</si>
  <si>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</si>
  <si>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</si>
  <si>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</si>
  <si>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</si>
  <si>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</si>
  <si>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Villars-Bozon</t>
  </si>
  <si>
    <t>La Coudre</t>
  </si>
  <si>
    <t>Lussery-Villars</t>
  </si>
  <si>
    <t>Mauraz</t>
  </si>
  <si>
    <t>Mex VD</t>
  </si>
  <si>
    <t>Mex (VD)</t>
  </si>
  <si>
    <t>Moiry VD</t>
  </si>
  <si>
    <t>Moiry</t>
  </si>
  <si>
    <t>Mont-la-Ville</t>
  </si>
  <si>
    <t>Montricher</t>
  </si>
  <si>
    <t>Orny</t>
  </si>
  <si>
    <t>Penthalaz</t>
  </si>
  <si>
    <t>Penthaz</t>
  </si>
  <si>
    <t>Pompaples</t>
  </si>
  <si>
    <t>La Sarraz</t>
  </si>
  <si>
    <t>Senarclens</t>
  </si>
  <si>
    <t>Sullens</t>
  </si>
  <si>
    <t>Vufflens-la-Ville</t>
  </si>
  <si>
    <t>Assens</t>
  </si>
  <si>
    <t>Bioley-Orjulaz</t>
  </si>
  <si>
    <t>Bercher</t>
  </si>
  <si>
    <t>Bottens</t>
  </si>
  <si>
    <t>Bretigny-sur-Morrens</t>
  </si>
  <si>
    <t>Cugy VD</t>
  </si>
  <si>
    <t>Cugy (VD)</t>
  </si>
  <si>
    <t>Echallens</t>
  </si>
  <si>
    <t>Essertines-sur-Yverdon</t>
  </si>
  <si>
    <t>Epautheyres</t>
  </si>
  <si>
    <t>Etagnières</t>
  </si>
  <si>
    <t>Fey</t>
  </si>
  <si>
    <t>Froideville</t>
  </si>
  <si>
    <t>Morrens VD</t>
  </si>
  <si>
    <t>Morrens (VD)</t>
  </si>
  <si>
    <t>Oulens-sous-Echallens</t>
  </si>
  <si>
    <t>Pailly</t>
  </si>
  <si>
    <t>Penthéréaz</t>
  </si>
  <si>
    <t>Poliez-Pittet</t>
  </si>
  <si>
    <t>Rueyres</t>
  </si>
  <si>
    <t>St-Barthélemy VD</t>
  </si>
  <si>
    <t>Saint-Barthélemy (VD)</t>
  </si>
  <si>
    <t>Villars-le-Terroir</t>
  </si>
  <si>
    <t>Vuarrens</t>
  </si>
  <si>
    <t>Dommartin</t>
  </si>
  <si>
    <t>Montilliez</t>
  </si>
  <si>
    <t>Naz</t>
  </si>
  <si>
    <t>Poliez-le-Grand</t>
  </si>
  <si>
    <t>Sugnens</t>
  </si>
  <si>
    <t>Goumoens-la-Ville</t>
  </si>
  <si>
    <t>Goumoëns</t>
  </si>
  <si>
    <t>Eclagnens</t>
  </si>
  <si>
    <t>Goumoens-le-Jux</t>
  </si>
  <si>
    <t>Bonvillars</t>
  </si>
  <si>
    <t>Les Rasses</t>
  </si>
  <si>
    <t>Bullet</t>
  </si>
  <si>
    <t>Champagne</t>
  </si>
  <si>
    <t>Concise</t>
  </si>
  <si>
    <t>Corcelles-près-Concise</t>
  </si>
  <si>
    <t>Fiez</t>
  </si>
  <si>
    <t>Fontaines-sur-Grandson</t>
  </si>
  <si>
    <t>Giez</t>
  </si>
  <si>
    <t>Grandevent</t>
  </si>
  <si>
    <t>Grandson</t>
  </si>
  <si>
    <t>Mauborget</t>
  </si>
  <si>
    <t>Mutrux</t>
  </si>
  <si>
    <t>Novalles</t>
  </si>
  <si>
    <t>Onnens VD</t>
  </si>
  <si>
    <t>Onnens (VD)</t>
  </si>
  <si>
    <t>Provence</t>
  </si>
  <si>
    <t>Ste-Croix</t>
  </si>
  <si>
    <t>Sainte-Croix</t>
  </si>
  <si>
    <t>La Sagne (Ste-Croix)</t>
  </si>
  <si>
    <t>Le Château-de-Ste-Croix</t>
  </si>
  <si>
    <t>L'Auberson</t>
  </si>
  <si>
    <t>La Vraconnaz</t>
  </si>
  <si>
    <t>Villars-Burquin</t>
  </si>
  <si>
    <t>Tévenon</t>
  </si>
  <si>
    <t>Fontanezier</t>
  </si>
  <si>
    <t>Romairon</t>
  </si>
  <si>
    <t>Vaugondry</t>
  </si>
  <si>
    <t>Belmont-sur-Lausanne</t>
  </si>
  <si>
    <t>Cheseaux-sur-Lausanne</t>
  </si>
  <si>
    <t>Crissier</t>
  </si>
  <si>
    <t>Epalinges</t>
  </si>
  <si>
    <t>Jouxtens-Mézery</t>
  </si>
  <si>
    <t>Lausanne 25</t>
  </si>
  <si>
    <t>Lausanne</t>
  </si>
  <si>
    <t>Lausanne 26</t>
  </si>
  <si>
    <t>Lausanne 27</t>
  </si>
  <si>
    <t>Le Mont-sur-Lausanne</t>
  </si>
  <si>
    <t>Paudex</t>
  </si>
  <si>
    <t>Prilly</t>
  </si>
  <si>
    <t>Pully</t>
  </si>
  <si>
    <t>Les Monts-de-Pully</t>
  </si>
  <si>
    <t>Renens VD</t>
  </si>
  <si>
    <t>Renens (VD)</t>
  </si>
  <si>
    <t>Romanel-sur-Lausanne</t>
  </si>
  <si>
    <t>Chexbres</t>
  </si>
  <si>
    <t>Forel (Lavaux)</t>
  </si>
  <si>
    <t>La Croix (Lutry)</t>
  </si>
  <si>
    <t>Lutry</t>
  </si>
  <si>
    <t>La Conversion</t>
  </si>
  <si>
    <t>Puidoux</t>
  </si>
  <si>
    <t>Rivaz</t>
  </si>
  <si>
    <t>St-Saphorin (Lavaux)</t>
  </si>
  <si>
    <t>Saint-Saphorin (Lavaux)</t>
  </si>
  <si>
    <t>Savigny</t>
  </si>
  <si>
    <t>Mollie-Margot</t>
  </si>
  <si>
    <t>Grandvaux</t>
  </si>
  <si>
    <t>Bourg-en-Lavaux</t>
  </si>
  <si>
    <t>Aran</t>
  </si>
  <si>
    <t>Chenaux</t>
  </si>
  <si>
    <t>Cully</t>
  </si>
  <si>
    <t>Villette (Lavaux)</t>
  </si>
  <si>
    <t>Riex</t>
  </si>
  <si>
    <t>Epesses</t>
  </si>
  <si>
    <t>Aclens</t>
  </si>
  <si>
    <t>Bremblens</t>
  </si>
  <si>
    <t>Buchillon</t>
  </si>
  <si>
    <t>Bussigny</t>
  </si>
  <si>
    <t>Chavannes-près-Renens</t>
  </si>
  <si>
    <t>Chigny</t>
  </si>
  <si>
    <t>Clarmont</t>
  </si>
  <si>
    <t>Denens</t>
  </si>
  <si>
    <t>Denges</t>
  </si>
  <si>
    <t>Echandens</t>
  </si>
  <si>
    <t>Echichens</t>
  </si>
  <si>
    <t>St-Saphorin-sur-Morges</t>
  </si>
  <si>
    <t>Colombier VD</t>
  </si>
  <si>
    <t>Monnaz</t>
  </si>
  <si>
    <t>Ecublens VD</t>
  </si>
  <si>
    <t>Ecublens (VD)</t>
  </si>
  <si>
    <t>Etoy</t>
  </si>
  <si>
    <t>Lavigny</t>
  </si>
  <si>
    <t>Lonay</t>
  </si>
  <si>
    <t>Lully VD</t>
  </si>
  <si>
    <t>Lully (VD)</t>
  </si>
  <si>
    <t>Lussy-sur-Morges</t>
  </si>
  <si>
    <t>Morges</t>
  </si>
  <si>
    <t>Préverenges</t>
  </si>
  <si>
    <t>Romanel-sur-Morges</t>
  </si>
  <si>
    <t>St-Prex</t>
  </si>
  <si>
    <t>Saint-Prex</t>
  </si>
  <si>
    <t>St-Sulpice VD</t>
  </si>
  <si>
    <t>Saint-Sulpice (VD)</t>
  </si>
  <si>
    <t>Tolochenaz</t>
  </si>
  <si>
    <t>Vaux-sur-Morges</t>
  </si>
  <si>
    <t>Villars-Ste-Croix</t>
  </si>
  <si>
    <t>Villars-Sainte-Croix</t>
  </si>
  <si>
    <t>Villars-sous-Yens</t>
  </si>
  <si>
    <t>Vufflens-le-Château</t>
  </si>
  <si>
    <t>Vullierens</t>
  </si>
  <si>
    <t>Yens</t>
  </si>
  <si>
    <t>Cottens VD</t>
  </si>
  <si>
    <t>Hautemorges</t>
  </si>
  <si>
    <t>Reverolle</t>
  </si>
  <si>
    <t>Bussy-Chardonney</t>
  </si>
  <si>
    <t>Sévery</t>
  </si>
  <si>
    <t>Pampigny</t>
  </si>
  <si>
    <t>Apples</t>
  </si>
  <si>
    <t>Boulens</t>
  </si>
  <si>
    <t>Bussy-sur-Moudon</t>
  </si>
  <si>
    <t>Chavannes-sur-Moudon</t>
  </si>
  <si>
    <t>Curtilles</t>
  </si>
  <si>
    <t>Dompierre VD</t>
  </si>
  <si>
    <t>Dompierre (VD)</t>
  </si>
  <si>
    <t>Hermenches</t>
  </si>
  <si>
    <t>Lovatens</t>
  </si>
  <si>
    <t>Lucens</t>
  </si>
  <si>
    <t>Oulens-sur-Lucens</t>
  </si>
  <si>
    <t>Forel-sur-Lucens</t>
  </si>
  <si>
    <t>Cremin</t>
  </si>
  <si>
    <t>Brenles</t>
  </si>
  <si>
    <t>Chesalles-sur-Moudon</t>
  </si>
  <si>
    <t>Sarzens</t>
  </si>
  <si>
    <t>Moudon</t>
  </si>
  <si>
    <t>Ogens</t>
  </si>
  <si>
    <t>Prévonloup</t>
  </si>
  <si>
    <t>Rossenges</t>
  </si>
  <si>
    <t>Syens</t>
  </si>
  <si>
    <t>Villars-le-Comte</t>
  </si>
  <si>
    <t>Vucherens</t>
  </si>
  <si>
    <t>Chapelle-sur-Moudon</t>
  </si>
  <si>
    <t>Montanaire</t>
  </si>
  <si>
    <t>Martherenges</t>
  </si>
  <si>
    <t>Peyres-Possens</t>
  </si>
  <si>
    <t>Chanéaz</t>
  </si>
  <si>
    <t>Thierrens</t>
  </si>
  <si>
    <t>Correvon</t>
  </si>
  <si>
    <t>Denezy</t>
  </si>
  <si>
    <t>St-Cierges</t>
  </si>
  <si>
    <t>Neyruz-sur-Moudon</t>
  </si>
  <si>
    <t>Arnex-sur-Nyon</t>
  </si>
  <si>
    <t>Arzier-Le Muids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</si>
  <si>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</si>
  <si>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</si>
  <si>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</si>
  <si>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</si>
  <si>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</si>
  <si>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</si>
  <si>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</si>
  <si>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</si>
  <si>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</si>
  <si>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</si>
  <si>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Crans VD</t>
  </si>
  <si>
    <t>Crans (VD)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</si>
  <si>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</si>
  <si>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</si>
  <si>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</si>
  <si>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</si>
  <si>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</si>
  <si>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</si>
  <si>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</si>
  <si>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</si>
  <si>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</si>
  <si>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</si>
  <si>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</si>
  <si>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</si>
  <si>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</si>
  <si>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St-Cergue</t>
  </si>
  <si>
    <t>Saint-Cergue</t>
  </si>
  <si>
    <t>La Cure</t>
  </si>
  <si>
    <t>Signy</t>
  </si>
  <si>
    <t>Signy-Avenex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</si>
  <si>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</si>
  <si>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</si>
  <si>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</si>
  <si>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</si>
  <si>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</si>
  <si>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</si>
  <si>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</si>
  <si>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</si>
  <si>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</si>
  <si>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</si>
  <si>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</si>
  <si>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</si>
  <si>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</si>
  <si>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Corcelles-sur-Chavornay</t>
  </si>
  <si>
    <t>Essert-Pittet</t>
  </si>
  <si>
    <t>Les Clées</t>
  </si>
  <si>
    <t>La Russille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</si>
  <si>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</si>
  <si>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</si>
  <si>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</si>
  <si>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</si>
  <si>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</si>
  <si>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</si>
  <si>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</si>
  <si>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</si>
  <si>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Romainmôtier</t>
  </si>
  <si>
    <t>Romainmôtier-Envy</t>
  </si>
  <si>
    <t>Sergey</t>
  </si>
  <si>
    <t>Valeyres-sous-Rances</t>
  </si>
  <si>
    <t>Vallorbe</t>
  </si>
  <si>
    <t>Vaulion</t>
  </si>
  <si>
    <t>Vuiteboeuf</t>
  </si>
  <si>
    <t>Corcelles-le-Jorat</t>
  </si>
  <si>
    <t>Maracon</t>
  </si>
  <si>
    <t>Montpreveyres</t>
  </si>
  <si>
    <t>Ropraz</t>
  </si>
  <si>
    <t>Servion</t>
  </si>
  <si>
    <t>Les Cullayes</t>
  </si>
  <si>
    <t>Vulliens</t>
  </si>
  <si>
    <t>Montaubion-Chardonney</t>
  </si>
  <si>
    <t>Jorat-Menthue</t>
  </si>
  <si>
    <t>Villars-Tiercelin</t>
  </si>
  <si>
    <t>Peney-le-Jorat</t>
  </si>
  <si>
    <t>Villars-Mendraz</t>
  </si>
  <si>
    <t>Sottens</t>
  </si>
  <si>
    <t>Essertes</t>
  </si>
  <si>
    <t>Oron</t>
  </si>
  <si>
    <t>Palézieux</t>
  </si>
  <si>
    <t>Palézieux-Village</t>
  </si>
  <si>
    <t>Les Tavernes</t>
  </si>
  <si>
    <t>Les Thioleyres</t>
  </si>
  <si>
    <t>Oron-le-Châtel</t>
  </si>
  <si>
    <t>Bussigny-sur-Oron</t>
  </si>
  <si>
    <t>Chesalles-sur-Oron</t>
  </si>
  <si>
    <t>Oron-la-Ville</t>
  </si>
  <si>
    <t>Châtillens</t>
  </si>
  <si>
    <t>Vuibroye</t>
  </si>
  <si>
    <t>Ecoteaux</t>
  </si>
  <si>
    <t>Ferlens VD</t>
  </si>
  <si>
    <t>Jorat-Mézières</t>
  </si>
  <si>
    <t>Mézières VD</t>
  </si>
  <si>
    <t>Carrouge VD</t>
  </si>
  <si>
    <t>Champtauroz</t>
  </si>
  <si>
    <t>Chevroux</t>
  </si>
  <si>
    <t>Corcelles-près-Payerne</t>
  </si>
  <si>
    <t>Grandcour</t>
  </si>
  <si>
    <t>Henniez</t>
  </si>
  <si>
    <t>Missy</t>
  </si>
  <si>
    <t>Payerne</t>
  </si>
  <si>
    <t>Vers-chez-Perrin</t>
  </si>
  <si>
    <t>Trey</t>
  </si>
  <si>
    <t>Treytorrens (Payerne)</t>
  </si>
  <si>
    <t>Sédeilles</t>
  </si>
  <si>
    <t>Villarzel</t>
  </si>
  <si>
    <t>Rossens VD</t>
  </si>
  <si>
    <t>Granges-près-Marnand</t>
  </si>
  <si>
    <t>Valbroye</t>
  </si>
  <si>
    <t>Marnand</t>
  </si>
  <si>
    <t>Seigneux</t>
  </si>
  <si>
    <t>Sassel</t>
  </si>
  <si>
    <t>Combremont-le-Grand</t>
  </si>
  <si>
    <t>Combremont-le-Petit</t>
  </si>
  <si>
    <t>Villars-Bramard</t>
  </si>
  <si>
    <t>Cerniaz VD</t>
  </si>
  <si>
    <t>Château-d'Oex</t>
  </si>
  <si>
    <t>Les Moulins</t>
  </si>
  <si>
    <t>L'Etivaz</t>
  </si>
  <si>
    <t>La Lécherette</t>
  </si>
  <si>
    <t>Rossinière</t>
  </si>
  <si>
    <t>La Tine</t>
  </si>
  <si>
    <t>Rougemont</t>
  </si>
  <si>
    <t>Flendruz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</si>
  <si>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</si>
  <si>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</si>
  <si>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</si>
  <si>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</si>
  <si>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</si>
  <si>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</si>
  <si>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</si>
  <si>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</si>
  <si>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</si>
  <si>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</si>
  <si>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</si>
  <si>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</si>
  <si>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</si>
  <si>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Le Pont</t>
  </si>
  <si>
    <t>L'Abbaye</t>
  </si>
  <si>
    <t>Les Bioux</t>
  </si>
  <si>
    <t>L'Orient</t>
  </si>
  <si>
    <t>Le Chenit</t>
  </si>
  <si>
    <t>Le Sentier</t>
  </si>
  <si>
    <t>Le Solliat</t>
  </si>
  <si>
    <t>Le Brassus</t>
  </si>
  <si>
    <t>Les Charbonnières</t>
  </si>
  <si>
    <t>Le Lieu</t>
  </si>
  <si>
    <t>Le Séchey</t>
  </si>
  <si>
    <t>Le Mont-Pèlerin</t>
  </si>
  <si>
    <t>Chardonne</t>
  </si>
  <si>
    <t>Corseaux</t>
  </si>
  <si>
    <t>Corsier-sur-Vevey</t>
  </si>
  <si>
    <t>Les Monts-de-Corsier</t>
  </si>
  <si>
    <t>Fenil-sur-Corsier</t>
  </si>
  <si>
    <t>Jongny</t>
  </si>
  <si>
    <t>Clarens</t>
  </si>
  <si>
    <t>Montreux</t>
  </si>
  <si>
    <t>Chailly-Montreux</t>
  </si>
  <si>
    <t>Brent</t>
  </si>
  <si>
    <t>Territet</t>
  </si>
  <si>
    <t>Chernex</t>
  </si>
  <si>
    <t>Glion</t>
  </si>
  <si>
    <t>Caux</t>
  </si>
  <si>
    <t>Chamby</t>
  </si>
  <si>
    <t>Villard-sur-Chamby</t>
  </si>
  <si>
    <t>Les Avants</t>
  </si>
  <si>
    <t>La Tour-de-Peilz</t>
  </si>
  <si>
    <t>Vevey</t>
  </si>
  <si>
    <t>Veytaux</t>
  </si>
  <si>
    <t>St-Légier-La Chiésaz</t>
  </si>
  <si>
    <t>Blonay - Saint-Légier</t>
  </si>
  <si>
    <t>Blonay</t>
  </si>
  <si>
    <t>Belmont-sur-Yverdon</t>
  </si>
  <si>
    <t>Bioley-Magnoux</t>
  </si>
  <si>
    <t>Chamblon</t>
  </si>
  <si>
    <t>Champvent</t>
  </si>
  <si>
    <t>Essert-sous-Champvent</t>
  </si>
  <si>
    <t>Villars-sous-Champvent</t>
  </si>
  <si>
    <t>Chavannes-le-Chêne</t>
  </si>
  <si>
    <t>Chêne-Pâquier</t>
  </si>
  <si>
    <t>Cheseaux-Noréaz</t>
  </si>
  <si>
    <t>Cronay</t>
  </si>
  <si>
    <t>Cuarny</t>
  </si>
  <si>
    <t>Démoret</t>
  </si>
  <si>
    <t>Donneloye</t>
  </si>
  <si>
    <t>Gossens</t>
  </si>
  <si>
    <t>Mézery-près-Donneloye</t>
  </si>
  <si>
    <t>Prahins</t>
  </si>
  <si>
    <t>Ependes VD</t>
  </si>
  <si>
    <t>Ependes (VD)</t>
  </si>
  <si>
    <t>Mathod</t>
  </si>
  <si>
    <t>Molondin</t>
  </si>
  <si>
    <t>Montagny-près-Yverdon</t>
  </si>
  <si>
    <t>Oppens</t>
  </si>
  <si>
    <t>Orges</t>
  </si>
  <si>
    <t>Orzens</t>
  </si>
  <si>
    <t>Pomy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</si>
  <si>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</si>
  <si>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</si>
  <si>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</si>
  <si>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</si>
  <si>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</si>
  <si>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</si>
  <si>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</si>
  <si>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</si>
  <si>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Vugelles-La Mothe</t>
  </si>
  <si>
    <t>Yverdon-les-Bains</t>
  </si>
  <si>
    <t>Gressy</t>
  </si>
  <si>
    <t>Yvonand</t>
  </si>
  <si>
    <t>Brig</t>
  </si>
  <si>
    <t>Brig-Glis</t>
  </si>
  <si>
    <t>VS</t>
  </si>
  <si>
    <t>Gamsen</t>
  </si>
  <si>
    <t>Brigerbad</t>
  </si>
  <si>
    <t>Glis</t>
  </si>
  <si>
    <t>Eggerberg</t>
  </si>
  <si>
    <t>Mund</t>
  </si>
  <si>
    <t>Naters</t>
  </si>
  <si>
    <t>Birgisch</t>
  </si>
  <si>
    <t>Blatten b. Naters</t>
  </si>
  <si>
    <t>Belalp</t>
  </si>
  <si>
    <t>Rothwald</t>
  </si>
  <si>
    <t>Ried-Brig</t>
  </si>
  <si>
    <t>Simplon Dorf</t>
  </si>
  <si>
    <t>Simplon</t>
  </si>
  <si>
    <t>Simplon Hospiz</t>
  </si>
  <si>
    <t>Gabi (Simplon)</t>
  </si>
  <si>
    <t>Termen</t>
  </si>
  <si>
    <t>Rosswald</t>
  </si>
  <si>
    <t>Gondo</t>
  </si>
  <si>
    <t>Zwischbergen</t>
  </si>
  <si>
    <t>Ardon</t>
  </si>
  <si>
    <t>Chamoson</t>
  </si>
  <si>
    <t>Mayens-de-Chamoson</t>
  </si>
  <si>
    <t>Les Vérines (Chamoson)</t>
  </si>
  <si>
    <t>Némiaz (Chamoson)</t>
  </si>
  <si>
    <t>Grugnay (Chamoson)</t>
  </si>
  <si>
    <t>St-Pierre-de-Clages</t>
  </si>
  <si>
    <t>Conthey</t>
  </si>
  <si>
    <t>St-Séverin</t>
  </si>
  <si>
    <t>Erde</t>
  </si>
  <si>
    <t>Aven</t>
  </si>
  <si>
    <t>Daillon</t>
  </si>
  <si>
    <t>Clèbes (Nendaz)</t>
  </si>
  <si>
    <t>Nendaz</t>
  </si>
  <si>
    <t>Aproz (Nendaz)</t>
  </si>
  <si>
    <t>Basse-Nendaz</t>
  </si>
  <si>
    <t>Fey (Nendaz)</t>
  </si>
  <si>
    <t>Bieudron (Nendaz)</t>
  </si>
  <si>
    <t>Condémines (Nendaz)</t>
  </si>
  <si>
    <t>Saclentse</t>
  </si>
  <si>
    <t>Baar (Nendaz)</t>
  </si>
  <si>
    <t>Beuson (Nendaz)</t>
  </si>
  <si>
    <t>Brignon (Nendaz)</t>
  </si>
  <si>
    <t>Haute-Nendaz</t>
  </si>
  <si>
    <t>Siviez (Nendaz)</t>
  </si>
  <si>
    <t>Sornard (Nendaz)</t>
  </si>
  <si>
    <t>Vétroz</t>
  </si>
  <si>
    <t>Bourg-St-Pierre</t>
  </si>
  <si>
    <t>Bourg-Saint-Pierre</t>
  </si>
  <si>
    <t>Liddes</t>
  </si>
  <si>
    <t>Fontaine Dessus (Liddes)</t>
  </si>
  <si>
    <t>Fontaine Dessous (Liddes)</t>
  </si>
  <si>
    <t>Dranse (Liddes)</t>
  </si>
  <si>
    <t>Chandonne (Liddes)</t>
  </si>
  <si>
    <t>Rive Haute (Liddes)</t>
  </si>
  <si>
    <t>Fornex (Liddes)</t>
  </si>
  <si>
    <t>Les Moulins VS (Liddes)</t>
  </si>
  <si>
    <t>Vichères (Liddes)</t>
  </si>
  <si>
    <t>Palasuit (Liddes)</t>
  </si>
  <si>
    <t>Chez Petit (Liddes)</t>
  </si>
  <si>
    <t>Petit Vichères (Liddes)</t>
  </si>
  <si>
    <t>Orsières</t>
  </si>
  <si>
    <t>Champex-Lac</t>
  </si>
  <si>
    <t>Praz-de-Fort</t>
  </si>
  <si>
    <t>La Fouly VS</t>
  </si>
  <si>
    <t>Sembrancher</t>
  </si>
  <si>
    <t>Chamoille (Sembrancher)</t>
  </si>
  <si>
    <t>La Garde (Sembrancher)</t>
  </si>
  <si>
    <t>Chemin</t>
  </si>
  <si>
    <t>Val de Bagnes</t>
  </si>
  <si>
    <t>Vens (Sembrancher)</t>
  </si>
  <si>
    <t>Le Châble VS</t>
  </si>
  <si>
    <t>Bruson</t>
  </si>
  <si>
    <t>Verbier</t>
  </si>
  <si>
    <t>Vollèges</t>
  </si>
  <si>
    <t>Cries (Vollèges)</t>
  </si>
  <si>
    <t>Levron</t>
  </si>
  <si>
    <t>Versegères</t>
  </si>
  <si>
    <t>Champsec</t>
  </si>
  <si>
    <t>Lourtier</t>
  </si>
  <si>
    <t>Fionnay</t>
  </si>
  <si>
    <t>Sarreyer</t>
  </si>
  <si>
    <t>Bellwald</t>
  </si>
  <si>
    <t>Binn</t>
  </si>
  <si>
    <t>Ernen</t>
  </si>
  <si>
    <t>Ausserbinn</t>
  </si>
  <si>
    <t>Mühlebach (Goms)</t>
  </si>
  <si>
    <t>Steinhaus</t>
  </si>
  <si>
    <t>Fiesch</t>
  </si>
  <si>
    <t>Jungfraujoch</t>
  </si>
  <si>
    <t>Fieschertal</t>
  </si>
  <si>
    <t>Lax</t>
  </si>
  <si>
    <t>Ulrichen</t>
  </si>
  <si>
    <t>Obergoms</t>
  </si>
  <si>
    <t>Obergesteln</t>
  </si>
  <si>
    <t>Oberwald</t>
  </si>
  <si>
    <t>Münster VS</t>
  </si>
  <si>
    <t>Goms</t>
  </si>
  <si>
    <t>Geschinen</t>
  </si>
  <si>
    <t>Biel VS</t>
  </si>
  <si>
    <t>Ritzingen</t>
  </si>
  <si>
    <t>Selkingen</t>
  </si>
  <si>
    <t>Niederwald</t>
  </si>
  <si>
    <t>Blitzingen</t>
  </si>
  <si>
    <t>Reckingen VS</t>
  </si>
  <si>
    <t>Gluringen</t>
  </si>
  <si>
    <t>Fortunau (Ayent)</t>
  </si>
  <si>
    <t>Ayent</t>
  </si>
  <si>
    <t>Luc (Ayent)</t>
  </si>
  <si>
    <t>St-Romain (Ayent)</t>
  </si>
  <si>
    <t>Saxonne (Ayent)</t>
  </si>
  <si>
    <t>Villa (Ayent)</t>
  </si>
  <si>
    <t>La Place (Ayent)</t>
  </si>
  <si>
    <t>Botyre (Ayent)</t>
  </si>
  <si>
    <t>Blignou (Ayent)</t>
  </si>
  <si>
    <t>Argnou (Ayent)</t>
  </si>
  <si>
    <t>Signèse (Ayent)</t>
  </si>
  <si>
    <t>Anzère</t>
  </si>
  <si>
    <t>Evolène</t>
  </si>
  <si>
    <t>Lanna</t>
  </si>
  <si>
    <t>Les Haudères</t>
  </si>
  <si>
    <t>La Tour VS</t>
  </si>
  <si>
    <t>La Sage</t>
  </si>
  <si>
    <t>La Forclaz VS</t>
  </si>
  <si>
    <t>Villa (Evolène)</t>
  </si>
  <si>
    <t>Arolla</t>
  </si>
  <si>
    <t>Euseigne</t>
  </si>
  <si>
    <t>Hérémence</t>
  </si>
  <si>
    <t>St-Martin VS</t>
  </si>
  <si>
    <t>Saint-Martin (VS)</t>
  </si>
  <si>
    <t>Liez (St-Martin)</t>
  </si>
  <si>
    <t>Trogne (St-Martin)</t>
  </si>
  <si>
    <t>Suen (St-Martin)</t>
  </si>
  <si>
    <t>Eison (St-Martin)</t>
  </si>
  <si>
    <t>Vex</t>
  </si>
  <si>
    <t>Thyon</t>
  </si>
  <si>
    <t>Les Collons</t>
  </si>
  <si>
    <t>Les Mayens-de-Sion</t>
  </si>
  <si>
    <t>Vernamiège</t>
  </si>
  <si>
    <t>Mont-Noble</t>
  </si>
  <si>
    <t>Mase</t>
  </si>
  <si>
    <t>Nax</t>
  </si>
  <si>
    <t>Agarn</t>
  </si>
  <si>
    <t>Albinen</t>
  </si>
  <si>
    <t>Ergisch</t>
  </si>
  <si>
    <t>Inden</t>
  </si>
  <si>
    <t>Susten</t>
  </si>
  <si>
    <t>Leuk</t>
  </si>
  <si>
    <t>Leuk Stadt</t>
  </si>
  <si>
    <t>Erschmatt</t>
  </si>
  <si>
    <t>Leukerbad</t>
  </si>
  <si>
    <t>Oberems</t>
  </si>
  <si>
    <t>Salgesch</t>
  </si>
  <si>
    <t>Varen</t>
  </si>
  <si>
    <t>Guttet-Feschel</t>
  </si>
  <si>
    <t>Gampel</t>
  </si>
  <si>
    <t>Gampel-Bratsch</t>
  </si>
  <si>
    <t>Niedergampel</t>
  </si>
  <si>
    <t>Bratsch</t>
  </si>
  <si>
    <t>Turtmann</t>
  </si>
  <si>
    <t>Turtmann-Unterems</t>
  </si>
  <si>
    <t>Gruben</t>
  </si>
  <si>
    <t>Unterems</t>
  </si>
  <si>
    <t>Bovernier</t>
  </si>
  <si>
    <t>Les Valettes (Bovernier)</t>
  </si>
  <si>
    <t>Fully</t>
  </si>
  <si>
    <t>Isérables</t>
  </si>
  <si>
    <t>Ovronnaz</t>
  </si>
  <si>
    <t>Leytron</t>
  </si>
  <si>
    <t>Produit (Leytron)</t>
  </si>
  <si>
    <t>Montagnon (Leytron)</t>
  </si>
  <si>
    <t>Dugny (Leytron)</t>
  </si>
  <si>
    <t>Charrat</t>
  </si>
  <si>
    <t>Martigny</t>
  </si>
  <si>
    <t>Martigny-Croix</t>
  </si>
  <si>
    <t>Martigny-Combe</t>
  </si>
  <si>
    <t>Ravoire</t>
  </si>
  <si>
    <t>Riddes</t>
  </si>
  <si>
    <t>Auddes-sur-Riddes</t>
  </si>
  <si>
    <t>La Tzoumaz</t>
  </si>
  <si>
    <t>Saillon</t>
  </si>
  <si>
    <t>Saxon</t>
  </si>
  <si>
    <t>Trient</t>
  </si>
  <si>
    <t>Champéry</t>
  </si>
  <si>
    <t>Collombey</t>
  </si>
  <si>
    <t>Collombey-Muraz</t>
  </si>
  <si>
    <t>Muraz (Collombey)</t>
  </si>
  <si>
    <t>Monthey</t>
  </si>
  <si>
    <t>Choëx</t>
  </si>
  <si>
    <t>Les Giettes</t>
  </si>
  <si>
    <t>Bouveret</t>
  </si>
  <si>
    <t>Port-Valais</t>
  </si>
  <si>
    <t>Les Evouettes</t>
  </si>
  <si>
    <t>St-Gingolph</t>
  </si>
  <si>
    <t>Saint-Gingolph</t>
  </si>
  <si>
    <t>Troistorrents</t>
  </si>
  <si>
    <t>Morgins</t>
  </si>
  <si>
    <t>Val-d'Illiez</t>
  </si>
  <si>
    <t>Champoussin</t>
  </si>
  <si>
    <t>Les Crosets</t>
  </si>
  <si>
    <t>Vionnaz</t>
  </si>
  <si>
    <t>Torgon</t>
  </si>
  <si>
    <t>Vouvry</t>
  </si>
  <si>
    <t>Miex</t>
  </si>
  <si>
    <t>Bister</t>
  </si>
  <si>
    <t>Bitsch</t>
  </si>
  <si>
    <t>Grengiols</t>
  </si>
  <si>
    <t>Goppisberg</t>
  </si>
  <si>
    <t>Riederalp</t>
  </si>
  <si>
    <t>Greich</t>
  </si>
  <si>
    <t>Ried-Mörel</t>
  </si>
  <si>
    <t>Ausserberg</t>
  </si>
  <si>
    <t>Blatten (Lötschen)</t>
  </si>
  <si>
    <t>Blatten</t>
  </si>
  <si>
    <t>Bürchen</t>
  </si>
  <si>
    <t>Eischoll</t>
  </si>
  <si>
    <t>Ferden</t>
  </si>
  <si>
    <t>Goppenstein</t>
  </si>
  <si>
    <t>Kippel</t>
  </si>
  <si>
    <t>Niedergesteln</t>
  </si>
  <si>
    <t>Raron</t>
  </si>
  <si>
    <t>St. German</t>
  </si>
  <si>
    <t>Unterbäch VS</t>
  </si>
  <si>
    <t>Unterbäch</t>
  </si>
  <si>
    <t>Wiler (Lötschen)</t>
  </si>
  <si>
    <t>Mörel</t>
  </si>
  <si>
    <t>Mörel-Filet</t>
  </si>
  <si>
    <t>Filet</t>
  </si>
  <si>
    <t>Steg VS</t>
  </si>
  <si>
    <t>Steg-Hohtenn</t>
  </si>
  <si>
    <t>Hohtenn</t>
  </si>
  <si>
    <t>Betten</t>
  </si>
  <si>
    <t>Bettmeralp</t>
  </si>
  <si>
    <t>Martisberg</t>
  </si>
  <si>
    <t>Collonges</t>
  </si>
  <si>
    <t>Dorénaz</t>
  </si>
  <si>
    <t>Evionnaz</t>
  </si>
  <si>
    <t>Finhaut</t>
  </si>
  <si>
    <t>Le Châtelard VS</t>
  </si>
  <si>
    <t>Massongex</t>
  </si>
  <si>
    <t>St-Maurice</t>
  </si>
  <si>
    <t>Saint-Maurice</t>
  </si>
  <si>
    <t>Mex VS</t>
  </si>
  <si>
    <t>Salvan</t>
  </si>
  <si>
    <t>Les Granges (Salvan)</t>
  </si>
  <si>
    <t>Les Marécottes</t>
  </si>
  <si>
    <t>Le Trétien</t>
  </si>
  <si>
    <t>Vernayaz</t>
  </si>
  <si>
    <t>Vérossaz</t>
  </si>
  <si>
    <t>Chalais</t>
  </si>
  <si>
    <t>Réchy</t>
  </si>
  <si>
    <t>Vercorin</t>
  </si>
  <si>
    <t>Chippis</t>
  </si>
  <si>
    <t>Grône</t>
  </si>
  <si>
    <t>Icogne</t>
  </si>
  <si>
    <t>Lens</t>
  </si>
  <si>
    <t>Flanthey</t>
  </si>
  <si>
    <t>St-Léonard</t>
  </si>
  <si>
    <t>Saint-Léonard</t>
  </si>
  <si>
    <t>Sierre</t>
  </si>
  <si>
    <t>Muraz (Sierre)</t>
  </si>
  <si>
    <t>Noës</t>
  </si>
  <si>
    <t>Granges VS</t>
  </si>
  <si>
    <t>Niouc</t>
  </si>
  <si>
    <t>Anniviers</t>
  </si>
  <si>
    <t>Vissoie</t>
  </si>
  <si>
    <t>St-Luc</t>
  </si>
  <si>
    <t>Chandolin</t>
  </si>
  <si>
    <t>Ayer</t>
  </si>
  <si>
    <t>Zinal</t>
  </si>
  <si>
    <t>Grimentz</t>
  </si>
  <si>
    <t>Mission</t>
  </si>
  <si>
    <t>St-Jean VS</t>
  </si>
  <si>
    <t>Corin-de-la-Crête</t>
  </si>
  <si>
    <t>Crans-Montana</t>
  </si>
  <si>
    <t>Loc</t>
  </si>
  <si>
    <t>Montana</t>
  </si>
  <si>
    <t>Aminona</t>
  </si>
  <si>
    <t>Chermignon</t>
  </si>
  <si>
    <t>Chermignon-d'en-Bas</t>
  </si>
  <si>
    <t>Ollon VS</t>
  </si>
  <si>
    <t>Mollens VS</t>
  </si>
  <si>
    <t>Randogne</t>
  </si>
  <si>
    <t>Champzabé</t>
  </si>
  <si>
    <t>Veyras</t>
  </si>
  <si>
    <t>Noble-Contrée</t>
  </si>
  <si>
    <t>Miège</t>
  </si>
  <si>
    <t>Venthône</t>
  </si>
  <si>
    <t>Arbaz</t>
  </si>
  <si>
    <t>Grimisuat</t>
  </si>
  <si>
    <t>Champlan (Grimisuat)</t>
  </si>
  <si>
    <t>Savièse</t>
  </si>
  <si>
    <t>Sion</t>
  </si>
  <si>
    <t>Uvrier</t>
  </si>
  <si>
    <t>Pont-de-la-Morge (Sion)</t>
  </si>
  <si>
    <t>Bramois</t>
  </si>
  <si>
    <t>Salins</t>
  </si>
  <si>
    <t>Arvillard (Salins)</t>
  </si>
  <si>
    <t>Pravidondaz (Salins)</t>
  </si>
  <si>
    <t>Turin (Salins)</t>
  </si>
  <si>
    <t>Misériez (Salins)</t>
  </si>
  <si>
    <t>Les Agettes</t>
  </si>
  <si>
    <t>La Vernaz (Les Agettes)</t>
  </si>
  <si>
    <t>Crête-à-l'Oeil (Les Agettes)</t>
  </si>
  <si>
    <t>Veysonnaz</t>
  </si>
  <si>
    <t>Baltschieder</t>
  </si>
  <si>
    <t>Eisten</t>
  </si>
  <si>
    <t>Kalpetran</t>
  </si>
  <si>
    <t>Embd</t>
  </si>
  <si>
    <t>Grächen</t>
  </si>
  <si>
    <t>Lalden</t>
  </si>
  <si>
    <t>Randa</t>
  </si>
  <si>
    <t>Saas-Almagell</t>
  </si>
  <si>
    <t>Saas-Balen</t>
  </si>
  <si>
    <t>Saas-Fee</t>
  </si>
  <si>
    <t>Saas-Grund</t>
  </si>
  <si>
    <t>St. Niklaus VS</t>
  </si>
  <si>
    <t>St. Niklaus</t>
  </si>
  <si>
    <t>Herbriggen</t>
  </si>
  <si>
    <t>Stalden VS</t>
  </si>
  <si>
    <t>Stalden (VS)</t>
  </si>
  <si>
    <t>Staldenried</t>
  </si>
  <si>
    <t>Täsch</t>
  </si>
  <si>
    <t>Törbel</t>
  </si>
  <si>
    <t>Visp</t>
  </si>
  <si>
    <t>Eyholz</t>
  </si>
  <si>
    <t>Visperterminen</t>
  </si>
  <si>
    <t>Zeneggen</t>
  </si>
  <si>
    <t>Zermatt</t>
  </si>
  <si>
    <t>Areuse</t>
  </si>
  <si>
    <t>Boudry</t>
  </si>
  <si>
    <t>NE</t>
  </si>
  <si>
    <t>Cortaillod</t>
  </si>
  <si>
    <t>Rochefort</t>
  </si>
  <si>
    <t>Chambrelien</t>
  </si>
  <si>
    <t>Montezillon</t>
  </si>
  <si>
    <t>Champ-du-Moulin</t>
  </si>
  <si>
    <t>Fretereules</t>
  </si>
  <si>
    <t>Brot-Dessous</t>
  </si>
  <si>
    <t>Auvernier</t>
  </si>
  <si>
    <t>Milvignes</t>
  </si>
  <si>
    <t>Colombier NE</t>
  </si>
  <si>
    <t>Bôle</t>
  </si>
  <si>
    <t>Bevaix</t>
  </si>
  <si>
    <t>La Grande Béroche</t>
  </si>
  <si>
    <t>Gorgier</t>
  </si>
  <si>
    <t>St-Aubin-Sauges</t>
  </si>
  <si>
    <t>Chez-le-Bart</t>
  </si>
  <si>
    <t>Montalchez</t>
  </si>
  <si>
    <t>Fresens</t>
  </si>
  <si>
    <t>Vaumarcus</t>
  </si>
  <si>
    <t>La Chaux-de-Fonds</t>
  </si>
  <si>
    <t>La Cibourg</t>
  </si>
  <si>
    <t>Le Crêt-du-Locle</t>
  </si>
  <si>
    <t>Les Planchettes</t>
  </si>
  <si>
    <t>La Sagne NE</t>
  </si>
  <si>
    <t>La Sagne</t>
  </si>
  <si>
    <t>La Brévine</t>
  </si>
  <si>
    <t>Les Taillères</t>
  </si>
  <si>
    <t>La Châtagne</t>
  </si>
  <si>
    <t>Le Brouillet</t>
  </si>
  <si>
    <t>Brot-Plamboz</t>
  </si>
  <si>
    <t>Le Cerneux-Péquignot</t>
  </si>
  <si>
    <t>La Chaux-du-Milieu</t>
  </si>
  <si>
    <t>Le Locle</t>
  </si>
  <si>
    <t>Le Prévoux</t>
  </si>
  <si>
    <t>Les Brenets</t>
  </si>
  <si>
    <t>Les Ponts-de-Martel</t>
  </si>
  <si>
    <t>Petit-Martel</t>
  </si>
  <si>
    <t>Cornaux NE</t>
  </si>
  <si>
    <t>Cornaux</t>
  </si>
  <si>
    <t>Cressier NE</t>
  </si>
  <si>
    <t>Cressier (NE)</t>
  </si>
  <si>
    <t>Enges</t>
  </si>
  <si>
    <t>Hauterive NE</t>
  </si>
  <si>
    <t>Hauterive (NE)</t>
  </si>
  <si>
    <t>Le Landeron</t>
  </si>
  <si>
    <t>Lignières</t>
  </si>
  <si>
    <t>Neuchâtel</t>
  </si>
  <si>
    <t>Peseux</t>
  </si>
  <si>
    <t>Corcelles NE</t>
  </si>
  <si>
    <t>Cormondrèche</t>
  </si>
  <si>
    <t>Valangin</t>
  </si>
  <si>
    <t>Chaumont</t>
  </si>
  <si>
    <t>St-Blaise</t>
  </si>
  <si>
    <t>Saint-Blaise</t>
  </si>
  <si>
    <t>Marin-Epagnier</t>
  </si>
  <si>
    <t>La Tène</t>
  </si>
  <si>
    <t>Thielle</t>
  </si>
  <si>
    <t>Wavre</t>
  </si>
  <si>
    <t>Montmollin</t>
  </si>
  <si>
    <t>Val-de-Ruz</t>
  </si>
  <si>
    <t>Boudevilliers</t>
  </si>
  <si>
    <t>Fontaines NE</t>
  </si>
  <si>
    <t>Fontainemelon</t>
  </si>
  <si>
    <t>La Vue-des-Alpes</t>
  </si>
  <si>
    <t>Cernier</t>
  </si>
  <si>
    <t>Chézard-St-Martin</t>
  </si>
  <si>
    <t>Les Vieux-Prés</t>
  </si>
  <si>
    <t>Dombresson</t>
  </si>
  <si>
    <t>Villiers</t>
  </si>
  <si>
    <t>Le Pâquier NE</t>
  </si>
  <si>
    <t>Vilars NE</t>
  </si>
  <si>
    <t>Engollon</t>
  </si>
  <si>
    <t>Fenin</t>
  </si>
  <si>
    <t>Saules</t>
  </si>
  <si>
    <t>Savagnier</t>
  </si>
  <si>
    <t>Les Geneveys-sur-Coffrane</t>
  </si>
  <si>
    <t>Coffrane</t>
  </si>
  <si>
    <t>Les Hauts-Geneveys</t>
  </si>
  <si>
    <t>La Côte-aux-Fées</t>
  </si>
  <si>
    <t>Les Verrières</t>
  </si>
  <si>
    <t>Noiraigue</t>
  </si>
  <si>
    <t>Val-de-Travers</t>
  </si>
  <si>
    <t>Travers</t>
  </si>
  <si>
    <t>Couvet</t>
  </si>
  <si>
    <t>Môtiers NE</t>
  </si>
  <si>
    <t>Boveresse</t>
  </si>
  <si>
    <t>Fleurier</t>
  </si>
  <si>
    <t>Buttes</t>
  </si>
  <si>
    <t>Mont-de-Buttes</t>
  </si>
  <si>
    <t>St-Sulpice NE</t>
  </si>
  <si>
    <t>Les Sagnettes</t>
  </si>
  <si>
    <t>Les Bayards</t>
  </si>
  <si>
    <t>Aire-la-Ville</t>
  </si>
  <si>
    <t>GE</t>
  </si>
  <si>
    <t>Anières</t>
  </si>
  <si>
    <t>Avully</t>
  </si>
  <si>
    <t>Athenaz (Avusy)</t>
  </si>
  <si>
    <t>Avusy</t>
  </si>
  <si>
    <t>La Croix-de-Rozon</t>
  </si>
  <si>
    <t>Bardonnex</t>
  </si>
  <si>
    <t>Bellevue</t>
  </si>
  <si>
    <t>Bernex</t>
  </si>
  <si>
    <t>Carouge GE</t>
  </si>
  <si>
    <t>Carouge (GE)</t>
  </si>
  <si>
    <t>Cartigny</t>
  </si>
  <si>
    <t>Céligny</t>
  </si>
  <si>
    <t>Chancy</t>
  </si>
  <si>
    <t>Chêne-Bougeries</t>
  </si>
  <si>
    <t>Conches</t>
  </si>
  <si>
    <t>Chêne-Bourg</t>
  </si>
  <si>
    <t>Choulex</t>
  </si>
  <si>
    <t>Collex</t>
  </si>
  <si>
    <t>Collex-Bossy</t>
  </si>
  <si>
    <t>Vésenaz</t>
  </si>
  <si>
    <t>Collonge-Bellerive</t>
  </si>
  <si>
    <t>Cologny</t>
  </si>
  <si>
    <t>Confignon</t>
  </si>
  <si>
    <t>Corsier GE</t>
  </si>
  <si>
    <t>Corsier (GE)</t>
  </si>
  <si>
    <t>La Plaine</t>
  </si>
  <si>
    <t>Dardagny</t>
  </si>
  <si>
    <t>Genève</t>
  </si>
  <si>
    <t>Les Acacias</t>
  </si>
  <si>
    <t>Genthod</t>
  </si>
  <si>
    <t>Le Grand-Saconnex</t>
  </si>
  <si>
    <t>Gy</t>
  </si>
  <si>
    <t>Hermance</t>
  </si>
  <si>
    <t>Jussy</t>
  </si>
  <si>
    <t>Laconnex</t>
  </si>
  <si>
    <t>Grand-Lancy</t>
  </si>
  <si>
    <t>Lancy</t>
  </si>
  <si>
    <t>Petit-Lancy</t>
  </si>
  <si>
    <t>Meinier</t>
  </si>
  <si>
    <t>Cointrin</t>
  </si>
  <si>
    <t>Meyrin</t>
  </si>
  <si>
    <t>Onex</t>
  </si>
  <si>
    <t>Perly</t>
  </si>
  <si>
    <t>Perly-Certoux</t>
  </si>
  <si>
    <t>Plan-les-Ouates</t>
  </si>
  <si>
    <t>Chambésy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</si>
  <si>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</si>
  <si>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</si>
  <si>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</si>
  <si>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</si>
  <si>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</si>
  <si>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</si>
  <si>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</si>
  <si>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</si>
  <si>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</si>
  <si>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</si>
  <si>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Le Lignon</t>
  </si>
  <si>
    <t>Aïre</t>
  </si>
  <si>
    <t>Châtelaine</t>
  </si>
  <si>
    <t>Les Avanchets</t>
  </si>
  <si>
    <t>Versoix</t>
  </si>
  <si>
    <t>Vessy</t>
  </si>
  <si>
    <t>Veyrier</t>
  </si>
  <si>
    <t>Boécourt</t>
  </si>
  <si>
    <t>JU</t>
  </si>
  <si>
    <t>Montavon</t>
  </si>
  <si>
    <t>Bourrignon</t>
  </si>
  <si>
    <t>Châtillon JU</t>
  </si>
  <si>
    <t>Châtillon (JU)</t>
  </si>
  <si>
    <t>Courchapoix</t>
  </si>
  <si>
    <t>Courrendlin</t>
  </si>
  <si>
    <t>Vellerat</t>
  </si>
  <si>
    <t>Rebeuvelier</t>
  </si>
  <si>
    <t>Courroux</t>
  </si>
  <si>
    <t>Courcelon</t>
  </si>
  <si>
    <t>Courtételle</t>
  </si>
  <si>
    <t>Delémont</t>
  </si>
  <si>
    <t>Develier</t>
  </si>
  <si>
    <t>Ederswiler</t>
  </si>
  <si>
    <t>Mervelier</t>
  </si>
  <si>
    <t>Mettembert</t>
  </si>
  <si>
    <t>Movelier</t>
  </si>
  <si>
    <t>Pleigne</t>
  </si>
  <si>
    <t>Lucelle</t>
  </si>
  <si>
    <t>Rossemaison</t>
  </si>
  <si>
    <t>Saulcy</t>
  </si>
  <si>
    <t>Soyhières</t>
  </si>
  <si>
    <t>Courfaivre</t>
  </si>
  <si>
    <t>Haute-Sorne</t>
  </si>
  <si>
    <t>Bassecourt</t>
  </si>
  <si>
    <t>Glovelier</t>
  </si>
  <si>
    <t>Undervelier</t>
  </si>
  <si>
    <t>Soulce</t>
  </si>
  <si>
    <t>Vicques</t>
  </si>
  <si>
    <t>Val Terbi</t>
  </si>
  <si>
    <t>Corban</t>
  </si>
  <si>
    <t>Montsevelier</t>
  </si>
  <si>
    <t>Vermes</t>
  </si>
  <si>
    <t>Le Bémont JU</t>
  </si>
  <si>
    <t>Le Bémont (JU)</t>
  </si>
  <si>
    <t>Les Bois</t>
  </si>
  <si>
    <t>Les Breuleux</t>
  </si>
  <si>
    <t>La Chaux-des-Breuleux</t>
  </si>
  <si>
    <t>Les Enfers</t>
  </si>
  <si>
    <t>Les Genevez JU</t>
  </si>
  <si>
    <t>Les Genevez (JU)</t>
  </si>
  <si>
    <t>Le Prédame</t>
  </si>
  <si>
    <t>Lajoux JU</t>
  </si>
  <si>
    <t>Lajoux (JU)</t>
  </si>
  <si>
    <t>Fornet-Dessus</t>
  </si>
  <si>
    <t>Montfaucon</t>
  </si>
  <si>
    <t>Montfavergier</t>
  </si>
  <si>
    <t>Les Emibois</t>
  </si>
  <si>
    <t>Muriaux</t>
  </si>
  <si>
    <t>Le Cerneux-Veusil</t>
  </si>
  <si>
    <t>Le Noirmont</t>
  </si>
  <si>
    <t>Saignelégier</t>
  </si>
  <si>
    <t>Les Pommerats</t>
  </si>
  <si>
    <t>Goumois</t>
  </si>
  <si>
    <t>St-Brais</t>
  </si>
  <si>
    <t>Saint-Brais</t>
  </si>
  <si>
    <t>St-Ursanne</t>
  </si>
  <si>
    <t>Soubey</t>
  </si>
  <si>
    <t>Alle</t>
  </si>
  <si>
    <t>Beurnevésin</t>
  </si>
  <si>
    <t>Boncourt</t>
  </si>
  <si>
    <t>Bonfol</t>
  </si>
  <si>
    <t>Bure</t>
  </si>
  <si>
    <t>Coeuve</t>
  </si>
  <si>
    <t>Cornol</t>
  </si>
  <si>
    <t>Courchavon</t>
  </si>
  <si>
    <t>Courgenay</t>
  </si>
  <si>
    <t>Courtemautruy</t>
  </si>
  <si>
    <t>Courtedoux</t>
  </si>
  <si>
    <t>Damphreux</t>
  </si>
  <si>
    <t>Fahy</t>
  </si>
  <si>
    <t>Fontenais</t>
  </si>
  <si>
    <t>Villars-sur-Fontenais</t>
  </si>
  <si>
    <t>Bressaucourt</t>
  </si>
  <si>
    <t>Grandfontaine</t>
  </si>
  <si>
    <t>Lugnez</t>
  </si>
  <si>
    <t>Porrentruy</t>
  </si>
  <si>
    <t>Vendlincourt</t>
  </si>
  <si>
    <t>Courtemaîche</t>
  </si>
  <si>
    <t>Basse-Allaine</t>
  </si>
  <si>
    <t>Montignez</t>
  </si>
  <si>
    <t>Buix</t>
  </si>
  <si>
    <t>Clos du Doubs</t>
  </si>
  <si>
    <t>Montmelon</t>
  </si>
  <si>
    <t>Montenol</t>
  </si>
  <si>
    <t>Epauvillers</t>
  </si>
  <si>
    <t>Epiquerez</t>
  </si>
  <si>
    <t>Seleute</t>
  </si>
  <si>
    <t>Ocourt</t>
  </si>
  <si>
    <t>Chevenez</t>
  </si>
  <si>
    <t>Haute-Ajoie</t>
  </si>
  <si>
    <t>Rocourt</t>
  </si>
  <si>
    <t>Réclère</t>
  </si>
  <si>
    <t>Roche-d'Or</t>
  </si>
  <si>
    <t>Damvant</t>
  </si>
  <si>
    <t>Miécourt</t>
  </si>
  <si>
    <t>La Baroche</t>
  </si>
  <si>
    <t>Charmoille</t>
  </si>
  <si>
    <t>Fregiécourt</t>
  </si>
  <si>
    <t>Pleujouse</t>
  </si>
  <si>
    <t>Asuel</t>
  </si>
  <si>
    <t>Vaduz</t>
  </si>
  <si>
    <t>Triesen</t>
  </si>
  <si>
    <t>Balzers</t>
  </si>
  <si>
    <t>Triesenberg</t>
  </si>
  <si>
    <t>Schaan</t>
  </si>
  <si>
    <t>Planken</t>
  </si>
  <si>
    <t>Nendeln</t>
  </si>
  <si>
    <t>Eschen</t>
  </si>
  <si>
    <t>Schaanwald</t>
  </si>
  <si>
    <t>Mauren</t>
  </si>
  <si>
    <t>Mauren FL</t>
  </si>
  <si>
    <t>Gamprin-Bendern</t>
  </si>
  <si>
    <t>Gamprin</t>
  </si>
  <si>
    <t>Ruggell</t>
  </si>
  <si>
    <t>Schellenberg</t>
  </si>
  <si>
    <t>Thunersee</t>
  </si>
  <si>
    <t>Brienzersee</t>
  </si>
  <si>
    <t>Bielersee</t>
  </si>
  <si>
    <t>Bielersee (BE)</t>
  </si>
  <si>
    <t>https://www.cadastre.ch/fr/services/service/registry/plz.html</t>
  </si>
  <si>
    <t>Gemeindename*</t>
  </si>
  <si>
    <t>.</t>
  </si>
  <si>
    <t>Betribesstunden (h/a)</t>
  </si>
  <si>
    <t>Sanierung</t>
  </si>
  <si>
    <t>Assainissement</t>
  </si>
  <si>
    <t>Betriebsoptimierung</t>
  </si>
  <si>
    <t>Optimisation de l’exploitation</t>
  </si>
  <si>
    <t>Ottimizzazione dell’esercizio</t>
  </si>
  <si>
    <t>Heures de fonctionnement (h/a)</t>
  </si>
  <si>
    <t>A</t>
  </si>
  <si>
    <t>Kältebedarf</t>
  </si>
  <si>
    <t>PEIK</t>
  </si>
  <si>
    <t>JAZ</t>
  </si>
  <si>
    <t>Kanton</t>
  </si>
  <si>
    <t>Station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</si>
  <si>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</si>
  <si>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</si>
  <si>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</si>
  <si>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</si>
  <si>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</si>
  <si>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</si>
  <si>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</si>
  <si>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</si>
  <si>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</si>
  <si>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</si>
  <si>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</si>
  <si>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</si>
  <si>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Buchs-Aarau</t>
  </si>
  <si>
    <t>Altdorf</t>
  </si>
  <si>
    <t>Basel-Binningen</t>
  </si>
  <si>
    <t>Bern-Liebefeld</t>
  </si>
  <si>
    <t>Disentis</t>
  </si>
  <si>
    <t>Geneve-Cointrin</t>
  </si>
  <si>
    <t>Grand-St-Bernard</t>
  </si>
  <si>
    <t>Locarno-Monti</t>
  </si>
  <si>
    <t>Robbia</t>
  </si>
  <si>
    <t>San Bernardino</t>
  </si>
  <si>
    <t>Zürich-MeteoSchweiz</t>
  </si>
  <si>
    <t>SIA 2028, Durchschnittliche monatliche Lufttemperatur</t>
  </si>
  <si>
    <t>Andere</t>
  </si>
  <si>
    <t>Kältemaschine</t>
  </si>
  <si>
    <t>Verbraucher</t>
  </si>
  <si>
    <t>Consommateurs</t>
  </si>
  <si>
    <t>Canton</t>
  </si>
  <si>
    <t>Klimastation</t>
  </si>
  <si>
    <t>Station climatique</t>
  </si>
  <si>
    <t>Name (Marke, Modell)</t>
  </si>
  <si>
    <t>Nom (marque, modèle)</t>
  </si>
  <si>
    <t>PEIK, Durchschnittliche monatliche Temperatur hydrologischen Stationen</t>
  </si>
  <si>
    <t>Machines de froid</t>
  </si>
  <si>
    <t>Baujahr</t>
  </si>
  <si>
    <t>Année de construction</t>
  </si>
  <si>
    <t>eta</t>
  </si>
  <si>
    <t>KM_Rückkühler</t>
  </si>
  <si>
    <t>°C</t>
  </si>
  <si>
    <t>Nenn-kühlleistung</t>
  </si>
  <si>
    <t>Puissance frigorifique nominale</t>
  </si>
  <si>
    <t>Betriebs-stunden</t>
  </si>
  <si>
    <t>Heures de fonctionnement</t>
  </si>
  <si>
    <t>h/d</t>
  </si>
  <si>
    <t>Grund-kühlleistung</t>
  </si>
  <si>
    <t>Puissance frigorifique de base</t>
  </si>
  <si>
    <t>EER</t>
  </si>
  <si>
    <t>Kälteproduktion (MWh/a)</t>
  </si>
  <si>
    <t>Elektrizitäts-bedarf</t>
  </si>
  <si>
    <t>thermostatisch</t>
  </si>
  <si>
    <t>elektronisch</t>
  </si>
  <si>
    <t>KM_Druckregler</t>
  </si>
  <si>
    <t>Type</t>
  </si>
  <si>
    <t>Tipo</t>
  </si>
  <si>
    <t>KM_Kompressor</t>
  </si>
  <si>
    <t>KM_Ventilator</t>
  </si>
  <si>
    <t>row</t>
  </si>
  <si>
    <t>Autres</t>
  </si>
  <si>
    <t>Elektrizitätsbedarf - neue Anlage</t>
  </si>
  <si>
    <t>KM_Verdampfer</t>
  </si>
  <si>
    <t>Verdampfer</t>
  </si>
  <si>
    <t>f_vent</t>
  </si>
  <si>
    <t>Status</t>
  </si>
  <si>
    <t>MWh/a</t>
  </si>
  <si>
    <t>Elektrizitätsbedarf - bestehende Anlage</t>
  </si>
  <si>
    <t>Besoin en électricité - nouvelle installation</t>
  </si>
  <si>
    <t>Besoin en électricité - installation existante</t>
  </si>
  <si>
    <t>Formulaire v1.0, à utiliser jusqu'au 30 novembre 2025</t>
  </si>
  <si>
    <t>Formular v1.0, zu verwenden bis 30 November 2025</t>
  </si>
  <si>
    <t>Modulo v1.0, da utilizzare fino al 30 novembre 2025</t>
  </si>
  <si>
    <t>Cantone</t>
  </si>
  <si>
    <t>Stazione climatica</t>
  </si>
  <si>
    <t>Certificato energetico per un impianto di refrigerazione</t>
  </si>
  <si>
    <t>Fabbisogno di elettricità - nuova installazione</t>
  </si>
  <si>
    <t>Fabbisogno di elettricità - installazione esistente</t>
  </si>
  <si>
    <t>Totale</t>
  </si>
  <si>
    <t>Informations générales</t>
  </si>
  <si>
    <t>Bilan énergétique</t>
  </si>
  <si>
    <t>ID</t>
  </si>
  <si>
    <t>Verschmutzungsgrad (-)</t>
  </si>
  <si>
    <t>Hilfsbetriebstrombedarf</t>
  </si>
  <si>
    <t>Belastungsrate</t>
  </si>
  <si>
    <t>Taux de charge</t>
  </si>
  <si>
    <t>Evaporateur</t>
  </si>
  <si>
    <t>on-off</t>
  </si>
  <si>
    <t>modulant</t>
  </si>
  <si>
    <t>modulierend</t>
  </si>
  <si>
    <t>thermostatique</t>
  </si>
  <si>
    <t>électronique</t>
  </si>
  <si>
    <t>Free-Cooling</t>
  </si>
  <si>
    <t>Aare, Brugg</t>
  </si>
  <si>
    <t>Limmat, Baden Limmatpromenade</t>
  </si>
  <si>
    <t>Reuss, Mellingen</t>
  </si>
  <si>
    <t>Rhein, Rekingen</t>
  </si>
  <si>
    <t>Rhein, Rheinfelden 
Messstation</t>
  </si>
  <si>
    <t>Aare, Bern Schönau</t>
  </si>
  <si>
    <t>Aare, Brienzwille</t>
  </si>
  <si>
    <t>Aare, Brügg Aegerten</t>
  </si>
  <si>
    <t>Aare, Felsenau</t>
  </si>
  <si>
    <t>Aare, Hagneck</t>
  </si>
  <si>
    <t>Aare, Ringgenberg 
Goldswil</t>
  </si>
  <si>
    <t>Aare, Thun</t>
  </si>
  <si>
    <t>Arve, Genève Bout du 
Monde</t>
  </si>
  <si>
    <t>Rhône, Chancy Aux Ripes</t>
  </si>
  <si>
    <t>Rhône, Genève Halle de l'île</t>
  </si>
  <si>
    <t>Linth, Mollis Linthbrücke</t>
  </si>
  <si>
    <t>Linth, Weesen Biäsche</t>
  </si>
  <si>
    <t>Vorderrhein, Ilanz</t>
  </si>
  <si>
    <t>Doubs, Ocourt</t>
  </si>
  <si>
    <t>Reuss, Luzern Geissmattbrücke</t>
  </si>
  <si>
    <t>Rhein, Diepoldsau, Rietbrücke</t>
  </si>
  <si>
    <t>Rhein, Neuhausen Flurlingerbrücke</t>
  </si>
  <si>
    <t>Thur, Halden</t>
  </si>
  <si>
    <t>Reuss, Seedorf</t>
  </si>
  <si>
    <t>Rhône, Porte du Scex</t>
  </si>
  <si>
    <t>Rhône, Sion</t>
  </si>
  <si>
    <t>Thur, Andelfingen</t>
  </si>
  <si>
    <t>CH</t>
  </si>
  <si>
    <t>Via / Numero</t>
  </si>
  <si>
    <t>Rue / Numéro</t>
  </si>
  <si>
    <t>Strasse / Nummer</t>
  </si>
  <si>
    <t>Risparmio</t>
  </si>
  <si>
    <t>Informazioni generali</t>
  </si>
  <si>
    <t>Nome (marca, modello)</t>
  </si>
  <si>
    <t>Anno di costruzione</t>
  </si>
  <si>
    <t>Consumatori</t>
  </si>
  <si>
    <t>Ore di funzionamento</t>
  </si>
  <si>
    <t>Altro</t>
  </si>
  <si>
    <t>Ore di funzionamento (h/a)</t>
  </si>
  <si>
    <t>Ore a pieno carico (h/a)</t>
  </si>
  <si>
    <t>Produzione di freddo (MWh/a)</t>
  </si>
  <si>
    <t>Production de frigorifique (MWh/a)</t>
  </si>
  <si>
    <t>Evaporatore</t>
  </si>
  <si>
    <t>Condensateur</t>
  </si>
  <si>
    <t>Condensatore</t>
  </si>
  <si>
    <t>État</t>
  </si>
  <si>
    <t>Condizione</t>
  </si>
  <si>
    <t>Zustand</t>
  </si>
  <si>
    <t>Neu</t>
  </si>
  <si>
    <t>Nouveau</t>
  </si>
  <si>
    <t>Existant</t>
  </si>
  <si>
    <t>Nuovo</t>
  </si>
  <si>
    <t>Esistente</t>
  </si>
  <si>
    <t>Compression et détente</t>
  </si>
  <si>
    <t>Einsparungen über die Wirkungsdauer, inkl. 0.75 Faktor (MWh)</t>
  </si>
  <si>
    <t>Calcul des économies sur la durée d'impact, y. c. facteur 0.75 (MWh)</t>
  </si>
  <si>
    <t>Calcolo del risparmio per la durata dell'impatto, incl. il fattore 0.75 (MWh)</t>
  </si>
  <si>
    <t>Machine de froid</t>
  </si>
  <si>
    <t>Bestehend</t>
  </si>
  <si>
    <t>J6</t>
  </si>
  <si>
    <t>C7</t>
  </si>
  <si>
    <t>Standardwert</t>
  </si>
  <si>
    <t>Valeur par défaut</t>
  </si>
  <si>
    <t>Valore predefinito</t>
  </si>
  <si>
    <t>Justificatif d'efficacité pour une installation frigorifique</t>
  </si>
  <si>
    <t>Variable</t>
  </si>
  <si>
    <t>Base</t>
  </si>
  <si>
    <t>Clean</t>
  </si>
  <si>
    <t>ABO</t>
  </si>
  <si>
    <t>Bintemperatur</t>
  </si>
  <si>
    <t>Stunden (Ta Stundewerte)</t>
  </si>
  <si>
    <t>Stunden (Ta Tagesmittel)</t>
  </si>
  <si>
    <t>Global Horiz.</t>
  </si>
  <si>
    <t>Global Ost</t>
  </si>
  <si>
    <t>Global Süd</t>
  </si>
  <si>
    <t>Global West</t>
  </si>
  <si>
    <t>Global Nord</t>
  </si>
  <si>
    <t>ALT</t>
  </si>
  <si>
    <t>BAS</t>
  </si>
  <si>
    <t>BER</t>
  </si>
  <si>
    <t>BUS</t>
  </si>
  <si>
    <t>CHU</t>
  </si>
  <si>
    <t>DAV</t>
  </si>
  <si>
    <t>DIS</t>
  </si>
  <si>
    <t>ENG</t>
  </si>
  <si>
    <t>GVE</t>
  </si>
  <si>
    <t>Genève-Cointrin</t>
  </si>
  <si>
    <t>GLA</t>
  </si>
  <si>
    <t>GSB</t>
  </si>
  <si>
    <t>Grosser St. Bernhard</t>
  </si>
  <si>
    <t>GUT</t>
  </si>
  <si>
    <t>CDF</t>
  </si>
  <si>
    <t>OTL</t>
  </si>
  <si>
    <t>LUG</t>
  </si>
  <si>
    <t>LUZ</t>
  </si>
  <si>
    <t>MAG</t>
  </si>
  <si>
    <t>MVE</t>
  </si>
  <si>
    <t>NEU</t>
  </si>
  <si>
    <t>PAY</t>
  </si>
  <si>
    <t>ROB</t>
  </si>
  <si>
    <t>SAM</t>
  </si>
  <si>
    <t>SBE</t>
  </si>
  <si>
    <t>STG</t>
  </si>
  <si>
    <t>SHA</t>
  </si>
  <si>
    <t>SCU</t>
  </si>
  <si>
    <t>SIO</t>
  </si>
  <si>
    <t>VAD</t>
  </si>
  <si>
    <t>WYN</t>
  </si>
  <si>
    <t>ZER</t>
  </si>
  <si>
    <t>SMA</t>
  </si>
  <si>
    <t>Zürich SMA</t>
  </si>
  <si>
    <t>BINs</t>
  </si>
  <si>
    <t>Station_air</t>
  </si>
  <si>
    <t>Station_water</t>
  </si>
  <si>
    <t>Condenser</t>
  </si>
  <si>
    <t>Evaporator</t>
  </si>
  <si>
    <t>Expansion</t>
  </si>
  <si>
    <t>EL</t>
  </si>
  <si>
    <t>Compressor</t>
  </si>
  <si>
    <t>Free-cooling</t>
  </si>
  <si>
    <t>Installed</t>
  </si>
  <si>
    <t>Performance</t>
  </si>
  <si>
    <t>Q</t>
  </si>
  <si>
    <t>kWh</t>
  </si>
  <si>
    <t>E</t>
  </si>
  <si>
    <t>E_cond_aux</t>
  </si>
  <si>
    <t>Technology</t>
  </si>
  <si>
    <t>Q_cond</t>
  </si>
  <si>
    <t>Q_evap</t>
  </si>
  <si>
    <t>f_cond_aux_ctrl</t>
  </si>
  <si>
    <t>VAR</t>
  </si>
  <si>
    <t>f_cond_aux_el</t>
  </si>
  <si>
    <t>f_evap_aux_el</t>
  </si>
  <si>
    <t>E_evap_aux</t>
  </si>
  <si>
    <t>f_evap_aux_ctrl</t>
  </si>
  <si>
    <t>ON</t>
  </si>
  <si>
    <t>e_evap_aux_n</t>
  </si>
  <si>
    <t>h/a</t>
  </si>
  <si>
    <t>t_on_full</t>
  </si>
  <si>
    <t>f_fc_aux_el</t>
  </si>
  <si>
    <t>e_fc_aux_n</t>
  </si>
  <si>
    <t>E_fc_aux</t>
  </si>
  <si>
    <t>f_fc_aux_ctrl</t>
  </si>
  <si>
    <t>e_cond_aux_n</t>
  </si>
  <si>
    <t>E_comp</t>
  </si>
  <si>
    <t>f_defrost_aux_el</t>
  </si>
  <si>
    <t>E_defrost_aux</t>
  </si>
  <si>
    <t>e_defrost_aux_n</t>
  </si>
  <si>
    <t>f_defrost_aux_q</t>
  </si>
  <si>
    <t>Gewichteter Durchschnitt Schweiz</t>
  </si>
  <si>
    <t>Abbr.</t>
  </si>
  <si>
    <t>LAKE</t>
  </si>
  <si>
    <t>RIVER</t>
  </si>
  <si>
    <t>t_day</t>
  </si>
  <si>
    <t>Q_i</t>
  </si>
  <si>
    <t>Q_comp_i</t>
  </si>
  <si>
    <t>EER_i</t>
  </si>
  <si>
    <t>Temp_cond_i</t>
  </si>
  <si>
    <t>e_cond_aux_i</t>
  </si>
  <si>
    <t>E_cond_aux_i</t>
  </si>
  <si>
    <t>q_i</t>
  </si>
  <si>
    <t>E_comp_i</t>
  </si>
  <si>
    <t>e_defrost_aux_i</t>
  </si>
  <si>
    <t>E_defrost_aux_i</t>
  </si>
  <si>
    <t>e_fc_aux_i</t>
  </si>
  <si>
    <t>E_fc_aux_i</t>
  </si>
  <si>
    <t>e_evap_aux_i</t>
  </si>
  <si>
    <t>E_evap_aux_i</t>
  </si>
  <si>
    <t>Temp_evap_i</t>
  </si>
  <si>
    <t>Temp_air_i</t>
  </si>
  <si>
    <t>Temp_water_i</t>
  </si>
  <si>
    <t>Temp_src_i</t>
  </si>
  <si>
    <t>Defrosting evap.</t>
  </si>
  <si>
    <t>Year</t>
  </si>
  <si>
    <t>&lt; 1995</t>
  </si>
  <si>
    <t>&gt; 2005</t>
  </si>
  <si>
    <t>f_aux_el</t>
  </si>
  <si>
    <t>TH</t>
  </si>
  <si>
    <t>exp_type</t>
  </si>
  <si>
    <t>comp_eff</t>
  </si>
  <si>
    <t>q_defrost_aux_n</t>
  </si>
  <si>
    <t>q_defrost_aux_i</t>
  </si>
  <si>
    <t>tau_q</t>
  </si>
  <si>
    <t>t_on_srv_i</t>
  </si>
  <si>
    <t>bool_on_srv_i</t>
  </si>
  <si>
    <t>q_srv_n</t>
  </si>
  <si>
    <t>Q_srv</t>
  </si>
  <si>
    <t>q_srv_base</t>
  </si>
  <si>
    <t>temp_sink_ctrl</t>
  </si>
  <si>
    <t>FC</t>
  </si>
  <si>
    <t>TOT</t>
  </si>
  <si>
    <t>temp_start</t>
  </si>
  <si>
    <t>dT_gains</t>
  </si>
  <si>
    <t>temp_sink_i</t>
  </si>
  <si>
    <t>Variable demand</t>
  </si>
  <si>
    <t>Combined demand</t>
  </si>
  <si>
    <t>Base demand</t>
  </si>
  <si>
    <t>q_srv_base_i</t>
  </si>
  <si>
    <t>q_srv_i</t>
  </si>
  <si>
    <t>Requird cooling</t>
  </si>
  <si>
    <t>t_on_srv_base_i</t>
  </si>
  <si>
    <t>Q_srv_base_i</t>
  </si>
  <si>
    <t>Q_srv_i</t>
  </si>
  <si>
    <t>Serie</t>
  </si>
  <si>
    <t>kA_cond</t>
  </si>
  <si>
    <t>kW/K</t>
  </si>
  <si>
    <t>Nominal conditions</t>
  </si>
  <si>
    <t>Q_fc_i</t>
  </si>
  <si>
    <t>Demand</t>
  </si>
  <si>
    <t>KM</t>
  </si>
  <si>
    <t>1995 - 2005</t>
  </si>
  <si>
    <t>SHEET</t>
  </si>
  <si>
    <t>%</t>
  </si>
  <si>
    <t>q_srv_n_base</t>
  </si>
  <si>
    <t>temp_sink</t>
  </si>
  <si>
    <t>INDEX</t>
  </si>
  <si>
    <t>O9</t>
  </si>
  <si>
    <t>O10</t>
  </si>
  <si>
    <t>Temp_amb</t>
  </si>
  <si>
    <t>O21</t>
  </si>
  <si>
    <t>Beschreibung und Bemerkungen</t>
  </si>
  <si>
    <t>Description et commentaires</t>
  </si>
  <si>
    <t>O8</t>
  </si>
  <si>
    <t>O13</t>
  </si>
  <si>
    <t>O17</t>
  </si>
  <si>
    <t>B-1</t>
  </si>
  <si>
    <t>C8</t>
  </si>
  <si>
    <t>A&lt; 1995</t>
  </si>
  <si>
    <t>A1995 - 2005</t>
  </si>
  <si>
    <t>A&gt; 2005</t>
  </si>
  <si>
    <t>Seewasser (&gt; 45 m Tiefe)</t>
  </si>
  <si>
    <t>B-2</t>
  </si>
  <si>
    <t>CAL-1</t>
  </si>
  <si>
    <t>Q_fc</t>
  </si>
  <si>
    <t>Q_km</t>
  </si>
  <si>
    <t>bin</t>
  </si>
  <si>
    <t xml:space="preserve">Anwendungs-temperatur </t>
  </si>
  <si>
    <t>Info</t>
  </si>
  <si>
    <t>Aperçu des tableaux</t>
  </si>
  <si>
    <t>Übersicht</t>
  </si>
  <si>
    <t>Panoramica</t>
  </si>
  <si>
    <t>Légende</t>
  </si>
  <si>
    <t>Leggenda</t>
  </si>
  <si>
    <t>Legende</t>
  </si>
  <si>
    <t>Le fichier Excel est disponible en français, allemand et italien et ne contient pas de macros afin d'éviter les problèmes de compatibilité.</t>
  </si>
  <si>
    <t>Das Excel steht Ihnen in Deutsch, Französisch und Italienisch zur Verfügung und enthält keine Makros, um Kompatibilitätsprobleme zu vermeiden.</t>
  </si>
  <si>
    <t xml:space="preserve">Dieses Excel "CalcuCool" wurde vom Bundesamt für Energie (BFE) in Zusammenarbeit mit der ZHAW entwickelt und vom BFE technisch umgesetzt. Es dient zur Berechnung des Energiebedarfs für Effizienzmassnahmen im Klima- und Prozesskältebereich und soll den Nachweis gegenüber dem BFE erleichtern. </t>
  </si>
  <si>
    <t>Elektrizitätsbedarf (kWh/a)</t>
  </si>
  <si>
    <t>KM_Freecooling</t>
  </si>
  <si>
    <t>B</t>
  </si>
  <si>
    <t>PEIK &amp; SVK (https://www.svk-asf-atf.ch/fr/?svk_targetgroup_cat%5b%5d=specialistes-cvc&amp;svk_targetgroup_cat%5b%5d=specialistes-du-froid&amp;svk_topic_cat%5b%5d=efficacite-energetique&amp;s=&amp;post_type=svk_docs)</t>
  </si>
  <si>
    <t>Turboverdichter</t>
  </si>
  <si>
    <t>Schraubenverdichter</t>
  </si>
  <si>
    <t>Scrollverdichter</t>
  </si>
  <si>
    <t>Hubkolbenverdichter (halbhermetisch)</t>
  </si>
  <si>
    <t>Hubkolbenverdichter (hermetisch)</t>
  </si>
  <si>
    <t>Tamb</t>
  </si>
  <si>
    <t>Auslegungstemperatur (°C), Standardwert oder Eingabe</t>
  </si>
  <si>
    <t>Effizienznachweis für eine Kälteanlage</t>
  </si>
  <si>
    <t>Hydrologische Station</t>
  </si>
  <si>
    <t>Parallel</t>
  </si>
  <si>
    <t>In parallelo</t>
  </si>
  <si>
    <t>In serie</t>
  </si>
  <si>
    <t>Parallèle</t>
  </si>
  <si>
    <t>Série</t>
  </si>
  <si>
    <t>P</t>
  </si>
  <si>
    <t>S</t>
  </si>
  <si>
    <t>Kompression und Expansion</t>
  </si>
  <si>
    <t>Verflüssiger</t>
  </si>
  <si>
    <t>KM_Medium</t>
  </si>
  <si>
    <t>Luft</t>
  </si>
  <si>
    <t>Air</t>
  </si>
  <si>
    <t>def</t>
  </si>
  <si>
    <t>Nennkälteleistung (kW)</t>
  </si>
  <si>
    <t>Puissance frigorifique nominale (kW)</t>
  </si>
  <si>
    <t>KM_Ventilatoren</t>
  </si>
  <si>
    <t>Standard</t>
  </si>
  <si>
    <t>Leistungsfähige</t>
  </si>
  <si>
    <t>Leistungsschwache</t>
  </si>
  <si>
    <t>AIR</t>
  </si>
  <si>
    <t>Lamellen (Direktverflüssigung)</t>
  </si>
  <si>
    <t>dT_std</t>
  </si>
  <si>
    <t>dT_new</t>
  </si>
  <si>
    <t>Platten</t>
  </si>
  <si>
    <t>*Eintrittstemperatur der Kühlluft minus Verflüssigungstemperatur (am Eintritt)</t>
  </si>
  <si>
    <t>*Austrittstemperatur des Wärmeträgers minus Verflüssigungstemperatur (am Eintritt)</t>
  </si>
  <si>
    <t>Rohrbündel</t>
  </si>
  <si>
    <t>Lamellen (trocken)</t>
  </si>
  <si>
    <t>Lamellen (überfluteter)</t>
  </si>
  <si>
    <t>*Austrittstemperatur des Kälteträgers minus Verdampfungstemperatur (am Austritt)</t>
  </si>
  <si>
    <t>KM_Verflüssiger</t>
  </si>
  <si>
    <t>Aria</t>
  </si>
  <si>
    <t>Selection</t>
  </si>
  <si>
    <t>Is Air?</t>
  </si>
  <si>
    <t>∆T, Standard oder Eingabe (K)*</t>
  </si>
  <si>
    <t>O15</t>
  </si>
  <si>
    <t>O12</t>
  </si>
  <si>
    <t>O18</t>
  </si>
  <si>
    <t>O23</t>
  </si>
  <si>
    <t>O24</t>
  </si>
  <si>
    <t>Auslegung-Kühlleistung</t>
  </si>
  <si>
    <t>Expansionsventil, Standard oder Eingabe</t>
  </si>
  <si>
    <t>Verdichter, Standard oder Eingabe</t>
  </si>
  <si>
    <t>Regelung der Ventilatoren, Standard oder Eingabe</t>
  </si>
  <si>
    <t>∆T, Standard oder Eingabe (K)**</t>
  </si>
  <si>
    <t>**Eintrittstemperatur der Aussenluft minus Verdampfungstemperatur (am Austritt)</t>
  </si>
  <si>
    <t>**Austrittstemperatur des Kälteträgers minus Verdampfungstemperatur (am Austritt)</t>
  </si>
  <si>
    <t>Single Values</t>
  </si>
  <si>
    <t>T_cold</t>
  </si>
  <si>
    <t>T_hot</t>
  </si>
  <si>
    <t>T_evap</t>
  </si>
  <si>
    <t>T_cond</t>
  </si>
  <si>
    <t>Q_srv_base</t>
  </si>
  <si>
    <t>q_srv_var</t>
  </si>
  <si>
    <t>tau_srv_var_i</t>
  </si>
  <si>
    <t>q_srv_var_i</t>
  </si>
  <si>
    <t>t_on_srv_var_i</t>
  </si>
  <si>
    <t>Q_srv_var_i</t>
  </si>
  <si>
    <t>Q_srv_var</t>
  </si>
  <si>
    <t>Q_defrost_aux_i</t>
  </si>
  <si>
    <t>Q_defrost_aux</t>
  </si>
  <si>
    <t>I20:BV20</t>
  </si>
  <si>
    <t>I19:BV19</t>
  </si>
  <si>
    <t>C37</t>
  </si>
  <si>
    <t>Rückkühler</t>
  </si>
  <si>
    <t>Aérorefroidisseur</t>
  </si>
  <si>
    <t>Trocken</t>
  </si>
  <si>
    <t>*Lufteintritts- minus Wärmeträgertemperatur (am Austritt)</t>
  </si>
  <si>
    <t>not implemented</t>
  </si>
  <si>
    <t>O37</t>
  </si>
  <si>
    <t>O40</t>
  </si>
  <si>
    <t>O39</t>
  </si>
  <si>
    <t>O38</t>
  </si>
  <si>
    <t xml:space="preserve"> Luftkühler Temperaturdifferenz dt = t Luft (Eintritt Verdampfer) – to (Verdampfungstemperatur)</t>
  </si>
  <si>
    <t>Flüssigkeitskühler Temperaturdifferenz dt = t Kälteträger (Austritt Verdampfer) – to (Verdampfungstemperatur)</t>
  </si>
  <si>
    <t>O28</t>
  </si>
  <si>
    <t>Kein Rückkühler</t>
  </si>
  <si>
    <t>O27</t>
  </si>
  <si>
    <t>dTemp_cond_min</t>
  </si>
  <si>
    <t>Temp_fc_med_out_i</t>
  </si>
  <si>
    <t>H</t>
  </si>
  <si>
    <t>bool_ac</t>
  </si>
  <si>
    <t>dTemp_ac_min</t>
  </si>
  <si>
    <t>Temp_fc_sink_in_i</t>
  </si>
  <si>
    <t>dTemp_evap_min</t>
  </si>
  <si>
    <t>dTemp_evap_med</t>
  </si>
  <si>
    <t>dTemp_cond_med</t>
  </si>
  <si>
    <t>Temp_fc_med_in_i</t>
  </si>
  <si>
    <t>UA</t>
  </si>
  <si>
    <t>q_fc_n</t>
  </si>
  <si>
    <t>Temp_sink_n</t>
  </si>
  <si>
    <t>dT_sink_n</t>
  </si>
  <si>
    <t>Temp_med_out_n</t>
  </si>
  <si>
    <t>dT_med_n</t>
  </si>
  <si>
    <t>q_fc_serie_i</t>
  </si>
  <si>
    <t>q_fc_parallel_i</t>
  </si>
  <si>
    <t>tau_fc_i</t>
  </si>
  <si>
    <t>LMTD</t>
  </si>
  <si>
    <t>C9</t>
  </si>
  <si>
    <t>C_med</t>
  </si>
  <si>
    <t>C_cond_med_i</t>
  </si>
  <si>
    <t>Temp_cond_med_out_i</t>
  </si>
  <si>
    <t>Temp_cond_med_in_i</t>
  </si>
  <si>
    <t>Temp_evap_med_out_i</t>
  </si>
  <si>
    <t>Temp_evap_med_in_i</t>
  </si>
  <si>
    <t>C_evap_med_i</t>
  </si>
  <si>
    <t>q_fc_demand_i</t>
  </si>
  <si>
    <t>Temp_sink_out_i</t>
  </si>
  <si>
    <t>C_sink_n</t>
  </si>
  <si>
    <t>CAL-2</t>
  </si>
  <si>
    <t>Gewerbe Plus-Kälte</t>
  </si>
  <si>
    <t>Gewerbe Plus-Minus</t>
  </si>
  <si>
    <t>Nicht bekannt</t>
  </si>
  <si>
    <t>Commerce, froid positif</t>
  </si>
  <si>
    <t>Commerce, froid négatif</t>
  </si>
  <si>
    <t>Commerciale, freddo positivo</t>
  </si>
  <si>
    <t>Commerciale, freddo negativo</t>
  </si>
  <si>
    <t>Plaques</t>
  </si>
  <si>
    <t>Non connu</t>
  </si>
  <si>
    <t>Non noto</t>
  </si>
  <si>
    <t>*Température d'entrée de l'air moins température de condensation (à l'entrée)</t>
  </si>
  <si>
    <t>elettronica</t>
  </si>
  <si>
    <t>termostatica</t>
  </si>
  <si>
    <t>Turbo-compresseur</t>
  </si>
  <si>
    <t>Compresseur à vis</t>
  </si>
  <si>
    <t xml:space="preserve">Compressore a vite </t>
  </si>
  <si>
    <t>Compresseur à piston rotatif (hermétique)</t>
  </si>
  <si>
    <t>Compressore a pistone rotante (ermetico)</t>
  </si>
  <si>
    <t>Compressore a pistone rotante (semiermetico)</t>
  </si>
  <si>
    <t>Compresseur Scroll</t>
  </si>
  <si>
    <t>Compressore Scroll</t>
  </si>
  <si>
    <t>Compresseur à piston rotatif (semi-hermétique)</t>
  </si>
  <si>
    <t>modulante</t>
  </si>
  <si>
    <t>Flüssig</t>
  </si>
  <si>
    <t>Liquide</t>
  </si>
  <si>
    <t>Liquido</t>
  </si>
  <si>
    <t>Lamelles (condensation directe)</t>
  </si>
  <si>
    <t>Lamelle (condensazione diretta)</t>
  </si>
  <si>
    <t>Placche</t>
  </si>
  <si>
    <t>Tubulaires</t>
  </si>
  <si>
    <t>Lamelles (sec)</t>
  </si>
  <si>
    <t>Lamelles (par immersion)</t>
  </si>
  <si>
    <t>Lamelle (a secco)</t>
  </si>
  <si>
    <t>Lamelle (per immersione)</t>
  </si>
  <si>
    <t>A secco</t>
  </si>
  <si>
    <t>Sec</t>
  </si>
  <si>
    <t>Altre</t>
  </si>
  <si>
    <t>Raffreddatore</t>
  </si>
  <si>
    <t>Pas d'aérorefroidisseur</t>
  </si>
  <si>
    <t>Nessun raffreddatore</t>
  </si>
  <si>
    <t>*Température d'entrée d'air moins température du fluide caloporteur (à la sortie)</t>
  </si>
  <si>
    <t>*Temperatura dell'aria in ingresso meno temperatura del fluido termovettore (all'uscita)</t>
  </si>
  <si>
    <t>*Température d'entrée de l'air moins température d'évaporation (à la sortie)</t>
  </si>
  <si>
    <t>*Temperatura dell'aria in ingresso meno temperatura di evaporazione (all'uscita)</t>
  </si>
  <si>
    <t>*Température de sortie du frigoporteur moins température d'évaporation (à la sortie)</t>
  </si>
  <si>
    <t>*Temperatura di uscita del fluido di raffreddamento meno temperatura di evaporazione (all'uscita)</t>
  </si>
  <si>
    <t>*Temperatura di ingresso dell'aria meno temperatura di condensazione (all'ingresso)</t>
  </si>
  <si>
    <t>*Température de sortie du caloporteur moins température de condensation (à l'entrée)</t>
  </si>
  <si>
    <t>*Temperatura di uscita del fluido trasportante calore meno temperatura di condensazione (all'ingresso)</t>
  </si>
  <si>
    <t>Température de dimensionnement (°C), valeur par défaut ou saisie</t>
  </si>
  <si>
    <t>Temperatura di progetto (°C), valore predefinito o ingresso</t>
  </si>
  <si>
    <t xml:space="preserve">Temperatura di applicazione </t>
  </si>
  <si>
    <t xml:space="preserve">Température d'application </t>
  </si>
  <si>
    <t>Détendeur, valeur par défaut ou saisie</t>
  </si>
  <si>
    <t>Compresseur, valeur par défaut ou saisie</t>
  </si>
  <si>
    <t>Régulation des ventilateurs, valeur par défaut ou saisie</t>
  </si>
  <si>
    <t>Valvola d’espansione, valore predefinito o ingresso</t>
  </si>
  <si>
    <t>Compressore, valore predefinito o ingresso</t>
  </si>
  <si>
    <t>Controllo del ventilatore, valore predefinito o ingresso</t>
  </si>
  <si>
    <t>Puissance frigorifique de dimensonnement</t>
  </si>
  <si>
    <t>∆T, valeur par défaut ou saisie (K)**</t>
  </si>
  <si>
    <t>∆T, valore predefinito o ingresso (K)**</t>
  </si>
  <si>
    <t>Bilancio energetico</t>
  </si>
  <si>
    <t>Demande en électricité de service auxiliaire</t>
  </si>
  <si>
    <t>Fabbisogno elettrico di potenza ausiliaria</t>
  </si>
  <si>
    <t>Demande en électricité (MWh/a)</t>
  </si>
  <si>
    <t>Fabbisogno elettrico specifico (MWh/a)</t>
  </si>
  <si>
    <t>Descrizione e commenti</t>
  </si>
  <si>
    <t>∆T, valeur par défaut ou saisie (K)*</t>
  </si>
  <si>
    <t>∆T, valore predefinito o ingresso (K)*</t>
  </si>
  <si>
    <t>CYCLE</t>
  </si>
  <si>
    <t>BIN</t>
  </si>
  <si>
    <t>Bin-Dauer</t>
  </si>
  <si>
    <t>Durée du Bin</t>
  </si>
  <si>
    <t>TEMP</t>
  </si>
  <si>
    <t>Température du Bin</t>
  </si>
  <si>
    <t>Bin-Temperatur</t>
  </si>
  <si>
    <t>Kälteproduktion</t>
  </si>
  <si>
    <t>Production de frigorifique</t>
  </si>
  <si>
    <t>Produzione di freddo</t>
  </si>
  <si>
    <t>CP</t>
  </si>
  <si>
    <t>CAL-3</t>
  </si>
  <si>
    <t>B-3</t>
  </si>
  <si>
    <t>CAL-4</t>
  </si>
  <si>
    <t>B-4</t>
  </si>
  <si>
    <t>B-5</t>
  </si>
  <si>
    <t>f_tag</t>
  </si>
  <si>
    <t>Tasso di carico</t>
  </si>
  <si>
    <t>Il foglio di calcolo Excel è disponibile in italiano, francese e tedesco e non contiene macros per evitare problemi di compatibilità.</t>
  </si>
  <si>
    <t>Comune</t>
  </si>
  <si>
    <t>Risanamento</t>
  </si>
  <si>
    <t>Riassunto</t>
  </si>
  <si>
    <t>Potenza di raffreddamento nominale</t>
  </si>
  <si>
    <t>Macchina frigorifera</t>
  </si>
  <si>
    <t>Temperatura di impiego</t>
  </si>
  <si>
    <t>Macchine frigorifere</t>
  </si>
  <si>
    <t>Potenza di raffreddamento nominale (kW)</t>
  </si>
  <si>
    <t>Potenza di raffreddamento di base</t>
  </si>
  <si>
    <t>Potenza di raffreddamento di progetto</t>
  </si>
  <si>
    <t>Compressione e espansione</t>
  </si>
  <si>
    <t>Turbo compressore</t>
  </si>
  <si>
    <t>Fascio di tubi</t>
  </si>
  <si>
    <t>Name</t>
  </si>
  <si>
    <t>Sitz</t>
  </si>
  <si>
    <t>Siège</t>
  </si>
  <si>
    <t>Nom</t>
  </si>
  <si>
    <t>UID</t>
  </si>
  <si>
    <t>Unternehmen (welches die Umsetzung verantwortet)</t>
  </si>
  <si>
    <t>Entreprise (responsable pour la msie en œuvre)</t>
  </si>
  <si>
    <t>Azienda (responsabile dell'attuazione)</t>
  </si>
  <si>
    <t>Nome</t>
  </si>
  <si>
    <t>Sede</t>
  </si>
  <si>
    <t>Prozesskälte / IT-Server</t>
  </si>
  <si>
    <t>Froid industriel / serveur IT</t>
  </si>
  <si>
    <t>Refrigerazione industriale / server IT</t>
  </si>
  <si>
    <t>Climatizzazione</t>
  </si>
  <si>
    <t>Climatisation</t>
  </si>
  <si>
    <t>Raumklima</t>
  </si>
  <si>
    <t>O36</t>
  </si>
  <si>
    <t>C45</t>
  </si>
  <si>
    <t>C44</t>
  </si>
  <si>
    <t>CAL-5</t>
  </si>
  <si>
    <t xml:space="preserve">Le condizioni delle macchine frigorifere (vecchie o nuove) vanno definite nelle schede B-x corrispondenti contententi le informationi tecniche. </t>
  </si>
  <si>
    <t>Stazione idrologica</t>
  </si>
  <si>
    <t>Der Zustand der Kältemaschinen (alt oder neu) muss in den entsprechenden B-x Blättern mit technischen Informationen angegeben werden.</t>
  </si>
  <si>
    <t>L'état des machines frigorifiques (anciennes ou nouvelles) doit être défini dans les fiches B-x correspondantes contenant des informations techniques.</t>
  </si>
  <si>
    <t>Station hydrologique</t>
  </si>
  <si>
    <t>SEER/SEPR</t>
  </si>
  <si>
    <t>Übertragungsmedium</t>
  </si>
  <si>
    <t>Fluide de transfert</t>
  </si>
  <si>
    <t>Fluido di trasferimento</t>
  </si>
  <si>
    <t>Durata del Bin</t>
  </si>
  <si>
    <t>Temperatura del Bin</t>
  </si>
  <si>
    <t xml:space="preserve">Cet outil Excel "CalcuCool" a été développé par l'Office fédéral de l’énergie (OFEN) en collaboration avec la ZHAW, et a été mis en œuvre par l'OFEN. Il sert à calculer les besoins en énergie pour les mesures d'efficacité dans le domaine de la climatisation et du froid industriel et doit faciliter la justification vis-à-vis de l'OFEN. </t>
  </si>
  <si>
    <t>A: allgemeine Angaben und Zusammenfassung der Berechnung
B-x: Datenblätter zu den Kältemaschinen</t>
  </si>
  <si>
    <t>A : Informations générales et résumé du calcul
B-x : Fiches techniques des machines de froid</t>
  </si>
  <si>
    <t>A: Informazioni generali e sintesi del calcolo
B-x : Schede tecniche delle macchine frigorifere</t>
  </si>
  <si>
    <t>Questo strumento di calcolo Excel "CalcuCool" è stato sviluppato dall'Ufficio federale dell’energia (UFE) in collaborazione con la ZHAW  e realizzato tecnicamente dall'UFE. Viene utilizzato per calcolare il fabbisogno energetico per le misure di efficienza nel campo del condizionamento dell'aria e della refrigerazione industriale e ha lo scopo di facilitare le dichiarazioni di efficienza energetica all'UFE</t>
  </si>
  <si>
    <t>Die 5 Kältemaschinendatenblätter (B-1/5) sollten für die meisten Fälle ausreichend sein. Andernfalls wird empfohlen, mit der Geschäftsstelle  (effel@bfe.admin.ch) Kontakt aufzunehmen.</t>
  </si>
  <si>
    <t>Les cinq fiches techniques des machines de froid (B-1/5) devraient suffire dans la plupart des cas. Dans le cas contraire, il est recommandé de conctacter le bureau pour les gains d'efficacité (effel@bfe.admin.ch).</t>
  </si>
  <si>
    <t>Celle bianche = bloccate</t>
  </si>
  <si>
    <t>Nella maggior parte dei casi, le cinque schede tecniche delle macchine frigorifere (B-1/5) dovrebbero essere sufficienti. In caso contrario, si consiglia di contattare l'ufficio per i migliormaneti dell'efficienza energetica (effel@bfe.admin.ch).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</si>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</sst>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 * #,##0.00_ ;_ * \-#,##0.00_ ;_ * &quot;-&quot;??_ ;_ @_ "/>
    <numFmt numFmtId="166" formatCode="#,##0.0"/>
    <numFmt numFmtId="167" formatCode="0.0%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rgb="FFFF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9"/>
      <color rgb="FFFF0000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FF0000"/>
      <name val="Arial Narrow"/>
      <family val="2"/>
    </font>
    <font>
      <u/>
      <sz val="12"/>
      <color theme="10"/>
      <name val="ArialMT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i/>
      <sz val="9"/>
      <color rgb="FFFF0000"/>
      <name val="Arial Narrow"/>
      <family val="2"/>
    </font>
    <font>
      <sz val="11"/>
      <name val="Arial Narrow"/>
      <family val="2"/>
    </font>
    <font>
      <i/>
      <sz val="10"/>
      <color rgb="FFFF0000"/>
      <name val="Arial Narrow"/>
      <family val="2"/>
    </font>
    <font>
      <sz val="8"/>
      <name val="Calibri"/>
      <family val="2"/>
      <scheme val="minor"/>
    </font>
    <font>
      <sz val="10"/>
      <name val="Arial Narrow"/>
      <family val="2"/>
    </font>
    <font>
      <u/>
      <sz val="10"/>
      <color theme="10"/>
      <name val="Arial Narrow"/>
      <family val="2"/>
    </font>
    <font>
      <b/>
      <i/>
      <sz val="10"/>
      <color theme="1"/>
      <name val="Arial Narrow"/>
      <family val="2"/>
    </font>
    <font>
      <sz val="9"/>
      <color rgb="FFFF0000"/>
      <name val="Calibri"/>
      <family val="2"/>
      <scheme val="minor"/>
    </font>
    <font>
      <b/>
      <i/>
      <sz val="10"/>
      <name val="Arial Narrow"/>
      <family val="2"/>
    </font>
    <font>
      <sz val="10"/>
      <color theme="0" tint="-0.14999847407452621"/>
      <name val="Arial Narrow"/>
      <family val="2"/>
    </font>
    <font>
      <sz val="10"/>
      <color theme="0" tint="-0.249977111117893"/>
      <name val="Arial Narrow"/>
      <family val="2"/>
    </font>
    <font>
      <b/>
      <sz val="10"/>
      <color theme="0" tint="-0.249977111117893"/>
      <name val="Arial Narrow"/>
      <family val="2"/>
    </font>
    <font>
      <i/>
      <sz val="10"/>
      <name val="Arial Narrow"/>
      <family val="2"/>
    </font>
    <font>
      <b/>
      <sz val="8"/>
      <color rgb="FFFF0000"/>
      <name val="Arial Narrow"/>
      <family val="2"/>
    </font>
    <font>
      <i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i/>
      <sz val="10"/>
      <color rgb="FFFFC000"/>
      <name val="Arial Narrow"/>
      <family val="2"/>
    </font>
    <font>
      <b/>
      <sz val="11"/>
      <color theme="1"/>
      <name val="Calibri"/>
      <family val="2"/>
      <scheme val="minor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color theme="0" tint="-0.499984740745262"/>
      <name val="Arial Narrow"/>
      <family val="2"/>
    </font>
    <font>
      <i/>
      <sz val="10"/>
      <color theme="0" tint="-0.499984740745262"/>
      <name val="Arial Narrow"/>
      <family val="2"/>
    </font>
    <font>
      <b/>
      <sz val="11"/>
      <color theme="0"/>
      <name val="Arial Narrow"/>
      <family val="2"/>
    </font>
    <font>
      <i/>
      <sz val="10"/>
      <color theme="2" tint="-0.249977111117893"/>
      <name val="Arial Narrow"/>
      <family val="2"/>
    </font>
    <font>
      <sz val="10"/>
      <color theme="2" tint="-0.249977111117893"/>
      <name val="Arial Narrow"/>
      <family val="2"/>
    </font>
    <font>
      <b/>
      <i/>
      <sz val="10"/>
      <color rgb="FFFF0000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499984740745262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0"/>
  </cellStyleXfs>
  <cellXfs count="332">
    <xf numFmtId="0" fontId="0" fillId="0" borderId="0" xfId="0"/>
    <xf numFmtId="0" fontId="4" fillId="5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1" fillId="4" borderId="6" xfId="0" applyFont="1" applyFill="1" applyBorder="1" applyAlignment="1" applyProtection="1">
      <alignment horizontal="center" vertical="center" wrapText="1"/>
      <protection hidden="1"/>
    </xf>
    <xf numFmtId="0" fontId="11" fillId="4" borderId="7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vertical="center"/>
      <protection hidden="1"/>
    </xf>
    <xf numFmtId="0" fontId="6" fillId="4" borderId="2" xfId="0" applyFont="1" applyFill="1" applyBorder="1" applyAlignment="1" applyProtection="1">
      <alignment vertical="center"/>
      <protection hidden="1"/>
    </xf>
    <xf numFmtId="0" fontId="11" fillId="4" borderId="0" xfId="0" applyFont="1" applyFill="1" applyAlignment="1" applyProtection="1">
      <alignment vertical="center"/>
      <protection hidden="1"/>
    </xf>
    <xf numFmtId="0" fontId="13" fillId="4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6" fillId="4" borderId="0" xfId="0" applyFont="1" applyFill="1" applyAlignment="1" applyProtection="1">
      <alignment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1" fillId="4" borderId="7" xfId="0" applyFont="1" applyFill="1" applyBorder="1" applyAlignment="1" applyProtection="1">
      <alignment horizontal="center" vertical="center"/>
      <protection hidden="1"/>
    </xf>
    <xf numFmtId="0" fontId="11" fillId="4" borderId="8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20" fillId="4" borderId="0" xfId="0" applyFont="1" applyFill="1" applyAlignment="1" applyProtection="1">
      <alignment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2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1" fillId="2" borderId="0" xfId="0" applyFont="1" applyFill="1" applyAlignment="1" applyProtection="1">
      <alignment horizontal="center"/>
      <protection hidden="1"/>
    </xf>
    <xf numFmtId="2" fontId="18" fillId="2" borderId="0" xfId="0" applyNumberFormat="1" applyFont="1" applyFill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20" fillId="0" borderId="0" xfId="0" applyFont="1" applyProtection="1">
      <protection hidden="1"/>
    </xf>
    <xf numFmtId="0" fontId="15" fillId="9" borderId="0" xfId="0" applyFont="1" applyFill="1" applyAlignment="1" applyProtection="1">
      <alignment horizontal="center" vertical="center"/>
      <protection hidden="1"/>
    </xf>
    <xf numFmtId="0" fontId="18" fillId="9" borderId="0" xfId="0" applyFont="1" applyFill="1" applyAlignment="1" applyProtection="1">
      <alignment horizontal="center" vertical="center"/>
      <protection hidden="1"/>
    </xf>
    <xf numFmtId="0" fontId="18" fillId="9" borderId="0" xfId="0" applyFont="1" applyFill="1" applyAlignment="1" applyProtection="1">
      <alignment horizontal="center"/>
      <protection hidden="1"/>
    </xf>
    <xf numFmtId="0" fontId="7" fillId="5" borderId="0" xfId="0" applyFont="1" applyFill="1" applyAlignment="1" applyProtection="1">
      <alignment horizontal="center" vertical="center" wrapText="1"/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0" fontId="10" fillId="0" borderId="1" xfId="0" applyFont="1" applyBorder="1" applyAlignment="1">
      <alignment vertical="center"/>
    </xf>
    <xf numFmtId="0" fontId="11" fillId="0" borderId="1" xfId="0" applyFont="1" applyBorder="1"/>
    <xf numFmtId="14" fontId="11" fillId="0" borderId="0" xfId="0" applyNumberFormat="1" applyFont="1"/>
    <xf numFmtId="0" fontId="24" fillId="0" borderId="0" xfId="5" applyFont="1"/>
    <xf numFmtId="0" fontId="14" fillId="0" borderId="0" xfId="0" applyFont="1"/>
    <xf numFmtId="0" fontId="4" fillId="2" borderId="0" xfId="0" applyFont="1" applyFill="1" applyAlignment="1" applyProtection="1">
      <alignment horizontal="center"/>
      <protection hidden="1"/>
    </xf>
    <xf numFmtId="0" fontId="21" fillId="2" borderId="0" xfId="0" applyFont="1" applyFill="1" applyAlignment="1" applyProtection="1">
      <alignment horizontal="left"/>
      <protection hidden="1"/>
    </xf>
    <xf numFmtId="0" fontId="10" fillId="4" borderId="0" xfId="0" applyFont="1" applyFill="1" applyAlignment="1" applyProtection="1">
      <alignment horizontal="right" vertical="center" indent="1"/>
      <protection hidden="1"/>
    </xf>
    <xf numFmtId="0" fontId="9" fillId="4" borderId="17" xfId="0" applyFont="1" applyFill="1" applyBorder="1" applyAlignment="1" applyProtection="1">
      <alignment vertical="center"/>
      <protection hidden="1"/>
    </xf>
    <xf numFmtId="0" fontId="6" fillId="4" borderId="17" xfId="0" applyFont="1" applyFill="1" applyBorder="1" applyAlignment="1" applyProtection="1">
      <alignment vertical="center"/>
      <protection hidden="1"/>
    </xf>
    <xf numFmtId="0" fontId="23" fillId="0" borderId="0" xfId="0" applyFont="1"/>
    <xf numFmtId="0" fontId="8" fillId="4" borderId="2" xfId="0" applyFont="1" applyFill="1" applyBorder="1" applyAlignment="1" applyProtection="1">
      <alignment vertical="center"/>
      <protection hidden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2" fontId="11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/>
    <xf numFmtId="164" fontId="11" fillId="0" borderId="1" xfId="0" applyNumberFormat="1" applyFont="1" applyBorder="1"/>
    <xf numFmtId="0" fontId="11" fillId="2" borderId="0" xfId="0" applyFont="1" applyFill="1" applyAlignment="1">
      <alignment horizontal="center"/>
    </xf>
    <xf numFmtId="0" fontId="11" fillId="13" borderId="0" xfId="0" applyFont="1" applyFill="1" applyAlignment="1">
      <alignment horizontal="center"/>
    </xf>
    <xf numFmtId="0" fontId="14" fillId="0" borderId="0" xfId="0" applyFont="1" applyAlignment="1">
      <alignment horizontal="left" vertical="center"/>
    </xf>
    <xf numFmtId="164" fontId="10" fillId="4" borderId="15" xfId="0" applyNumberFormat="1" applyFont="1" applyFill="1" applyBorder="1" applyAlignment="1" applyProtection="1">
      <alignment horizontal="right" vertical="center" indent="1"/>
      <protection hidden="1"/>
    </xf>
    <xf numFmtId="2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4" borderId="12" xfId="0" applyFont="1" applyFill="1" applyBorder="1" applyAlignment="1" applyProtection="1">
      <alignment horizontal="left" vertical="center" indent="1"/>
      <protection hidden="1"/>
    </xf>
    <xf numFmtId="2" fontId="15" fillId="2" borderId="0" xfId="0" applyNumberFormat="1" applyFont="1" applyFill="1" applyAlignment="1" applyProtection="1">
      <alignment horizontal="center"/>
      <protection hidden="1"/>
    </xf>
    <xf numFmtId="2" fontId="18" fillId="2" borderId="0" xfId="0" applyNumberFormat="1" applyFont="1" applyFill="1" applyAlignment="1" applyProtection="1">
      <alignment horizontal="center" vertical="center"/>
      <protection hidden="1"/>
    </xf>
    <xf numFmtId="0" fontId="10" fillId="0" borderId="0" xfId="0" applyFont="1" applyAlignment="1">
      <alignment vertical="center"/>
    </xf>
    <xf numFmtId="167" fontId="11" fillId="0" borderId="1" xfId="4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9" xfId="0" applyFont="1" applyFill="1" applyBorder="1" applyAlignment="1" applyProtection="1">
      <alignment horizontal="left" vertical="center" indent="1"/>
      <protection hidden="1"/>
    </xf>
    <xf numFmtId="0" fontId="10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18" xfId="0" applyFont="1" applyFill="1" applyBorder="1" applyAlignment="1" applyProtection="1">
      <alignment vertical="center"/>
      <protection hidden="1"/>
    </xf>
    <xf numFmtId="0" fontId="6" fillId="4" borderId="18" xfId="0" applyFont="1" applyFill="1" applyBorder="1" applyAlignment="1" applyProtection="1">
      <alignment vertical="center"/>
      <protection hidden="1"/>
    </xf>
    <xf numFmtId="0" fontId="4" fillId="10" borderId="0" xfId="0" applyFont="1" applyFill="1" applyAlignment="1" applyProtection="1">
      <alignment horizontal="center" vertical="center"/>
      <protection hidden="1"/>
    </xf>
    <xf numFmtId="0" fontId="18" fillId="10" borderId="0" xfId="0" applyFont="1" applyFill="1" applyAlignment="1" applyProtection="1">
      <alignment horizontal="center" vertical="center"/>
      <protection hidden="1"/>
    </xf>
    <xf numFmtId="0" fontId="15" fillId="10" borderId="0" xfId="0" applyFont="1" applyFill="1" applyAlignment="1" applyProtection="1">
      <alignment horizontal="center"/>
      <protection hidden="1"/>
    </xf>
    <xf numFmtId="0" fontId="18" fillId="10" borderId="0" xfId="0" applyFont="1" applyFill="1" applyAlignment="1" applyProtection="1">
      <alignment horizontal="center"/>
      <protection hidden="1"/>
    </xf>
    <xf numFmtId="0" fontId="21" fillId="10" borderId="0" xfId="0" applyFont="1" applyFill="1" applyAlignment="1" applyProtection="1">
      <alignment horizontal="center"/>
      <protection hidden="1"/>
    </xf>
    <xf numFmtId="0" fontId="18" fillId="2" borderId="0" xfId="0" applyFont="1" applyFill="1" applyAlignment="1" applyProtection="1">
      <alignment horizontal="left" vertical="center"/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0" fontId="7" fillId="10" borderId="0" xfId="0" applyFont="1" applyFill="1" applyAlignment="1" applyProtection="1">
      <alignment horizontal="center" vertical="center" wrapText="1"/>
      <protection hidden="1"/>
    </xf>
    <xf numFmtId="164" fontId="11" fillId="0" borderId="10" xfId="0" applyNumberFormat="1" applyFont="1" applyBorder="1" applyAlignment="1" applyProtection="1">
      <alignment horizontal="center" vertical="center"/>
      <protection hidden="1"/>
    </xf>
    <xf numFmtId="0" fontId="27" fillId="4" borderId="0" xfId="0" applyFont="1" applyFill="1" applyAlignment="1" applyProtection="1">
      <alignment horizontal="left" indent="1"/>
      <protection hidden="1"/>
    </xf>
    <xf numFmtId="0" fontId="10" fillId="4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2" fontId="15" fillId="2" borderId="0" xfId="0" applyNumberFormat="1" applyFont="1" applyFill="1" applyAlignment="1" applyProtection="1">
      <alignment horizontal="center" vertical="center"/>
      <protection hidden="1"/>
    </xf>
    <xf numFmtId="2" fontId="18" fillId="2" borderId="0" xfId="0" applyNumberFormat="1" applyFont="1" applyFill="1" applyAlignment="1" applyProtection="1">
      <alignment horizontal="left"/>
      <protection hidden="1"/>
    </xf>
    <xf numFmtId="0" fontId="21" fillId="2" borderId="0" xfId="0" applyFont="1" applyFill="1" applyAlignment="1" applyProtection="1">
      <alignment vertical="center"/>
      <protection hidden="1"/>
    </xf>
    <xf numFmtId="0" fontId="18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2" fontId="18" fillId="2" borderId="0" xfId="0" applyNumberFormat="1" applyFont="1" applyFill="1" applyProtection="1">
      <protection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Alignment="1" applyProtection="1">
      <alignment horizontal="left" vertical="center"/>
      <protection hidden="1"/>
    </xf>
    <xf numFmtId="0" fontId="11" fillId="0" borderId="25" xfId="6" applyFont="1" applyBorder="1"/>
    <xf numFmtId="0" fontId="11" fillId="0" borderId="24" xfId="6" applyFont="1" applyBorder="1"/>
    <xf numFmtId="0" fontId="11" fillId="0" borderId="0" xfId="6" applyFont="1"/>
    <xf numFmtId="0" fontId="11" fillId="0" borderId="23" xfId="6" applyFont="1" applyBorder="1"/>
    <xf numFmtId="0" fontId="11" fillId="0" borderId="22" xfId="6" applyFont="1" applyBorder="1"/>
    <xf numFmtId="0" fontId="11" fillId="0" borderId="1" xfId="6" applyFont="1" applyBorder="1"/>
    <xf numFmtId="0" fontId="11" fillId="0" borderId="21" xfId="6" applyFont="1" applyBorder="1"/>
    <xf numFmtId="0" fontId="11" fillId="0" borderId="20" xfId="6" applyFont="1" applyBorder="1"/>
    <xf numFmtId="164" fontId="11" fillId="0" borderId="20" xfId="6" applyNumberFormat="1" applyFont="1" applyBorder="1"/>
    <xf numFmtId="0" fontId="11" fillId="0" borderId="19" xfId="6" applyFont="1" applyBorder="1"/>
    <xf numFmtId="164" fontId="11" fillId="0" borderId="19" xfId="6" applyNumberFormat="1" applyFont="1" applyBorder="1"/>
    <xf numFmtId="0" fontId="11" fillId="0" borderId="1" xfId="0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1" fillId="0" borderId="1" xfId="4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9" fontId="11" fillId="0" borderId="1" xfId="4" applyFont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164" fontId="11" fillId="0" borderId="0" xfId="0" applyNumberFormat="1" applyFont="1"/>
    <xf numFmtId="1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28" fillId="0" borderId="1" xfId="0" applyFont="1" applyBorder="1"/>
    <xf numFmtId="164" fontId="28" fillId="0" borderId="1" xfId="0" applyNumberFormat="1" applyFont="1" applyBorder="1"/>
    <xf numFmtId="0" fontId="28" fillId="0" borderId="1" xfId="0" applyFont="1" applyBorder="1" applyAlignment="1">
      <alignment wrapText="1"/>
    </xf>
    <xf numFmtId="0" fontId="14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67" fontId="11" fillId="0" borderId="1" xfId="4" applyNumberFormat="1" applyFont="1" applyBorder="1"/>
    <xf numFmtId="167" fontId="11" fillId="0" borderId="0" xfId="0" applyNumberFormat="1" applyFont="1"/>
    <xf numFmtId="167" fontId="14" fillId="0" borderId="0" xfId="0" applyNumberFormat="1" applyFont="1" applyAlignment="1">
      <alignment horizontal="center"/>
    </xf>
    <xf numFmtId="167" fontId="11" fillId="15" borderId="1" xfId="4" applyNumberFormat="1" applyFont="1" applyFill="1" applyBorder="1"/>
    <xf numFmtId="9" fontId="11" fillId="0" borderId="1" xfId="4" applyFont="1" applyFill="1" applyBorder="1" applyAlignment="1">
      <alignment horizontal="right"/>
    </xf>
    <xf numFmtId="164" fontId="11" fillId="0" borderId="0" xfId="6" applyNumberFormat="1" applyFont="1"/>
    <xf numFmtId="0" fontId="11" fillId="0" borderId="0" xfId="0" applyFont="1" applyAlignment="1">
      <alignment horizontal="left"/>
    </xf>
    <xf numFmtId="9" fontId="11" fillId="0" borderId="1" xfId="4" applyFont="1" applyBorder="1"/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right" indent="1"/>
    </xf>
    <xf numFmtId="0" fontId="11" fillId="0" borderId="0" xfId="0" applyFont="1" applyAlignment="1">
      <alignment horizontal="center"/>
    </xf>
    <xf numFmtId="0" fontId="30" fillId="0" borderId="0" xfId="0" applyFont="1" applyAlignment="1">
      <alignment horizontal="left" indent="1"/>
    </xf>
    <xf numFmtId="0" fontId="29" fillId="0" borderId="0" xfId="0" applyFont="1" applyAlignment="1">
      <alignment horizontal="left" indent="1"/>
    </xf>
    <xf numFmtId="0" fontId="11" fillId="0" borderId="10" xfId="0" applyFont="1" applyBorder="1" applyAlignment="1" applyProtection="1">
      <alignment horizontal="left" vertical="center" indent="1"/>
      <protection hidden="1"/>
    </xf>
    <xf numFmtId="0" fontId="15" fillId="10" borderId="1" xfId="0" applyFont="1" applyFill="1" applyBorder="1" applyAlignment="1" applyProtection="1">
      <alignment horizontal="center" vertical="center"/>
      <protection hidden="1"/>
    </xf>
    <xf numFmtId="0" fontId="15" fillId="9" borderId="0" xfId="0" applyFont="1" applyFill="1" applyAlignment="1" applyProtection="1">
      <alignment horizontal="right" vertical="center"/>
      <protection hidden="1"/>
    </xf>
    <xf numFmtId="166" fontId="15" fillId="10" borderId="1" xfId="0" applyNumberFormat="1" applyFont="1" applyFill="1" applyBorder="1" applyAlignment="1" applyProtection="1">
      <alignment horizontal="center" vertical="center"/>
      <protection hidden="1"/>
    </xf>
    <xf numFmtId="0" fontId="10" fillId="16" borderId="27" xfId="0" applyFont="1" applyFill="1" applyBorder="1" applyAlignment="1">
      <alignment horizontal="center"/>
    </xf>
    <xf numFmtId="0" fontId="11" fillId="17" borderId="1" xfId="0" applyFont="1" applyFill="1" applyBorder="1"/>
    <xf numFmtId="3" fontId="15" fillId="10" borderId="1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10" fillId="16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164" fontId="11" fillId="12" borderId="1" xfId="0" applyNumberFormat="1" applyFont="1" applyFill="1" applyBorder="1" applyAlignment="1">
      <alignment horizontal="center"/>
    </xf>
    <xf numFmtId="0" fontId="15" fillId="9" borderId="0" xfId="0" applyFont="1" applyFill="1" applyAlignment="1" applyProtection="1">
      <alignment horizontal="center"/>
      <protection hidden="1"/>
    </xf>
    <xf numFmtId="1" fontId="18" fillId="9" borderId="0" xfId="0" applyNumberFormat="1" applyFont="1" applyFill="1" applyAlignment="1" applyProtection="1">
      <alignment horizontal="center"/>
      <protection hidden="1"/>
    </xf>
    <xf numFmtId="2" fontId="11" fillId="12" borderId="1" xfId="0" applyNumberFormat="1" applyFont="1" applyFill="1" applyBorder="1" applyAlignment="1">
      <alignment horizontal="center"/>
    </xf>
    <xf numFmtId="0" fontId="31" fillId="4" borderId="0" xfId="0" applyFont="1" applyFill="1" applyAlignment="1" applyProtection="1">
      <alignment horizontal="left" indent="1"/>
      <protection hidden="1"/>
    </xf>
    <xf numFmtId="164" fontId="11" fillId="0" borderId="13" xfId="0" applyNumberFormat="1" applyFont="1" applyBorder="1" applyAlignment="1" applyProtection="1">
      <alignment horizontal="center" vertical="center"/>
      <protection hidden="1"/>
    </xf>
    <xf numFmtId="2" fontId="15" fillId="10" borderId="1" xfId="0" applyNumberFormat="1" applyFont="1" applyFill="1" applyBorder="1" applyAlignment="1" applyProtection="1">
      <alignment horizontal="center" vertical="center"/>
      <protection hidden="1"/>
    </xf>
    <xf numFmtId="0" fontId="7" fillId="10" borderId="1" xfId="0" applyFont="1" applyFill="1" applyBorder="1" applyAlignment="1" applyProtection="1">
      <alignment horizontal="center" vertical="center"/>
      <protection hidden="1"/>
    </xf>
    <xf numFmtId="0" fontId="7" fillId="9" borderId="0" xfId="0" applyFont="1" applyFill="1" applyAlignment="1" applyProtection="1">
      <alignment vertical="center"/>
      <protection hidden="1"/>
    </xf>
    <xf numFmtId="0" fontId="26" fillId="9" borderId="0" xfId="0" applyFont="1" applyFill="1" applyProtection="1">
      <protection hidden="1"/>
    </xf>
    <xf numFmtId="0" fontId="4" fillId="9" borderId="0" xfId="0" applyFont="1" applyFill="1" applyAlignment="1" applyProtection="1">
      <alignment vertical="center"/>
      <protection hidden="1"/>
    </xf>
    <xf numFmtId="0" fontId="4" fillId="9" borderId="0" xfId="0" applyFont="1" applyFill="1" applyAlignment="1" applyProtection="1">
      <alignment horizontal="center" vertical="center"/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0" fontId="4" fillId="9" borderId="0" xfId="0" applyFont="1" applyFill="1" applyAlignment="1" applyProtection="1">
      <alignment horizontal="center" vertical="top"/>
      <protection hidden="1"/>
    </xf>
    <xf numFmtId="0" fontId="7" fillId="9" borderId="0" xfId="0" applyFont="1" applyFill="1" applyAlignment="1" applyProtection="1">
      <alignment vertical="center" wrapText="1"/>
      <protection hidden="1"/>
    </xf>
    <xf numFmtId="0" fontId="7" fillId="10" borderId="1" xfId="0" applyFont="1" applyFill="1" applyBorder="1" applyAlignment="1" applyProtection="1">
      <alignment vertical="center" wrapText="1"/>
      <protection hidden="1"/>
    </xf>
    <xf numFmtId="166" fontId="10" fillId="4" borderId="0" xfId="0" applyNumberFormat="1" applyFont="1" applyFill="1" applyAlignment="1" applyProtection="1">
      <alignment horizontal="center"/>
      <protection hidden="1"/>
    </xf>
    <xf numFmtId="166" fontId="10" fillId="4" borderId="9" xfId="0" applyNumberFormat="1" applyFont="1" applyFill="1" applyBorder="1" applyAlignment="1" applyProtection="1">
      <alignment horizontal="center"/>
      <protection hidden="1"/>
    </xf>
    <xf numFmtId="0" fontId="10" fillId="0" borderId="10" xfId="0" applyFont="1" applyBorder="1" applyAlignment="1" applyProtection="1">
      <alignment horizontal="left" vertical="center" indent="1"/>
      <protection hidden="1"/>
    </xf>
    <xf numFmtId="0" fontId="11" fillId="11" borderId="25" xfId="6" applyFont="1" applyFill="1" applyBorder="1"/>
    <xf numFmtId="0" fontId="11" fillId="11" borderId="24" xfId="6" applyFont="1" applyFill="1" applyBorder="1"/>
    <xf numFmtId="0" fontId="11" fillId="11" borderId="1" xfId="0" applyFont="1" applyFill="1" applyBorder="1"/>
    <xf numFmtId="0" fontId="11" fillId="11" borderId="22" xfId="6" applyFont="1" applyFill="1" applyBorder="1"/>
    <xf numFmtId="164" fontId="11" fillId="0" borderId="21" xfId="6" applyNumberFormat="1" applyFont="1" applyBorder="1"/>
    <xf numFmtId="0" fontId="11" fillId="16" borderId="0" xfId="0" applyFont="1" applyFill="1" applyAlignment="1">
      <alignment horizontal="center" vertical="center"/>
    </xf>
    <xf numFmtId="0" fontId="7" fillId="5" borderId="0" xfId="0" applyFont="1" applyFill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32" fillId="4" borderId="0" xfId="0" applyFont="1" applyFill="1" applyAlignment="1" applyProtection="1">
      <alignment horizontal="left" vertical="center"/>
      <protection hidden="1"/>
    </xf>
    <xf numFmtId="0" fontId="33" fillId="4" borderId="0" xfId="0" applyFont="1" applyFill="1" applyAlignment="1" applyProtection="1">
      <alignment vertical="top"/>
      <protection hidden="1"/>
    </xf>
    <xf numFmtId="0" fontId="23" fillId="4" borderId="12" xfId="0" applyFont="1" applyFill="1" applyBorder="1" applyAlignment="1" applyProtection="1">
      <alignment horizontal="left" vertical="center" indent="1"/>
      <protection hidden="1"/>
    </xf>
    <xf numFmtId="0" fontId="11" fillId="4" borderId="10" xfId="0" applyFont="1" applyFill="1" applyBorder="1" applyAlignment="1" applyProtection="1">
      <alignment horizontal="left" vertical="center" indent="1"/>
      <protection hidden="1"/>
    </xf>
    <xf numFmtId="164" fontId="11" fillId="0" borderId="0" xfId="0" applyNumberFormat="1" applyFont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2" fontId="15" fillId="10" borderId="1" xfId="0" applyNumberFormat="1" applyFont="1" applyFill="1" applyBorder="1" applyAlignment="1" applyProtection="1">
      <alignment horizontal="left" vertical="center"/>
      <protection hidden="1"/>
    </xf>
    <xf numFmtId="9" fontId="11" fillId="0" borderId="1" xfId="4" applyFont="1" applyBorder="1" applyAlignment="1">
      <alignment horizontal="center" vertical="center"/>
    </xf>
    <xf numFmtId="0" fontId="10" fillId="4" borderId="4" xfId="0" applyFont="1" applyFill="1" applyBorder="1" applyAlignment="1" applyProtection="1">
      <alignment horizontal="center" vertical="center" wrapText="1"/>
      <protection hidden="1"/>
    </xf>
    <xf numFmtId="164" fontId="11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164" fontId="11" fillId="15" borderId="1" xfId="0" applyNumberFormat="1" applyFont="1" applyFill="1" applyBorder="1" applyAlignment="1">
      <alignment horizontal="center"/>
    </xf>
    <xf numFmtId="3" fontId="11" fillId="0" borderId="0" xfId="0" applyNumberFormat="1" applyFont="1" applyAlignment="1">
      <alignment horizontal="right"/>
    </xf>
    <xf numFmtId="164" fontId="10" fillId="0" borderId="1" xfId="0" applyNumberFormat="1" applyFont="1" applyBorder="1" applyAlignment="1">
      <alignment horizontal="center"/>
    </xf>
    <xf numFmtId="9" fontId="11" fillId="0" borderId="1" xfId="4" applyFont="1" applyBorder="1" applyAlignment="1">
      <alignment horizontal="center"/>
    </xf>
    <xf numFmtId="2" fontId="11" fillId="0" borderId="1" xfId="4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167" fontId="11" fillId="0" borderId="1" xfId="4" applyNumberFormat="1" applyFont="1" applyBorder="1" applyAlignment="1">
      <alignment horizontal="center"/>
    </xf>
    <xf numFmtId="164" fontId="11" fillId="0" borderId="1" xfId="4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1" fontId="11" fillId="0" borderId="27" xfId="0" applyNumberFormat="1" applyFont="1" applyBorder="1" applyAlignment="1">
      <alignment horizontal="right"/>
    </xf>
    <xf numFmtId="0" fontId="11" fillId="17" borderId="1" xfId="0" applyFont="1" applyFill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1" fillId="0" borderId="1" xfId="0" applyNumberFormat="1" applyFont="1" applyBorder="1"/>
    <xf numFmtId="0" fontId="10" fillId="16" borderId="26" xfId="0" applyFont="1" applyFill="1" applyBorder="1" applyAlignment="1">
      <alignment horizontal="left" indent="1"/>
    </xf>
    <xf numFmtId="0" fontId="10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15" fillId="15" borderId="0" xfId="0" applyFont="1" applyFill="1" applyAlignment="1">
      <alignment horizontal="center"/>
    </xf>
    <xf numFmtId="164" fontId="10" fillId="15" borderId="1" xfId="0" applyNumberFormat="1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64" fontId="10" fillId="15" borderId="1" xfId="4" applyNumberFormat="1" applyFont="1" applyFill="1" applyBorder="1" applyAlignment="1">
      <alignment horizontal="center"/>
    </xf>
    <xf numFmtId="164" fontId="11" fillId="0" borderId="1" xfId="4" applyNumberFormat="1" applyFont="1" applyFill="1" applyBorder="1" applyAlignment="1">
      <alignment horizontal="center"/>
    </xf>
    <xf numFmtId="0" fontId="10" fillId="0" borderId="3" xfId="0" applyFont="1" applyBorder="1" applyAlignment="1" applyProtection="1">
      <alignment horizontal="left" vertical="center" wrapText="1" indent="1"/>
      <protection hidden="1"/>
    </xf>
    <xf numFmtId="0" fontId="6" fillId="4" borderId="28" xfId="0" applyFont="1" applyFill="1" applyBorder="1" applyAlignment="1" applyProtection="1">
      <alignment vertical="center"/>
      <protection hidden="1"/>
    </xf>
    <xf numFmtId="0" fontId="11" fillId="18" borderId="1" xfId="0" applyFont="1" applyFill="1" applyBorder="1" applyAlignment="1">
      <alignment horizontal="left" vertical="center"/>
    </xf>
    <xf numFmtId="0" fontId="36" fillId="0" borderId="0" xfId="0" applyFont="1"/>
    <xf numFmtId="0" fontId="11" fillId="18" borderId="0" xfId="0" applyFont="1" applyFill="1"/>
    <xf numFmtId="0" fontId="23" fillId="4" borderId="0" xfId="0" applyFont="1" applyFill="1" applyProtection="1">
      <protection hidden="1"/>
    </xf>
    <xf numFmtId="0" fontId="11" fillId="4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8" borderId="0" xfId="0" applyFont="1" applyFill="1" applyAlignment="1" applyProtection="1">
      <alignment vertical="center"/>
      <protection hidden="1"/>
    </xf>
    <xf numFmtId="0" fontId="11" fillId="8" borderId="0" xfId="0" applyFont="1" applyFill="1" applyProtection="1">
      <protection hidden="1"/>
    </xf>
    <xf numFmtId="0" fontId="23" fillId="0" borderId="0" xfId="0" applyFont="1" applyProtection="1">
      <protection hidden="1"/>
    </xf>
    <xf numFmtId="0" fontId="15" fillId="10" borderId="0" xfId="0" applyFont="1" applyFill="1" applyAlignment="1" applyProtection="1">
      <alignment horizontal="center" vertical="center"/>
      <protection hidden="1"/>
    </xf>
    <xf numFmtId="0" fontId="37" fillId="4" borderId="0" xfId="0" applyFont="1" applyFill="1" applyProtection="1">
      <protection hidden="1"/>
    </xf>
    <xf numFmtId="0" fontId="38" fillId="4" borderId="0" xfId="0" applyFont="1" applyFill="1" applyProtection="1">
      <protection hidden="1"/>
    </xf>
    <xf numFmtId="0" fontId="7" fillId="10" borderId="0" xfId="0" applyFont="1" applyFill="1" applyAlignment="1" applyProtection="1">
      <alignment horizontal="center"/>
      <protection hidden="1"/>
    </xf>
    <xf numFmtId="1" fontId="7" fillId="9" borderId="0" xfId="0" applyNumberFormat="1" applyFont="1" applyFill="1" applyAlignment="1" applyProtection="1">
      <alignment horizontal="center"/>
      <protection hidden="1"/>
    </xf>
    <xf numFmtId="0" fontId="7" fillId="9" borderId="0" xfId="0" applyFont="1" applyFill="1" applyAlignment="1" applyProtection="1">
      <alignment horizontal="center"/>
      <protection hidden="1"/>
    </xf>
    <xf numFmtId="0" fontId="38" fillId="0" borderId="0" xfId="0" applyFont="1" applyProtection="1">
      <protection hidden="1"/>
    </xf>
    <xf numFmtId="9" fontId="11" fillId="4" borderId="15" xfId="4" applyFont="1" applyFill="1" applyBorder="1" applyAlignment="1" applyProtection="1">
      <alignment horizontal="center"/>
      <protection hidden="1"/>
    </xf>
    <xf numFmtId="0" fontId="40" fillId="4" borderId="10" xfId="0" applyFont="1" applyFill="1" applyBorder="1" applyAlignment="1" applyProtection="1">
      <alignment horizontal="left" vertical="center" indent="1"/>
      <protection hidden="1"/>
    </xf>
    <xf numFmtId="0" fontId="40" fillId="0" borderId="10" xfId="0" applyFont="1" applyBorder="1" applyAlignment="1" applyProtection="1">
      <alignment horizontal="left" vertical="center" indent="1"/>
      <protection hidden="1"/>
    </xf>
    <xf numFmtId="0" fontId="41" fillId="4" borderId="0" xfId="0" applyFont="1" applyFill="1" applyAlignment="1" applyProtection="1">
      <alignment horizontal="center" vertical="center"/>
      <protection hidden="1"/>
    </xf>
    <xf numFmtId="0" fontId="42" fillId="2" borderId="0" xfId="0" applyFont="1" applyFill="1" applyAlignment="1" applyProtection="1">
      <alignment horizontal="left"/>
      <protection hidden="1"/>
    </xf>
    <xf numFmtId="0" fontId="43" fillId="2" borderId="0" xfId="0" applyFont="1" applyFill="1" applyAlignment="1" applyProtection="1">
      <alignment horizontal="center" vertical="center"/>
      <protection hidden="1"/>
    </xf>
    <xf numFmtId="0" fontId="44" fillId="2" borderId="0" xfId="0" applyFont="1" applyFill="1" applyAlignment="1" applyProtection="1">
      <alignment horizontal="center"/>
      <protection hidden="1"/>
    </xf>
    <xf numFmtId="9" fontId="11" fillId="0" borderId="0" xfId="4" applyFont="1"/>
    <xf numFmtId="9" fontId="10" fillId="4" borderId="15" xfId="4" applyFont="1" applyFill="1" applyBorder="1" applyAlignment="1" applyProtection="1">
      <alignment horizontal="center"/>
      <protection hidden="1"/>
    </xf>
    <xf numFmtId="3" fontId="10" fillId="4" borderId="9" xfId="0" applyNumberFormat="1" applyFont="1" applyFill="1" applyBorder="1" applyAlignment="1" applyProtection="1">
      <alignment horizontal="center"/>
      <protection hidden="1"/>
    </xf>
    <xf numFmtId="0" fontId="15" fillId="9" borderId="0" xfId="0" applyFont="1" applyFill="1" applyAlignment="1" applyProtection="1">
      <alignment horizontal="right"/>
      <protection hidden="1"/>
    </xf>
    <xf numFmtId="164" fontId="11" fillId="11" borderId="1" xfId="0" applyNumberFormat="1" applyFont="1" applyFill="1" applyBorder="1" applyAlignment="1">
      <alignment horizontal="center"/>
    </xf>
    <xf numFmtId="3" fontId="11" fillId="4" borderId="9" xfId="0" applyNumberFormat="1" applyFont="1" applyFill="1" applyBorder="1" applyAlignment="1" applyProtection="1">
      <alignment horizontal="center"/>
      <protection hidden="1"/>
    </xf>
    <xf numFmtId="0" fontId="10" fillId="7" borderId="9" xfId="0" applyFont="1" applyFill="1" applyBorder="1" applyAlignment="1" applyProtection="1">
      <alignment horizontal="left" vertical="center" indent="1"/>
      <protection locked="0"/>
    </xf>
    <xf numFmtId="0" fontId="11" fillId="14" borderId="13" xfId="0" applyFont="1" applyFill="1" applyBorder="1" applyAlignment="1" applyProtection="1">
      <alignment horizontal="left" vertical="center" indent="1"/>
      <protection locked="0"/>
    </xf>
    <xf numFmtId="0" fontId="11" fillId="7" borderId="12" xfId="0" applyFont="1" applyFill="1" applyBorder="1" applyAlignment="1" applyProtection="1">
      <alignment horizontal="left" vertical="center" indent="1"/>
      <protection locked="0"/>
    </xf>
    <xf numFmtId="0" fontId="11" fillId="7" borderId="10" xfId="0" applyFont="1" applyFill="1" applyBorder="1" applyAlignment="1" applyProtection="1">
      <alignment horizontal="left" vertical="center" indent="1"/>
      <protection hidden="1"/>
    </xf>
    <xf numFmtId="3" fontId="11" fillId="6" borderId="9" xfId="0" applyNumberFormat="1" applyFont="1" applyFill="1" applyBorder="1" applyAlignment="1" applyProtection="1">
      <alignment horizontal="center"/>
      <protection locked="0"/>
    </xf>
    <xf numFmtId="166" fontId="11" fillId="6" borderId="15" xfId="0" applyNumberFormat="1" applyFont="1" applyFill="1" applyBorder="1" applyAlignment="1" applyProtection="1">
      <alignment horizontal="center"/>
      <protection locked="0"/>
    </xf>
    <xf numFmtId="9" fontId="11" fillId="6" borderId="15" xfId="0" applyNumberFormat="1" applyFont="1" applyFill="1" applyBorder="1" applyAlignment="1" applyProtection="1">
      <alignment horizontal="center"/>
      <protection locked="0"/>
    </xf>
    <xf numFmtId="0" fontId="11" fillId="7" borderId="10" xfId="0" applyFont="1" applyFill="1" applyBorder="1" applyAlignment="1" applyProtection="1">
      <alignment horizontal="left" vertical="center" indent="1"/>
      <protection locked="0"/>
    </xf>
    <xf numFmtId="166" fontId="11" fillId="3" borderId="9" xfId="0" applyNumberFormat="1" applyFont="1" applyFill="1" applyBorder="1" applyAlignment="1" applyProtection="1">
      <alignment horizontal="center"/>
      <protection locked="0"/>
    </xf>
    <xf numFmtId="166" fontId="11" fillId="3" borderId="15" xfId="0" applyNumberFormat="1" applyFont="1" applyFill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left" vertical="center" indent="1"/>
      <protection hidden="1"/>
    </xf>
    <xf numFmtId="0" fontId="11" fillId="0" borderId="14" xfId="0" applyFont="1" applyBorder="1" applyAlignment="1" applyProtection="1">
      <alignment horizontal="left" vertical="center" indent="1"/>
      <protection hidden="1"/>
    </xf>
    <xf numFmtId="0" fontId="11" fillId="6" borderId="12" xfId="0" applyFont="1" applyFill="1" applyBorder="1" applyAlignment="1" applyProtection="1">
      <alignment horizontal="left" vertical="center" indent="1"/>
      <protection hidden="1"/>
    </xf>
    <xf numFmtId="0" fontId="11" fillId="6" borderId="14" xfId="0" applyFont="1" applyFill="1" applyBorder="1" applyAlignment="1" applyProtection="1">
      <alignment horizontal="left" vertical="center" indent="1"/>
      <protection hidden="1"/>
    </xf>
    <xf numFmtId="0" fontId="11" fillId="5" borderId="12" xfId="0" applyFont="1" applyFill="1" applyBorder="1" applyAlignment="1" applyProtection="1">
      <alignment horizontal="left" vertical="center" indent="1"/>
      <protection hidden="1"/>
    </xf>
    <xf numFmtId="0" fontId="11" fillId="5" borderId="14" xfId="0" applyFont="1" applyFill="1" applyBorder="1" applyAlignment="1" applyProtection="1">
      <alignment horizontal="left" vertical="center" indent="1"/>
      <protection hidden="1"/>
    </xf>
    <xf numFmtId="0" fontId="11" fillId="4" borderId="5" xfId="0" applyFont="1" applyFill="1" applyBorder="1" applyAlignment="1" applyProtection="1">
      <alignment horizontal="left" vertical="center" wrapText="1"/>
      <protection hidden="1"/>
    </xf>
    <xf numFmtId="0" fontId="11" fillId="4" borderId="0" xfId="0" applyFont="1" applyFill="1" applyAlignment="1" applyProtection="1">
      <alignment horizontal="left" vertical="top" wrapText="1"/>
      <protection hidden="1"/>
    </xf>
    <xf numFmtId="0" fontId="11" fillId="7" borderId="12" xfId="0" applyFont="1" applyFill="1" applyBorder="1" applyAlignment="1" applyProtection="1">
      <alignment horizontal="left" vertical="center" indent="1"/>
      <protection hidden="1"/>
    </xf>
    <xf numFmtId="0" fontId="11" fillId="7" borderId="14" xfId="0" applyFont="1" applyFill="1" applyBorder="1" applyAlignment="1" applyProtection="1">
      <alignment horizontal="left" vertical="center" indent="1"/>
      <protection hidden="1"/>
    </xf>
    <xf numFmtId="0" fontId="11" fillId="3" borderId="12" xfId="0" applyFont="1" applyFill="1" applyBorder="1" applyAlignment="1" applyProtection="1">
      <alignment horizontal="left" vertical="center" indent="1"/>
      <protection hidden="1"/>
    </xf>
    <xf numFmtId="0" fontId="11" fillId="3" borderId="14" xfId="0" applyFont="1" applyFill="1" applyBorder="1" applyAlignment="1" applyProtection="1">
      <alignment horizontal="left" vertical="center" indent="1"/>
      <protection hidden="1"/>
    </xf>
    <xf numFmtId="0" fontId="10" fillId="4" borderId="5" xfId="0" applyFont="1" applyFill="1" applyBorder="1" applyAlignment="1" applyProtection="1">
      <alignment horizontal="left" wrapText="1"/>
      <protection hidden="1"/>
    </xf>
    <xf numFmtId="0" fontId="10" fillId="4" borderId="0" xfId="0" applyFont="1" applyFill="1" applyAlignment="1" applyProtection="1">
      <alignment horizontal="left" vertical="center" wrapText="1"/>
      <protection hidden="1"/>
    </xf>
    <xf numFmtId="0" fontId="11" fillId="0" borderId="5" xfId="0" applyFont="1" applyBorder="1" applyAlignment="1" applyProtection="1">
      <alignment horizontal="left" vertical="center" indent="1"/>
      <protection hidden="1"/>
    </xf>
    <xf numFmtId="0" fontId="11" fillId="0" borderId="11" xfId="0" applyFont="1" applyBorder="1" applyAlignment="1" applyProtection="1">
      <alignment horizontal="left" vertical="center" indent="1"/>
      <protection hidden="1"/>
    </xf>
    <xf numFmtId="0" fontId="11" fillId="14" borderId="12" xfId="0" applyFont="1" applyFill="1" applyBorder="1" applyAlignment="1" applyProtection="1">
      <alignment horizontal="left" vertical="center" indent="1"/>
      <protection locked="0"/>
    </xf>
    <xf numFmtId="0" fontId="11" fillId="14" borderId="13" xfId="0" applyFont="1" applyFill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hidden="1"/>
    </xf>
    <xf numFmtId="0" fontId="11" fillId="4" borderId="15" xfId="0" applyFont="1" applyFill="1" applyBorder="1" applyAlignment="1" applyProtection="1">
      <alignment horizontal="left" vertical="center" indent="1"/>
      <protection hidden="1"/>
    </xf>
    <xf numFmtId="0" fontId="11" fillId="4" borderId="13" xfId="0" applyFont="1" applyFill="1" applyBorder="1" applyAlignment="1" applyProtection="1">
      <alignment horizontal="left" vertical="center" indent="1"/>
      <protection hidden="1"/>
    </xf>
    <xf numFmtId="0" fontId="10" fillId="4" borderId="13" xfId="0" applyFont="1" applyFill="1" applyBorder="1" applyAlignment="1" applyProtection="1">
      <alignment horizontal="right" vertical="center" indent="1"/>
      <protection hidden="1"/>
    </xf>
    <xf numFmtId="0" fontId="10" fillId="4" borderId="10" xfId="0" applyFont="1" applyFill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horizontal="left" vertical="center" wrapText="1" indent="1"/>
      <protection hidden="1"/>
    </xf>
    <xf numFmtId="0" fontId="10" fillId="0" borderId="6" xfId="0" applyFont="1" applyBorder="1" applyAlignment="1" applyProtection="1">
      <alignment horizontal="left" vertical="center" wrapText="1" indent="1"/>
      <protection hidden="1"/>
    </xf>
    <xf numFmtId="0" fontId="10" fillId="0" borderId="16" xfId="0" applyFont="1" applyBorder="1" applyAlignment="1" applyProtection="1">
      <alignment horizontal="center" vertical="center" wrapText="1"/>
      <protection hidden="1"/>
    </xf>
    <xf numFmtId="0" fontId="10" fillId="0" borderId="7" xfId="0" applyFont="1" applyBorder="1" applyAlignment="1" applyProtection="1">
      <alignment horizontal="center" vertical="center" wrapText="1"/>
      <protection hidden="1"/>
    </xf>
    <xf numFmtId="0" fontId="11" fillId="0" borderId="10" xfId="0" applyFont="1" applyBorder="1" applyAlignment="1" applyProtection="1">
      <alignment horizontal="left" vertical="center" indent="1"/>
      <protection hidden="1"/>
    </xf>
    <xf numFmtId="166" fontId="10" fillId="0" borderId="15" xfId="0" applyNumberFormat="1" applyFont="1" applyBorder="1" applyAlignment="1" applyProtection="1">
      <alignment horizontal="right" vertical="center" indent="1"/>
      <protection hidden="1"/>
    </xf>
    <xf numFmtId="166" fontId="10" fillId="0" borderId="13" xfId="0" applyNumberFormat="1" applyFont="1" applyBorder="1" applyAlignment="1" applyProtection="1">
      <alignment horizontal="right" vertical="center" indent="1"/>
      <protection hidden="1"/>
    </xf>
    <xf numFmtId="3" fontId="11" fillId="0" borderId="15" xfId="0" applyNumberFormat="1" applyFont="1" applyBorder="1" applyAlignment="1" applyProtection="1">
      <alignment horizontal="right" vertical="center" indent="1"/>
      <protection hidden="1"/>
    </xf>
    <xf numFmtId="3" fontId="11" fillId="0" borderId="10" xfId="0" applyNumberFormat="1" applyFont="1" applyBorder="1" applyAlignment="1" applyProtection="1">
      <alignment horizontal="right" vertical="center" indent="1"/>
      <protection hidden="1"/>
    </xf>
    <xf numFmtId="3" fontId="11" fillId="0" borderId="13" xfId="0" applyNumberFormat="1" applyFont="1" applyBorder="1" applyAlignment="1" applyProtection="1">
      <alignment horizontal="right" vertical="center" indent="1"/>
      <protection hidden="1"/>
    </xf>
    <xf numFmtId="0" fontId="11" fillId="6" borderId="15" xfId="0" applyFont="1" applyFill="1" applyBorder="1" applyAlignment="1" applyProtection="1">
      <alignment horizontal="left" vertical="center" indent="1"/>
      <protection locked="0"/>
    </xf>
    <xf numFmtId="0" fontId="11" fillId="6" borderId="13" xfId="0" applyFont="1" applyFill="1" applyBorder="1" applyAlignment="1" applyProtection="1">
      <alignment horizontal="left" vertical="center" indent="1"/>
      <protection locked="0"/>
    </xf>
    <xf numFmtId="0" fontId="25" fillId="0" borderId="13" xfId="0" applyFont="1" applyBorder="1" applyAlignment="1" applyProtection="1">
      <alignment horizontal="left" vertical="center" indent="1"/>
      <protection hidden="1"/>
    </xf>
    <xf numFmtId="0" fontId="10" fillId="0" borderId="13" xfId="0" applyFont="1" applyBorder="1" applyAlignment="1" applyProtection="1">
      <alignment horizontal="left" vertical="center" wrapText="1"/>
      <protection hidden="1"/>
    </xf>
    <xf numFmtId="0" fontId="10" fillId="0" borderId="10" xfId="0" applyFont="1" applyBorder="1" applyAlignment="1" applyProtection="1">
      <alignment horizontal="left" vertical="center" wrapText="1"/>
      <protection hidden="1"/>
    </xf>
    <xf numFmtId="0" fontId="11" fillId="7" borderId="15" xfId="0" applyFont="1" applyFill="1" applyBorder="1" applyAlignment="1" applyProtection="1">
      <alignment horizontal="left" vertical="center" indent="1"/>
      <protection locked="0"/>
    </xf>
    <xf numFmtId="0" fontId="11" fillId="7" borderId="13" xfId="0" applyFont="1" applyFill="1" applyBorder="1" applyAlignment="1" applyProtection="1">
      <alignment horizontal="left" vertical="center" indent="1"/>
      <protection locked="0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10" xfId="0" applyFont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 wrapText="1"/>
      <protection hidden="1"/>
    </xf>
    <xf numFmtId="0" fontId="11" fillId="14" borderId="14" xfId="0" applyFont="1" applyFill="1" applyBorder="1" applyAlignment="1" applyProtection="1">
      <alignment horizontal="left" vertical="center" indent="1"/>
      <protection locked="0"/>
    </xf>
    <xf numFmtId="0" fontId="11" fillId="7" borderId="9" xfId="0" applyFont="1" applyFill="1" applyBorder="1" applyAlignment="1" applyProtection="1">
      <alignment horizontal="left" indent="1"/>
      <protection locked="0"/>
    </xf>
    <xf numFmtId="0" fontId="11" fillId="7" borderId="15" xfId="0" applyFont="1" applyFill="1" applyBorder="1" applyAlignment="1" applyProtection="1">
      <alignment horizontal="left" indent="1"/>
      <protection locked="0"/>
    </xf>
    <xf numFmtId="0" fontId="14" fillId="4" borderId="15" xfId="0" applyFont="1" applyFill="1" applyBorder="1" applyAlignment="1" applyProtection="1">
      <alignment horizontal="left" indent="1"/>
      <protection hidden="1"/>
    </xf>
    <xf numFmtId="0" fontId="14" fillId="4" borderId="10" xfId="0" applyFont="1" applyFill="1" applyBorder="1" applyAlignment="1" applyProtection="1">
      <alignment horizontal="left" indent="1"/>
      <protection hidden="1"/>
    </xf>
    <xf numFmtId="0" fontId="11" fillId="7" borderId="13" xfId="0" applyFont="1" applyFill="1" applyBorder="1" applyAlignment="1" applyProtection="1">
      <alignment horizontal="left" indent="1"/>
      <protection locked="0"/>
    </xf>
    <xf numFmtId="0" fontId="4" fillId="4" borderId="0" xfId="0" applyFont="1" applyFill="1" applyAlignment="1" applyProtection="1">
      <alignment horizontal="left" vertical="center" wrapText="1"/>
      <protection hidden="1"/>
    </xf>
    <xf numFmtId="0" fontId="11" fillId="3" borderId="9" xfId="0" applyFont="1" applyFill="1" applyBorder="1" applyAlignment="1" applyProtection="1">
      <alignment horizontal="left" indent="1"/>
      <protection locked="0"/>
    </xf>
    <xf numFmtId="0" fontId="11" fillId="3" borderId="15" xfId="0" applyFont="1" applyFill="1" applyBorder="1" applyAlignment="1" applyProtection="1">
      <alignment horizontal="left" indent="1"/>
      <protection locked="0"/>
    </xf>
    <xf numFmtId="166" fontId="11" fillId="3" borderId="9" xfId="0" applyNumberFormat="1" applyFont="1" applyFill="1" applyBorder="1" applyAlignment="1" applyProtection="1">
      <alignment horizontal="left" vertical="center" indent="1"/>
      <protection locked="0"/>
    </xf>
    <xf numFmtId="166" fontId="11" fillId="3" borderId="15" xfId="0" applyNumberFormat="1" applyFont="1" applyFill="1" applyBorder="1" applyAlignment="1" applyProtection="1">
      <alignment horizontal="left" vertical="center" indent="1"/>
      <protection locked="0"/>
    </xf>
    <xf numFmtId="164" fontId="11" fillId="6" borderId="15" xfId="0" applyNumberFormat="1" applyFont="1" applyFill="1" applyBorder="1" applyAlignment="1" applyProtection="1">
      <alignment horizontal="left" indent="1"/>
      <protection locked="0"/>
    </xf>
    <xf numFmtId="164" fontId="11" fillId="6" borderId="13" xfId="0" applyNumberFormat="1" applyFont="1" applyFill="1" applyBorder="1" applyAlignment="1" applyProtection="1">
      <alignment horizontal="left" indent="1"/>
      <protection locked="0"/>
    </xf>
    <xf numFmtId="0" fontId="34" fillId="4" borderId="5" xfId="0" applyFont="1" applyFill="1" applyBorder="1" applyAlignment="1" applyProtection="1">
      <alignment horizontal="left" vertical="center" indent="1"/>
      <protection hidden="1"/>
    </xf>
    <xf numFmtId="3" fontId="39" fillId="0" borderId="15" xfId="0" applyNumberFormat="1" applyFont="1" applyBorder="1" applyAlignment="1" applyProtection="1">
      <alignment horizontal="left" vertical="center" indent="1"/>
      <protection hidden="1"/>
    </xf>
    <xf numFmtId="3" fontId="39" fillId="0" borderId="13" xfId="0" applyNumberFormat="1" applyFont="1" applyBorder="1" applyAlignment="1" applyProtection="1">
      <alignment horizontal="left" vertical="center" indent="1"/>
      <protection hidden="1"/>
    </xf>
    <xf numFmtId="166" fontId="39" fillId="0" borderId="15" xfId="0" applyNumberFormat="1" applyFont="1" applyBorder="1" applyAlignment="1" applyProtection="1">
      <alignment horizontal="left" vertical="center" indent="1"/>
      <protection hidden="1"/>
    </xf>
    <xf numFmtId="166" fontId="39" fillId="0" borderId="13" xfId="0" applyNumberFormat="1" applyFont="1" applyBorder="1" applyAlignment="1" applyProtection="1">
      <alignment horizontal="left" vertical="center" indent="1"/>
      <protection hidden="1"/>
    </xf>
    <xf numFmtId="164" fontId="14" fillId="4" borderId="15" xfId="0" applyNumberFormat="1" applyFont="1" applyFill="1" applyBorder="1" applyAlignment="1" applyProtection="1">
      <alignment horizontal="left" indent="1"/>
      <protection hidden="1"/>
    </xf>
    <xf numFmtId="164" fontId="14" fillId="4" borderId="10" xfId="0" applyNumberFormat="1" applyFont="1" applyFill="1" applyBorder="1" applyAlignment="1" applyProtection="1">
      <alignment horizontal="left" indent="1"/>
      <protection hidden="1"/>
    </xf>
    <xf numFmtId="166" fontId="11" fillId="0" borderId="15" xfId="0" applyNumberFormat="1" applyFont="1" applyBorder="1" applyAlignment="1" applyProtection="1">
      <alignment horizontal="left" vertical="center" indent="1"/>
      <protection hidden="1"/>
    </xf>
    <xf numFmtId="166" fontId="11" fillId="0" borderId="13" xfId="0" applyNumberFormat="1" applyFont="1" applyBorder="1" applyAlignment="1" applyProtection="1">
      <alignment horizontal="left" vertical="center" indent="1"/>
      <protection hidden="1"/>
    </xf>
    <xf numFmtId="0" fontId="11" fillId="6" borderId="13" xfId="0" applyFont="1" applyFill="1" applyBorder="1" applyAlignment="1" applyProtection="1">
      <alignment horizontal="left" vertical="top"/>
      <protection locked="0"/>
    </xf>
    <xf numFmtId="3" fontId="11" fillId="0" borderId="15" xfId="0" applyNumberFormat="1" applyFont="1" applyBorder="1" applyAlignment="1" applyProtection="1">
      <alignment horizontal="left" vertical="center" indent="1"/>
      <protection hidden="1"/>
    </xf>
    <xf numFmtId="3" fontId="11" fillId="0" borderId="13" xfId="0" applyNumberFormat="1" applyFont="1" applyBorder="1" applyAlignment="1" applyProtection="1">
      <alignment horizontal="left" vertical="center" indent="1"/>
      <protection hidden="1"/>
    </xf>
  </cellXfs>
  <cellStyles count="7">
    <cellStyle name="Comma 2" xfId="3" xr:uid="{6D5C1A68-AA6F-41E3-BB4A-120381538E8D}"/>
    <cellStyle name="Hyperlink" xfId="5" builtinId="8"/>
    <cellStyle name="Normal" xfId="0" builtinId="0"/>
    <cellStyle name="Normal 2" xfId="1" xr:uid="{21F09A74-D57B-4F8C-92F9-5389967E6AD1}"/>
    <cellStyle name="Normal 3" xfId="6" xr:uid="{2C1967BA-0B50-4F3B-A531-A42F58556FEF}"/>
    <cellStyle name="Percent" xfId="4" builtinId="5"/>
    <cellStyle name="Percent 2" xfId="2" xr:uid="{882A0153-5D87-4730-A435-370C374FDBE3}"/>
  </cellStyles>
  <dxfs count="49"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ont>
        <color theme="0" tint="-0.1499679555650502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ont>
        <color theme="0" tint="-0.1499679555650502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ont>
        <color theme="0" tint="-0.1499679555650502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ont>
        <color theme="0" tint="-0.1499679555650502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ont>
        <color theme="0" tint="-0.1499679555650502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CCFFCC"/>
      <color rgb="FFFFFF00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3623556640085"/>
          <c:y val="0.11904756325104834"/>
          <c:w val="0.76326970995714138"/>
          <c:h val="0.59486052027462621"/>
        </c:manualLayout>
      </c:layout>
      <c:barChart>
        <c:barDir val="col"/>
        <c:grouping val="stacked"/>
        <c:varyColors val="0"/>
        <c:ser>
          <c:idx val="0"/>
          <c:order val="0"/>
          <c:tx>
            <c:v>FC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'B-1'!$N$49:$N$114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'B-1'!$O$49:$O$114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D-479E-A65A-872630639E95}"/>
            </c:ext>
          </c:extLst>
        </c:ser>
        <c:ser>
          <c:idx val="1"/>
          <c:order val="1"/>
          <c:tx>
            <c:v>CYCLE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'B-1'!$N$49:$N$114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'B-1'!$P$49:$P$114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8D-479E-A65A-872630639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938777791"/>
        <c:axId val="1938777375"/>
      </c:barChart>
      <c:lineChart>
        <c:grouping val="standard"/>
        <c:varyColors val="0"/>
        <c:ser>
          <c:idx val="2"/>
          <c:order val="2"/>
          <c:tx>
            <c:v>BIN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'B-1'!$N$49:$N$114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'B-1'!$Q$49:$Q$114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8D-479E-A65A-872630639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110207"/>
        <c:axId val="1244112703"/>
      </c:lineChart>
      <c:catAx>
        <c:axId val="1938777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TEMP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375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387773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CP [MWh]</a:t>
                </a:r>
              </a:p>
            </c:rich>
          </c:tx>
          <c:layout>
            <c:manualLayout>
              <c:xMode val="edge"/>
              <c:yMode val="edge"/>
              <c:x val="2.345908501943586E-2"/>
              <c:y val="0.32230080218811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791"/>
        <c:crosses val="autoZero"/>
        <c:crossBetween val="between"/>
      </c:valAx>
      <c:valAx>
        <c:axId val="12441127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BIN</a:t>
                </a:r>
                <a:r>
                  <a:rPr lang="fr-CH" sz="1050" b="1" baseline="0"/>
                  <a:t> [h/a]</a:t>
                </a:r>
                <a:endParaRPr lang="fr-CH" sz="1050" b="1"/>
              </a:p>
            </c:rich>
          </c:tx>
          <c:layout>
            <c:manualLayout>
              <c:xMode val="edge"/>
              <c:yMode val="edge"/>
              <c:x val="0.94997973354596499"/>
              <c:y val="0.311021243352124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110207"/>
        <c:crosses val="max"/>
        <c:crossBetween val="between"/>
      </c:valAx>
      <c:catAx>
        <c:axId val="124411020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2441127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53971892753913"/>
          <c:y val="0.89563766252792354"/>
          <c:w val="0.58506495232399747"/>
          <c:h val="8.1445372742484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3623556640085"/>
          <c:y val="0.11904756325104834"/>
          <c:w val="0.76326970995714138"/>
          <c:h val="0.59486052027462621"/>
        </c:manualLayout>
      </c:layout>
      <c:barChart>
        <c:barDir val="col"/>
        <c:grouping val="stacked"/>
        <c:varyColors val="0"/>
        <c:ser>
          <c:idx val="0"/>
          <c:order val="0"/>
          <c:tx>
            <c:v>FC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'B-1'!$O$49:$O$114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B-4699-A032-8C3F25042167}"/>
            </c:ext>
          </c:extLst>
        </c:ser>
        <c:ser>
          <c:idx val="1"/>
          <c:order val="1"/>
          <c:tx>
            <c:v>CYCLE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'B-2'!$P$49:$P$114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BB-4699-A032-8C3F25042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938777791"/>
        <c:axId val="1938777375"/>
      </c:barChart>
      <c:lineChart>
        <c:grouping val="standard"/>
        <c:varyColors val="0"/>
        <c:ser>
          <c:idx val="2"/>
          <c:order val="2"/>
          <c:tx>
            <c:v>BIN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'B-2'!$Q$49:$Q$114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BB-4699-A032-8C3F25042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110207"/>
        <c:axId val="1244112703"/>
      </c:lineChart>
      <c:catAx>
        <c:axId val="1938777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TEMP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375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387773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CP [MWh]</a:t>
                </a:r>
              </a:p>
            </c:rich>
          </c:tx>
          <c:layout>
            <c:manualLayout>
              <c:xMode val="edge"/>
              <c:yMode val="edge"/>
              <c:x val="2.345908501943586E-2"/>
              <c:y val="0.32230080218811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791"/>
        <c:crosses val="autoZero"/>
        <c:crossBetween val="between"/>
      </c:valAx>
      <c:valAx>
        <c:axId val="12441127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BIN</a:t>
                </a:r>
                <a:r>
                  <a:rPr lang="fr-CH" sz="1050" b="1" baseline="0"/>
                  <a:t> [h/a]</a:t>
                </a:r>
                <a:endParaRPr lang="fr-CH" sz="1050" b="1"/>
              </a:p>
            </c:rich>
          </c:tx>
          <c:layout>
            <c:manualLayout>
              <c:xMode val="edge"/>
              <c:yMode val="edge"/>
              <c:x val="0.94997973354596499"/>
              <c:y val="0.311021243352124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110207"/>
        <c:crosses val="max"/>
        <c:crossBetween val="between"/>
      </c:valAx>
      <c:catAx>
        <c:axId val="124411020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2441127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53971892753913"/>
          <c:y val="0.89563766252792354"/>
          <c:w val="0.58506495232399747"/>
          <c:h val="8.1445372742484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3623556640085"/>
          <c:y val="0.11904756325104834"/>
          <c:w val="0.76326970995714138"/>
          <c:h val="0.59486052027462621"/>
        </c:manualLayout>
      </c:layout>
      <c:barChart>
        <c:barDir val="col"/>
        <c:grouping val="stacked"/>
        <c:varyColors val="0"/>
        <c:ser>
          <c:idx val="0"/>
          <c:order val="0"/>
          <c:tx>
            <c:v>FC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'B-3'!$O$49:$O$114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8-4DE8-A8F7-38733B944397}"/>
            </c:ext>
          </c:extLst>
        </c:ser>
        <c:ser>
          <c:idx val="1"/>
          <c:order val="1"/>
          <c:tx>
            <c:v>CYCLE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'B-3'!$P$49:$P$114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8-4DE8-A8F7-38733B944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938777791"/>
        <c:axId val="1938777375"/>
      </c:barChart>
      <c:lineChart>
        <c:grouping val="standard"/>
        <c:varyColors val="0"/>
        <c:ser>
          <c:idx val="2"/>
          <c:order val="2"/>
          <c:tx>
            <c:v>BIN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'B-3'!$Q$49:$Q$114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78-4DE8-A8F7-38733B944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110207"/>
        <c:axId val="1244112703"/>
      </c:lineChart>
      <c:catAx>
        <c:axId val="1938777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TEMP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375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387773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CP [MWh]</a:t>
                </a:r>
              </a:p>
            </c:rich>
          </c:tx>
          <c:layout>
            <c:manualLayout>
              <c:xMode val="edge"/>
              <c:yMode val="edge"/>
              <c:x val="2.345908501943586E-2"/>
              <c:y val="0.32230080218811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791"/>
        <c:crosses val="autoZero"/>
        <c:crossBetween val="between"/>
      </c:valAx>
      <c:valAx>
        <c:axId val="12441127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BIN</a:t>
                </a:r>
                <a:r>
                  <a:rPr lang="fr-CH" sz="1050" b="1" baseline="0"/>
                  <a:t> [h/a]</a:t>
                </a:r>
                <a:endParaRPr lang="fr-CH" sz="1050" b="1"/>
              </a:p>
            </c:rich>
          </c:tx>
          <c:layout>
            <c:manualLayout>
              <c:xMode val="edge"/>
              <c:yMode val="edge"/>
              <c:x val="0.94997973354596499"/>
              <c:y val="0.311021243352124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110207"/>
        <c:crosses val="max"/>
        <c:crossBetween val="between"/>
      </c:valAx>
      <c:catAx>
        <c:axId val="124411020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2441127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53971892753913"/>
          <c:y val="0.89563766252792354"/>
          <c:w val="0.58506495232399747"/>
          <c:h val="8.1445372742484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3623556640085"/>
          <c:y val="0.11904756325104834"/>
          <c:w val="0.76326970995714138"/>
          <c:h val="0.59486052027462621"/>
        </c:manualLayout>
      </c:layout>
      <c:barChart>
        <c:barDir val="col"/>
        <c:grouping val="stacked"/>
        <c:varyColors val="0"/>
        <c:ser>
          <c:idx val="0"/>
          <c:order val="0"/>
          <c:tx>
            <c:v>FC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'B-4'!$O$49:$O$114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0-4C5E-A134-6AAF71D0F71E}"/>
            </c:ext>
          </c:extLst>
        </c:ser>
        <c:ser>
          <c:idx val="1"/>
          <c:order val="1"/>
          <c:tx>
            <c:v>CYCLE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'B-4'!$P$49:$P$114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F0-4C5E-A134-6AAF71D0F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938777791"/>
        <c:axId val="1938777375"/>
      </c:barChart>
      <c:lineChart>
        <c:grouping val="standard"/>
        <c:varyColors val="0"/>
        <c:ser>
          <c:idx val="2"/>
          <c:order val="2"/>
          <c:tx>
            <c:v>BIN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'B-4'!$N$49:$N$114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'B-4'!$Q$49:$Q$114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F0-4C5E-A134-6AAF71D0F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110207"/>
        <c:axId val="1244112703"/>
      </c:lineChart>
      <c:catAx>
        <c:axId val="1938777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TEMP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375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387773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CP [MWh]</a:t>
                </a:r>
              </a:p>
            </c:rich>
          </c:tx>
          <c:layout>
            <c:manualLayout>
              <c:xMode val="edge"/>
              <c:yMode val="edge"/>
              <c:x val="2.345908501943586E-2"/>
              <c:y val="0.32230080218811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791"/>
        <c:crosses val="autoZero"/>
        <c:crossBetween val="between"/>
      </c:valAx>
      <c:valAx>
        <c:axId val="12441127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BIN</a:t>
                </a:r>
                <a:r>
                  <a:rPr lang="fr-CH" sz="1050" b="1" baseline="0"/>
                  <a:t> [h/a]</a:t>
                </a:r>
                <a:endParaRPr lang="fr-CH" sz="1050" b="1"/>
              </a:p>
            </c:rich>
          </c:tx>
          <c:layout>
            <c:manualLayout>
              <c:xMode val="edge"/>
              <c:yMode val="edge"/>
              <c:x val="0.94997973354596499"/>
              <c:y val="0.311021243352124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110207"/>
        <c:crosses val="max"/>
        <c:crossBetween val="between"/>
      </c:valAx>
      <c:catAx>
        <c:axId val="124411020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2441127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53971892753913"/>
          <c:y val="0.89563766252792354"/>
          <c:w val="0.58506495232399747"/>
          <c:h val="8.1445372742484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3623556640085"/>
          <c:y val="0.11904756325104834"/>
          <c:w val="0.76326970995714138"/>
          <c:h val="0.59486052027462621"/>
        </c:manualLayout>
      </c:layout>
      <c:barChart>
        <c:barDir val="col"/>
        <c:grouping val="stacked"/>
        <c:varyColors val="0"/>
        <c:ser>
          <c:idx val="0"/>
          <c:order val="0"/>
          <c:tx>
            <c:v>FC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'B-5'!$O$49:$O$114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4-4E75-BC11-FB9C75506C11}"/>
            </c:ext>
          </c:extLst>
        </c:ser>
        <c:ser>
          <c:idx val="1"/>
          <c:order val="1"/>
          <c:tx>
            <c:v>CYCLE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'B-2'!$N$49:$N$114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'B-5'!$P$49:$P$114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4-4E75-BC11-FB9C75506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938777791"/>
        <c:axId val="1938777375"/>
      </c:barChart>
      <c:lineChart>
        <c:grouping val="standard"/>
        <c:varyColors val="0"/>
        <c:ser>
          <c:idx val="2"/>
          <c:order val="2"/>
          <c:tx>
            <c:v>BIN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'B-5'!$N$49:$N$114</c:f>
              <c:numCache>
                <c:formatCode>0</c:formatCode>
                <c:ptCount val="66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</c:numCache>
            </c:numRef>
          </c:cat>
          <c:val>
            <c:numRef>
              <c:f>'B-5'!$Q$49:$Q$114</c:f>
              <c:numCache>
                <c:formatCode>General</c:formatCode>
                <c:ptCount val="66"/>
                <c:pt idx="0" formatCode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4-4E75-BC11-FB9C75506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110207"/>
        <c:axId val="1244112703"/>
      </c:lineChart>
      <c:catAx>
        <c:axId val="1938777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TEMP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375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387773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CP [MWh]</a:t>
                </a:r>
              </a:p>
            </c:rich>
          </c:tx>
          <c:layout>
            <c:manualLayout>
              <c:xMode val="edge"/>
              <c:yMode val="edge"/>
              <c:x val="2.345908501943586E-2"/>
              <c:y val="0.32230080218811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777791"/>
        <c:crosses val="autoZero"/>
        <c:crossBetween val="between"/>
      </c:valAx>
      <c:valAx>
        <c:axId val="12441127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 sz="1050" b="1"/>
                  <a:t>BIN</a:t>
                </a:r>
                <a:r>
                  <a:rPr lang="fr-CH" sz="1050" b="1" baseline="0"/>
                  <a:t> [h/a]</a:t>
                </a:r>
                <a:endParaRPr lang="fr-CH" sz="1050" b="1"/>
              </a:p>
            </c:rich>
          </c:tx>
          <c:layout>
            <c:manualLayout>
              <c:xMode val="edge"/>
              <c:yMode val="edge"/>
              <c:x val="0.94997973354596499"/>
              <c:y val="0.311021243352124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110207"/>
        <c:crosses val="max"/>
        <c:crossBetween val="between"/>
      </c:valAx>
      <c:catAx>
        <c:axId val="124411020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2441127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53971892753913"/>
          <c:y val="0.89563766252792354"/>
          <c:w val="0.58506495232399747"/>
          <c:h val="8.1445372742484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BIN!$AS$376:$BO$376</c:f>
              <c:numCache>
                <c:formatCode>0%</c:formatCode>
                <c:ptCount val="23"/>
                <c:pt idx="0">
                  <c:v>0.45000000000000007</c:v>
                </c:pt>
                <c:pt idx="1">
                  <c:v>0.47500000000000003</c:v>
                </c:pt>
                <c:pt idx="2">
                  <c:v>0.5</c:v>
                </c:pt>
                <c:pt idx="3">
                  <c:v>0.52500000000000002</c:v>
                </c:pt>
                <c:pt idx="4">
                  <c:v>0.55000000000000004</c:v>
                </c:pt>
                <c:pt idx="5">
                  <c:v>0.57499999999999996</c:v>
                </c:pt>
                <c:pt idx="6">
                  <c:v>0.6</c:v>
                </c:pt>
                <c:pt idx="7">
                  <c:v>0.625</c:v>
                </c:pt>
                <c:pt idx="8">
                  <c:v>0.65</c:v>
                </c:pt>
                <c:pt idx="9">
                  <c:v>0.67500000000000004</c:v>
                </c:pt>
                <c:pt idx="10">
                  <c:v>0.70000000000000007</c:v>
                </c:pt>
                <c:pt idx="11">
                  <c:v>0.72499999999999987</c:v>
                </c:pt>
                <c:pt idx="12">
                  <c:v>0.75</c:v>
                </c:pt>
                <c:pt idx="13">
                  <c:v>0.77500000000000002</c:v>
                </c:pt>
                <c:pt idx="14">
                  <c:v>0.80000000000000016</c:v>
                </c:pt>
                <c:pt idx="15">
                  <c:v>0.82499999999999996</c:v>
                </c:pt>
                <c:pt idx="16">
                  <c:v>0.85</c:v>
                </c:pt>
                <c:pt idx="17">
                  <c:v>0.87500000000000011</c:v>
                </c:pt>
                <c:pt idx="18">
                  <c:v>0.9</c:v>
                </c:pt>
                <c:pt idx="19">
                  <c:v>0.92499999999999993</c:v>
                </c:pt>
                <c:pt idx="20">
                  <c:v>0.95</c:v>
                </c:pt>
                <c:pt idx="21">
                  <c:v>0.97499999999999998</c:v>
                </c:pt>
                <c:pt idx="2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5-4818-94A2-FE91AC068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191215"/>
        <c:axId val="1686187887"/>
      </c:lineChart>
      <c:catAx>
        <c:axId val="168619121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6187887"/>
        <c:crosses val="autoZero"/>
        <c:auto val="1"/>
        <c:lblAlgn val="ctr"/>
        <c:lblOffset val="100"/>
        <c:noMultiLvlLbl val="0"/>
      </c:catAx>
      <c:valAx>
        <c:axId val="1686187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6191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BINw!$D$2:$O$2</c:f>
              <c:numCache>
                <c:formatCode>0.0</c:formatCode>
                <c:ptCount val="12"/>
                <c:pt idx="0">
                  <c:v>6.1</c:v>
                </c:pt>
                <c:pt idx="1">
                  <c:v>4.7</c:v>
                </c:pt>
                <c:pt idx="2">
                  <c:v>6.9</c:v>
                </c:pt>
                <c:pt idx="3">
                  <c:v>9.8000000000000007</c:v>
                </c:pt>
                <c:pt idx="4">
                  <c:v>13.3</c:v>
                </c:pt>
                <c:pt idx="5">
                  <c:v>18.100000000000001</c:v>
                </c:pt>
                <c:pt idx="6">
                  <c:v>22.1</c:v>
                </c:pt>
                <c:pt idx="7">
                  <c:v>20.8</c:v>
                </c:pt>
                <c:pt idx="8">
                  <c:v>17.8</c:v>
                </c:pt>
                <c:pt idx="9">
                  <c:v>13.5</c:v>
                </c:pt>
                <c:pt idx="10">
                  <c:v>11.4</c:v>
                </c:pt>
                <c:pt idx="11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8-4500-9CB1-FAF13AB182A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BINw!$D$3:$O$3</c:f>
              <c:numCache>
                <c:formatCode>0.0</c:formatCode>
                <c:ptCount val="12"/>
                <c:pt idx="0">
                  <c:v>6</c:v>
                </c:pt>
                <c:pt idx="1">
                  <c:v>4.9000000000000004</c:v>
                </c:pt>
                <c:pt idx="2">
                  <c:v>6.3</c:v>
                </c:pt>
                <c:pt idx="3">
                  <c:v>8.9</c:v>
                </c:pt>
                <c:pt idx="4">
                  <c:v>13.9</c:v>
                </c:pt>
                <c:pt idx="5">
                  <c:v>18.100000000000001</c:v>
                </c:pt>
                <c:pt idx="6">
                  <c:v>23.4</c:v>
                </c:pt>
                <c:pt idx="7">
                  <c:v>22.6</c:v>
                </c:pt>
                <c:pt idx="8">
                  <c:v>19.100000000000001</c:v>
                </c:pt>
                <c:pt idx="9">
                  <c:v>14.5</c:v>
                </c:pt>
                <c:pt idx="10">
                  <c:v>11.4</c:v>
                </c:pt>
                <c:pt idx="11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58-4500-9CB1-FAF13AB182A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BINw!$D$4:$O$4</c:f>
              <c:numCache>
                <c:formatCode>0.0</c:formatCode>
                <c:ptCount val="12"/>
                <c:pt idx="0">
                  <c:v>5.8</c:v>
                </c:pt>
                <c:pt idx="1">
                  <c:v>4.5999999999999996</c:v>
                </c:pt>
                <c:pt idx="2">
                  <c:v>6.98</c:v>
                </c:pt>
                <c:pt idx="3">
                  <c:v>9.8000000000000007</c:v>
                </c:pt>
                <c:pt idx="4">
                  <c:v>13.7</c:v>
                </c:pt>
                <c:pt idx="5">
                  <c:v>18</c:v>
                </c:pt>
                <c:pt idx="6">
                  <c:v>22.4</c:v>
                </c:pt>
                <c:pt idx="7">
                  <c:v>21.6</c:v>
                </c:pt>
                <c:pt idx="8">
                  <c:v>17.7</c:v>
                </c:pt>
                <c:pt idx="9">
                  <c:v>13.2</c:v>
                </c:pt>
                <c:pt idx="10">
                  <c:v>10.6</c:v>
                </c:pt>
                <c:pt idx="11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8-4500-9CB1-FAF13AB182A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BINw!$D$5:$O$5</c:f>
              <c:numCache>
                <c:formatCode>0.0</c:formatCode>
                <c:ptCount val="12"/>
                <c:pt idx="0">
                  <c:v>5.3</c:v>
                </c:pt>
                <c:pt idx="1">
                  <c:v>3.7</c:v>
                </c:pt>
                <c:pt idx="2">
                  <c:v>6</c:v>
                </c:pt>
                <c:pt idx="3">
                  <c:v>9.1999999999999993</c:v>
                </c:pt>
                <c:pt idx="4">
                  <c:v>13.1</c:v>
                </c:pt>
                <c:pt idx="5">
                  <c:v>18.100000000000001</c:v>
                </c:pt>
                <c:pt idx="6">
                  <c:v>21.8</c:v>
                </c:pt>
                <c:pt idx="7">
                  <c:v>21.8</c:v>
                </c:pt>
                <c:pt idx="8">
                  <c:v>18.600000000000001</c:v>
                </c:pt>
                <c:pt idx="9">
                  <c:v>13.7</c:v>
                </c:pt>
                <c:pt idx="10">
                  <c:v>10.7</c:v>
                </c:pt>
                <c:pt idx="11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58-4500-9CB1-FAF13AB182A7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BINw!$D$6:$O$6</c:f>
              <c:numCache>
                <c:formatCode>0.0</c:formatCode>
                <c:ptCount val="12"/>
                <c:pt idx="0">
                  <c:v>6.2</c:v>
                </c:pt>
                <c:pt idx="1">
                  <c:v>5</c:v>
                </c:pt>
                <c:pt idx="2">
                  <c:v>7</c:v>
                </c:pt>
                <c:pt idx="3">
                  <c:v>9.9</c:v>
                </c:pt>
                <c:pt idx="4">
                  <c:v>13.6</c:v>
                </c:pt>
                <c:pt idx="5">
                  <c:v>18.100000000000001</c:v>
                </c:pt>
                <c:pt idx="6">
                  <c:v>22.1</c:v>
                </c:pt>
                <c:pt idx="7">
                  <c:v>21.3</c:v>
                </c:pt>
                <c:pt idx="8">
                  <c:v>18.100000000000001</c:v>
                </c:pt>
                <c:pt idx="9">
                  <c:v>13.7</c:v>
                </c:pt>
                <c:pt idx="10">
                  <c:v>11</c:v>
                </c:pt>
                <c:pt idx="11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58-4500-9CB1-FAF13AB182A7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BINw!$D$7:$O$7</c:f>
              <c:numCache>
                <c:formatCode>0.0</c:formatCode>
                <c:ptCount val="12"/>
                <c:pt idx="0">
                  <c:v>6.1</c:v>
                </c:pt>
                <c:pt idx="1">
                  <c:v>5.2</c:v>
                </c:pt>
                <c:pt idx="2">
                  <c:v>6.6</c:v>
                </c:pt>
                <c:pt idx="3">
                  <c:v>8.6999999999999993</c:v>
                </c:pt>
                <c:pt idx="4">
                  <c:v>10.8</c:v>
                </c:pt>
                <c:pt idx="5">
                  <c:v>15.2</c:v>
                </c:pt>
                <c:pt idx="6">
                  <c:v>19.600000000000001</c:v>
                </c:pt>
                <c:pt idx="7">
                  <c:v>19</c:v>
                </c:pt>
                <c:pt idx="8">
                  <c:v>16.2</c:v>
                </c:pt>
                <c:pt idx="9">
                  <c:v>13.4</c:v>
                </c:pt>
                <c:pt idx="10">
                  <c:v>10.9</c:v>
                </c:pt>
                <c:pt idx="11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58-4500-9CB1-FAF13AB182A7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BINw!$D$8:$O$8</c:f>
              <c:numCache>
                <c:formatCode>0.0</c:formatCode>
                <c:ptCount val="12"/>
                <c:pt idx="0">
                  <c:v>4.5</c:v>
                </c:pt>
                <c:pt idx="1">
                  <c:v>4.4000000000000004</c:v>
                </c:pt>
                <c:pt idx="2">
                  <c:v>4.9000000000000004</c:v>
                </c:pt>
                <c:pt idx="3">
                  <c:v>5.3</c:v>
                </c:pt>
                <c:pt idx="4">
                  <c:v>6.3</c:v>
                </c:pt>
                <c:pt idx="5">
                  <c:v>8.1</c:v>
                </c:pt>
                <c:pt idx="6">
                  <c:v>9.1</c:v>
                </c:pt>
                <c:pt idx="7">
                  <c:v>9</c:v>
                </c:pt>
                <c:pt idx="8">
                  <c:v>8.1999999999999993</c:v>
                </c:pt>
                <c:pt idx="9">
                  <c:v>7.2</c:v>
                </c:pt>
                <c:pt idx="10">
                  <c:v>5.6</c:v>
                </c:pt>
                <c:pt idx="11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58-4500-9CB1-FAF13AB182A7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BINw!$D$9:$O$9</c:f>
              <c:numCache>
                <c:formatCode>0.0</c:formatCode>
                <c:ptCount val="12"/>
                <c:pt idx="0">
                  <c:v>6.6</c:v>
                </c:pt>
                <c:pt idx="1">
                  <c:v>4.8</c:v>
                </c:pt>
                <c:pt idx="2">
                  <c:v>5.9</c:v>
                </c:pt>
                <c:pt idx="3">
                  <c:v>9</c:v>
                </c:pt>
                <c:pt idx="4">
                  <c:v>13</c:v>
                </c:pt>
                <c:pt idx="5">
                  <c:v>17.600000000000001</c:v>
                </c:pt>
                <c:pt idx="6">
                  <c:v>22</c:v>
                </c:pt>
                <c:pt idx="7">
                  <c:v>20.9</c:v>
                </c:pt>
                <c:pt idx="8">
                  <c:v>18.5</c:v>
                </c:pt>
                <c:pt idx="9">
                  <c:v>14.4</c:v>
                </c:pt>
                <c:pt idx="10">
                  <c:v>11.9</c:v>
                </c:pt>
                <c:pt idx="11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58-4500-9CB1-FAF13AB182A7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BINw!$D$10:$O$10</c:f>
              <c:numCache>
                <c:formatCode>0.0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7.5</c:v>
                </c:pt>
                <c:pt idx="3">
                  <c:v>10.1</c:v>
                </c:pt>
                <c:pt idx="4">
                  <c:v>13.8</c:v>
                </c:pt>
                <c:pt idx="5">
                  <c:v>18.5</c:v>
                </c:pt>
                <c:pt idx="6">
                  <c:v>23.2</c:v>
                </c:pt>
                <c:pt idx="7">
                  <c:v>21.8</c:v>
                </c:pt>
                <c:pt idx="8">
                  <c:v>18.2</c:v>
                </c:pt>
                <c:pt idx="9">
                  <c:v>13.8</c:v>
                </c:pt>
                <c:pt idx="10">
                  <c:v>11.1</c:v>
                </c:pt>
                <c:pt idx="11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58-4500-9CB1-FAF13AB182A7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BINw!$D$11:$O$11</c:f>
              <c:numCache>
                <c:formatCode>0.0</c:formatCode>
                <c:ptCount val="12"/>
                <c:pt idx="0">
                  <c:v>6.5</c:v>
                </c:pt>
                <c:pt idx="1">
                  <c:v>5.4</c:v>
                </c:pt>
                <c:pt idx="2">
                  <c:v>7.5</c:v>
                </c:pt>
                <c:pt idx="3">
                  <c:v>9.9</c:v>
                </c:pt>
                <c:pt idx="4">
                  <c:v>12.1</c:v>
                </c:pt>
                <c:pt idx="5">
                  <c:v>16.5</c:v>
                </c:pt>
                <c:pt idx="6">
                  <c:v>20.9</c:v>
                </c:pt>
                <c:pt idx="7">
                  <c:v>19.5</c:v>
                </c:pt>
                <c:pt idx="8">
                  <c:v>18</c:v>
                </c:pt>
                <c:pt idx="9">
                  <c:v>14.8</c:v>
                </c:pt>
                <c:pt idx="10">
                  <c:v>12.4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58-4500-9CB1-FAF13AB182A7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BINw!$D$12:$O$12</c:f>
              <c:numCache>
                <c:formatCode>0.0</c:formatCode>
                <c:ptCount val="12"/>
                <c:pt idx="0">
                  <c:v>5.9</c:v>
                </c:pt>
                <c:pt idx="1">
                  <c:v>5.5</c:v>
                </c:pt>
                <c:pt idx="2">
                  <c:v>6</c:v>
                </c:pt>
                <c:pt idx="3">
                  <c:v>7.5</c:v>
                </c:pt>
                <c:pt idx="4">
                  <c:v>9.6999999999999993</c:v>
                </c:pt>
                <c:pt idx="5">
                  <c:v>13.1</c:v>
                </c:pt>
                <c:pt idx="6">
                  <c:v>15.4</c:v>
                </c:pt>
                <c:pt idx="7">
                  <c:v>15.4</c:v>
                </c:pt>
                <c:pt idx="8">
                  <c:v>13.9</c:v>
                </c:pt>
                <c:pt idx="9">
                  <c:v>11.9</c:v>
                </c:pt>
                <c:pt idx="10">
                  <c:v>9.9</c:v>
                </c:pt>
                <c:pt idx="11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58-4500-9CB1-FAF13AB182A7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BINw!$D$13:$O$13</c:f>
              <c:numCache>
                <c:formatCode>0.0</c:formatCode>
                <c:ptCount val="12"/>
                <c:pt idx="0">
                  <c:v>6.5</c:v>
                </c:pt>
                <c:pt idx="1">
                  <c:v>5.7</c:v>
                </c:pt>
                <c:pt idx="2">
                  <c:v>6.3</c:v>
                </c:pt>
                <c:pt idx="3">
                  <c:v>8.1999999999999993</c:v>
                </c:pt>
                <c:pt idx="4">
                  <c:v>10.3</c:v>
                </c:pt>
                <c:pt idx="5">
                  <c:v>14.8</c:v>
                </c:pt>
                <c:pt idx="6">
                  <c:v>19.3</c:v>
                </c:pt>
                <c:pt idx="7">
                  <c:v>18.8</c:v>
                </c:pt>
                <c:pt idx="8">
                  <c:v>16.2</c:v>
                </c:pt>
                <c:pt idx="9">
                  <c:v>13.5</c:v>
                </c:pt>
                <c:pt idx="10">
                  <c:v>11.2</c:v>
                </c:pt>
                <c:pt idx="11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58-4500-9CB1-FAF13AB182A7}"/>
            </c:ext>
          </c:extLst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BINw!$D$14:$O$14</c:f>
              <c:numCache>
                <c:formatCode>0.0</c:formatCode>
                <c:ptCount val="12"/>
                <c:pt idx="0">
                  <c:v>4.5</c:v>
                </c:pt>
                <c:pt idx="1">
                  <c:v>4.3</c:v>
                </c:pt>
                <c:pt idx="2">
                  <c:v>7</c:v>
                </c:pt>
                <c:pt idx="3">
                  <c:v>9.1</c:v>
                </c:pt>
                <c:pt idx="4">
                  <c:v>10.5</c:v>
                </c:pt>
                <c:pt idx="5">
                  <c:v>12.3</c:v>
                </c:pt>
                <c:pt idx="6">
                  <c:v>12.3</c:v>
                </c:pt>
                <c:pt idx="7">
                  <c:v>11.8</c:v>
                </c:pt>
                <c:pt idx="8">
                  <c:v>11.3</c:v>
                </c:pt>
                <c:pt idx="9">
                  <c:v>9.6999999999999993</c:v>
                </c:pt>
                <c:pt idx="10">
                  <c:v>7.5</c:v>
                </c:pt>
                <c:pt idx="11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58-4500-9CB1-FAF13AB182A7}"/>
            </c:ext>
          </c:extLst>
        </c:ser>
        <c:ser>
          <c:idx val="13"/>
          <c:order val="13"/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BINw!$D$15:$O$15</c:f>
              <c:numCache>
                <c:formatCode>0.0</c:formatCode>
                <c:ptCount val="12"/>
                <c:pt idx="0">
                  <c:v>6.8</c:v>
                </c:pt>
                <c:pt idx="1">
                  <c:v>5.9</c:v>
                </c:pt>
                <c:pt idx="2">
                  <c:v>7.6</c:v>
                </c:pt>
                <c:pt idx="3">
                  <c:v>9.9</c:v>
                </c:pt>
                <c:pt idx="4">
                  <c:v>12.2</c:v>
                </c:pt>
                <c:pt idx="5">
                  <c:v>17.600000000000001</c:v>
                </c:pt>
                <c:pt idx="6">
                  <c:v>20.5</c:v>
                </c:pt>
                <c:pt idx="7">
                  <c:v>19.8</c:v>
                </c:pt>
                <c:pt idx="8">
                  <c:v>16.899999999999999</c:v>
                </c:pt>
                <c:pt idx="9">
                  <c:v>13.9</c:v>
                </c:pt>
                <c:pt idx="10">
                  <c:v>11.2</c:v>
                </c:pt>
                <c:pt idx="11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058-4500-9CB1-FAF13AB182A7}"/>
            </c:ext>
          </c:extLst>
        </c:ser>
        <c:ser>
          <c:idx val="14"/>
          <c:order val="14"/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BINw!$D$16:$O$16</c:f>
              <c:numCache>
                <c:formatCode>0.0</c:formatCode>
                <c:ptCount val="12"/>
                <c:pt idx="0">
                  <c:v>7.2</c:v>
                </c:pt>
                <c:pt idx="1">
                  <c:v>6</c:v>
                </c:pt>
                <c:pt idx="2">
                  <c:v>7.5</c:v>
                </c:pt>
                <c:pt idx="3">
                  <c:v>9.9</c:v>
                </c:pt>
                <c:pt idx="4">
                  <c:v>12.2</c:v>
                </c:pt>
                <c:pt idx="5">
                  <c:v>18.5</c:v>
                </c:pt>
                <c:pt idx="6">
                  <c:v>21.8</c:v>
                </c:pt>
                <c:pt idx="7">
                  <c:v>21.5</c:v>
                </c:pt>
                <c:pt idx="8">
                  <c:v>17.899999999999999</c:v>
                </c:pt>
                <c:pt idx="9">
                  <c:v>14.9</c:v>
                </c:pt>
                <c:pt idx="10">
                  <c:v>11.9</c:v>
                </c:pt>
                <c:pt idx="11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58-4500-9CB1-FAF13AB182A7}"/>
            </c:ext>
          </c:extLst>
        </c:ser>
        <c:ser>
          <c:idx val="15"/>
          <c:order val="15"/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BINw!$D$17:$O$17</c:f>
              <c:numCache>
                <c:formatCode>0.0</c:formatCode>
                <c:ptCount val="12"/>
                <c:pt idx="0">
                  <c:v>4.0999999999999996</c:v>
                </c:pt>
                <c:pt idx="1">
                  <c:v>4.3</c:v>
                </c:pt>
                <c:pt idx="2">
                  <c:v>6</c:v>
                </c:pt>
                <c:pt idx="3">
                  <c:v>7.2</c:v>
                </c:pt>
                <c:pt idx="4">
                  <c:v>8.5</c:v>
                </c:pt>
                <c:pt idx="5">
                  <c:v>10.3</c:v>
                </c:pt>
                <c:pt idx="6">
                  <c:v>11.9</c:v>
                </c:pt>
                <c:pt idx="7">
                  <c:v>12.3</c:v>
                </c:pt>
                <c:pt idx="8">
                  <c:v>10.3</c:v>
                </c:pt>
                <c:pt idx="9">
                  <c:v>8.6999999999999993</c:v>
                </c:pt>
                <c:pt idx="10">
                  <c:v>7.3</c:v>
                </c:pt>
                <c:pt idx="11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58-4500-9CB1-FAF13AB182A7}"/>
            </c:ext>
          </c:extLst>
        </c:ser>
        <c:ser>
          <c:idx val="16"/>
          <c:order val="16"/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BINw!$D$18:$O$18</c:f>
              <c:numCache>
                <c:formatCode>0.0</c:formatCode>
                <c:ptCount val="12"/>
                <c:pt idx="0">
                  <c:v>6.5</c:v>
                </c:pt>
                <c:pt idx="1">
                  <c:v>5.6</c:v>
                </c:pt>
                <c:pt idx="2">
                  <c:v>6.1</c:v>
                </c:pt>
                <c:pt idx="3">
                  <c:v>7.8</c:v>
                </c:pt>
                <c:pt idx="4">
                  <c:v>10.6</c:v>
                </c:pt>
                <c:pt idx="5">
                  <c:v>15.2</c:v>
                </c:pt>
                <c:pt idx="6">
                  <c:v>18.8</c:v>
                </c:pt>
                <c:pt idx="7">
                  <c:v>19.8</c:v>
                </c:pt>
                <c:pt idx="8">
                  <c:v>16.399999999999999</c:v>
                </c:pt>
                <c:pt idx="9">
                  <c:v>13</c:v>
                </c:pt>
                <c:pt idx="10">
                  <c:v>10.7</c:v>
                </c:pt>
                <c:pt idx="11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58-4500-9CB1-FAF13AB182A7}"/>
            </c:ext>
          </c:extLst>
        </c:ser>
        <c:ser>
          <c:idx val="17"/>
          <c:order val="17"/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BINw!$D$19:$O$19</c:f>
              <c:numCache>
                <c:formatCode>0.0</c:formatCode>
                <c:ptCount val="12"/>
                <c:pt idx="0">
                  <c:v>2.7</c:v>
                </c:pt>
                <c:pt idx="1">
                  <c:v>2.2999999999999998</c:v>
                </c:pt>
                <c:pt idx="2">
                  <c:v>3.8</c:v>
                </c:pt>
                <c:pt idx="3">
                  <c:v>5.8</c:v>
                </c:pt>
                <c:pt idx="4">
                  <c:v>7.2</c:v>
                </c:pt>
                <c:pt idx="5">
                  <c:v>9</c:v>
                </c:pt>
                <c:pt idx="6">
                  <c:v>11.3</c:v>
                </c:pt>
                <c:pt idx="7">
                  <c:v>11.6</c:v>
                </c:pt>
                <c:pt idx="8">
                  <c:v>8.8000000000000007</c:v>
                </c:pt>
                <c:pt idx="9">
                  <c:v>7.3</c:v>
                </c:pt>
                <c:pt idx="10">
                  <c:v>5.5</c:v>
                </c:pt>
                <c:pt idx="11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58-4500-9CB1-FAF13AB182A7}"/>
            </c:ext>
          </c:extLst>
        </c:ser>
        <c:ser>
          <c:idx val="18"/>
          <c:order val="18"/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BINw!$D$20:$O$20</c:f>
              <c:numCache>
                <c:formatCode>0.0</c:formatCode>
                <c:ptCount val="12"/>
                <c:pt idx="0">
                  <c:v>5.5</c:v>
                </c:pt>
                <c:pt idx="1">
                  <c:v>4.5</c:v>
                </c:pt>
                <c:pt idx="2">
                  <c:v>6.8</c:v>
                </c:pt>
                <c:pt idx="3">
                  <c:v>9.4</c:v>
                </c:pt>
                <c:pt idx="4">
                  <c:v>12.5</c:v>
                </c:pt>
                <c:pt idx="5">
                  <c:v>17</c:v>
                </c:pt>
                <c:pt idx="6">
                  <c:v>20.6</c:v>
                </c:pt>
                <c:pt idx="7">
                  <c:v>19.2</c:v>
                </c:pt>
                <c:pt idx="8">
                  <c:v>15.1</c:v>
                </c:pt>
                <c:pt idx="9">
                  <c:v>10.9</c:v>
                </c:pt>
                <c:pt idx="10">
                  <c:v>8.5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58-4500-9CB1-FAF13AB182A7}"/>
            </c:ext>
          </c:extLst>
        </c:ser>
        <c:ser>
          <c:idx val="19"/>
          <c:order val="19"/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BINw!$D$21:$O$21</c:f>
              <c:numCache>
                <c:formatCode>0.0</c:formatCode>
                <c:ptCount val="12"/>
                <c:pt idx="0">
                  <c:v>6.5</c:v>
                </c:pt>
                <c:pt idx="1">
                  <c:v>5.3</c:v>
                </c:pt>
                <c:pt idx="2">
                  <c:v>6.6</c:v>
                </c:pt>
                <c:pt idx="3">
                  <c:v>9.1</c:v>
                </c:pt>
                <c:pt idx="4">
                  <c:v>13.5</c:v>
                </c:pt>
                <c:pt idx="5">
                  <c:v>17.7</c:v>
                </c:pt>
                <c:pt idx="6">
                  <c:v>21.9</c:v>
                </c:pt>
                <c:pt idx="7">
                  <c:v>21.3</c:v>
                </c:pt>
                <c:pt idx="8">
                  <c:v>17.899999999999999</c:v>
                </c:pt>
                <c:pt idx="9">
                  <c:v>13.5</c:v>
                </c:pt>
                <c:pt idx="10">
                  <c:v>11.2</c:v>
                </c:pt>
                <c:pt idx="11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58-4500-9CB1-FAF13AB182A7}"/>
            </c:ext>
          </c:extLst>
        </c:ser>
        <c:ser>
          <c:idx val="20"/>
          <c:order val="20"/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BINw!$D$22:$O$22</c:f>
              <c:numCache>
                <c:formatCode>0.0</c:formatCode>
                <c:ptCount val="12"/>
                <c:pt idx="0">
                  <c:v>4</c:v>
                </c:pt>
                <c:pt idx="1">
                  <c:v>3.5</c:v>
                </c:pt>
                <c:pt idx="2">
                  <c:v>5.9</c:v>
                </c:pt>
                <c:pt idx="3">
                  <c:v>7.9</c:v>
                </c:pt>
                <c:pt idx="4">
                  <c:v>9.4</c:v>
                </c:pt>
                <c:pt idx="5">
                  <c:v>11.3</c:v>
                </c:pt>
                <c:pt idx="6">
                  <c:v>14.3</c:v>
                </c:pt>
                <c:pt idx="7">
                  <c:v>15</c:v>
                </c:pt>
                <c:pt idx="8">
                  <c:v>11.2</c:v>
                </c:pt>
                <c:pt idx="9">
                  <c:v>9</c:v>
                </c:pt>
                <c:pt idx="10">
                  <c:v>7</c:v>
                </c:pt>
                <c:pt idx="11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58-4500-9CB1-FAF13AB182A7}"/>
            </c:ext>
          </c:extLst>
        </c:ser>
        <c:ser>
          <c:idx val="21"/>
          <c:order val="21"/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BINw!$D$23:$O$23</c:f>
              <c:numCache>
                <c:formatCode>0.0</c:formatCode>
                <c:ptCount val="12"/>
                <c:pt idx="0">
                  <c:v>5.5</c:v>
                </c:pt>
                <c:pt idx="1">
                  <c:v>3.8</c:v>
                </c:pt>
                <c:pt idx="2">
                  <c:v>5.7</c:v>
                </c:pt>
                <c:pt idx="3">
                  <c:v>8.9</c:v>
                </c:pt>
                <c:pt idx="4">
                  <c:v>12.9</c:v>
                </c:pt>
                <c:pt idx="5">
                  <c:v>18.3</c:v>
                </c:pt>
                <c:pt idx="6">
                  <c:v>21.7</c:v>
                </c:pt>
                <c:pt idx="7">
                  <c:v>22.1</c:v>
                </c:pt>
                <c:pt idx="8">
                  <c:v>19.100000000000001</c:v>
                </c:pt>
                <c:pt idx="9">
                  <c:v>14.1</c:v>
                </c:pt>
                <c:pt idx="10">
                  <c:v>11.2</c:v>
                </c:pt>
                <c:pt idx="11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58-4500-9CB1-FAF13AB182A7}"/>
            </c:ext>
          </c:extLst>
        </c:ser>
        <c:ser>
          <c:idx val="22"/>
          <c:order val="22"/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BINw!$D$24:$O$24</c:f>
              <c:numCache>
                <c:formatCode>0.0</c:formatCode>
                <c:ptCount val="12"/>
                <c:pt idx="0">
                  <c:v>3.6</c:v>
                </c:pt>
                <c:pt idx="1">
                  <c:v>2.1</c:v>
                </c:pt>
                <c:pt idx="2">
                  <c:v>5.7</c:v>
                </c:pt>
                <c:pt idx="3">
                  <c:v>9.1</c:v>
                </c:pt>
                <c:pt idx="4">
                  <c:v>12.3</c:v>
                </c:pt>
                <c:pt idx="5">
                  <c:v>16.600000000000001</c:v>
                </c:pt>
                <c:pt idx="6">
                  <c:v>22</c:v>
                </c:pt>
                <c:pt idx="7">
                  <c:v>20.7</c:v>
                </c:pt>
                <c:pt idx="8">
                  <c:v>14.3</c:v>
                </c:pt>
                <c:pt idx="9">
                  <c:v>10.4</c:v>
                </c:pt>
                <c:pt idx="10">
                  <c:v>7.8</c:v>
                </c:pt>
                <c:pt idx="11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58-4500-9CB1-FAF13AB182A7}"/>
            </c:ext>
          </c:extLst>
        </c:ser>
        <c:ser>
          <c:idx val="23"/>
          <c:order val="23"/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BINw!$D$25:$O$25</c:f>
              <c:numCache>
                <c:formatCode>0.0</c:formatCode>
                <c:ptCount val="12"/>
                <c:pt idx="0">
                  <c:v>3.2</c:v>
                </c:pt>
                <c:pt idx="1">
                  <c:v>2.7</c:v>
                </c:pt>
                <c:pt idx="2">
                  <c:v>4.5999999999999996</c:v>
                </c:pt>
                <c:pt idx="3">
                  <c:v>5.8</c:v>
                </c:pt>
                <c:pt idx="4">
                  <c:v>7.2</c:v>
                </c:pt>
                <c:pt idx="5">
                  <c:v>9.1</c:v>
                </c:pt>
                <c:pt idx="6">
                  <c:v>11.4</c:v>
                </c:pt>
                <c:pt idx="7">
                  <c:v>11.3</c:v>
                </c:pt>
                <c:pt idx="8">
                  <c:v>9.1</c:v>
                </c:pt>
                <c:pt idx="9">
                  <c:v>7.6</c:v>
                </c:pt>
                <c:pt idx="10">
                  <c:v>5.5</c:v>
                </c:pt>
                <c:pt idx="11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58-4500-9CB1-FAF13AB182A7}"/>
            </c:ext>
          </c:extLst>
        </c:ser>
        <c:ser>
          <c:idx val="24"/>
          <c:order val="24"/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BINw!$D$26:$O$26</c:f>
              <c:numCache>
                <c:formatCode>0.0</c:formatCode>
                <c:ptCount val="12"/>
                <c:pt idx="0">
                  <c:v>4.5</c:v>
                </c:pt>
                <c:pt idx="1">
                  <c:v>4.4000000000000004</c:v>
                </c:pt>
                <c:pt idx="2">
                  <c:v>6.2</c:v>
                </c:pt>
                <c:pt idx="3">
                  <c:v>8.4</c:v>
                </c:pt>
                <c:pt idx="4">
                  <c:v>9.1</c:v>
                </c:pt>
                <c:pt idx="5">
                  <c:v>10.1</c:v>
                </c:pt>
                <c:pt idx="6">
                  <c:v>10</c:v>
                </c:pt>
                <c:pt idx="7">
                  <c:v>9.9</c:v>
                </c:pt>
                <c:pt idx="8">
                  <c:v>9.4</c:v>
                </c:pt>
                <c:pt idx="9">
                  <c:v>7.9</c:v>
                </c:pt>
                <c:pt idx="10">
                  <c:v>6.5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58-4500-9CB1-FAF13AB182A7}"/>
            </c:ext>
          </c:extLst>
        </c:ser>
        <c:ser>
          <c:idx val="25"/>
          <c:order val="25"/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BINw!$D$27:$O$27</c:f>
              <c:numCache>
                <c:formatCode>0.0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6.6</c:v>
                </c:pt>
                <c:pt idx="3">
                  <c:v>8.1999999999999993</c:v>
                </c:pt>
                <c:pt idx="4">
                  <c:v>8.8000000000000007</c:v>
                </c:pt>
                <c:pt idx="5">
                  <c:v>9.3000000000000007</c:v>
                </c:pt>
                <c:pt idx="6">
                  <c:v>9.1</c:v>
                </c:pt>
                <c:pt idx="7">
                  <c:v>9</c:v>
                </c:pt>
                <c:pt idx="8">
                  <c:v>8.9</c:v>
                </c:pt>
                <c:pt idx="9">
                  <c:v>7.7</c:v>
                </c:pt>
                <c:pt idx="10">
                  <c:v>6</c:v>
                </c:pt>
                <c:pt idx="11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58-4500-9CB1-FAF13AB182A7}"/>
            </c:ext>
          </c:extLst>
        </c:ser>
        <c:ser>
          <c:idx val="26"/>
          <c:order val="26"/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BINw!$D$1:$O$1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BINw!$D$28:$O$28</c:f>
              <c:numCache>
                <c:formatCode>0.0</c:formatCode>
                <c:ptCount val="12"/>
                <c:pt idx="0">
                  <c:v>4.7</c:v>
                </c:pt>
                <c:pt idx="1">
                  <c:v>3.5</c:v>
                </c:pt>
                <c:pt idx="2">
                  <c:v>6.7</c:v>
                </c:pt>
                <c:pt idx="3">
                  <c:v>10.199999999999999</c:v>
                </c:pt>
                <c:pt idx="4">
                  <c:v>13.3</c:v>
                </c:pt>
                <c:pt idx="5">
                  <c:v>17.5</c:v>
                </c:pt>
                <c:pt idx="6">
                  <c:v>22</c:v>
                </c:pt>
                <c:pt idx="7">
                  <c:v>21</c:v>
                </c:pt>
                <c:pt idx="8">
                  <c:v>15.8</c:v>
                </c:pt>
                <c:pt idx="9">
                  <c:v>11.9</c:v>
                </c:pt>
                <c:pt idx="10">
                  <c:v>9.6</c:v>
                </c:pt>
                <c:pt idx="11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058-4500-9CB1-FAF13AB18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283599"/>
        <c:axId val="1187284847"/>
      </c:lineChart>
      <c:catAx>
        <c:axId val="118728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7284847"/>
        <c:crosses val="autoZero"/>
        <c:auto val="1"/>
        <c:lblAlgn val="ctr"/>
        <c:lblOffset val="100"/>
        <c:noMultiLvlLbl val="0"/>
      </c:catAx>
      <c:valAx>
        <c:axId val="118728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728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9071286975204046E-2"/>
                  <c:y val="-4.199235169759960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BINw!$D$33:$O$33</c:f>
              <c:numCache>
                <c:formatCode>0.0</c:formatCode>
                <c:ptCount val="12"/>
                <c:pt idx="0">
                  <c:v>0.4</c:v>
                </c:pt>
                <c:pt idx="1">
                  <c:v>1.6</c:v>
                </c:pt>
                <c:pt idx="2">
                  <c:v>5.5</c:v>
                </c:pt>
                <c:pt idx="3">
                  <c:v>8.4</c:v>
                </c:pt>
                <c:pt idx="4">
                  <c:v>13.4</c:v>
                </c:pt>
                <c:pt idx="5">
                  <c:v>16.2</c:v>
                </c:pt>
                <c:pt idx="6">
                  <c:v>18.399999999999999</c:v>
                </c:pt>
                <c:pt idx="7">
                  <c:v>18.399999999999999</c:v>
                </c:pt>
                <c:pt idx="8">
                  <c:v>14</c:v>
                </c:pt>
                <c:pt idx="9">
                  <c:v>9.9</c:v>
                </c:pt>
                <c:pt idx="10">
                  <c:v>4.2</c:v>
                </c:pt>
                <c:pt idx="11">
                  <c:v>1.8</c:v>
                </c:pt>
              </c:numCache>
            </c:numRef>
          </c:xVal>
          <c:yVal>
            <c:numRef>
              <c:f>BINw!$D$29:$O$29</c:f>
              <c:numCache>
                <c:formatCode>0.0</c:formatCode>
                <c:ptCount val="12"/>
                <c:pt idx="0">
                  <c:v>5.8</c:v>
                </c:pt>
                <c:pt idx="1">
                  <c:v>4.8</c:v>
                </c:pt>
                <c:pt idx="2">
                  <c:v>6.6</c:v>
                </c:pt>
                <c:pt idx="3">
                  <c:v>9.1999999999999993</c:v>
                </c:pt>
                <c:pt idx="4">
                  <c:v>12.2</c:v>
                </c:pt>
                <c:pt idx="5">
                  <c:v>16.5</c:v>
                </c:pt>
                <c:pt idx="6">
                  <c:v>20</c:v>
                </c:pt>
                <c:pt idx="7">
                  <c:v>19.5</c:v>
                </c:pt>
                <c:pt idx="8">
                  <c:v>16.600000000000001</c:v>
                </c:pt>
                <c:pt idx="9">
                  <c:v>12.9</c:v>
                </c:pt>
                <c:pt idx="10">
                  <c:v>10.4</c:v>
                </c:pt>
                <c:pt idx="11">
                  <c:v>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70-43E0-B6D6-2A57D4BCE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127631"/>
        <c:axId val="217121807"/>
      </c:scatterChart>
      <c:valAx>
        <c:axId val="217127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7121807"/>
        <c:crosses val="autoZero"/>
        <c:crossBetween val="midCat"/>
      </c:valAx>
      <c:valAx>
        <c:axId val="217121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7127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1</xdr:row>
      <xdr:rowOff>66676</xdr:rowOff>
    </xdr:from>
    <xdr:ext cx="0" cy="492912"/>
    <xdr:pic>
      <xdr:nvPicPr>
        <xdr:cNvPr id="18" name="Grafik 1">
          <a:extLst>
            <a:ext uri="{FF2B5EF4-FFF2-40B4-BE49-F238E27FC236}">
              <a16:creationId xmlns:a16="http://schemas.microsoft.com/office/drawing/2014/main" id="{88019E83-8480-49D1-830A-300E43CDA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76226"/>
          <a:ext cx="0" cy="492912"/>
        </a:xfrm>
        <a:prstGeom prst="rect">
          <a:avLst/>
        </a:prstGeom>
      </xdr:spPr>
    </xdr:pic>
    <xdr:clientData/>
  </xdr:oneCellAnchor>
  <xdr:twoCellAnchor editAs="oneCell">
    <xdr:from>
      <xdr:col>6</xdr:col>
      <xdr:colOff>342899</xdr:colOff>
      <xdr:row>1</xdr:row>
      <xdr:rowOff>66677</xdr:rowOff>
    </xdr:from>
    <xdr:to>
      <xdr:col>6</xdr:col>
      <xdr:colOff>342899</xdr:colOff>
      <xdr:row>1</xdr:row>
      <xdr:rowOff>576224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893589-E618-4E7B-A718-129511F8F3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64" b="33032"/>
        <a:stretch/>
      </xdr:blipFill>
      <xdr:spPr bwMode="auto">
        <a:xfrm>
          <a:off x="5915024" y="276227"/>
          <a:ext cx="0" cy="509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</xdr:colOff>
      <xdr:row>1</xdr:row>
      <xdr:rowOff>66676</xdr:rowOff>
    </xdr:from>
    <xdr:to>
      <xdr:col>2</xdr:col>
      <xdr:colOff>47625</xdr:colOff>
      <xdr:row>1</xdr:row>
      <xdr:rowOff>567208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D9478F91-A3AB-45A4-913A-6C49A0E42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76226"/>
          <a:ext cx="0" cy="500532"/>
        </a:xfrm>
        <a:prstGeom prst="rect">
          <a:avLst/>
        </a:prstGeom>
      </xdr:spPr>
    </xdr:pic>
    <xdr:clientData/>
  </xdr:twoCellAnchor>
  <xdr:oneCellAnchor>
    <xdr:from>
      <xdr:col>6</xdr:col>
      <xdr:colOff>47625</xdr:colOff>
      <xdr:row>1</xdr:row>
      <xdr:rowOff>66676</xdr:rowOff>
    </xdr:from>
    <xdr:ext cx="0" cy="492912"/>
    <xdr:pic>
      <xdr:nvPicPr>
        <xdr:cNvPr id="6" name="Grafik 1">
          <a:extLst>
            <a:ext uri="{FF2B5EF4-FFF2-40B4-BE49-F238E27FC236}">
              <a16:creationId xmlns:a16="http://schemas.microsoft.com/office/drawing/2014/main" id="{70ECD9F2-7499-471D-BABA-AD86CA5DD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76226"/>
          <a:ext cx="0" cy="492912"/>
        </a:xfrm>
        <a:prstGeom prst="rect">
          <a:avLst/>
        </a:prstGeom>
      </xdr:spPr>
    </xdr:pic>
    <xdr:clientData/>
  </xdr:oneCellAnchor>
  <xdr:twoCellAnchor editAs="oneCell">
    <xdr:from>
      <xdr:col>2</xdr:col>
      <xdr:colOff>9525</xdr:colOff>
      <xdr:row>1</xdr:row>
      <xdr:rowOff>76200</xdr:rowOff>
    </xdr:from>
    <xdr:to>
      <xdr:col>3</xdr:col>
      <xdr:colOff>19049</xdr:colOff>
      <xdr:row>1</xdr:row>
      <xdr:rowOff>531862</xdr:rowOff>
    </xdr:to>
    <xdr:pic>
      <xdr:nvPicPr>
        <xdr:cNvPr id="7" name="Grafik 11" descr="Logo Bundesverwaltung&#10;[Correspondence.PrePrinted]">
          <a:extLst>
            <a:ext uri="{FF2B5EF4-FFF2-40B4-BE49-F238E27FC236}">
              <a16:creationId xmlns:a16="http://schemas.microsoft.com/office/drawing/2014/main" id="{099C3E2D-A0F2-4819-923C-4A2DF5EE281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0525" y="285750"/>
          <a:ext cx="1724024" cy="4556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342899</xdr:colOff>
      <xdr:row>1</xdr:row>
      <xdr:rowOff>66677</xdr:rowOff>
    </xdr:from>
    <xdr:to>
      <xdr:col>6</xdr:col>
      <xdr:colOff>342899</xdr:colOff>
      <xdr:row>2</xdr:row>
      <xdr:rowOff>261899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83991EE-4F71-4F8F-AADC-2FD2D057D8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64" b="33032"/>
        <a:stretch/>
      </xdr:blipFill>
      <xdr:spPr bwMode="auto">
        <a:xfrm>
          <a:off x="6065519" y="241937"/>
          <a:ext cx="1400947" cy="513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19050</xdr:colOff>
      <xdr:row>1</xdr:row>
      <xdr:rowOff>66676</xdr:rowOff>
    </xdr:from>
    <xdr:ext cx="0" cy="492912"/>
    <xdr:pic>
      <xdr:nvPicPr>
        <xdr:cNvPr id="8" name="Grafik 1">
          <a:extLst>
            <a:ext uri="{FF2B5EF4-FFF2-40B4-BE49-F238E27FC236}">
              <a16:creationId xmlns:a16="http://schemas.microsoft.com/office/drawing/2014/main" id="{90276C81-B9D6-4114-A0CA-D708389E3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276226"/>
          <a:ext cx="0" cy="492912"/>
        </a:xfrm>
        <a:prstGeom prst="rect">
          <a:avLst/>
        </a:prstGeom>
      </xdr:spPr>
    </xdr:pic>
    <xdr:clientData/>
  </xdr:oneCellAnchor>
  <xdr:oneCellAnchor>
    <xdr:from>
      <xdr:col>7</xdr:col>
      <xdr:colOff>342899</xdr:colOff>
      <xdr:row>1</xdr:row>
      <xdr:rowOff>66677</xdr:rowOff>
    </xdr:from>
    <xdr:ext cx="0" cy="509547"/>
    <xdr:pic>
      <xdr:nvPicPr>
        <xdr:cNvPr id="4" name="Picture 3">
          <a:extLst>
            <a:ext uri="{FF2B5EF4-FFF2-40B4-BE49-F238E27FC236}">
              <a16:creationId xmlns:a16="http://schemas.microsoft.com/office/drawing/2014/main" id="{9D329ABF-B12D-43A5-96E8-B976F213BD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64" b="33032"/>
        <a:stretch/>
      </xdr:blipFill>
      <xdr:spPr bwMode="auto">
        <a:xfrm>
          <a:off x="6019799" y="381002"/>
          <a:ext cx="0" cy="509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19050</xdr:colOff>
      <xdr:row>1</xdr:row>
      <xdr:rowOff>66676</xdr:rowOff>
    </xdr:from>
    <xdr:ext cx="0" cy="492912"/>
    <xdr:pic>
      <xdr:nvPicPr>
        <xdr:cNvPr id="6" name="Grafik 1">
          <a:extLst>
            <a:ext uri="{FF2B5EF4-FFF2-40B4-BE49-F238E27FC236}">
              <a16:creationId xmlns:a16="http://schemas.microsoft.com/office/drawing/2014/main" id="{8BC70165-1E8B-41A2-A730-791957B3F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381001"/>
          <a:ext cx="0" cy="49291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47</xdr:row>
      <xdr:rowOff>190496</xdr:rowOff>
    </xdr:from>
    <xdr:to>
      <xdr:col>5</xdr:col>
      <xdr:colOff>790575</xdr:colOff>
      <xdr:row>63</xdr:row>
      <xdr:rowOff>57149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002460-FFB9-4398-86CF-44BC1841E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47</xdr:row>
      <xdr:rowOff>114300</xdr:rowOff>
    </xdr:from>
    <xdr:to>
      <xdr:col>5</xdr:col>
      <xdr:colOff>723900</xdr:colOff>
      <xdr:row>62</xdr:row>
      <xdr:rowOff>171453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2BEC13B-DA0A-40BF-8B23-85AF43D83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47</xdr:row>
      <xdr:rowOff>114300</xdr:rowOff>
    </xdr:from>
    <xdr:to>
      <xdr:col>5</xdr:col>
      <xdr:colOff>723900</xdr:colOff>
      <xdr:row>62</xdr:row>
      <xdr:rowOff>171453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4DE453-0E54-467D-A25C-71E83A187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47</xdr:row>
      <xdr:rowOff>114300</xdr:rowOff>
    </xdr:from>
    <xdr:to>
      <xdr:col>5</xdr:col>
      <xdr:colOff>723900</xdr:colOff>
      <xdr:row>62</xdr:row>
      <xdr:rowOff>171453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BDE837-7D32-44F3-A2F6-6A9ABC9CC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47</xdr:row>
      <xdr:rowOff>114300</xdr:rowOff>
    </xdr:from>
    <xdr:to>
      <xdr:col>5</xdr:col>
      <xdr:colOff>723900</xdr:colOff>
      <xdr:row>62</xdr:row>
      <xdr:rowOff>171453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D0BE75-77C6-441F-81CD-75D64DAF9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89647</xdr:colOff>
      <xdr:row>377</xdr:row>
      <xdr:rowOff>45943</xdr:rowOff>
    </xdr:from>
    <xdr:to>
      <xdr:col>66</xdr:col>
      <xdr:colOff>145676</xdr:colOff>
      <xdr:row>390</xdr:row>
      <xdr:rowOff>134471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7BA26E-16BA-431B-8D95-0EEFDAF23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285750</xdr:colOff>
      <xdr:row>1</xdr:row>
      <xdr:rowOff>109537</xdr:rowOff>
    </xdr:from>
    <xdr:to>
      <xdr:col>22</xdr:col>
      <xdr:colOff>590550</xdr:colOff>
      <xdr:row>17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2272D2-D75C-48E6-814D-BCFA4AE760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257175</xdr:colOff>
      <xdr:row>21</xdr:row>
      <xdr:rowOff>133349</xdr:rowOff>
    </xdr:from>
    <xdr:to>
      <xdr:col>22</xdr:col>
      <xdr:colOff>504825</xdr:colOff>
      <xdr:row>33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A12F91-8745-4CB0-98E9-E36739D00C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13</v>
    <v>3</v>
  </rv>
  <rv s="1">
    <v>0</v>
    <v>8</v>
    <v>3</v>
    <v>1</v>
  </rv>
  <rv s="2">
    <v>8</v>
    <v>1</v>
  </rv>
</rvData>
</file>

<file path=xl/richData/rdrichvaluestructure.xml><?xml version="1.0" encoding="utf-8"?>
<rvStructures xmlns="http://schemas.microsoft.com/office/spreadsheetml/2017/richdata" count="3">
  <s t="_error">
    <k n="errorType" t="i"/>
    <k n="subType" t="i"/>
  </s>
  <s t="_error">
    <k n="colOffset" t="i"/>
    <k n="errorType" t="i"/>
    <k n="rwOffset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hyperlink" Target="https://www.cadastre.ch/fr/services/service/registry/plz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"/>
  <sheetViews>
    <sheetView tabSelected="1" topLeftCell="B1" workbookViewId="0">
      <selection activeCell="H4" sqref="H4"/>
    </sheetView>
  </sheetViews>
  <sheetFormatPr defaultColWidth="0" defaultRowHeight="13.8" zeroHeight="1"/>
  <cols>
    <col min="1" max="1" width="10.88671875" style="6" hidden="1" customWidth="1"/>
    <col min="2" max="2" width="5.6640625" style="3" customWidth="1"/>
    <col min="3" max="4" width="25.6640625" style="3" customWidth="1"/>
    <col min="5" max="8" width="13.33203125" style="3" customWidth="1"/>
    <col min="9" max="9" width="5.6640625" style="3" customWidth="1"/>
    <col min="10" max="15" width="5.6640625" style="8" hidden="1" customWidth="1"/>
    <col min="16" max="16384" width="10.88671875" style="5" hidden="1"/>
  </cols>
  <sheetData>
    <row r="1" spans="1:18">
      <c r="A1" s="1"/>
      <c r="J1" s="4" t="s">
        <v>11</v>
      </c>
      <c r="K1" s="4"/>
      <c r="L1" s="4"/>
      <c r="M1" s="4"/>
      <c r="N1" s="4"/>
      <c r="O1" s="4"/>
    </row>
    <row r="2" spans="1:18" ht="50.1" customHeight="1" thickBot="1">
      <c r="A2" s="1"/>
      <c r="C2" s="224"/>
      <c r="D2" s="224"/>
      <c r="E2" s="224"/>
      <c r="F2" s="224"/>
      <c r="G2" s="224"/>
      <c r="H2" s="224"/>
      <c r="J2" s="4">
        <f>IF(H4="D", 1, IF(H4="F", 2, 3))</f>
        <v>1</v>
      </c>
      <c r="K2" s="4"/>
      <c r="L2" s="4"/>
      <c r="M2" s="4"/>
      <c r="N2" s="4"/>
      <c r="O2" s="4"/>
    </row>
    <row r="3" spans="1:18" ht="24.9" customHeight="1">
      <c r="C3" s="7"/>
      <c r="D3" s="17"/>
      <c r="E3" s="17"/>
      <c r="F3" s="17"/>
      <c r="G3" s="17"/>
      <c r="H3" s="17"/>
    </row>
    <row r="4" spans="1:18" s="14" customFormat="1" ht="15" customHeight="1">
      <c r="A4" s="6"/>
      <c r="B4" s="17"/>
      <c r="C4" s="7"/>
      <c r="D4" s="17"/>
      <c r="E4" s="17"/>
      <c r="F4" s="17"/>
      <c r="G4" s="57" t="str" cm="1">
        <f t="array" ref="G4">INDEX(Trad, J4, $J$2)</f>
        <v>Sprache</v>
      </c>
      <c r="H4" s="254" t="s">
        <v>5148</v>
      </c>
      <c r="I4" s="17"/>
      <c r="J4" s="8">
        <v>1</v>
      </c>
      <c r="K4" s="8"/>
      <c r="L4" s="8"/>
      <c r="M4" s="8"/>
      <c r="N4" s="8"/>
      <c r="O4" s="8"/>
      <c r="Q4" s="18"/>
      <c r="R4" s="18"/>
    </row>
    <row r="5" spans="1:18" ht="24.9" customHeight="1">
      <c r="C5" s="186" t="str" cm="1">
        <f t="array" ref="C5">INDEX(Trad, J5, $J$2)</f>
        <v>Formular v1.0, zu verwenden bis 30 November 2025</v>
      </c>
      <c r="D5" s="17"/>
      <c r="E5" s="17"/>
      <c r="F5" s="17"/>
      <c r="G5" s="17"/>
      <c r="H5" s="17"/>
      <c r="J5" s="8">
        <v>17</v>
      </c>
    </row>
    <row r="6" spans="1:18" ht="21.15" customHeight="1">
      <c r="C6" s="58" t="str" cm="1">
        <f t="array" ref="C6">INDEX(Trad, J6, $J$2)</f>
        <v>Vorwort</v>
      </c>
      <c r="D6" s="59"/>
      <c r="E6" s="59"/>
      <c r="F6" s="59"/>
      <c r="G6" s="59"/>
      <c r="H6" s="59"/>
      <c r="J6" s="8">
        <v>130</v>
      </c>
    </row>
    <row r="7" spans="1:18" ht="45" customHeight="1">
      <c r="C7" s="270" t="str" cm="1">
        <f t="array" ref="C7">INDEX(Trad, J7, $J$2)</f>
        <v xml:space="preserve">Dieses Excel "CalcuCool" wurde vom Bundesamt für Energie (BFE) in Zusammenarbeit mit der ZHAW entwickelt und vom BFE technisch umgesetzt. Es dient zur Berechnung des Energiebedarfs für Effizienzmassnahmen im Klima- und Prozesskältebereich und soll den Nachweis gegenüber dem BFE erleichtern. </v>
      </c>
      <c r="D7" s="270"/>
      <c r="E7" s="270"/>
      <c r="F7" s="270"/>
      <c r="G7" s="270"/>
      <c r="H7" s="270"/>
      <c r="I7" s="37"/>
      <c r="J7" s="8">
        <v>120</v>
      </c>
    </row>
    <row r="8" spans="1:18" ht="30" customHeight="1">
      <c r="C8" s="271" t="str" cm="1">
        <f t="array" ref="C8">INDEX(Trad, J8, $J$2)</f>
        <v>Das Excel steht Ihnen in Deutsch, Französisch und Italienisch zur Verfügung und enthält keine Makros, um Kompatibilitätsprobleme zu vermeiden.</v>
      </c>
      <c r="D8" s="271"/>
      <c r="E8" s="271"/>
      <c r="F8" s="271"/>
      <c r="G8" s="271"/>
      <c r="H8" s="271"/>
      <c r="I8" s="37"/>
      <c r="J8" s="8">
        <v>126</v>
      </c>
    </row>
    <row r="9" spans="1:18" ht="21.15" customHeight="1">
      <c r="C9" s="58" t="str" cm="1">
        <f t="array" ref="C9">INDEX(Trad, J9, $J$2)</f>
        <v>Anleitung</v>
      </c>
      <c r="D9" s="59"/>
      <c r="E9" s="59"/>
      <c r="F9" s="59"/>
      <c r="G9" s="59"/>
      <c r="H9" s="59"/>
      <c r="I9" s="37"/>
      <c r="J9" s="8">
        <v>121</v>
      </c>
    </row>
    <row r="10" spans="1:18" s="39" customFormat="1" ht="20.100000000000001" customHeight="1">
      <c r="A10" s="184"/>
      <c r="B10" s="37"/>
      <c r="C10" s="276" t="str" cm="1">
        <f t="array" ref="C10">INDEX(Trad, J10, $J$2)</f>
        <v>Übersicht</v>
      </c>
      <c r="D10" s="276"/>
      <c r="E10" s="276"/>
      <c r="F10" s="276"/>
      <c r="G10" s="276"/>
      <c r="H10" s="276"/>
      <c r="I10" s="37"/>
      <c r="J10" s="185">
        <v>122</v>
      </c>
      <c r="K10" s="185"/>
      <c r="L10" s="185"/>
      <c r="M10" s="185"/>
      <c r="N10" s="185"/>
      <c r="O10" s="185"/>
    </row>
    <row r="11" spans="1:18" ht="30" customHeight="1">
      <c r="C11" s="271" t="str" cm="1">
        <f t="array" ref="C11">INDEX(Trad, J11, $J$2)</f>
        <v>A: allgemeine Angaben und Zusammenfassung der Berechnung
B-x: Datenblätter zu den Kältemaschinen</v>
      </c>
      <c r="D11" s="271"/>
      <c r="E11" s="271"/>
      <c r="F11" s="271"/>
      <c r="G11" s="271"/>
      <c r="H11" s="271"/>
      <c r="I11" s="37"/>
      <c r="J11" s="8">
        <v>123</v>
      </c>
    </row>
    <row r="12" spans="1:18" ht="30" customHeight="1">
      <c r="C12" s="271" t="str" cm="1">
        <f t="array" ref="C12">INDEX(Trad, J12, $J$2)</f>
        <v>Die 5 Kältemaschinendatenblätter (B-1/5) sollten für die meisten Fälle ausreichend sein. Andernfalls wird empfohlen, mit der Geschäftsstelle  (effel@bfe.admin.ch) Kontakt aufzunehmen.</v>
      </c>
      <c r="D12" s="271"/>
      <c r="E12" s="271"/>
      <c r="F12" s="271"/>
      <c r="G12" s="271"/>
      <c r="H12" s="271"/>
      <c r="I12" s="37"/>
      <c r="J12" s="8">
        <v>124</v>
      </c>
    </row>
    <row r="13" spans="1:18" s="39" customFormat="1" ht="20.100000000000001" customHeight="1">
      <c r="A13" s="184"/>
      <c r="B13" s="37"/>
      <c r="C13" s="277" t="str" cm="1">
        <f t="array" ref="C13">INDEX(Trad, J13, $J$2)</f>
        <v>Legende</v>
      </c>
      <c r="D13" s="277"/>
      <c r="E13" s="277"/>
      <c r="F13" s="277"/>
      <c r="G13" s="277"/>
      <c r="H13" s="277"/>
      <c r="I13" s="37"/>
      <c r="J13" s="185">
        <v>125</v>
      </c>
      <c r="K13" s="185"/>
      <c r="L13" s="185"/>
      <c r="M13" s="185"/>
      <c r="N13" s="185"/>
      <c r="O13" s="185"/>
    </row>
    <row r="14" spans="1:18" ht="15" customHeight="1">
      <c r="C14" s="272" t="str" cm="1">
        <f t="array" ref="C14">INDEX(Trad, J14, $J$2)</f>
        <v>Hellgrüne Zellen = auswählen (Dropdown)</v>
      </c>
      <c r="D14" s="273"/>
      <c r="E14" s="17"/>
      <c r="F14" s="17"/>
      <c r="G14" s="17"/>
      <c r="H14" s="17"/>
      <c r="J14" s="8">
        <v>135</v>
      </c>
    </row>
    <row r="15" spans="1:18" s="23" customFormat="1" ht="15" customHeight="1">
      <c r="A15" s="48"/>
      <c r="B15" s="20"/>
      <c r="C15" s="274" t="str" cm="1">
        <f t="array" ref="C15">INDEX(Trad, J15, $J$2)</f>
        <v>Gelbe Zellen = ausfüllen</v>
      </c>
      <c r="D15" s="275"/>
      <c r="E15" s="17"/>
      <c r="F15" s="17"/>
      <c r="G15" s="17"/>
      <c r="H15" s="17"/>
      <c r="I15" s="20"/>
      <c r="J15" s="8">
        <v>136</v>
      </c>
      <c r="K15" s="8"/>
      <c r="L15" s="8"/>
      <c r="M15" s="8"/>
      <c r="N15" s="8"/>
      <c r="O15" s="8"/>
    </row>
    <row r="16" spans="1:18" ht="15" customHeight="1">
      <c r="C16" s="266" t="str" cm="1">
        <f t="array" ref="C16">INDEX(Trad, J16, $J$2)</f>
        <v>Hellgelbe Zellen = optional ausfüllen</v>
      </c>
      <c r="D16" s="267"/>
      <c r="E16" s="17"/>
      <c r="F16" s="17"/>
      <c r="G16" s="17"/>
      <c r="H16" s="17"/>
      <c r="J16" s="8">
        <v>137</v>
      </c>
    </row>
    <row r="17" spans="1:10" ht="15" customHeight="1">
      <c r="C17" s="268" t="str" cm="1">
        <f t="array" ref="C17">INDEX(Trad, J17, $J$2)</f>
        <v>Graue Zellen = nicht aktiv</v>
      </c>
      <c r="D17" s="269"/>
      <c r="E17" s="17"/>
      <c r="F17" s="17"/>
      <c r="G17" s="17"/>
      <c r="H17" s="17"/>
      <c r="J17" s="8">
        <v>138</v>
      </c>
    </row>
    <row r="18" spans="1:10" ht="15" customHeight="1">
      <c r="C18" s="264" t="str" cm="1">
        <f t="array" ref="C18">INDEX(Trad, J18, $J$2)</f>
        <v>Weisse Zellen = gesperrt</v>
      </c>
      <c r="D18" s="265"/>
      <c r="E18" s="17"/>
      <c r="F18" s="17"/>
      <c r="G18" s="17"/>
      <c r="H18" s="17"/>
      <c r="J18" s="8">
        <v>139</v>
      </c>
    </row>
    <row r="19" spans="1:10" ht="15" customHeight="1">
      <c r="C19" s="7"/>
      <c r="D19" s="17"/>
      <c r="E19" s="17"/>
      <c r="F19" s="17"/>
      <c r="G19" s="17"/>
      <c r="H19" s="17"/>
    </row>
    <row r="20" spans="1:10" ht="15" customHeight="1">
      <c r="C20" s="7"/>
      <c r="D20" s="17"/>
      <c r="E20" s="17"/>
      <c r="F20" s="17"/>
      <c r="G20" s="17"/>
      <c r="H20" s="17"/>
    </row>
    <row r="21" spans="1:10" ht="15" customHeight="1">
      <c r="C21" s="7"/>
      <c r="D21" s="17"/>
      <c r="E21" s="17"/>
      <c r="F21" s="17"/>
      <c r="G21" s="17"/>
      <c r="H21" s="17"/>
    </row>
    <row r="22" spans="1:10" ht="15" customHeight="1">
      <c r="A22" s="6">
        <v>4</v>
      </c>
      <c r="C22" s="7"/>
      <c r="D22" s="17"/>
      <c r="E22" s="17"/>
      <c r="F22" s="17"/>
      <c r="G22" s="17"/>
      <c r="H22" s="17"/>
    </row>
    <row r="23" spans="1:10" ht="15" customHeight="1">
      <c r="A23" s="6">
        <v>4</v>
      </c>
      <c r="C23" s="7"/>
      <c r="D23" s="17"/>
      <c r="E23" s="17"/>
      <c r="F23" s="17"/>
      <c r="G23" s="17"/>
      <c r="H23" s="17"/>
    </row>
    <row r="24" spans="1:10" ht="15" customHeight="1">
      <c r="A24" s="6">
        <v>4</v>
      </c>
      <c r="C24" s="7"/>
      <c r="D24" s="17"/>
      <c r="E24" s="17"/>
      <c r="F24" s="17"/>
      <c r="G24" s="17"/>
      <c r="H24" s="17"/>
    </row>
    <row r="25" spans="1:10" ht="15" customHeight="1">
      <c r="A25" s="6">
        <v>4</v>
      </c>
      <c r="C25" s="7"/>
      <c r="D25" s="17"/>
      <c r="E25" s="17"/>
      <c r="F25" s="17"/>
      <c r="G25" s="17"/>
      <c r="H25" s="17"/>
    </row>
    <row r="26" spans="1:10" ht="18">
      <c r="C26" s="7"/>
      <c r="D26" s="17"/>
      <c r="E26" s="17"/>
      <c r="F26" s="17"/>
      <c r="G26" s="17"/>
      <c r="H26" s="17"/>
    </row>
    <row r="27" spans="1:10" ht="15" customHeight="1">
      <c r="A27" s="6">
        <v>1</v>
      </c>
      <c r="C27" s="7"/>
      <c r="D27" s="17"/>
      <c r="E27" s="17"/>
      <c r="F27" s="17"/>
      <c r="G27" s="17"/>
      <c r="H27" s="17"/>
    </row>
    <row r="28" spans="1:10" ht="15" customHeight="1">
      <c r="A28" s="6">
        <v>2</v>
      </c>
      <c r="C28" s="7"/>
      <c r="D28" s="17"/>
      <c r="E28" s="17"/>
      <c r="F28" s="17"/>
      <c r="G28" s="17"/>
      <c r="H28" s="17"/>
    </row>
    <row r="29" spans="1:10" ht="15" customHeight="1">
      <c r="A29" s="6">
        <v>3</v>
      </c>
      <c r="C29" s="7"/>
      <c r="D29" s="17"/>
      <c r="E29" s="17"/>
      <c r="F29" s="17"/>
      <c r="G29" s="17"/>
      <c r="H29" s="17"/>
    </row>
    <row r="30" spans="1:10" ht="15" customHeight="1">
      <c r="A30" s="6">
        <v>4</v>
      </c>
      <c r="C30" s="7"/>
      <c r="D30" s="17"/>
      <c r="E30" s="17"/>
      <c r="F30" s="17"/>
      <c r="G30" s="17"/>
      <c r="H30" s="17"/>
    </row>
    <row r="31" spans="1:10" ht="15" customHeight="1">
      <c r="A31" s="6">
        <v>5</v>
      </c>
      <c r="C31" s="7"/>
      <c r="D31" s="17"/>
      <c r="E31" s="17"/>
      <c r="F31" s="17"/>
      <c r="G31" s="17"/>
      <c r="H31" s="17"/>
    </row>
    <row r="32" spans="1:10" ht="15" customHeight="1">
      <c r="A32" s="6">
        <v>6</v>
      </c>
      <c r="C32" s="7"/>
      <c r="D32" s="17"/>
      <c r="E32" s="17"/>
      <c r="F32" s="17"/>
      <c r="G32" s="17"/>
      <c r="H32" s="17"/>
    </row>
    <row r="33" spans="1:16" ht="15" customHeight="1">
      <c r="A33" s="6">
        <v>7</v>
      </c>
      <c r="C33" s="7"/>
      <c r="D33" s="17"/>
      <c r="E33" s="17"/>
      <c r="F33" s="17"/>
      <c r="G33" s="17"/>
      <c r="H33" s="17"/>
    </row>
    <row r="34" spans="1:16" ht="15" customHeight="1">
      <c r="A34" s="6">
        <v>8</v>
      </c>
      <c r="C34" s="7"/>
      <c r="D34" s="17"/>
      <c r="E34" s="17"/>
      <c r="F34" s="17"/>
      <c r="G34" s="17"/>
      <c r="H34" s="17"/>
    </row>
    <row r="35" spans="1:16" ht="15" customHeight="1">
      <c r="A35" s="6">
        <v>9</v>
      </c>
      <c r="C35" s="7"/>
      <c r="D35" s="17"/>
      <c r="E35" s="17"/>
      <c r="F35" s="17"/>
      <c r="G35" s="17"/>
      <c r="H35" s="17"/>
    </row>
    <row r="36" spans="1:16" ht="15" hidden="1" customHeight="1">
      <c r="A36" s="6">
        <v>10</v>
      </c>
      <c r="C36" s="7"/>
      <c r="D36" s="17"/>
      <c r="E36" s="17"/>
      <c r="F36" s="17"/>
      <c r="G36" s="17"/>
      <c r="H36" s="17"/>
    </row>
    <row r="37" spans="1:16" ht="20.100000000000001" hidden="1" customHeight="1">
      <c r="C37" s="7"/>
      <c r="D37" s="17"/>
      <c r="E37" s="17"/>
      <c r="F37" s="17"/>
      <c r="G37" s="17"/>
      <c r="H37" s="17"/>
    </row>
    <row r="38" spans="1:16" ht="24.9" hidden="1" customHeight="1">
      <c r="C38" s="7"/>
      <c r="D38" s="17"/>
      <c r="E38" s="17"/>
      <c r="F38" s="17"/>
      <c r="G38" s="17"/>
      <c r="H38" s="17"/>
    </row>
    <row r="39" spans="1:16" s="27" customFormat="1" ht="15" hidden="1" customHeight="1">
      <c r="A39" s="6"/>
      <c r="C39" s="7"/>
      <c r="D39" s="17"/>
      <c r="E39" s="17"/>
      <c r="F39" s="17"/>
      <c r="G39" s="17"/>
      <c r="H39" s="17"/>
      <c r="J39" s="8"/>
      <c r="K39" s="8"/>
      <c r="L39" s="8"/>
      <c r="M39" s="8"/>
      <c r="N39" s="8"/>
      <c r="O39" s="8"/>
      <c r="P39" s="5"/>
    </row>
    <row r="40" spans="1:16" ht="21.15" hidden="1" customHeight="1">
      <c r="C40" s="7"/>
      <c r="D40" s="17"/>
      <c r="E40" s="17"/>
      <c r="F40" s="17"/>
      <c r="G40" s="17"/>
      <c r="H40" s="17"/>
    </row>
    <row r="41" spans="1:16" ht="39.9" hidden="1" customHeight="1">
      <c r="C41" s="7"/>
      <c r="D41" s="17"/>
      <c r="E41" s="17"/>
      <c r="F41" s="17"/>
      <c r="G41" s="17"/>
      <c r="H41" s="17"/>
    </row>
    <row r="42" spans="1:16" ht="18" hidden="1">
      <c r="C42" s="7"/>
      <c r="D42" s="17"/>
      <c r="E42" s="17"/>
      <c r="F42" s="17"/>
      <c r="G42" s="17"/>
      <c r="H42" s="17"/>
    </row>
    <row r="43" spans="1:16" s="23" customFormat="1" ht="15" hidden="1" customHeight="1">
      <c r="A43" s="48">
        <v>1</v>
      </c>
      <c r="B43" s="20"/>
      <c r="C43" s="7"/>
      <c r="D43" s="17"/>
      <c r="E43" s="17"/>
      <c r="F43" s="17"/>
      <c r="G43" s="17"/>
      <c r="H43" s="17"/>
      <c r="I43" s="20"/>
      <c r="J43" s="8"/>
      <c r="K43" s="8"/>
      <c r="L43" s="8"/>
      <c r="M43" s="8"/>
      <c r="N43" s="8"/>
      <c r="O43" s="8"/>
      <c r="P43" s="5"/>
    </row>
    <row r="44" spans="1:16" s="23" customFormat="1" ht="15" hidden="1" customHeight="1">
      <c r="A44" s="48">
        <v>2</v>
      </c>
      <c r="B44" s="20"/>
      <c r="C44" s="7"/>
      <c r="D44" s="17"/>
      <c r="E44" s="17"/>
      <c r="F44" s="17"/>
      <c r="G44" s="17"/>
      <c r="H44" s="17"/>
      <c r="I44" s="20"/>
      <c r="J44" s="8"/>
      <c r="K44" s="8"/>
      <c r="L44" s="8"/>
      <c r="M44" s="8"/>
      <c r="N44" s="8"/>
      <c r="O44" s="8"/>
      <c r="P44" s="5"/>
    </row>
    <row r="45" spans="1:16" s="23" customFormat="1" ht="15" hidden="1" customHeight="1">
      <c r="A45" s="48">
        <v>3</v>
      </c>
      <c r="B45" s="20"/>
      <c r="C45" s="7"/>
      <c r="D45" s="17"/>
      <c r="E45" s="17"/>
      <c r="F45" s="17"/>
      <c r="G45" s="17"/>
      <c r="H45" s="17"/>
      <c r="I45" s="20"/>
      <c r="J45" s="8"/>
      <c r="K45" s="8"/>
      <c r="L45" s="8"/>
      <c r="M45" s="8"/>
      <c r="N45" s="8"/>
      <c r="O45" s="8"/>
      <c r="P45" s="5"/>
    </row>
    <row r="46" spans="1:16" s="23" customFormat="1" ht="15" hidden="1" customHeight="1">
      <c r="A46" s="48">
        <v>4</v>
      </c>
      <c r="B46" s="20"/>
      <c r="C46" s="7"/>
      <c r="D46" s="17"/>
      <c r="E46" s="17"/>
      <c r="F46" s="17"/>
      <c r="G46" s="17"/>
      <c r="H46" s="17"/>
      <c r="I46" s="20"/>
      <c r="J46" s="8"/>
      <c r="K46" s="8"/>
      <c r="L46" s="8"/>
      <c r="M46" s="8"/>
      <c r="N46" s="8"/>
      <c r="O46" s="8"/>
      <c r="P46" s="5"/>
    </row>
    <row r="47" spans="1:16" s="23" customFormat="1" ht="15" hidden="1" customHeight="1">
      <c r="A47" s="48">
        <v>5</v>
      </c>
      <c r="B47" s="20"/>
      <c r="C47" s="7"/>
      <c r="D47" s="17"/>
      <c r="E47" s="17"/>
      <c r="F47" s="17"/>
      <c r="G47" s="17"/>
      <c r="H47" s="17"/>
      <c r="I47" s="20"/>
      <c r="J47" s="8"/>
      <c r="K47" s="8"/>
      <c r="L47" s="8"/>
      <c r="M47" s="8"/>
      <c r="N47" s="8"/>
      <c r="O47" s="8"/>
      <c r="P47" s="5"/>
    </row>
    <row r="48" spans="1:16" s="23" customFormat="1" ht="15" hidden="1" customHeight="1">
      <c r="A48" s="48">
        <v>6</v>
      </c>
      <c r="B48" s="20"/>
      <c r="C48" s="7"/>
      <c r="D48" s="17"/>
      <c r="E48" s="17"/>
      <c r="F48" s="17"/>
      <c r="G48" s="17"/>
      <c r="H48" s="17"/>
      <c r="I48" s="20"/>
      <c r="J48" s="8"/>
      <c r="K48" s="8"/>
      <c r="L48" s="8"/>
      <c r="M48" s="8"/>
      <c r="N48" s="8"/>
      <c r="O48" s="8"/>
      <c r="P48" s="5"/>
    </row>
    <row r="49" spans="1:16" s="23" customFormat="1" ht="15" hidden="1" customHeight="1">
      <c r="A49" s="48">
        <v>7</v>
      </c>
      <c r="B49" s="20"/>
      <c r="C49" s="7"/>
      <c r="D49" s="17"/>
      <c r="E49" s="17"/>
      <c r="F49" s="17"/>
      <c r="G49" s="17"/>
      <c r="H49" s="17"/>
      <c r="I49" s="20"/>
      <c r="J49" s="8"/>
      <c r="K49" s="8"/>
      <c r="L49" s="8"/>
      <c r="M49" s="8"/>
      <c r="N49" s="8"/>
      <c r="O49" s="8"/>
      <c r="P49" s="5"/>
    </row>
    <row r="50" spans="1:16" s="23" customFormat="1" ht="15" hidden="1" customHeight="1">
      <c r="A50" s="48">
        <v>8</v>
      </c>
      <c r="B50" s="20"/>
      <c r="C50" s="7"/>
      <c r="D50" s="17"/>
      <c r="E50" s="17"/>
      <c r="F50" s="17"/>
      <c r="G50" s="17"/>
      <c r="H50" s="17"/>
      <c r="I50" s="20"/>
      <c r="J50" s="8"/>
      <c r="K50" s="8"/>
      <c r="L50" s="8"/>
      <c r="M50" s="8"/>
      <c r="N50" s="8"/>
      <c r="O50" s="8"/>
      <c r="P50" s="5"/>
    </row>
    <row r="51" spans="1:16" s="23" customFormat="1" ht="15" hidden="1" customHeight="1">
      <c r="A51" s="48">
        <v>9</v>
      </c>
      <c r="B51" s="20"/>
      <c r="C51" s="7"/>
      <c r="D51" s="17"/>
      <c r="E51" s="17"/>
      <c r="F51" s="17"/>
      <c r="G51" s="17"/>
      <c r="H51" s="17"/>
      <c r="I51" s="20"/>
      <c r="J51" s="8"/>
      <c r="K51" s="8"/>
      <c r="L51" s="8"/>
      <c r="M51" s="8"/>
      <c r="N51" s="8"/>
      <c r="O51" s="8"/>
      <c r="P51" s="5"/>
    </row>
    <row r="52" spans="1:16" s="23" customFormat="1" ht="15" hidden="1" customHeight="1">
      <c r="A52" s="48">
        <v>10</v>
      </c>
      <c r="B52" s="20"/>
      <c r="C52" s="7"/>
      <c r="D52" s="17"/>
      <c r="E52" s="17"/>
      <c r="F52" s="17"/>
      <c r="G52" s="17"/>
      <c r="H52" s="17"/>
      <c r="I52" s="20"/>
      <c r="J52" s="8"/>
      <c r="K52" s="8"/>
      <c r="L52" s="8"/>
      <c r="M52" s="8"/>
      <c r="N52" s="8"/>
      <c r="O52" s="8"/>
      <c r="P52" s="5"/>
    </row>
    <row r="53" spans="1:16" ht="20.100000000000001" hidden="1" customHeight="1">
      <c r="C53" s="7"/>
      <c r="D53" s="17"/>
      <c r="E53" s="17"/>
      <c r="F53" s="17"/>
      <c r="G53" s="17"/>
      <c r="H53" s="17"/>
    </row>
    <row r="54" spans="1:16" ht="18" hidden="1">
      <c r="C54" s="7"/>
      <c r="D54" s="17"/>
      <c r="E54" s="17"/>
      <c r="F54" s="17"/>
      <c r="G54" s="17"/>
      <c r="H54" s="17"/>
    </row>
    <row r="55" spans="1:16" ht="18" hidden="1">
      <c r="C55" s="7"/>
      <c r="D55" s="17"/>
      <c r="E55" s="17"/>
      <c r="F55" s="17"/>
      <c r="G55" s="17"/>
      <c r="H55" s="17"/>
    </row>
    <row r="56" spans="1:16" ht="18" hidden="1">
      <c r="C56" s="7"/>
      <c r="D56" s="17"/>
      <c r="E56" s="17"/>
      <c r="F56" s="17"/>
      <c r="G56" s="17"/>
      <c r="H56" s="17"/>
    </row>
    <row r="57" spans="1:16" ht="18" hidden="1">
      <c r="C57" s="7"/>
      <c r="D57" s="17"/>
      <c r="E57" s="17"/>
      <c r="F57" s="17"/>
      <c r="G57" s="17"/>
      <c r="H57" s="17"/>
    </row>
    <row r="58" spans="1:16" ht="18" hidden="1">
      <c r="C58" s="7"/>
      <c r="D58" s="17"/>
      <c r="E58" s="17"/>
      <c r="F58" s="17"/>
      <c r="G58" s="17"/>
      <c r="H58" s="17"/>
    </row>
    <row r="59" spans="1:16" ht="18" hidden="1">
      <c r="C59" s="7"/>
      <c r="D59" s="17"/>
      <c r="E59" s="17"/>
      <c r="F59" s="17"/>
      <c r="G59" s="17"/>
      <c r="H59" s="17"/>
    </row>
    <row r="60" spans="1:16" ht="18" hidden="1">
      <c r="C60" s="7"/>
      <c r="D60" s="17"/>
      <c r="E60" s="17"/>
      <c r="F60" s="17"/>
      <c r="G60" s="17"/>
      <c r="H60" s="17"/>
    </row>
    <row r="61" spans="1:16" ht="18" hidden="1">
      <c r="C61" s="7"/>
      <c r="D61" s="17"/>
      <c r="E61" s="17"/>
      <c r="F61" s="17"/>
      <c r="G61" s="17"/>
      <c r="H61" s="17"/>
    </row>
    <row r="65" ht="13.95" hidden="1" customHeight="1"/>
    <row r="66" ht="13.95" hidden="1" customHeight="1"/>
    <row r="67" ht="13.95" hidden="1" customHeight="1"/>
    <row r="68" ht="13.95" hidden="1" customHeight="1"/>
    <row r="69" ht="13.95" hidden="1" customHeight="1"/>
    <row r="70" ht="13.95" hidden="1" customHeight="1"/>
    <row r="71" ht="13.95" hidden="1" customHeight="1"/>
    <row r="72" ht="13.95" hidden="1" customHeight="1"/>
    <row r="73" ht="13.95" hidden="1" customHeight="1"/>
    <row r="74" ht="13.95" hidden="1" customHeight="1"/>
    <row r="75" ht="13.95" hidden="1" customHeight="1"/>
    <row r="76" ht="13.95" hidden="1" customHeight="1"/>
    <row r="77" ht="13.95" hidden="1" customHeight="1"/>
    <row r="78" ht="13.95" hidden="1" customHeight="1"/>
    <row r="79" ht="13.95" hidden="1" customHeight="1"/>
    <row r="80" ht="13.95" hidden="1" customHeight="1"/>
    <row r="81" ht="13.95" hidden="1" customHeight="1"/>
    <row r="82" ht="13.95" hidden="1" customHeight="1"/>
    <row r="83" ht="13.95" hidden="1" customHeight="1"/>
    <row r="84" ht="13.95" hidden="1" customHeight="1"/>
    <row r="85" ht="13.95" hidden="1" customHeight="1"/>
    <row r="86" ht="13.95" hidden="1" customHeight="1"/>
    <row r="87" ht="13.95" hidden="1" customHeight="1"/>
    <row r="88" ht="13.95" hidden="1" customHeight="1"/>
    <row r="89" ht="13.95" hidden="1" customHeight="1"/>
    <row r="90" ht="13.95" hidden="1" customHeight="1"/>
    <row r="91" ht="13.95" hidden="1" customHeight="1"/>
    <row r="92" ht="13.95" hidden="1" customHeight="1"/>
    <row r="93" ht="13.95" hidden="1" customHeight="1"/>
    <row r="94" ht="13.95" hidden="1" customHeight="1"/>
    <row r="95" ht="13.95" hidden="1" customHeight="1"/>
    <row r="96" ht="13.95" hidden="1" customHeight="1"/>
    <row r="97" ht="13.95" hidden="1" customHeight="1"/>
    <row r="98" ht="13.95" hidden="1" customHeight="1"/>
  </sheetData>
  <sheetProtection algorithmName="SHA-512" hashValue="SXFDxCoGMcaksjU+djOrB1IYL7haQps7HB5Yajd4PAj7GIuVSptTVPRFSHv+CyU1dbM/VO9ujIfeHcODsyN+7A==" saltValue="1ezJQruX7cUIU3YIv22hHg==" spinCount="100000" sheet="1" objects="1" scenarios="1"/>
  <mergeCells count="11">
    <mergeCell ref="C18:D18"/>
    <mergeCell ref="C16:D16"/>
    <mergeCell ref="C17:D17"/>
    <mergeCell ref="C7:H7"/>
    <mergeCell ref="C11:H11"/>
    <mergeCell ref="C14:D14"/>
    <mergeCell ref="C15:D15"/>
    <mergeCell ref="C10:H10"/>
    <mergeCell ref="C12:H12"/>
    <mergeCell ref="C13:H13"/>
    <mergeCell ref="C8:H8"/>
  </mergeCells>
  <dataValidations count="1">
    <dataValidation type="list" allowBlank="1" showInputMessage="1" showErrorMessage="1" sqref="H4" xr:uid="{76B82A1E-BC81-4DEA-92AB-BBEC3A124540}">
      <formula1>"D,F,I"</formula1>
    </dataValidation>
  </dataValidation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6777-3B59-4DAC-A720-948C03F7B49A}">
  <dimension ref="A1:BV146"/>
  <sheetViews>
    <sheetView workbookViewId="0">
      <selection activeCell="N148" sqref="N148"/>
    </sheetView>
  </sheetViews>
  <sheetFormatPr defaultColWidth="9.109375" defaultRowHeight="13.8" outlineLevelCol="1"/>
  <cols>
    <col min="1" max="1" width="20.6640625" style="143" customWidth="1"/>
    <col min="2" max="2" width="10.6640625" style="29" customWidth="1"/>
    <col min="3" max="6" width="10.6640625" style="29" customWidth="1" outlineLevel="1"/>
    <col min="7" max="7" width="5.6640625" style="28" customWidth="1"/>
    <col min="8" max="8" width="15.6640625" style="144" customWidth="1"/>
    <col min="9" max="74" width="5.6640625" style="29" customWidth="1"/>
    <col min="75" max="16384" width="9.109375" style="29"/>
  </cols>
  <sheetData>
    <row r="1" spans="1:8">
      <c r="A1" s="213" t="s">
        <v>4847</v>
      </c>
      <c r="B1" s="152" t="s">
        <v>5090</v>
      </c>
      <c r="G1" s="218" t="s">
        <v>4851</v>
      </c>
      <c r="H1" s="157" t="s">
        <v>4943</v>
      </c>
    </row>
    <row r="2" spans="1:8">
      <c r="A2" s="156" t="s">
        <v>4762</v>
      </c>
    </row>
    <row r="3" spans="1:8">
      <c r="A3" s="214" t="s">
        <v>4809</v>
      </c>
      <c r="B3" s="29" t="s">
        <v>3</v>
      </c>
      <c r="G3" s="219" t="s">
        <v>4852</v>
      </c>
      <c r="H3" s="158" cm="1">
        <f t="array" aca="1" ref="H3" ca="1">INDIRECT("'"&amp;$B$1&amp;"'!"&amp;$G3)</f>
        <v>0</v>
      </c>
    </row>
    <row r="4" spans="1:8">
      <c r="A4" s="214" t="s">
        <v>4750</v>
      </c>
      <c r="B4" s="29" t="s">
        <v>3</v>
      </c>
      <c r="G4" s="219" t="s">
        <v>4855</v>
      </c>
      <c r="H4" s="158" t="str" cm="1">
        <f t="array" aca="1" ref="H4" ca="1">INDIRECT("'"&amp;$B$1&amp;"'!"&amp;$G4)</f>
        <v>-</v>
      </c>
    </row>
    <row r="5" spans="1:8">
      <c r="A5" s="214" t="s">
        <v>4751</v>
      </c>
      <c r="B5" s="29" t="s">
        <v>3</v>
      </c>
      <c r="G5" s="219" t="s">
        <v>4931</v>
      </c>
      <c r="H5" s="158" t="str" cm="1">
        <f t="array" aca="1" ref="H5" ca="1">INDIRECT("'"&amp;$B$1&amp;"'!"&amp;$G5)</f>
        <v>-</v>
      </c>
    </row>
    <row r="6" spans="1:8">
      <c r="A6" s="155" t="s">
        <v>4842</v>
      </c>
      <c r="G6" s="84"/>
    </row>
    <row r="7" spans="1:8">
      <c r="A7" s="214" t="s">
        <v>4945</v>
      </c>
      <c r="B7" s="29" t="s">
        <v>4584</v>
      </c>
      <c r="C7" s="143"/>
      <c r="D7" s="145"/>
      <c r="G7" s="84"/>
      <c r="H7" s="159">
        <f>A!$Q$11</f>
        <v>35</v>
      </c>
    </row>
    <row r="8" spans="1:8">
      <c r="A8" s="214" t="s">
        <v>4944</v>
      </c>
      <c r="B8" s="29" t="s">
        <v>4584</v>
      </c>
      <c r="C8" s="143"/>
      <c r="D8" s="145"/>
      <c r="G8" s="219" t="s">
        <v>5124</v>
      </c>
      <c r="H8" s="159" cm="1">
        <f t="array" aca="1" ref="H8" ca="1">INDIRECT("'"&amp;$B$1&amp;"'!"&amp;$G8)</f>
        <v>0</v>
      </c>
    </row>
    <row r="9" spans="1:8">
      <c r="A9" s="214" t="s">
        <v>4946</v>
      </c>
      <c r="B9" s="29" t="s">
        <v>4584</v>
      </c>
      <c r="C9" s="143"/>
      <c r="D9" s="145"/>
      <c r="G9" s="84"/>
      <c r="H9" s="195" t="e">
        <f ca="1">H8-H79</f>
        <v>#VALUE!</v>
      </c>
    </row>
    <row r="10" spans="1:8">
      <c r="A10" s="214" t="s">
        <v>4947</v>
      </c>
      <c r="B10" s="29" t="s">
        <v>4584</v>
      </c>
      <c r="C10" s="143"/>
      <c r="H10" s="195" t="e">
        <f ca="1">H7+H94</f>
        <v>#VALUE!</v>
      </c>
    </row>
    <row r="11" spans="1:8">
      <c r="A11" s="214" t="s">
        <v>4764</v>
      </c>
      <c r="B11" s="29" t="s">
        <v>2</v>
      </c>
      <c r="G11" s="219" t="s">
        <v>4858</v>
      </c>
      <c r="H11" s="159" cm="1">
        <f t="array" aca="1" ref="H11" ca="1">INDIRECT("'"&amp;$B$1&amp;"'!"&amp;$G11)</f>
        <v>0</v>
      </c>
    </row>
    <row r="12" spans="1:8">
      <c r="A12" s="214" t="s">
        <v>4763</v>
      </c>
      <c r="B12" s="29" t="s">
        <v>2</v>
      </c>
      <c r="H12" s="195" t="e">
        <f ca="1">H11+H11/H13</f>
        <v>#N/A</v>
      </c>
    </row>
    <row r="13" spans="1:8">
      <c r="A13" s="214" t="s">
        <v>4592</v>
      </c>
      <c r="B13" s="29" t="s">
        <v>3</v>
      </c>
      <c r="H13" s="196" t="e">
        <f ca="1">$H$69 * ((273.15 + H10) / (H10 - H9) - 1)</f>
        <v>#N/A</v>
      </c>
    </row>
    <row r="15" spans="1:8">
      <c r="A15" s="156" t="s">
        <v>4544</v>
      </c>
    </row>
    <row r="16" spans="1:8">
      <c r="A16" s="214" t="s">
        <v>4748</v>
      </c>
      <c r="B16" s="29" t="s">
        <v>3</v>
      </c>
      <c r="G16" s="219" t="e">
        <f>MATCH($H$16, BIN!$B$1:$B$352, 0)</f>
        <v>#N/A</v>
      </c>
      <c r="H16" s="158" t="str">
        <f>A!$Q$9</f>
        <v>-</v>
      </c>
    </row>
    <row r="17" spans="1:74">
      <c r="A17" s="214" t="s">
        <v>4749</v>
      </c>
      <c r="B17" s="29" t="s">
        <v>3</v>
      </c>
      <c r="G17" s="219" t="e">
        <f>MATCH($H$17, BIN!$B$1:$B$375, 0)</f>
        <v>#N/A</v>
      </c>
      <c r="H17" s="158" t="str">
        <f>A!$Q$10</f>
        <v>-</v>
      </c>
    </row>
    <row r="18" spans="1:74">
      <c r="A18" s="214"/>
    </row>
    <row r="19" spans="1:74">
      <c r="A19" s="156" t="s">
        <v>4747</v>
      </c>
      <c r="I19" s="85" t="e" cm="1">
        <f t="array" ref="I19">INDEX(BIN!$B$1:$BO$375, $G$16+3, COLUMN()-COLUMN($I$20)+1)</f>
        <v>#N/A</v>
      </c>
      <c r="J19" s="85" t="e" cm="1">
        <f t="array" ref="J19">INDEX(BIN!$B$1:$BO$375, $G$16+3, COLUMN()-COLUMN($I$20)+1)</f>
        <v>#N/A</v>
      </c>
      <c r="K19" s="85" t="e" cm="1">
        <f t="array" ref="K19">INDEX(BIN!$B$1:$BO$375, $G$16+3, COLUMN()-COLUMN($I$20)+1)</f>
        <v>#N/A</v>
      </c>
      <c r="L19" s="85" t="e" cm="1">
        <f t="array" ref="L19">INDEX(BIN!$B$1:$BO$375, $G$16+3, COLUMN()-COLUMN($I$20)+1)</f>
        <v>#N/A</v>
      </c>
      <c r="M19" s="85" t="e" cm="1">
        <f t="array" ref="M19">INDEX(BIN!$B$1:$BO$375, $G$16+3, COLUMN()-COLUMN($I$20)+1)</f>
        <v>#N/A</v>
      </c>
      <c r="N19" s="85" t="e" cm="1">
        <f t="array" ref="N19">INDEX(BIN!$B$1:$BO$375, $G$16+3, COLUMN()-COLUMN($I$20)+1)</f>
        <v>#N/A</v>
      </c>
      <c r="O19" s="85" t="e" cm="1">
        <f t="array" ref="O19">INDEX(BIN!$B$1:$BO$375, $G$16+3, COLUMN()-COLUMN($I$20)+1)</f>
        <v>#N/A</v>
      </c>
      <c r="P19" s="85" t="e" cm="1">
        <f t="array" ref="P19">INDEX(BIN!$B$1:$BO$375, $G$16+3, COLUMN()-COLUMN($I$20)+1)</f>
        <v>#N/A</v>
      </c>
      <c r="Q19" s="85" t="e" cm="1">
        <f t="array" ref="Q19">INDEX(BIN!$B$1:$BO$375, $G$16+3, COLUMN()-COLUMN($I$20)+1)</f>
        <v>#N/A</v>
      </c>
      <c r="R19" s="85" t="e" cm="1">
        <f t="array" ref="R19">INDEX(BIN!$B$1:$BO$375, $G$16+3, COLUMN()-COLUMN($I$20)+1)</f>
        <v>#N/A</v>
      </c>
      <c r="S19" s="85" t="e" cm="1">
        <f t="array" ref="S19">INDEX(BIN!$B$1:$BO$375, $G$16+3, COLUMN()-COLUMN($I$20)+1)</f>
        <v>#N/A</v>
      </c>
      <c r="T19" s="85" t="e" cm="1">
        <f t="array" ref="T19">INDEX(BIN!$B$1:$BO$375, $G$16+3, COLUMN()-COLUMN($I$20)+1)</f>
        <v>#N/A</v>
      </c>
      <c r="U19" s="85" t="e" cm="1">
        <f t="array" ref="U19">INDEX(BIN!$B$1:$BO$375, $G$16+3, COLUMN()-COLUMN($I$20)+1)</f>
        <v>#N/A</v>
      </c>
      <c r="V19" s="85" t="e" cm="1">
        <f t="array" ref="V19">INDEX(BIN!$B$1:$BO$375, $G$16+3, COLUMN()-COLUMN($I$20)+1)</f>
        <v>#N/A</v>
      </c>
      <c r="W19" s="85" t="e" cm="1">
        <f t="array" ref="W19">INDEX(BIN!$B$1:$BO$375, $G$16+3, COLUMN()-COLUMN($I$20)+1)</f>
        <v>#N/A</v>
      </c>
      <c r="X19" s="85" t="e" cm="1">
        <f t="array" ref="X19">INDEX(BIN!$B$1:$BO$375, $G$16+3, COLUMN()-COLUMN($I$20)+1)</f>
        <v>#N/A</v>
      </c>
      <c r="Y19" s="85" t="e" cm="1">
        <f t="array" ref="Y19">INDEX(BIN!$B$1:$BO$375, $G$16+3, COLUMN()-COLUMN($I$20)+1)</f>
        <v>#N/A</v>
      </c>
      <c r="Z19" s="85" t="e" cm="1">
        <f t="array" ref="Z19">INDEX(BIN!$B$1:$BO$375, $G$16+3, COLUMN()-COLUMN($I$20)+1)</f>
        <v>#N/A</v>
      </c>
      <c r="AA19" s="85" t="e" cm="1">
        <f t="array" ref="AA19">INDEX(BIN!$B$1:$BO$375, $G$16+3, COLUMN()-COLUMN($I$20)+1)</f>
        <v>#N/A</v>
      </c>
      <c r="AB19" s="85" t="e" cm="1">
        <f t="array" ref="AB19">INDEX(BIN!$B$1:$BO$375, $G$16+3, COLUMN()-COLUMN($I$20)+1)</f>
        <v>#N/A</v>
      </c>
      <c r="AC19" s="85" t="e" cm="1">
        <f t="array" ref="AC19">INDEX(BIN!$B$1:$BO$375, $G$16+3, COLUMN()-COLUMN($I$20)+1)</f>
        <v>#N/A</v>
      </c>
      <c r="AD19" s="85" t="e" cm="1">
        <f t="array" ref="AD19">INDEX(BIN!$B$1:$BO$375, $G$16+3, COLUMN()-COLUMN($I$20)+1)</f>
        <v>#N/A</v>
      </c>
      <c r="AE19" s="85" t="e" cm="1">
        <f t="array" ref="AE19">INDEX(BIN!$B$1:$BO$375, $G$16+3, COLUMN()-COLUMN($I$20)+1)</f>
        <v>#N/A</v>
      </c>
      <c r="AF19" s="85" t="e" cm="1">
        <f t="array" ref="AF19">INDEX(BIN!$B$1:$BO$375, $G$16+3, COLUMN()-COLUMN($I$20)+1)</f>
        <v>#N/A</v>
      </c>
      <c r="AG19" s="85" t="e" cm="1">
        <f t="array" ref="AG19">INDEX(BIN!$B$1:$BO$375, $G$16+3, COLUMN()-COLUMN($I$20)+1)</f>
        <v>#N/A</v>
      </c>
      <c r="AH19" s="85" t="e" cm="1">
        <f t="array" ref="AH19">INDEX(BIN!$B$1:$BO$375, $G$16+3, COLUMN()-COLUMN($I$20)+1)</f>
        <v>#N/A</v>
      </c>
      <c r="AI19" s="85" t="e" cm="1">
        <f t="array" ref="AI19">INDEX(BIN!$B$1:$BO$375, $G$16+3, COLUMN()-COLUMN($I$20)+1)</f>
        <v>#N/A</v>
      </c>
      <c r="AJ19" s="85" t="e" cm="1">
        <f t="array" ref="AJ19">INDEX(BIN!$B$1:$BO$375, $G$16+3, COLUMN()-COLUMN($I$20)+1)</f>
        <v>#N/A</v>
      </c>
      <c r="AK19" s="85" t="e" cm="1">
        <f t="array" ref="AK19">INDEX(BIN!$B$1:$BO$375, $G$16+3, COLUMN()-COLUMN($I$20)+1)</f>
        <v>#N/A</v>
      </c>
      <c r="AL19" s="85" t="e" cm="1">
        <f t="array" ref="AL19">INDEX(BIN!$B$1:$BO$375, $G$16+3, COLUMN()-COLUMN($I$20)+1)</f>
        <v>#N/A</v>
      </c>
      <c r="AM19" s="85" t="e" cm="1">
        <f t="array" ref="AM19">INDEX(BIN!$B$1:$BO$375, $G$16+3, COLUMN()-COLUMN($I$20)+1)</f>
        <v>#N/A</v>
      </c>
      <c r="AN19" s="85" t="e" cm="1">
        <f t="array" ref="AN19">INDEX(BIN!$B$1:$BO$375, $G$16+3, COLUMN()-COLUMN($I$20)+1)</f>
        <v>#N/A</v>
      </c>
      <c r="AO19" s="85" t="e" cm="1">
        <f t="array" ref="AO19">INDEX(BIN!$B$1:$BO$375, $G$16+3, COLUMN()-COLUMN($I$20)+1)</f>
        <v>#N/A</v>
      </c>
      <c r="AP19" s="85" t="e" cm="1">
        <f t="array" ref="AP19">INDEX(BIN!$B$1:$BO$375, $G$16+3, COLUMN()-COLUMN($I$20)+1)</f>
        <v>#N/A</v>
      </c>
      <c r="AQ19" s="85" t="e" cm="1">
        <f t="array" ref="AQ19">INDEX(BIN!$B$1:$BO$375, $G$16+3, COLUMN()-COLUMN($I$20)+1)</f>
        <v>#N/A</v>
      </c>
      <c r="AR19" s="85" t="e" cm="1">
        <f t="array" ref="AR19">INDEX(BIN!$B$1:$BO$375, $G$16+3, COLUMN()-COLUMN($I$20)+1)</f>
        <v>#N/A</v>
      </c>
      <c r="AS19" s="85" t="e" cm="1">
        <f t="array" ref="AS19">INDEX(BIN!$B$1:$BO$375, $G$16+3, COLUMN()-COLUMN($I$20)+1)</f>
        <v>#N/A</v>
      </c>
      <c r="AT19" s="85" t="e" cm="1">
        <f t="array" ref="AT19">INDEX(BIN!$B$1:$BO$375, $G$16+3, COLUMN()-COLUMN($I$20)+1)</f>
        <v>#N/A</v>
      </c>
      <c r="AU19" s="85" t="e" cm="1">
        <f t="array" ref="AU19">INDEX(BIN!$B$1:$BO$375, $G$16+3, COLUMN()-COLUMN($I$20)+1)</f>
        <v>#N/A</v>
      </c>
      <c r="AV19" s="85" t="e" cm="1">
        <f t="array" ref="AV19">INDEX(BIN!$B$1:$BO$375, $G$16+3, COLUMN()-COLUMN($I$20)+1)</f>
        <v>#N/A</v>
      </c>
      <c r="AW19" s="85" t="e" cm="1">
        <f t="array" ref="AW19">INDEX(BIN!$B$1:$BO$375, $G$16+3, COLUMN()-COLUMN($I$20)+1)</f>
        <v>#N/A</v>
      </c>
      <c r="AX19" s="85" t="e" cm="1">
        <f t="array" ref="AX19">INDEX(BIN!$B$1:$BO$375, $G$16+3, COLUMN()-COLUMN($I$20)+1)</f>
        <v>#N/A</v>
      </c>
      <c r="AY19" s="85" t="e" cm="1">
        <f t="array" ref="AY19">INDEX(BIN!$B$1:$BO$375, $G$16+3, COLUMN()-COLUMN($I$20)+1)</f>
        <v>#N/A</v>
      </c>
      <c r="AZ19" s="85" t="e" cm="1">
        <f t="array" ref="AZ19">INDEX(BIN!$B$1:$BO$375, $G$16+3, COLUMN()-COLUMN($I$20)+1)</f>
        <v>#N/A</v>
      </c>
      <c r="BA19" s="85" t="e" cm="1">
        <f t="array" ref="BA19">INDEX(BIN!$B$1:$BO$375, $G$16+3, COLUMN()-COLUMN($I$20)+1)</f>
        <v>#N/A</v>
      </c>
      <c r="BB19" s="85" t="e" cm="1">
        <f t="array" ref="BB19">INDEX(BIN!$B$1:$BO$375, $G$16+3, COLUMN()-COLUMN($I$20)+1)</f>
        <v>#N/A</v>
      </c>
      <c r="BC19" s="85" t="e" cm="1">
        <f t="array" ref="BC19">INDEX(BIN!$B$1:$BO$375, $G$16+3, COLUMN()-COLUMN($I$20)+1)</f>
        <v>#N/A</v>
      </c>
      <c r="BD19" s="85" t="e" cm="1">
        <f t="array" ref="BD19">INDEX(BIN!$B$1:$BO$375, $G$16+3, COLUMN()-COLUMN($I$20)+1)</f>
        <v>#N/A</v>
      </c>
      <c r="BE19" s="85" t="e" cm="1">
        <f t="array" ref="BE19">INDEX(BIN!$B$1:$BO$375, $G$16+3, COLUMN()-COLUMN($I$20)+1)</f>
        <v>#N/A</v>
      </c>
      <c r="BF19" s="85" t="e" cm="1">
        <f t="array" ref="BF19">INDEX(BIN!$B$1:$BO$375, $G$16+3, COLUMN()-COLUMN($I$20)+1)</f>
        <v>#N/A</v>
      </c>
      <c r="BG19" s="85" t="e" cm="1">
        <f t="array" ref="BG19">INDEX(BIN!$B$1:$BO$375, $G$16+3, COLUMN()-COLUMN($I$20)+1)</f>
        <v>#N/A</v>
      </c>
      <c r="BH19" s="85" t="e" cm="1">
        <f t="array" ref="BH19">INDEX(BIN!$B$1:$BO$375, $G$16+3, COLUMN()-COLUMN($I$20)+1)</f>
        <v>#N/A</v>
      </c>
      <c r="BI19" s="85" t="e" cm="1">
        <f t="array" ref="BI19">INDEX(BIN!$B$1:$BO$375, $G$16+3, COLUMN()-COLUMN($I$20)+1)</f>
        <v>#N/A</v>
      </c>
      <c r="BJ19" s="85" t="e" cm="1">
        <f t="array" ref="BJ19">INDEX(BIN!$B$1:$BO$375, $G$16+3, COLUMN()-COLUMN($I$20)+1)</f>
        <v>#N/A</v>
      </c>
      <c r="BK19" s="85" t="e" cm="1">
        <f t="array" ref="BK19">INDEX(BIN!$B$1:$BO$375, $G$16+3, COLUMN()-COLUMN($I$20)+1)</f>
        <v>#N/A</v>
      </c>
      <c r="BL19" s="85" t="e" cm="1">
        <f t="array" ref="BL19">INDEX(BIN!$B$1:$BO$375, $G$16+3, COLUMN()-COLUMN($I$20)+1)</f>
        <v>#N/A</v>
      </c>
      <c r="BM19" s="85" t="e" cm="1">
        <f t="array" ref="BM19">INDEX(BIN!$B$1:$BO$375, $G$16+3, COLUMN()-COLUMN($I$20)+1)</f>
        <v>#N/A</v>
      </c>
      <c r="BN19" s="85" t="e" cm="1">
        <f t="array" ref="BN19">INDEX(BIN!$B$1:$BO$375, $G$16+3, COLUMN()-COLUMN($I$20)+1)</f>
        <v>#N/A</v>
      </c>
      <c r="BO19" s="85" t="e" cm="1">
        <f t="array" ref="BO19">INDEX(BIN!$B$1:$BO$375, $G$16+3, COLUMN()-COLUMN($I$20)+1)</f>
        <v>#N/A</v>
      </c>
      <c r="BP19" s="85" t="e" cm="1">
        <f t="array" ref="BP19">INDEX(BIN!$B$1:$BO$375, $G$16+3, COLUMN()-COLUMN($I$20)+1)</f>
        <v>#N/A</v>
      </c>
      <c r="BQ19" s="85" t="e" cm="1">
        <f t="array" ref="BQ19">INDEX(BIN!$B$1:$BO$375, $G$16+3, COLUMN()-COLUMN($I$20)+1)</f>
        <v>#N/A</v>
      </c>
      <c r="BR19" s="85" t="e" cm="1">
        <f t="array" ref="BR19">INDEX(BIN!$B$1:$BO$375, $G$16+3, COLUMN()-COLUMN($I$20)+1)</f>
        <v>#N/A</v>
      </c>
      <c r="BS19" s="85" t="e" cm="1">
        <f t="array" ref="BS19">INDEX(BIN!$B$1:$BO$375, $G$16+3, COLUMN()-COLUMN($I$20)+1)</f>
        <v>#N/A</v>
      </c>
      <c r="BT19" s="85" t="e" cm="1">
        <f t="array" ref="BT19">INDEX(BIN!$B$1:$BO$375, $G$16+3, COLUMN()-COLUMN($I$20)+1)</f>
        <v>#N/A</v>
      </c>
      <c r="BU19" s="85" t="e" cm="1">
        <f t="array" ref="BU19">INDEX(BIN!$B$1:$BO$375, $G$16+3, COLUMN()-COLUMN($I$20)+1)</f>
        <v>#N/A</v>
      </c>
      <c r="BV19" s="85" t="e" cm="1">
        <f t="array" ref="BV19">INDEX(BIN!$B$1:$BO$375, $G$16+3, COLUMN()-COLUMN($I$20)+1)</f>
        <v>#N/A</v>
      </c>
    </row>
    <row r="20" spans="1:74">
      <c r="A20" s="214" t="s">
        <v>4805</v>
      </c>
      <c r="B20" s="29" t="s">
        <v>4584</v>
      </c>
      <c r="H20" s="153"/>
      <c r="I20" s="121">
        <v>-25</v>
      </c>
      <c r="J20" s="121">
        <v>-24</v>
      </c>
      <c r="K20" s="121">
        <v>-23</v>
      </c>
      <c r="L20" s="121">
        <v>-22</v>
      </c>
      <c r="M20" s="121">
        <v>-21</v>
      </c>
      <c r="N20" s="121">
        <v>-20</v>
      </c>
      <c r="O20" s="121">
        <v>-19</v>
      </c>
      <c r="P20" s="121">
        <v>-18</v>
      </c>
      <c r="Q20" s="121">
        <v>-17</v>
      </c>
      <c r="R20" s="121">
        <v>-16</v>
      </c>
      <c r="S20" s="121">
        <v>-15</v>
      </c>
      <c r="T20" s="121">
        <v>-14</v>
      </c>
      <c r="U20" s="121">
        <v>-13</v>
      </c>
      <c r="V20" s="121">
        <v>-12</v>
      </c>
      <c r="W20" s="121">
        <v>-11</v>
      </c>
      <c r="X20" s="121">
        <v>-10</v>
      </c>
      <c r="Y20" s="121">
        <v>-9</v>
      </c>
      <c r="Z20" s="121">
        <v>-8</v>
      </c>
      <c r="AA20" s="121">
        <v>-7</v>
      </c>
      <c r="AB20" s="121">
        <v>-6</v>
      </c>
      <c r="AC20" s="121">
        <v>-5</v>
      </c>
      <c r="AD20" s="121">
        <v>-4</v>
      </c>
      <c r="AE20" s="121">
        <v>-3</v>
      </c>
      <c r="AF20" s="121">
        <v>-2</v>
      </c>
      <c r="AG20" s="121">
        <v>-1</v>
      </c>
      <c r="AH20" s="121">
        <v>0</v>
      </c>
      <c r="AI20" s="121">
        <v>1</v>
      </c>
      <c r="AJ20" s="121">
        <v>2</v>
      </c>
      <c r="AK20" s="121">
        <v>3</v>
      </c>
      <c r="AL20" s="121">
        <v>4</v>
      </c>
      <c r="AM20" s="121">
        <v>5</v>
      </c>
      <c r="AN20" s="121">
        <v>6</v>
      </c>
      <c r="AO20" s="121">
        <v>7</v>
      </c>
      <c r="AP20" s="121">
        <v>8</v>
      </c>
      <c r="AQ20" s="121">
        <v>9</v>
      </c>
      <c r="AR20" s="121">
        <v>10</v>
      </c>
      <c r="AS20" s="121">
        <v>11</v>
      </c>
      <c r="AT20" s="121">
        <v>12</v>
      </c>
      <c r="AU20" s="121">
        <v>13</v>
      </c>
      <c r="AV20" s="121">
        <v>14</v>
      </c>
      <c r="AW20" s="121">
        <v>15</v>
      </c>
      <c r="AX20" s="121">
        <v>16</v>
      </c>
      <c r="AY20" s="121">
        <v>17</v>
      </c>
      <c r="AZ20" s="121">
        <v>18</v>
      </c>
      <c r="BA20" s="121">
        <v>19</v>
      </c>
      <c r="BB20" s="121">
        <v>20</v>
      </c>
      <c r="BC20" s="121">
        <v>21</v>
      </c>
      <c r="BD20" s="121">
        <v>22</v>
      </c>
      <c r="BE20" s="121">
        <v>23</v>
      </c>
      <c r="BF20" s="121">
        <v>24</v>
      </c>
      <c r="BG20" s="121">
        <v>25</v>
      </c>
      <c r="BH20" s="121">
        <v>26</v>
      </c>
      <c r="BI20" s="121">
        <v>27</v>
      </c>
      <c r="BJ20" s="121">
        <v>28</v>
      </c>
      <c r="BK20" s="121">
        <v>29</v>
      </c>
      <c r="BL20" s="121">
        <v>30</v>
      </c>
      <c r="BM20" s="121">
        <v>31</v>
      </c>
      <c r="BN20" s="121">
        <v>32</v>
      </c>
      <c r="BO20" s="121">
        <v>33</v>
      </c>
      <c r="BP20" s="121">
        <v>34</v>
      </c>
      <c r="BQ20" s="121">
        <v>35</v>
      </c>
      <c r="BR20" s="121">
        <v>36</v>
      </c>
      <c r="BS20" s="121">
        <v>37</v>
      </c>
      <c r="BT20" s="121">
        <v>38</v>
      </c>
      <c r="BU20" s="121">
        <v>39</v>
      </c>
      <c r="BV20" s="121">
        <v>40</v>
      </c>
    </row>
    <row r="21" spans="1:74">
      <c r="A21" s="214" t="s">
        <v>4806</v>
      </c>
      <c r="B21" s="29" t="s">
        <v>4584</v>
      </c>
      <c r="H21" s="153"/>
      <c r="I21" s="51" t="e" cm="1">
        <f t="array" ref="I21">INDEX(BIN!$B$1:$BO$375, $G$17+3, COLUMN()-COLUMN($I$20)+1)</f>
        <v>#N/A</v>
      </c>
      <c r="J21" s="51" t="e" cm="1">
        <f t="array" ref="J21">INDEX(BIN!$B$1:$BO$375, $G$17+3, COLUMN()-COLUMN($I$20)+1)</f>
        <v>#N/A</v>
      </c>
      <c r="K21" s="51" t="e" cm="1">
        <f t="array" ref="K21">INDEX(BIN!$B$1:$BO$375, $G$17+3, COLUMN()-COLUMN($I$20)+1)</f>
        <v>#N/A</v>
      </c>
      <c r="L21" s="51" t="e" cm="1">
        <f t="array" ref="L21">INDEX(BIN!$B$1:$BO$375, $G$17+3, COLUMN()-COLUMN($I$20)+1)</f>
        <v>#N/A</v>
      </c>
      <c r="M21" s="51" t="e" cm="1">
        <f t="array" ref="M21">INDEX(BIN!$B$1:$BO$375, $G$17+3, COLUMN()-COLUMN($I$20)+1)</f>
        <v>#N/A</v>
      </c>
      <c r="N21" s="51" t="e" cm="1">
        <f t="array" ref="N21">INDEX(BIN!$B$1:$BO$375, $G$17+3, COLUMN()-COLUMN($I$20)+1)</f>
        <v>#N/A</v>
      </c>
      <c r="O21" s="51" t="e" cm="1">
        <f t="array" ref="O21">INDEX(BIN!$B$1:$BO$375, $G$17+3, COLUMN()-COLUMN($I$20)+1)</f>
        <v>#N/A</v>
      </c>
      <c r="P21" s="51" t="e" cm="1">
        <f t="array" ref="P21">INDEX(BIN!$B$1:$BO$375, $G$17+3, COLUMN()-COLUMN($I$20)+1)</f>
        <v>#N/A</v>
      </c>
      <c r="Q21" s="51" t="e" cm="1">
        <f t="array" ref="Q21">INDEX(BIN!$B$1:$BO$375, $G$17+3, COLUMN()-COLUMN($I$20)+1)</f>
        <v>#N/A</v>
      </c>
      <c r="R21" s="51" t="e" cm="1">
        <f t="array" ref="R21">INDEX(BIN!$B$1:$BO$375, $G$17+3, COLUMN()-COLUMN($I$20)+1)</f>
        <v>#N/A</v>
      </c>
      <c r="S21" s="51" t="e" cm="1">
        <f t="array" ref="S21">INDEX(BIN!$B$1:$BO$375, $G$17+3, COLUMN()-COLUMN($I$20)+1)</f>
        <v>#N/A</v>
      </c>
      <c r="T21" s="51" t="e" cm="1">
        <f t="array" ref="T21">INDEX(BIN!$B$1:$BO$375, $G$17+3, COLUMN()-COLUMN($I$20)+1)</f>
        <v>#N/A</v>
      </c>
      <c r="U21" s="51" t="e" cm="1">
        <f t="array" ref="U21">INDEX(BIN!$B$1:$BO$375, $G$17+3, COLUMN()-COLUMN($I$20)+1)</f>
        <v>#N/A</v>
      </c>
      <c r="V21" s="51" t="e" cm="1">
        <f t="array" ref="V21">INDEX(BIN!$B$1:$BO$375, $G$17+3, COLUMN()-COLUMN($I$20)+1)</f>
        <v>#N/A</v>
      </c>
      <c r="W21" s="51" t="e" cm="1">
        <f t="array" ref="W21">INDEX(BIN!$B$1:$BO$375, $G$17+3, COLUMN()-COLUMN($I$20)+1)</f>
        <v>#N/A</v>
      </c>
      <c r="X21" s="51" t="e" cm="1">
        <f t="array" ref="X21">INDEX(BIN!$B$1:$BO$375, $G$17+3, COLUMN()-COLUMN($I$20)+1)</f>
        <v>#N/A</v>
      </c>
      <c r="Y21" s="51" t="e" cm="1">
        <f t="array" ref="Y21">INDEX(BIN!$B$1:$BO$375, $G$17+3, COLUMN()-COLUMN($I$20)+1)</f>
        <v>#N/A</v>
      </c>
      <c r="Z21" s="51" t="e" cm="1">
        <f t="array" ref="Z21">INDEX(BIN!$B$1:$BO$375, $G$17+3, COLUMN()-COLUMN($I$20)+1)</f>
        <v>#N/A</v>
      </c>
      <c r="AA21" s="51" t="e" cm="1">
        <f t="array" ref="AA21">INDEX(BIN!$B$1:$BO$375, $G$17+3, COLUMN()-COLUMN($I$20)+1)</f>
        <v>#N/A</v>
      </c>
      <c r="AB21" s="51" t="e" cm="1">
        <f t="array" ref="AB21">INDEX(BIN!$B$1:$BO$375, $G$17+3, COLUMN()-COLUMN($I$20)+1)</f>
        <v>#N/A</v>
      </c>
      <c r="AC21" s="51" t="e" cm="1">
        <f t="array" ref="AC21">INDEX(BIN!$B$1:$BO$375, $G$17+3, COLUMN()-COLUMN($I$20)+1)</f>
        <v>#N/A</v>
      </c>
      <c r="AD21" s="51" t="e" cm="1">
        <f t="array" ref="AD21">INDEX(BIN!$B$1:$BO$375, $G$17+3, COLUMN()-COLUMN($I$20)+1)</f>
        <v>#N/A</v>
      </c>
      <c r="AE21" s="51" t="e" cm="1">
        <f t="array" ref="AE21">INDEX(BIN!$B$1:$BO$375, $G$17+3, COLUMN()-COLUMN($I$20)+1)</f>
        <v>#N/A</v>
      </c>
      <c r="AF21" s="51" t="e" cm="1">
        <f t="array" ref="AF21">INDEX(BIN!$B$1:$BO$375, $G$17+3, COLUMN()-COLUMN($I$20)+1)</f>
        <v>#N/A</v>
      </c>
      <c r="AG21" s="51" t="e" cm="1">
        <f t="array" ref="AG21">INDEX(BIN!$B$1:$BO$375, $G$17+3, COLUMN()-COLUMN($I$20)+1)</f>
        <v>#N/A</v>
      </c>
      <c r="AH21" s="51" t="e" cm="1">
        <f t="array" ref="AH21">INDEX(BIN!$B$1:$BO$375, $G$17+3, COLUMN()-COLUMN($I$20)+1)</f>
        <v>#N/A</v>
      </c>
      <c r="AI21" s="51" t="e" cm="1">
        <f t="array" ref="AI21">INDEX(BIN!$B$1:$BO$375, $G$17+3, COLUMN()-COLUMN($I$20)+1)</f>
        <v>#N/A</v>
      </c>
      <c r="AJ21" s="51" t="e" cm="1">
        <f t="array" ref="AJ21">INDEX(BIN!$B$1:$BO$375, $G$17+3, COLUMN()-COLUMN($I$20)+1)</f>
        <v>#N/A</v>
      </c>
      <c r="AK21" s="51" t="e" cm="1">
        <f t="array" ref="AK21">INDEX(BIN!$B$1:$BO$375, $G$17+3, COLUMN()-COLUMN($I$20)+1)</f>
        <v>#N/A</v>
      </c>
      <c r="AL21" s="51" t="e" cm="1">
        <f t="array" ref="AL21">INDEX(BIN!$B$1:$BO$375, $G$17+3, COLUMN()-COLUMN($I$20)+1)</f>
        <v>#N/A</v>
      </c>
      <c r="AM21" s="51" t="e" cm="1">
        <f t="array" ref="AM21">INDEX(BIN!$B$1:$BO$375, $G$17+3, COLUMN()-COLUMN($I$20)+1)</f>
        <v>#N/A</v>
      </c>
      <c r="AN21" s="51" t="e" cm="1">
        <f t="array" ref="AN21">INDEX(BIN!$B$1:$BO$375, $G$17+3, COLUMN()-COLUMN($I$20)+1)</f>
        <v>#N/A</v>
      </c>
      <c r="AO21" s="51" t="e" cm="1">
        <f t="array" ref="AO21">INDEX(BIN!$B$1:$BO$375, $G$17+3, COLUMN()-COLUMN($I$20)+1)</f>
        <v>#N/A</v>
      </c>
      <c r="AP21" s="51" t="e" cm="1">
        <f t="array" ref="AP21">INDEX(BIN!$B$1:$BO$375, $G$17+3, COLUMN()-COLUMN($I$20)+1)</f>
        <v>#N/A</v>
      </c>
      <c r="AQ21" s="51" t="e" cm="1">
        <f t="array" ref="AQ21">INDEX(BIN!$B$1:$BO$375, $G$17+3, COLUMN()-COLUMN($I$20)+1)</f>
        <v>#N/A</v>
      </c>
      <c r="AR21" s="51" t="e" cm="1">
        <f t="array" ref="AR21">INDEX(BIN!$B$1:$BO$375, $G$17+3, COLUMN()-COLUMN($I$20)+1)</f>
        <v>#N/A</v>
      </c>
      <c r="AS21" s="51" t="e" cm="1">
        <f t="array" ref="AS21">INDEX(BIN!$B$1:$BO$375, $G$17+3, COLUMN()-COLUMN($I$20)+1)</f>
        <v>#N/A</v>
      </c>
      <c r="AT21" s="51" t="e" cm="1">
        <f t="array" ref="AT21">INDEX(BIN!$B$1:$BO$375, $G$17+3, COLUMN()-COLUMN($I$20)+1)</f>
        <v>#N/A</v>
      </c>
      <c r="AU21" s="51" t="e" cm="1">
        <f t="array" ref="AU21">INDEX(BIN!$B$1:$BO$375, $G$17+3, COLUMN()-COLUMN($I$20)+1)</f>
        <v>#N/A</v>
      </c>
      <c r="AV21" s="51" t="e" cm="1">
        <f t="array" ref="AV21">INDEX(BIN!$B$1:$BO$375, $G$17+3, COLUMN()-COLUMN($I$20)+1)</f>
        <v>#N/A</v>
      </c>
      <c r="AW21" s="51" t="e" cm="1">
        <f t="array" ref="AW21">INDEX(BIN!$B$1:$BO$375, $G$17+3, COLUMN()-COLUMN($I$20)+1)</f>
        <v>#N/A</v>
      </c>
      <c r="AX21" s="51" t="e" cm="1">
        <f t="array" ref="AX21">INDEX(BIN!$B$1:$BO$375, $G$17+3, COLUMN()-COLUMN($I$20)+1)</f>
        <v>#N/A</v>
      </c>
      <c r="AY21" s="51" t="e" cm="1">
        <f t="array" ref="AY21">INDEX(BIN!$B$1:$BO$375, $G$17+3, COLUMN()-COLUMN($I$20)+1)</f>
        <v>#N/A</v>
      </c>
      <c r="AZ21" s="51" t="e" cm="1">
        <f t="array" ref="AZ21">INDEX(BIN!$B$1:$BO$375, $G$17+3, COLUMN()-COLUMN($I$20)+1)</f>
        <v>#N/A</v>
      </c>
      <c r="BA21" s="51" t="e" cm="1">
        <f t="array" ref="BA21">INDEX(BIN!$B$1:$BO$375, $G$17+3, COLUMN()-COLUMN($I$20)+1)</f>
        <v>#N/A</v>
      </c>
      <c r="BB21" s="51" t="e" cm="1">
        <f t="array" ref="BB21">INDEX(BIN!$B$1:$BO$375, $G$17+3, COLUMN()-COLUMN($I$20)+1)</f>
        <v>#N/A</v>
      </c>
      <c r="BC21" s="51" t="e" cm="1">
        <f t="array" ref="BC21">INDEX(BIN!$B$1:$BO$375, $G$17+3, COLUMN()-COLUMN($I$20)+1)</f>
        <v>#N/A</v>
      </c>
      <c r="BD21" s="51" t="e" cm="1">
        <f t="array" ref="BD21">INDEX(BIN!$B$1:$BO$375, $G$17+3, COLUMN()-COLUMN($I$20)+1)</f>
        <v>#N/A</v>
      </c>
      <c r="BE21" s="51" t="e" cm="1">
        <f t="array" ref="BE21">INDEX(BIN!$B$1:$BO$375, $G$17+3, COLUMN()-COLUMN($I$20)+1)</f>
        <v>#N/A</v>
      </c>
      <c r="BF21" s="51" t="e" cm="1">
        <f t="array" ref="BF21">INDEX(BIN!$B$1:$BO$375, $G$17+3, COLUMN()-COLUMN($I$20)+1)</f>
        <v>#N/A</v>
      </c>
      <c r="BG21" s="51" t="e" cm="1">
        <f t="array" ref="BG21">INDEX(BIN!$B$1:$BO$375, $G$17+3, COLUMN()-COLUMN($I$20)+1)</f>
        <v>#N/A</v>
      </c>
      <c r="BH21" s="51" t="e" cm="1">
        <f t="array" ref="BH21">INDEX(BIN!$B$1:$BO$375, $G$17+3, COLUMN()-COLUMN($I$20)+1)</f>
        <v>#N/A</v>
      </c>
      <c r="BI21" s="51" t="e" cm="1">
        <f t="array" ref="BI21">INDEX(BIN!$B$1:$BO$375, $G$17+3, COLUMN()-COLUMN($I$20)+1)</f>
        <v>#N/A</v>
      </c>
      <c r="BJ21" s="51" t="e" cm="1">
        <f t="array" ref="BJ21">INDEX(BIN!$B$1:$BO$375, $G$17+3, COLUMN()-COLUMN($I$20)+1)</f>
        <v>#N/A</v>
      </c>
      <c r="BK21" s="51" t="e" cm="1">
        <f t="array" ref="BK21">INDEX(BIN!$B$1:$BO$375, $G$17+3, COLUMN()-COLUMN($I$20)+1)</f>
        <v>#N/A</v>
      </c>
      <c r="BL21" s="51" t="e" cm="1">
        <f t="array" ref="BL21">INDEX(BIN!$B$1:$BO$375, $G$17+3, COLUMN()-COLUMN($I$20)+1)</f>
        <v>#N/A</v>
      </c>
      <c r="BM21" s="51" t="e" cm="1">
        <f t="array" ref="BM21">INDEX(BIN!$B$1:$BO$375, $G$17+3, COLUMN()-COLUMN($I$20)+1)</f>
        <v>#N/A</v>
      </c>
      <c r="BN21" s="51" t="e" cm="1">
        <f t="array" ref="BN21">INDEX(BIN!$B$1:$BO$375, $G$17+3, COLUMN()-COLUMN($I$20)+1)</f>
        <v>#N/A</v>
      </c>
      <c r="BO21" s="51" t="e" cm="1">
        <f t="array" ref="BO21">INDEX(BIN!$B$1:$BO$375, $G$17+3, COLUMN()-COLUMN($I$20)+1)</f>
        <v>#N/A</v>
      </c>
      <c r="BP21" s="51" t="e" cm="1">
        <f t="array" ref="BP21">INDEX(BIN!$B$1:$BO$375, $G$17+3, COLUMN()-COLUMN($I$20)+1)</f>
        <v>#N/A</v>
      </c>
      <c r="BQ21" s="51" t="e" cm="1">
        <f t="array" ref="BQ21">INDEX(BIN!$B$1:$BO$375, $G$17+3, COLUMN()-COLUMN($I$20)+1)</f>
        <v>#N/A</v>
      </c>
      <c r="BR21" s="51" t="e" cm="1">
        <f t="array" ref="BR21">INDEX(BIN!$B$1:$BO$375, $G$17+3, COLUMN()-COLUMN($I$20)+1)</f>
        <v>#N/A</v>
      </c>
      <c r="BS21" s="51" t="e" cm="1">
        <f t="array" ref="BS21">INDEX(BIN!$B$1:$BO$375, $G$17+3, COLUMN()-COLUMN($I$20)+1)</f>
        <v>#N/A</v>
      </c>
      <c r="BT21" s="51" t="e" cm="1">
        <f t="array" ref="BT21">INDEX(BIN!$B$1:$BO$375, $G$17+3, COLUMN()-COLUMN($I$20)+1)</f>
        <v>#N/A</v>
      </c>
      <c r="BU21" s="51" t="e" cm="1">
        <f t="array" ref="BU21">INDEX(BIN!$B$1:$BO$375, $G$17+3, COLUMN()-COLUMN($I$20)+1)</f>
        <v>#N/A</v>
      </c>
      <c r="BV21" s="51" t="e" cm="1">
        <f t="array" ref="BV21">INDEX(BIN!$B$1:$BO$375, $G$17+3, COLUMN()-COLUMN($I$20)+1)</f>
        <v>#N/A</v>
      </c>
    </row>
    <row r="22" spans="1:74">
      <c r="A22" s="214" t="s">
        <v>4807</v>
      </c>
      <c r="B22" s="29" t="s">
        <v>4584</v>
      </c>
      <c r="H22" s="153"/>
      <c r="I22" s="121" t="e">
        <f t="shared" ref="I22:BT22" ca="1" si="0">IF($H$4="A", I20, I21)</f>
        <v>#N/A</v>
      </c>
      <c r="J22" s="121" t="e">
        <f t="shared" ca="1" si="0"/>
        <v>#N/A</v>
      </c>
      <c r="K22" s="121" t="e">
        <f t="shared" ca="1" si="0"/>
        <v>#N/A</v>
      </c>
      <c r="L22" s="121" t="e">
        <f t="shared" ca="1" si="0"/>
        <v>#N/A</v>
      </c>
      <c r="M22" s="121" t="e">
        <f t="shared" ca="1" si="0"/>
        <v>#N/A</v>
      </c>
      <c r="N22" s="121" t="e">
        <f t="shared" ca="1" si="0"/>
        <v>#N/A</v>
      </c>
      <c r="O22" s="121" t="e">
        <f t="shared" ca="1" si="0"/>
        <v>#N/A</v>
      </c>
      <c r="P22" s="121" t="e">
        <f t="shared" ca="1" si="0"/>
        <v>#N/A</v>
      </c>
      <c r="Q22" s="121" t="e">
        <f t="shared" ca="1" si="0"/>
        <v>#N/A</v>
      </c>
      <c r="R22" s="121" t="e">
        <f t="shared" ca="1" si="0"/>
        <v>#N/A</v>
      </c>
      <c r="S22" s="121" t="e">
        <f t="shared" ca="1" si="0"/>
        <v>#N/A</v>
      </c>
      <c r="T22" s="121" t="e">
        <f t="shared" ca="1" si="0"/>
        <v>#N/A</v>
      </c>
      <c r="U22" s="121" t="e">
        <f t="shared" ca="1" si="0"/>
        <v>#N/A</v>
      </c>
      <c r="V22" s="121" t="e">
        <f t="shared" ca="1" si="0"/>
        <v>#N/A</v>
      </c>
      <c r="W22" s="121" t="e">
        <f t="shared" ca="1" si="0"/>
        <v>#N/A</v>
      </c>
      <c r="X22" s="121" t="e">
        <f t="shared" ca="1" si="0"/>
        <v>#N/A</v>
      </c>
      <c r="Y22" s="121" t="e">
        <f t="shared" ca="1" si="0"/>
        <v>#N/A</v>
      </c>
      <c r="Z22" s="121" t="e">
        <f t="shared" ca="1" si="0"/>
        <v>#N/A</v>
      </c>
      <c r="AA22" s="121" t="e">
        <f t="shared" ca="1" si="0"/>
        <v>#N/A</v>
      </c>
      <c r="AB22" s="121" t="e">
        <f t="shared" ca="1" si="0"/>
        <v>#N/A</v>
      </c>
      <c r="AC22" s="121" t="e">
        <f t="shared" ca="1" si="0"/>
        <v>#N/A</v>
      </c>
      <c r="AD22" s="121" t="e">
        <f t="shared" ca="1" si="0"/>
        <v>#N/A</v>
      </c>
      <c r="AE22" s="121" t="e">
        <f t="shared" ca="1" si="0"/>
        <v>#N/A</v>
      </c>
      <c r="AF22" s="121" t="e">
        <f t="shared" ca="1" si="0"/>
        <v>#N/A</v>
      </c>
      <c r="AG22" s="121" t="e">
        <f t="shared" ca="1" si="0"/>
        <v>#N/A</v>
      </c>
      <c r="AH22" s="121" t="e">
        <f t="shared" ca="1" si="0"/>
        <v>#N/A</v>
      </c>
      <c r="AI22" s="121" t="e">
        <f t="shared" ca="1" si="0"/>
        <v>#N/A</v>
      </c>
      <c r="AJ22" s="121" t="e">
        <f t="shared" ca="1" si="0"/>
        <v>#N/A</v>
      </c>
      <c r="AK22" s="121" t="e">
        <f t="shared" ca="1" si="0"/>
        <v>#N/A</v>
      </c>
      <c r="AL22" s="121" t="e">
        <f t="shared" ca="1" si="0"/>
        <v>#N/A</v>
      </c>
      <c r="AM22" s="121" t="e">
        <f t="shared" ca="1" si="0"/>
        <v>#N/A</v>
      </c>
      <c r="AN22" s="121" t="e">
        <f t="shared" ca="1" si="0"/>
        <v>#N/A</v>
      </c>
      <c r="AO22" s="121" t="e">
        <f t="shared" ca="1" si="0"/>
        <v>#N/A</v>
      </c>
      <c r="AP22" s="121" t="e">
        <f t="shared" ca="1" si="0"/>
        <v>#N/A</v>
      </c>
      <c r="AQ22" s="121" t="e">
        <f t="shared" ca="1" si="0"/>
        <v>#N/A</v>
      </c>
      <c r="AR22" s="121" t="e">
        <f t="shared" ca="1" si="0"/>
        <v>#N/A</v>
      </c>
      <c r="AS22" s="121" t="e">
        <f t="shared" ca="1" si="0"/>
        <v>#N/A</v>
      </c>
      <c r="AT22" s="121" t="e">
        <f t="shared" ca="1" si="0"/>
        <v>#N/A</v>
      </c>
      <c r="AU22" s="121" t="e">
        <f t="shared" ca="1" si="0"/>
        <v>#N/A</v>
      </c>
      <c r="AV22" s="121" t="e">
        <f t="shared" ca="1" si="0"/>
        <v>#N/A</v>
      </c>
      <c r="AW22" s="121" t="e">
        <f t="shared" ca="1" si="0"/>
        <v>#N/A</v>
      </c>
      <c r="AX22" s="121" t="e">
        <f t="shared" ca="1" si="0"/>
        <v>#N/A</v>
      </c>
      <c r="AY22" s="121" t="e">
        <f t="shared" ca="1" si="0"/>
        <v>#N/A</v>
      </c>
      <c r="AZ22" s="121" t="e">
        <f t="shared" ca="1" si="0"/>
        <v>#N/A</v>
      </c>
      <c r="BA22" s="121" t="e">
        <f t="shared" ca="1" si="0"/>
        <v>#N/A</v>
      </c>
      <c r="BB22" s="121" t="e">
        <f t="shared" ca="1" si="0"/>
        <v>#N/A</v>
      </c>
      <c r="BC22" s="121" t="e">
        <f t="shared" ca="1" si="0"/>
        <v>#N/A</v>
      </c>
      <c r="BD22" s="121" t="e">
        <f t="shared" ca="1" si="0"/>
        <v>#N/A</v>
      </c>
      <c r="BE22" s="121" t="e">
        <f t="shared" ca="1" si="0"/>
        <v>#N/A</v>
      </c>
      <c r="BF22" s="121" t="e">
        <f t="shared" ca="1" si="0"/>
        <v>#N/A</v>
      </c>
      <c r="BG22" s="121" t="e">
        <f t="shared" ca="1" si="0"/>
        <v>#N/A</v>
      </c>
      <c r="BH22" s="121" t="e">
        <f t="shared" ca="1" si="0"/>
        <v>#N/A</v>
      </c>
      <c r="BI22" s="121" t="e">
        <f t="shared" ca="1" si="0"/>
        <v>#N/A</v>
      </c>
      <c r="BJ22" s="121" t="e">
        <f t="shared" ca="1" si="0"/>
        <v>#N/A</v>
      </c>
      <c r="BK22" s="121" t="e">
        <f t="shared" ca="1" si="0"/>
        <v>#N/A</v>
      </c>
      <c r="BL22" s="121" t="e">
        <f t="shared" ca="1" si="0"/>
        <v>#N/A</v>
      </c>
      <c r="BM22" s="121" t="e">
        <f t="shared" ca="1" si="0"/>
        <v>#N/A</v>
      </c>
      <c r="BN22" s="121" t="e">
        <f t="shared" ca="1" si="0"/>
        <v>#N/A</v>
      </c>
      <c r="BO22" s="121" t="e">
        <f t="shared" ca="1" si="0"/>
        <v>#N/A</v>
      </c>
      <c r="BP22" s="121" t="e">
        <f t="shared" ca="1" si="0"/>
        <v>#N/A</v>
      </c>
      <c r="BQ22" s="121" t="e">
        <f t="shared" ca="1" si="0"/>
        <v>#N/A</v>
      </c>
      <c r="BR22" s="121" t="e">
        <f t="shared" ca="1" si="0"/>
        <v>#N/A</v>
      </c>
      <c r="BS22" s="121" t="e">
        <f t="shared" ca="1" si="0"/>
        <v>#N/A</v>
      </c>
      <c r="BT22" s="121" t="e">
        <f t="shared" ca="1" si="0"/>
        <v>#N/A</v>
      </c>
      <c r="BU22" s="121" t="e">
        <f t="shared" ref="BU22:BV22" ca="1" si="1">IF($H$4="A", BU20, BU21)</f>
        <v>#N/A</v>
      </c>
      <c r="BV22" s="121" t="e">
        <f t="shared" ca="1" si="1"/>
        <v>#N/A</v>
      </c>
    </row>
    <row r="23" spans="1:74">
      <c r="A23" s="214"/>
    </row>
    <row r="24" spans="1:74">
      <c r="A24" s="156" t="s">
        <v>4844</v>
      </c>
      <c r="B24" s="54"/>
    </row>
    <row r="25" spans="1:74">
      <c r="A25" s="214" t="s">
        <v>4821</v>
      </c>
      <c r="B25" s="29" t="s">
        <v>2</v>
      </c>
      <c r="G25" s="219" t="s">
        <v>4968</v>
      </c>
      <c r="H25" s="159" cm="1">
        <f t="array" aca="1" ref="H25" ca="1">INDIRECT("'"&amp;$B$1&amp;"'!"&amp;$G25)</f>
        <v>0</v>
      </c>
    </row>
    <row r="26" spans="1:74">
      <c r="A26" s="214" t="s">
        <v>4822</v>
      </c>
      <c r="B26" s="29" t="s">
        <v>4609</v>
      </c>
      <c r="H26" s="197" t="s">
        <v>3</v>
      </c>
      <c r="I26" s="215" t="s">
        <v>4964</v>
      </c>
    </row>
    <row r="27" spans="1:74">
      <c r="A27" s="214" t="s">
        <v>4789</v>
      </c>
      <c r="B27" s="29" t="s">
        <v>4589</v>
      </c>
      <c r="G27" s="219" t="s">
        <v>4965</v>
      </c>
      <c r="H27" s="159" cm="1">
        <f t="array" aca="1" ref="H27" ca="1">INDIRECT("'"&amp;$B$1&amp;"'!"&amp;$G27)</f>
        <v>0</v>
      </c>
      <c r="I27" s="142">
        <f ca="1">H27/24</f>
        <v>0</v>
      </c>
    </row>
    <row r="28" spans="1:74">
      <c r="A28" s="214" t="s">
        <v>4824</v>
      </c>
      <c r="B28" s="29" t="s">
        <v>3</v>
      </c>
      <c r="H28" s="197" t="s">
        <v>3</v>
      </c>
      <c r="I28" s="215" t="s">
        <v>4964</v>
      </c>
    </row>
    <row r="29" spans="1:74">
      <c r="A29" s="214" t="s">
        <v>4829</v>
      </c>
      <c r="B29" s="29" t="s">
        <v>4584</v>
      </c>
      <c r="H29" s="153"/>
      <c r="I29" s="122">
        <f t="shared" ref="I29:BT29" ca="1" si="2">IF($H$28="FIX", $H$8, $H$8)</f>
        <v>0</v>
      </c>
      <c r="J29" s="122">
        <f t="shared" ca="1" si="2"/>
        <v>0</v>
      </c>
      <c r="K29" s="122">
        <f t="shared" ca="1" si="2"/>
        <v>0</v>
      </c>
      <c r="L29" s="122">
        <f t="shared" ca="1" si="2"/>
        <v>0</v>
      </c>
      <c r="M29" s="122">
        <f t="shared" ca="1" si="2"/>
        <v>0</v>
      </c>
      <c r="N29" s="122">
        <f t="shared" ca="1" si="2"/>
        <v>0</v>
      </c>
      <c r="O29" s="122">
        <f t="shared" ca="1" si="2"/>
        <v>0</v>
      </c>
      <c r="P29" s="122">
        <f t="shared" ca="1" si="2"/>
        <v>0</v>
      </c>
      <c r="Q29" s="122">
        <f t="shared" ca="1" si="2"/>
        <v>0</v>
      </c>
      <c r="R29" s="122">
        <f t="shared" ca="1" si="2"/>
        <v>0</v>
      </c>
      <c r="S29" s="122">
        <f t="shared" ca="1" si="2"/>
        <v>0</v>
      </c>
      <c r="T29" s="122">
        <f t="shared" ca="1" si="2"/>
        <v>0</v>
      </c>
      <c r="U29" s="122">
        <f t="shared" ca="1" si="2"/>
        <v>0</v>
      </c>
      <c r="V29" s="122">
        <f t="shared" ca="1" si="2"/>
        <v>0</v>
      </c>
      <c r="W29" s="122">
        <f t="shared" ca="1" si="2"/>
        <v>0</v>
      </c>
      <c r="X29" s="122">
        <f t="shared" ca="1" si="2"/>
        <v>0</v>
      </c>
      <c r="Y29" s="122">
        <f t="shared" ca="1" si="2"/>
        <v>0</v>
      </c>
      <c r="Z29" s="122">
        <f t="shared" ca="1" si="2"/>
        <v>0</v>
      </c>
      <c r="AA29" s="122">
        <f t="shared" ca="1" si="2"/>
        <v>0</v>
      </c>
      <c r="AB29" s="122">
        <f t="shared" ca="1" si="2"/>
        <v>0</v>
      </c>
      <c r="AC29" s="122">
        <f t="shared" ca="1" si="2"/>
        <v>0</v>
      </c>
      <c r="AD29" s="122">
        <f t="shared" ca="1" si="2"/>
        <v>0</v>
      </c>
      <c r="AE29" s="122">
        <f t="shared" ca="1" si="2"/>
        <v>0</v>
      </c>
      <c r="AF29" s="122">
        <f t="shared" ca="1" si="2"/>
        <v>0</v>
      </c>
      <c r="AG29" s="122">
        <f t="shared" ca="1" si="2"/>
        <v>0</v>
      </c>
      <c r="AH29" s="122">
        <f t="shared" ca="1" si="2"/>
        <v>0</v>
      </c>
      <c r="AI29" s="122">
        <f t="shared" ca="1" si="2"/>
        <v>0</v>
      </c>
      <c r="AJ29" s="122">
        <f t="shared" ca="1" si="2"/>
        <v>0</v>
      </c>
      <c r="AK29" s="122">
        <f t="shared" ca="1" si="2"/>
        <v>0</v>
      </c>
      <c r="AL29" s="122">
        <f t="shared" ca="1" si="2"/>
        <v>0</v>
      </c>
      <c r="AM29" s="122">
        <f t="shared" ca="1" si="2"/>
        <v>0</v>
      </c>
      <c r="AN29" s="122">
        <f t="shared" ca="1" si="2"/>
        <v>0</v>
      </c>
      <c r="AO29" s="122">
        <f t="shared" ca="1" si="2"/>
        <v>0</v>
      </c>
      <c r="AP29" s="122">
        <f t="shared" ca="1" si="2"/>
        <v>0</v>
      </c>
      <c r="AQ29" s="122">
        <f t="shared" ca="1" si="2"/>
        <v>0</v>
      </c>
      <c r="AR29" s="122">
        <f t="shared" ca="1" si="2"/>
        <v>0</v>
      </c>
      <c r="AS29" s="122">
        <f t="shared" ca="1" si="2"/>
        <v>0</v>
      </c>
      <c r="AT29" s="122">
        <f t="shared" ca="1" si="2"/>
        <v>0</v>
      </c>
      <c r="AU29" s="122">
        <f t="shared" ca="1" si="2"/>
        <v>0</v>
      </c>
      <c r="AV29" s="122">
        <f t="shared" ca="1" si="2"/>
        <v>0</v>
      </c>
      <c r="AW29" s="122">
        <f t="shared" ca="1" si="2"/>
        <v>0</v>
      </c>
      <c r="AX29" s="122">
        <f t="shared" ca="1" si="2"/>
        <v>0</v>
      </c>
      <c r="AY29" s="122">
        <f t="shared" ca="1" si="2"/>
        <v>0</v>
      </c>
      <c r="AZ29" s="122">
        <f t="shared" ca="1" si="2"/>
        <v>0</v>
      </c>
      <c r="BA29" s="122">
        <f t="shared" ca="1" si="2"/>
        <v>0</v>
      </c>
      <c r="BB29" s="122">
        <f t="shared" ca="1" si="2"/>
        <v>0</v>
      </c>
      <c r="BC29" s="122">
        <f t="shared" ca="1" si="2"/>
        <v>0</v>
      </c>
      <c r="BD29" s="122">
        <f t="shared" ca="1" si="2"/>
        <v>0</v>
      </c>
      <c r="BE29" s="122">
        <f t="shared" ca="1" si="2"/>
        <v>0</v>
      </c>
      <c r="BF29" s="122">
        <f t="shared" ca="1" si="2"/>
        <v>0</v>
      </c>
      <c r="BG29" s="122">
        <f t="shared" ca="1" si="2"/>
        <v>0</v>
      </c>
      <c r="BH29" s="122">
        <f t="shared" ca="1" si="2"/>
        <v>0</v>
      </c>
      <c r="BI29" s="122">
        <f t="shared" ca="1" si="2"/>
        <v>0</v>
      </c>
      <c r="BJ29" s="122">
        <f t="shared" ca="1" si="2"/>
        <v>0</v>
      </c>
      <c r="BK29" s="122">
        <f t="shared" ca="1" si="2"/>
        <v>0</v>
      </c>
      <c r="BL29" s="122">
        <f t="shared" ca="1" si="2"/>
        <v>0</v>
      </c>
      <c r="BM29" s="122">
        <f t="shared" ca="1" si="2"/>
        <v>0</v>
      </c>
      <c r="BN29" s="122">
        <f t="shared" ca="1" si="2"/>
        <v>0</v>
      </c>
      <c r="BO29" s="122">
        <f t="shared" ca="1" si="2"/>
        <v>0</v>
      </c>
      <c r="BP29" s="122">
        <f t="shared" ca="1" si="2"/>
        <v>0</v>
      </c>
      <c r="BQ29" s="122">
        <f t="shared" ca="1" si="2"/>
        <v>0</v>
      </c>
      <c r="BR29" s="122">
        <f t="shared" ca="1" si="2"/>
        <v>0</v>
      </c>
      <c r="BS29" s="122">
        <f t="shared" ca="1" si="2"/>
        <v>0</v>
      </c>
      <c r="BT29" s="122">
        <f t="shared" ca="1" si="2"/>
        <v>0</v>
      </c>
      <c r="BU29" s="122">
        <f t="shared" ref="BU29:BV29" ca="1" si="3">IF($H$28="FIX", $H$8, $H$8)</f>
        <v>0</v>
      </c>
      <c r="BV29" s="122">
        <f t="shared" ca="1" si="3"/>
        <v>0</v>
      </c>
    </row>
    <row r="30" spans="1:74">
      <c r="A30" s="156" t="s">
        <v>4832</v>
      </c>
      <c r="B30" s="70"/>
    </row>
    <row r="31" spans="1:74">
      <c r="A31" s="214" t="s">
        <v>4849</v>
      </c>
      <c r="B31" s="29" t="s">
        <v>2</v>
      </c>
      <c r="G31" s="219" t="s">
        <v>4967</v>
      </c>
      <c r="H31" s="159" cm="1">
        <f t="array" aca="1" ref="H31" ca="1">INDIRECT("'"&amp;$B$1&amp;"'!"&amp;$G31)</f>
        <v>0</v>
      </c>
    </row>
    <row r="32" spans="1:74">
      <c r="A32" s="214" t="s">
        <v>4833</v>
      </c>
      <c r="B32" s="29" t="s">
        <v>2</v>
      </c>
      <c r="H32" s="153"/>
      <c r="I32" s="122">
        <f t="shared" ref="I32:BT32" ca="1" si="4">$H$31</f>
        <v>0</v>
      </c>
      <c r="J32" s="122">
        <f t="shared" ca="1" si="4"/>
        <v>0</v>
      </c>
      <c r="K32" s="122">
        <f t="shared" ca="1" si="4"/>
        <v>0</v>
      </c>
      <c r="L32" s="122">
        <f t="shared" ca="1" si="4"/>
        <v>0</v>
      </c>
      <c r="M32" s="122">
        <f t="shared" ca="1" si="4"/>
        <v>0</v>
      </c>
      <c r="N32" s="122">
        <f t="shared" ca="1" si="4"/>
        <v>0</v>
      </c>
      <c r="O32" s="122">
        <f t="shared" ca="1" si="4"/>
        <v>0</v>
      </c>
      <c r="P32" s="122">
        <f t="shared" ca="1" si="4"/>
        <v>0</v>
      </c>
      <c r="Q32" s="122">
        <f t="shared" ca="1" si="4"/>
        <v>0</v>
      </c>
      <c r="R32" s="122">
        <f t="shared" ca="1" si="4"/>
        <v>0</v>
      </c>
      <c r="S32" s="122">
        <f t="shared" ca="1" si="4"/>
        <v>0</v>
      </c>
      <c r="T32" s="122">
        <f t="shared" ca="1" si="4"/>
        <v>0</v>
      </c>
      <c r="U32" s="122">
        <f t="shared" ca="1" si="4"/>
        <v>0</v>
      </c>
      <c r="V32" s="122">
        <f t="shared" ca="1" si="4"/>
        <v>0</v>
      </c>
      <c r="W32" s="122">
        <f t="shared" ca="1" si="4"/>
        <v>0</v>
      </c>
      <c r="X32" s="122">
        <f t="shared" ca="1" si="4"/>
        <v>0</v>
      </c>
      <c r="Y32" s="122">
        <f t="shared" ca="1" si="4"/>
        <v>0</v>
      </c>
      <c r="Z32" s="122">
        <f t="shared" ca="1" si="4"/>
        <v>0</v>
      </c>
      <c r="AA32" s="122">
        <f t="shared" ca="1" si="4"/>
        <v>0</v>
      </c>
      <c r="AB32" s="122">
        <f t="shared" ca="1" si="4"/>
        <v>0</v>
      </c>
      <c r="AC32" s="122">
        <f t="shared" ca="1" si="4"/>
        <v>0</v>
      </c>
      <c r="AD32" s="122">
        <f t="shared" ca="1" si="4"/>
        <v>0</v>
      </c>
      <c r="AE32" s="122">
        <f t="shared" ca="1" si="4"/>
        <v>0</v>
      </c>
      <c r="AF32" s="122">
        <f t="shared" ca="1" si="4"/>
        <v>0</v>
      </c>
      <c r="AG32" s="122">
        <f t="shared" ca="1" si="4"/>
        <v>0</v>
      </c>
      <c r="AH32" s="122">
        <f t="shared" ca="1" si="4"/>
        <v>0</v>
      </c>
      <c r="AI32" s="122">
        <f t="shared" ca="1" si="4"/>
        <v>0</v>
      </c>
      <c r="AJ32" s="122">
        <f t="shared" ca="1" si="4"/>
        <v>0</v>
      </c>
      <c r="AK32" s="122">
        <f t="shared" ca="1" si="4"/>
        <v>0</v>
      </c>
      <c r="AL32" s="122">
        <f t="shared" ca="1" si="4"/>
        <v>0</v>
      </c>
      <c r="AM32" s="122">
        <f t="shared" ca="1" si="4"/>
        <v>0</v>
      </c>
      <c r="AN32" s="122">
        <f t="shared" ca="1" si="4"/>
        <v>0</v>
      </c>
      <c r="AO32" s="122">
        <f t="shared" ca="1" si="4"/>
        <v>0</v>
      </c>
      <c r="AP32" s="122">
        <f t="shared" ca="1" si="4"/>
        <v>0</v>
      </c>
      <c r="AQ32" s="122">
        <f t="shared" ca="1" si="4"/>
        <v>0</v>
      </c>
      <c r="AR32" s="122">
        <f t="shared" ca="1" si="4"/>
        <v>0</v>
      </c>
      <c r="AS32" s="122">
        <f t="shared" ca="1" si="4"/>
        <v>0</v>
      </c>
      <c r="AT32" s="122">
        <f t="shared" ca="1" si="4"/>
        <v>0</v>
      </c>
      <c r="AU32" s="122">
        <f t="shared" ca="1" si="4"/>
        <v>0</v>
      </c>
      <c r="AV32" s="122">
        <f t="shared" ca="1" si="4"/>
        <v>0</v>
      </c>
      <c r="AW32" s="122">
        <f t="shared" ca="1" si="4"/>
        <v>0</v>
      </c>
      <c r="AX32" s="122">
        <f t="shared" ca="1" si="4"/>
        <v>0</v>
      </c>
      <c r="AY32" s="122">
        <f t="shared" ca="1" si="4"/>
        <v>0</v>
      </c>
      <c r="AZ32" s="122">
        <f t="shared" ca="1" si="4"/>
        <v>0</v>
      </c>
      <c r="BA32" s="122">
        <f t="shared" ca="1" si="4"/>
        <v>0</v>
      </c>
      <c r="BB32" s="122">
        <f t="shared" ca="1" si="4"/>
        <v>0</v>
      </c>
      <c r="BC32" s="122">
        <f t="shared" ca="1" si="4"/>
        <v>0</v>
      </c>
      <c r="BD32" s="122">
        <f t="shared" ca="1" si="4"/>
        <v>0</v>
      </c>
      <c r="BE32" s="122">
        <f t="shared" ca="1" si="4"/>
        <v>0</v>
      </c>
      <c r="BF32" s="122">
        <f t="shared" ca="1" si="4"/>
        <v>0</v>
      </c>
      <c r="BG32" s="122">
        <f t="shared" ca="1" si="4"/>
        <v>0</v>
      </c>
      <c r="BH32" s="122">
        <f t="shared" ca="1" si="4"/>
        <v>0</v>
      </c>
      <c r="BI32" s="122">
        <f t="shared" ca="1" si="4"/>
        <v>0</v>
      </c>
      <c r="BJ32" s="122">
        <f t="shared" ca="1" si="4"/>
        <v>0</v>
      </c>
      <c r="BK32" s="122">
        <f t="shared" ca="1" si="4"/>
        <v>0</v>
      </c>
      <c r="BL32" s="122">
        <f t="shared" ca="1" si="4"/>
        <v>0</v>
      </c>
      <c r="BM32" s="122">
        <f t="shared" ca="1" si="4"/>
        <v>0</v>
      </c>
      <c r="BN32" s="122">
        <f t="shared" ca="1" si="4"/>
        <v>0</v>
      </c>
      <c r="BO32" s="122">
        <f t="shared" ca="1" si="4"/>
        <v>0</v>
      </c>
      <c r="BP32" s="122">
        <f t="shared" ca="1" si="4"/>
        <v>0</v>
      </c>
      <c r="BQ32" s="122">
        <f t="shared" ca="1" si="4"/>
        <v>0</v>
      </c>
      <c r="BR32" s="122">
        <f t="shared" ca="1" si="4"/>
        <v>0</v>
      </c>
      <c r="BS32" s="122">
        <f t="shared" ca="1" si="4"/>
        <v>0</v>
      </c>
      <c r="BT32" s="122">
        <f t="shared" ca="1" si="4"/>
        <v>0</v>
      </c>
      <c r="BU32" s="122">
        <f t="shared" ref="BU32:BV32" ca="1" si="5">$H$31</f>
        <v>0</v>
      </c>
      <c r="BV32" s="122">
        <f t="shared" ca="1" si="5"/>
        <v>0</v>
      </c>
    </row>
    <row r="33" spans="1:74">
      <c r="A33" s="214" t="s">
        <v>4836</v>
      </c>
      <c r="B33" s="29" t="s">
        <v>4589</v>
      </c>
      <c r="H33" s="153"/>
      <c r="I33" s="125">
        <f ca="1">$I$27</f>
        <v>0</v>
      </c>
      <c r="J33" s="125">
        <f ca="1">I33</f>
        <v>0</v>
      </c>
      <c r="K33" s="125">
        <f t="shared" ref="K33:BV33" ca="1" si="6">J33</f>
        <v>0</v>
      </c>
      <c r="L33" s="125">
        <f t="shared" ca="1" si="6"/>
        <v>0</v>
      </c>
      <c r="M33" s="125">
        <f t="shared" ca="1" si="6"/>
        <v>0</v>
      </c>
      <c r="N33" s="125">
        <f t="shared" ca="1" si="6"/>
        <v>0</v>
      </c>
      <c r="O33" s="125">
        <f t="shared" ca="1" si="6"/>
        <v>0</v>
      </c>
      <c r="P33" s="125">
        <f t="shared" ca="1" si="6"/>
        <v>0</v>
      </c>
      <c r="Q33" s="125">
        <f t="shared" ca="1" si="6"/>
        <v>0</v>
      </c>
      <c r="R33" s="125">
        <f t="shared" ca="1" si="6"/>
        <v>0</v>
      </c>
      <c r="S33" s="125">
        <f t="shared" ca="1" si="6"/>
        <v>0</v>
      </c>
      <c r="T33" s="125">
        <f t="shared" ca="1" si="6"/>
        <v>0</v>
      </c>
      <c r="U33" s="125">
        <f t="shared" ca="1" si="6"/>
        <v>0</v>
      </c>
      <c r="V33" s="125">
        <f t="shared" ca="1" si="6"/>
        <v>0</v>
      </c>
      <c r="W33" s="125">
        <f t="shared" ca="1" si="6"/>
        <v>0</v>
      </c>
      <c r="X33" s="125">
        <f t="shared" ca="1" si="6"/>
        <v>0</v>
      </c>
      <c r="Y33" s="125">
        <f t="shared" ca="1" si="6"/>
        <v>0</v>
      </c>
      <c r="Z33" s="125">
        <f t="shared" ca="1" si="6"/>
        <v>0</v>
      </c>
      <c r="AA33" s="125">
        <f t="shared" ca="1" si="6"/>
        <v>0</v>
      </c>
      <c r="AB33" s="125">
        <f t="shared" ca="1" si="6"/>
        <v>0</v>
      </c>
      <c r="AC33" s="125">
        <f t="shared" ca="1" si="6"/>
        <v>0</v>
      </c>
      <c r="AD33" s="125">
        <f t="shared" ca="1" si="6"/>
        <v>0</v>
      </c>
      <c r="AE33" s="125">
        <f t="shared" ca="1" si="6"/>
        <v>0</v>
      </c>
      <c r="AF33" s="125">
        <f t="shared" ca="1" si="6"/>
        <v>0</v>
      </c>
      <c r="AG33" s="125">
        <f t="shared" ca="1" si="6"/>
        <v>0</v>
      </c>
      <c r="AH33" s="125">
        <f t="shared" ca="1" si="6"/>
        <v>0</v>
      </c>
      <c r="AI33" s="125">
        <f t="shared" ca="1" si="6"/>
        <v>0</v>
      </c>
      <c r="AJ33" s="125">
        <f t="shared" ca="1" si="6"/>
        <v>0</v>
      </c>
      <c r="AK33" s="125">
        <f t="shared" ca="1" si="6"/>
        <v>0</v>
      </c>
      <c r="AL33" s="125">
        <f t="shared" ca="1" si="6"/>
        <v>0</v>
      </c>
      <c r="AM33" s="125">
        <f t="shared" ca="1" si="6"/>
        <v>0</v>
      </c>
      <c r="AN33" s="125">
        <f t="shared" ca="1" si="6"/>
        <v>0</v>
      </c>
      <c r="AO33" s="125">
        <f t="shared" ca="1" si="6"/>
        <v>0</v>
      </c>
      <c r="AP33" s="125">
        <f t="shared" ca="1" si="6"/>
        <v>0</v>
      </c>
      <c r="AQ33" s="125">
        <f t="shared" ca="1" si="6"/>
        <v>0</v>
      </c>
      <c r="AR33" s="125">
        <f t="shared" ca="1" si="6"/>
        <v>0</v>
      </c>
      <c r="AS33" s="125">
        <f t="shared" ca="1" si="6"/>
        <v>0</v>
      </c>
      <c r="AT33" s="125">
        <f t="shared" ca="1" si="6"/>
        <v>0</v>
      </c>
      <c r="AU33" s="125">
        <f t="shared" ca="1" si="6"/>
        <v>0</v>
      </c>
      <c r="AV33" s="125">
        <f t="shared" ca="1" si="6"/>
        <v>0</v>
      </c>
      <c r="AW33" s="125">
        <f t="shared" ca="1" si="6"/>
        <v>0</v>
      </c>
      <c r="AX33" s="125">
        <f t="shared" ca="1" si="6"/>
        <v>0</v>
      </c>
      <c r="AY33" s="125">
        <f t="shared" ca="1" si="6"/>
        <v>0</v>
      </c>
      <c r="AZ33" s="125">
        <f t="shared" ca="1" si="6"/>
        <v>0</v>
      </c>
      <c r="BA33" s="125">
        <f t="shared" ca="1" si="6"/>
        <v>0</v>
      </c>
      <c r="BB33" s="125">
        <f t="shared" ca="1" si="6"/>
        <v>0</v>
      </c>
      <c r="BC33" s="125">
        <f t="shared" ca="1" si="6"/>
        <v>0</v>
      </c>
      <c r="BD33" s="125">
        <f t="shared" ca="1" si="6"/>
        <v>0</v>
      </c>
      <c r="BE33" s="125">
        <f t="shared" ca="1" si="6"/>
        <v>0</v>
      </c>
      <c r="BF33" s="125">
        <f t="shared" ca="1" si="6"/>
        <v>0</v>
      </c>
      <c r="BG33" s="125">
        <f t="shared" ca="1" si="6"/>
        <v>0</v>
      </c>
      <c r="BH33" s="125">
        <f t="shared" ca="1" si="6"/>
        <v>0</v>
      </c>
      <c r="BI33" s="125">
        <f t="shared" ca="1" si="6"/>
        <v>0</v>
      </c>
      <c r="BJ33" s="125">
        <f t="shared" ca="1" si="6"/>
        <v>0</v>
      </c>
      <c r="BK33" s="125">
        <f t="shared" ca="1" si="6"/>
        <v>0</v>
      </c>
      <c r="BL33" s="125">
        <f t="shared" ca="1" si="6"/>
        <v>0</v>
      </c>
      <c r="BM33" s="125">
        <f t="shared" ca="1" si="6"/>
        <v>0</v>
      </c>
      <c r="BN33" s="125">
        <f t="shared" ca="1" si="6"/>
        <v>0</v>
      </c>
      <c r="BO33" s="125">
        <f t="shared" ca="1" si="6"/>
        <v>0</v>
      </c>
      <c r="BP33" s="125">
        <f t="shared" ca="1" si="6"/>
        <v>0</v>
      </c>
      <c r="BQ33" s="125">
        <f t="shared" ca="1" si="6"/>
        <v>0</v>
      </c>
      <c r="BR33" s="125">
        <f t="shared" ca="1" si="6"/>
        <v>0</v>
      </c>
      <c r="BS33" s="125">
        <f t="shared" ca="1" si="6"/>
        <v>0</v>
      </c>
      <c r="BT33" s="125">
        <f t="shared" ca="1" si="6"/>
        <v>0</v>
      </c>
      <c r="BU33" s="125">
        <f t="shared" ca="1" si="6"/>
        <v>0</v>
      </c>
      <c r="BV33" s="125">
        <f t="shared" ca="1" si="6"/>
        <v>0</v>
      </c>
    </row>
    <row r="34" spans="1:74">
      <c r="A34" s="214" t="s">
        <v>4837</v>
      </c>
      <c r="B34" s="29" t="s">
        <v>4759</v>
      </c>
      <c r="H34" s="153"/>
      <c r="I34" s="129" t="e">
        <f t="shared" ref="I34:BT34" ca="1" si="7">I32 * I$19 * I$33</f>
        <v>#N/A</v>
      </c>
      <c r="J34" s="129" t="e">
        <f t="shared" ca="1" si="7"/>
        <v>#N/A</v>
      </c>
      <c r="K34" s="129" t="e">
        <f t="shared" ca="1" si="7"/>
        <v>#N/A</v>
      </c>
      <c r="L34" s="129" t="e">
        <f t="shared" ca="1" si="7"/>
        <v>#N/A</v>
      </c>
      <c r="M34" s="129" t="e">
        <f t="shared" ca="1" si="7"/>
        <v>#N/A</v>
      </c>
      <c r="N34" s="129" t="e">
        <f t="shared" ca="1" si="7"/>
        <v>#N/A</v>
      </c>
      <c r="O34" s="129" t="e">
        <f t="shared" ca="1" si="7"/>
        <v>#N/A</v>
      </c>
      <c r="P34" s="129" t="e">
        <f t="shared" ca="1" si="7"/>
        <v>#N/A</v>
      </c>
      <c r="Q34" s="129" t="e">
        <f t="shared" ca="1" si="7"/>
        <v>#N/A</v>
      </c>
      <c r="R34" s="129" t="e">
        <f t="shared" ca="1" si="7"/>
        <v>#N/A</v>
      </c>
      <c r="S34" s="129" t="e">
        <f t="shared" ca="1" si="7"/>
        <v>#N/A</v>
      </c>
      <c r="T34" s="129" t="e">
        <f t="shared" ca="1" si="7"/>
        <v>#N/A</v>
      </c>
      <c r="U34" s="129" t="e">
        <f t="shared" ca="1" si="7"/>
        <v>#N/A</v>
      </c>
      <c r="V34" s="129" t="e">
        <f t="shared" ca="1" si="7"/>
        <v>#N/A</v>
      </c>
      <c r="W34" s="129" t="e">
        <f t="shared" ca="1" si="7"/>
        <v>#N/A</v>
      </c>
      <c r="X34" s="129" t="e">
        <f t="shared" ca="1" si="7"/>
        <v>#N/A</v>
      </c>
      <c r="Y34" s="129" t="e">
        <f t="shared" ca="1" si="7"/>
        <v>#N/A</v>
      </c>
      <c r="Z34" s="129" t="e">
        <f t="shared" ca="1" si="7"/>
        <v>#N/A</v>
      </c>
      <c r="AA34" s="129" t="e">
        <f t="shared" ca="1" si="7"/>
        <v>#N/A</v>
      </c>
      <c r="AB34" s="129" t="e">
        <f t="shared" ca="1" si="7"/>
        <v>#N/A</v>
      </c>
      <c r="AC34" s="129" t="e">
        <f t="shared" ca="1" si="7"/>
        <v>#N/A</v>
      </c>
      <c r="AD34" s="129" t="e">
        <f t="shared" ca="1" si="7"/>
        <v>#N/A</v>
      </c>
      <c r="AE34" s="129" t="e">
        <f t="shared" ca="1" si="7"/>
        <v>#N/A</v>
      </c>
      <c r="AF34" s="129" t="e">
        <f t="shared" ca="1" si="7"/>
        <v>#N/A</v>
      </c>
      <c r="AG34" s="129" t="e">
        <f t="shared" ca="1" si="7"/>
        <v>#N/A</v>
      </c>
      <c r="AH34" s="129" t="e">
        <f t="shared" ca="1" si="7"/>
        <v>#N/A</v>
      </c>
      <c r="AI34" s="129" t="e">
        <f t="shared" ca="1" si="7"/>
        <v>#N/A</v>
      </c>
      <c r="AJ34" s="129" t="e">
        <f t="shared" ca="1" si="7"/>
        <v>#N/A</v>
      </c>
      <c r="AK34" s="129" t="e">
        <f t="shared" ca="1" si="7"/>
        <v>#N/A</v>
      </c>
      <c r="AL34" s="129" t="e">
        <f t="shared" ca="1" si="7"/>
        <v>#N/A</v>
      </c>
      <c r="AM34" s="129" t="e">
        <f t="shared" ca="1" si="7"/>
        <v>#N/A</v>
      </c>
      <c r="AN34" s="129" t="e">
        <f t="shared" ca="1" si="7"/>
        <v>#N/A</v>
      </c>
      <c r="AO34" s="129" t="e">
        <f t="shared" ca="1" si="7"/>
        <v>#N/A</v>
      </c>
      <c r="AP34" s="129" t="e">
        <f t="shared" ca="1" si="7"/>
        <v>#N/A</v>
      </c>
      <c r="AQ34" s="129" t="e">
        <f t="shared" ca="1" si="7"/>
        <v>#N/A</v>
      </c>
      <c r="AR34" s="129" t="e">
        <f t="shared" ca="1" si="7"/>
        <v>#N/A</v>
      </c>
      <c r="AS34" s="129" t="e">
        <f t="shared" ca="1" si="7"/>
        <v>#N/A</v>
      </c>
      <c r="AT34" s="129" t="e">
        <f t="shared" ca="1" si="7"/>
        <v>#N/A</v>
      </c>
      <c r="AU34" s="129" t="e">
        <f t="shared" ca="1" si="7"/>
        <v>#N/A</v>
      </c>
      <c r="AV34" s="129" t="e">
        <f t="shared" ca="1" si="7"/>
        <v>#N/A</v>
      </c>
      <c r="AW34" s="129" t="e">
        <f t="shared" ca="1" si="7"/>
        <v>#N/A</v>
      </c>
      <c r="AX34" s="129" t="e">
        <f t="shared" ca="1" si="7"/>
        <v>#N/A</v>
      </c>
      <c r="AY34" s="129" t="e">
        <f t="shared" ca="1" si="7"/>
        <v>#N/A</v>
      </c>
      <c r="AZ34" s="129" t="e">
        <f t="shared" ca="1" si="7"/>
        <v>#N/A</v>
      </c>
      <c r="BA34" s="129" t="e">
        <f t="shared" ca="1" si="7"/>
        <v>#N/A</v>
      </c>
      <c r="BB34" s="129" t="e">
        <f t="shared" ca="1" si="7"/>
        <v>#N/A</v>
      </c>
      <c r="BC34" s="129" t="e">
        <f t="shared" ca="1" si="7"/>
        <v>#N/A</v>
      </c>
      <c r="BD34" s="129" t="e">
        <f t="shared" ca="1" si="7"/>
        <v>#N/A</v>
      </c>
      <c r="BE34" s="129" t="e">
        <f t="shared" ca="1" si="7"/>
        <v>#N/A</v>
      </c>
      <c r="BF34" s="129" t="e">
        <f t="shared" ca="1" si="7"/>
        <v>#N/A</v>
      </c>
      <c r="BG34" s="129" t="e">
        <f t="shared" ca="1" si="7"/>
        <v>#N/A</v>
      </c>
      <c r="BH34" s="129" t="e">
        <f t="shared" ca="1" si="7"/>
        <v>#N/A</v>
      </c>
      <c r="BI34" s="129" t="e">
        <f t="shared" ca="1" si="7"/>
        <v>#N/A</v>
      </c>
      <c r="BJ34" s="129" t="e">
        <f t="shared" ca="1" si="7"/>
        <v>#N/A</v>
      </c>
      <c r="BK34" s="129" t="e">
        <f t="shared" ca="1" si="7"/>
        <v>#N/A</v>
      </c>
      <c r="BL34" s="129" t="e">
        <f t="shared" ca="1" si="7"/>
        <v>#N/A</v>
      </c>
      <c r="BM34" s="129" t="e">
        <f t="shared" ca="1" si="7"/>
        <v>#N/A</v>
      </c>
      <c r="BN34" s="129" t="e">
        <f t="shared" ca="1" si="7"/>
        <v>#N/A</v>
      </c>
      <c r="BO34" s="129" t="e">
        <f t="shared" ca="1" si="7"/>
        <v>#N/A</v>
      </c>
      <c r="BP34" s="129" t="e">
        <f t="shared" ca="1" si="7"/>
        <v>#N/A</v>
      </c>
      <c r="BQ34" s="129" t="e">
        <f t="shared" ca="1" si="7"/>
        <v>#N/A</v>
      </c>
      <c r="BR34" s="129" t="e">
        <f t="shared" ca="1" si="7"/>
        <v>#N/A</v>
      </c>
      <c r="BS34" s="129" t="e">
        <f t="shared" ca="1" si="7"/>
        <v>#N/A</v>
      </c>
      <c r="BT34" s="129" t="e">
        <f t="shared" ca="1" si="7"/>
        <v>#N/A</v>
      </c>
      <c r="BU34" s="129" t="e">
        <f t="shared" ref="BU34:BV34" ca="1" si="8">BU32 * BU$19 * BU$33</f>
        <v>#N/A</v>
      </c>
      <c r="BV34" s="129" t="e">
        <f t="shared" ca="1" si="8"/>
        <v>#N/A</v>
      </c>
    </row>
    <row r="35" spans="1:74">
      <c r="A35" s="214" t="s">
        <v>4948</v>
      </c>
      <c r="B35" s="29" t="s">
        <v>4609</v>
      </c>
      <c r="H35" s="199" t="e">
        <f ca="1">SUM(I34:BV34)/1000</f>
        <v>#N/A</v>
      </c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</row>
    <row r="36" spans="1:74">
      <c r="A36" s="156" t="s">
        <v>4830</v>
      </c>
      <c r="B36" s="70"/>
    </row>
    <row r="37" spans="1:74">
      <c r="A37" s="214" t="s">
        <v>4827</v>
      </c>
      <c r="B37" s="29" t="s">
        <v>4584</v>
      </c>
      <c r="G37" s="219" t="s">
        <v>4966</v>
      </c>
      <c r="H37" s="252" cm="1">
        <f t="array" aca="1" ref="H37" ca="1">IF(INDIRECT("'"&amp;$B$1&amp;"'!"&amp;$G37)=1, 19, 5)</f>
        <v>5</v>
      </c>
    </row>
    <row r="38" spans="1:74">
      <c r="A38" s="214" t="s">
        <v>4828</v>
      </c>
      <c r="B38" s="29" t="s">
        <v>4584</v>
      </c>
      <c r="H38" s="134">
        <v>0</v>
      </c>
    </row>
    <row r="39" spans="1:74">
      <c r="A39" s="214" t="s">
        <v>4949</v>
      </c>
      <c r="B39" s="29" t="s">
        <v>2</v>
      </c>
      <c r="H39" s="195">
        <f ca="1">H25-H31</f>
        <v>0</v>
      </c>
    </row>
    <row r="40" spans="1:74">
      <c r="A40" s="214" t="s">
        <v>4950</v>
      </c>
      <c r="B40" s="29" t="s">
        <v>3</v>
      </c>
      <c r="H40" s="153"/>
      <c r="I40" s="139">
        <f t="shared" ref="I40:BT40" ca="1" si="9">MAX(0, (I$20 + $H$38 - $H$37) / ($H$7 - $H$37))</f>
        <v>0</v>
      </c>
      <c r="J40" s="139">
        <f t="shared" ca="1" si="9"/>
        <v>0</v>
      </c>
      <c r="K40" s="139">
        <f t="shared" ca="1" si="9"/>
        <v>0</v>
      </c>
      <c r="L40" s="139">
        <f t="shared" ca="1" si="9"/>
        <v>0</v>
      </c>
      <c r="M40" s="139">
        <f t="shared" ca="1" si="9"/>
        <v>0</v>
      </c>
      <c r="N40" s="139">
        <f t="shared" ca="1" si="9"/>
        <v>0</v>
      </c>
      <c r="O40" s="139">
        <f t="shared" ca="1" si="9"/>
        <v>0</v>
      </c>
      <c r="P40" s="139">
        <f t="shared" ca="1" si="9"/>
        <v>0</v>
      </c>
      <c r="Q40" s="139">
        <f t="shared" ca="1" si="9"/>
        <v>0</v>
      </c>
      <c r="R40" s="139">
        <f t="shared" ca="1" si="9"/>
        <v>0</v>
      </c>
      <c r="S40" s="139">
        <f t="shared" ca="1" si="9"/>
        <v>0</v>
      </c>
      <c r="T40" s="139">
        <f t="shared" ca="1" si="9"/>
        <v>0</v>
      </c>
      <c r="U40" s="139">
        <f t="shared" ca="1" si="9"/>
        <v>0</v>
      </c>
      <c r="V40" s="139">
        <f t="shared" ca="1" si="9"/>
        <v>0</v>
      </c>
      <c r="W40" s="139">
        <f t="shared" ca="1" si="9"/>
        <v>0</v>
      </c>
      <c r="X40" s="139">
        <f t="shared" ca="1" si="9"/>
        <v>0</v>
      </c>
      <c r="Y40" s="139">
        <f t="shared" ca="1" si="9"/>
        <v>0</v>
      </c>
      <c r="Z40" s="139">
        <f t="shared" ca="1" si="9"/>
        <v>0</v>
      </c>
      <c r="AA40" s="139">
        <f t="shared" ca="1" si="9"/>
        <v>0</v>
      </c>
      <c r="AB40" s="139">
        <f t="shared" ca="1" si="9"/>
        <v>0</v>
      </c>
      <c r="AC40" s="139">
        <f t="shared" ca="1" si="9"/>
        <v>0</v>
      </c>
      <c r="AD40" s="139">
        <f t="shared" ca="1" si="9"/>
        <v>0</v>
      </c>
      <c r="AE40" s="139">
        <f t="shared" ca="1" si="9"/>
        <v>0</v>
      </c>
      <c r="AF40" s="139">
        <f t="shared" ca="1" si="9"/>
        <v>0</v>
      </c>
      <c r="AG40" s="139">
        <f t="shared" ca="1" si="9"/>
        <v>0</v>
      </c>
      <c r="AH40" s="139">
        <f t="shared" ca="1" si="9"/>
        <v>0</v>
      </c>
      <c r="AI40" s="139">
        <f t="shared" ca="1" si="9"/>
        <v>0</v>
      </c>
      <c r="AJ40" s="139">
        <f t="shared" ca="1" si="9"/>
        <v>0</v>
      </c>
      <c r="AK40" s="139">
        <f t="shared" ca="1" si="9"/>
        <v>0</v>
      </c>
      <c r="AL40" s="139">
        <f t="shared" ca="1" si="9"/>
        <v>0</v>
      </c>
      <c r="AM40" s="139">
        <f t="shared" ca="1" si="9"/>
        <v>0</v>
      </c>
      <c r="AN40" s="139">
        <f t="shared" ca="1" si="9"/>
        <v>3.3333333333333333E-2</v>
      </c>
      <c r="AO40" s="139">
        <f t="shared" ca="1" si="9"/>
        <v>6.6666666666666666E-2</v>
      </c>
      <c r="AP40" s="139">
        <f t="shared" ca="1" si="9"/>
        <v>0.1</v>
      </c>
      <c r="AQ40" s="139">
        <f t="shared" ca="1" si="9"/>
        <v>0.13333333333333333</v>
      </c>
      <c r="AR40" s="139">
        <f t="shared" ca="1" si="9"/>
        <v>0.16666666666666666</v>
      </c>
      <c r="AS40" s="139">
        <f t="shared" ca="1" si="9"/>
        <v>0.2</v>
      </c>
      <c r="AT40" s="139">
        <f t="shared" ca="1" si="9"/>
        <v>0.23333333333333334</v>
      </c>
      <c r="AU40" s="139">
        <f t="shared" ca="1" si="9"/>
        <v>0.26666666666666666</v>
      </c>
      <c r="AV40" s="139">
        <f t="shared" ca="1" si="9"/>
        <v>0.3</v>
      </c>
      <c r="AW40" s="139">
        <f t="shared" ca="1" si="9"/>
        <v>0.33333333333333331</v>
      </c>
      <c r="AX40" s="139">
        <f t="shared" ca="1" si="9"/>
        <v>0.36666666666666664</v>
      </c>
      <c r="AY40" s="139">
        <f t="shared" ca="1" si="9"/>
        <v>0.4</v>
      </c>
      <c r="AZ40" s="139">
        <f t="shared" ca="1" si="9"/>
        <v>0.43333333333333335</v>
      </c>
      <c r="BA40" s="139">
        <f t="shared" ca="1" si="9"/>
        <v>0.46666666666666667</v>
      </c>
      <c r="BB40" s="139">
        <f t="shared" ca="1" si="9"/>
        <v>0.5</v>
      </c>
      <c r="BC40" s="139">
        <f t="shared" ca="1" si="9"/>
        <v>0.53333333333333333</v>
      </c>
      <c r="BD40" s="139">
        <f t="shared" ca="1" si="9"/>
        <v>0.56666666666666665</v>
      </c>
      <c r="BE40" s="139">
        <f t="shared" ca="1" si="9"/>
        <v>0.6</v>
      </c>
      <c r="BF40" s="139">
        <f t="shared" ca="1" si="9"/>
        <v>0.6333333333333333</v>
      </c>
      <c r="BG40" s="139">
        <f t="shared" ca="1" si="9"/>
        <v>0.66666666666666663</v>
      </c>
      <c r="BH40" s="139">
        <f t="shared" ca="1" si="9"/>
        <v>0.7</v>
      </c>
      <c r="BI40" s="139">
        <f t="shared" ca="1" si="9"/>
        <v>0.73333333333333328</v>
      </c>
      <c r="BJ40" s="139">
        <f t="shared" ca="1" si="9"/>
        <v>0.76666666666666672</v>
      </c>
      <c r="BK40" s="139">
        <f t="shared" ca="1" si="9"/>
        <v>0.8</v>
      </c>
      <c r="BL40" s="139">
        <f t="shared" ca="1" si="9"/>
        <v>0.83333333333333337</v>
      </c>
      <c r="BM40" s="139">
        <f t="shared" ca="1" si="9"/>
        <v>0.8666666666666667</v>
      </c>
      <c r="BN40" s="139">
        <f t="shared" ca="1" si="9"/>
        <v>0.9</v>
      </c>
      <c r="BO40" s="139">
        <f t="shared" ca="1" si="9"/>
        <v>0.93333333333333335</v>
      </c>
      <c r="BP40" s="139">
        <f t="shared" ca="1" si="9"/>
        <v>0.96666666666666667</v>
      </c>
      <c r="BQ40" s="139">
        <f t="shared" ca="1" si="9"/>
        <v>1</v>
      </c>
      <c r="BR40" s="139">
        <f t="shared" ca="1" si="9"/>
        <v>1.0333333333333334</v>
      </c>
      <c r="BS40" s="139">
        <f t="shared" ca="1" si="9"/>
        <v>1.0666666666666667</v>
      </c>
      <c r="BT40" s="139">
        <f t="shared" ca="1" si="9"/>
        <v>1.1000000000000001</v>
      </c>
      <c r="BU40" s="139">
        <f t="shared" ref="BU40:BV40" ca="1" si="10">MAX(0, (BU$20 + $H$38 - $H$37) / ($H$7 - $H$37))</f>
        <v>1.1333333333333333</v>
      </c>
      <c r="BV40" s="139">
        <f t="shared" ca="1" si="10"/>
        <v>1.1666666666666667</v>
      </c>
    </row>
    <row r="41" spans="1:74">
      <c r="A41" s="214" t="s">
        <v>4951</v>
      </c>
      <c r="B41" s="29" t="s">
        <v>2</v>
      </c>
      <c r="H41" s="153"/>
      <c r="I41" s="123">
        <f t="shared" ref="I41:BT41" ca="1" si="11">$H$39 * I40</f>
        <v>0</v>
      </c>
      <c r="J41" s="123">
        <f t="shared" ca="1" si="11"/>
        <v>0</v>
      </c>
      <c r="K41" s="123">
        <f t="shared" ca="1" si="11"/>
        <v>0</v>
      </c>
      <c r="L41" s="123">
        <f t="shared" ca="1" si="11"/>
        <v>0</v>
      </c>
      <c r="M41" s="123">
        <f t="shared" ca="1" si="11"/>
        <v>0</v>
      </c>
      <c r="N41" s="123">
        <f t="shared" ca="1" si="11"/>
        <v>0</v>
      </c>
      <c r="O41" s="123">
        <f t="shared" ca="1" si="11"/>
        <v>0</v>
      </c>
      <c r="P41" s="123">
        <f t="shared" ca="1" si="11"/>
        <v>0</v>
      </c>
      <c r="Q41" s="123">
        <f t="shared" ca="1" si="11"/>
        <v>0</v>
      </c>
      <c r="R41" s="123">
        <f t="shared" ca="1" si="11"/>
        <v>0</v>
      </c>
      <c r="S41" s="123">
        <f t="shared" ca="1" si="11"/>
        <v>0</v>
      </c>
      <c r="T41" s="123">
        <f t="shared" ca="1" si="11"/>
        <v>0</v>
      </c>
      <c r="U41" s="123">
        <f t="shared" ca="1" si="11"/>
        <v>0</v>
      </c>
      <c r="V41" s="123">
        <f t="shared" ca="1" si="11"/>
        <v>0</v>
      </c>
      <c r="W41" s="123">
        <f t="shared" ca="1" si="11"/>
        <v>0</v>
      </c>
      <c r="X41" s="123">
        <f t="shared" ca="1" si="11"/>
        <v>0</v>
      </c>
      <c r="Y41" s="123">
        <f t="shared" ca="1" si="11"/>
        <v>0</v>
      </c>
      <c r="Z41" s="123">
        <f t="shared" ca="1" si="11"/>
        <v>0</v>
      </c>
      <c r="AA41" s="123">
        <f t="shared" ca="1" si="11"/>
        <v>0</v>
      </c>
      <c r="AB41" s="123">
        <f t="shared" ca="1" si="11"/>
        <v>0</v>
      </c>
      <c r="AC41" s="123">
        <f t="shared" ca="1" si="11"/>
        <v>0</v>
      </c>
      <c r="AD41" s="123">
        <f t="shared" ca="1" si="11"/>
        <v>0</v>
      </c>
      <c r="AE41" s="123">
        <f t="shared" ca="1" si="11"/>
        <v>0</v>
      </c>
      <c r="AF41" s="123">
        <f t="shared" ca="1" si="11"/>
        <v>0</v>
      </c>
      <c r="AG41" s="123">
        <f t="shared" ca="1" si="11"/>
        <v>0</v>
      </c>
      <c r="AH41" s="123">
        <f t="shared" ca="1" si="11"/>
        <v>0</v>
      </c>
      <c r="AI41" s="123">
        <f t="shared" ca="1" si="11"/>
        <v>0</v>
      </c>
      <c r="AJ41" s="123">
        <f t="shared" ca="1" si="11"/>
        <v>0</v>
      </c>
      <c r="AK41" s="123">
        <f t="shared" ca="1" si="11"/>
        <v>0</v>
      </c>
      <c r="AL41" s="123">
        <f t="shared" ca="1" si="11"/>
        <v>0</v>
      </c>
      <c r="AM41" s="123">
        <f t="shared" ca="1" si="11"/>
        <v>0</v>
      </c>
      <c r="AN41" s="123">
        <f t="shared" ca="1" si="11"/>
        <v>0</v>
      </c>
      <c r="AO41" s="123">
        <f t="shared" ca="1" si="11"/>
        <v>0</v>
      </c>
      <c r="AP41" s="123">
        <f t="shared" ca="1" si="11"/>
        <v>0</v>
      </c>
      <c r="AQ41" s="123">
        <f t="shared" ca="1" si="11"/>
        <v>0</v>
      </c>
      <c r="AR41" s="123">
        <f t="shared" ca="1" si="11"/>
        <v>0</v>
      </c>
      <c r="AS41" s="123">
        <f t="shared" ca="1" si="11"/>
        <v>0</v>
      </c>
      <c r="AT41" s="123">
        <f t="shared" ca="1" si="11"/>
        <v>0</v>
      </c>
      <c r="AU41" s="123">
        <f t="shared" ca="1" si="11"/>
        <v>0</v>
      </c>
      <c r="AV41" s="123">
        <f t="shared" ca="1" si="11"/>
        <v>0</v>
      </c>
      <c r="AW41" s="123">
        <f t="shared" ca="1" si="11"/>
        <v>0</v>
      </c>
      <c r="AX41" s="123">
        <f t="shared" ca="1" si="11"/>
        <v>0</v>
      </c>
      <c r="AY41" s="123">
        <f t="shared" ca="1" si="11"/>
        <v>0</v>
      </c>
      <c r="AZ41" s="123">
        <f t="shared" ca="1" si="11"/>
        <v>0</v>
      </c>
      <c r="BA41" s="123">
        <f t="shared" ca="1" si="11"/>
        <v>0</v>
      </c>
      <c r="BB41" s="123">
        <f t="shared" ca="1" si="11"/>
        <v>0</v>
      </c>
      <c r="BC41" s="123">
        <f t="shared" ca="1" si="11"/>
        <v>0</v>
      </c>
      <c r="BD41" s="123">
        <f t="shared" ca="1" si="11"/>
        <v>0</v>
      </c>
      <c r="BE41" s="123">
        <f t="shared" ca="1" si="11"/>
        <v>0</v>
      </c>
      <c r="BF41" s="123">
        <f t="shared" ca="1" si="11"/>
        <v>0</v>
      </c>
      <c r="BG41" s="123">
        <f t="shared" ca="1" si="11"/>
        <v>0</v>
      </c>
      <c r="BH41" s="123">
        <f t="shared" ca="1" si="11"/>
        <v>0</v>
      </c>
      <c r="BI41" s="123">
        <f t="shared" ca="1" si="11"/>
        <v>0</v>
      </c>
      <c r="BJ41" s="123">
        <f t="shared" ca="1" si="11"/>
        <v>0</v>
      </c>
      <c r="BK41" s="123">
        <f t="shared" ca="1" si="11"/>
        <v>0</v>
      </c>
      <c r="BL41" s="123">
        <f t="shared" ca="1" si="11"/>
        <v>0</v>
      </c>
      <c r="BM41" s="123">
        <f t="shared" ca="1" si="11"/>
        <v>0</v>
      </c>
      <c r="BN41" s="123">
        <f t="shared" ca="1" si="11"/>
        <v>0</v>
      </c>
      <c r="BO41" s="123">
        <f t="shared" ca="1" si="11"/>
        <v>0</v>
      </c>
      <c r="BP41" s="123">
        <f t="shared" ca="1" si="11"/>
        <v>0</v>
      </c>
      <c r="BQ41" s="123">
        <f t="shared" ca="1" si="11"/>
        <v>0</v>
      </c>
      <c r="BR41" s="123">
        <f t="shared" ca="1" si="11"/>
        <v>0</v>
      </c>
      <c r="BS41" s="123">
        <f t="shared" ca="1" si="11"/>
        <v>0</v>
      </c>
      <c r="BT41" s="123">
        <f t="shared" ca="1" si="11"/>
        <v>0</v>
      </c>
      <c r="BU41" s="123">
        <f t="shared" ref="BU41:BV41" ca="1" si="12">$H$39 * BU40</f>
        <v>0</v>
      </c>
      <c r="BV41" s="123">
        <f t="shared" ca="1" si="12"/>
        <v>0</v>
      </c>
    </row>
    <row r="42" spans="1:74">
      <c r="A42" s="214" t="s">
        <v>4952</v>
      </c>
      <c r="B42" s="29" t="s">
        <v>4589</v>
      </c>
      <c r="H42" s="153"/>
      <c r="I42" s="125">
        <f ca="1">$I$27</f>
        <v>0</v>
      </c>
      <c r="J42" s="125">
        <f ca="1">I42</f>
        <v>0</v>
      </c>
      <c r="K42" s="125">
        <f t="shared" ref="K42:BV42" ca="1" si="13">J42</f>
        <v>0</v>
      </c>
      <c r="L42" s="125">
        <f t="shared" ca="1" si="13"/>
        <v>0</v>
      </c>
      <c r="M42" s="125">
        <f t="shared" ca="1" si="13"/>
        <v>0</v>
      </c>
      <c r="N42" s="125">
        <f t="shared" ca="1" si="13"/>
        <v>0</v>
      </c>
      <c r="O42" s="125">
        <f t="shared" ca="1" si="13"/>
        <v>0</v>
      </c>
      <c r="P42" s="125">
        <f t="shared" ca="1" si="13"/>
        <v>0</v>
      </c>
      <c r="Q42" s="125">
        <f t="shared" ca="1" si="13"/>
        <v>0</v>
      </c>
      <c r="R42" s="125">
        <f t="shared" ca="1" si="13"/>
        <v>0</v>
      </c>
      <c r="S42" s="125">
        <f t="shared" ca="1" si="13"/>
        <v>0</v>
      </c>
      <c r="T42" s="125">
        <f t="shared" ca="1" si="13"/>
        <v>0</v>
      </c>
      <c r="U42" s="125">
        <f t="shared" ca="1" si="13"/>
        <v>0</v>
      </c>
      <c r="V42" s="125">
        <f t="shared" ca="1" si="13"/>
        <v>0</v>
      </c>
      <c r="W42" s="125">
        <f t="shared" ca="1" si="13"/>
        <v>0</v>
      </c>
      <c r="X42" s="125">
        <f t="shared" ca="1" si="13"/>
        <v>0</v>
      </c>
      <c r="Y42" s="125">
        <f t="shared" ca="1" si="13"/>
        <v>0</v>
      </c>
      <c r="Z42" s="125">
        <f t="shared" ca="1" si="13"/>
        <v>0</v>
      </c>
      <c r="AA42" s="125">
        <f t="shared" ca="1" si="13"/>
        <v>0</v>
      </c>
      <c r="AB42" s="125">
        <f t="shared" ca="1" si="13"/>
        <v>0</v>
      </c>
      <c r="AC42" s="125">
        <f t="shared" ca="1" si="13"/>
        <v>0</v>
      </c>
      <c r="AD42" s="125">
        <f t="shared" ca="1" si="13"/>
        <v>0</v>
      </c>
      <c r="AE42" s="125">
        <f t="shared" ca="1" si="13"/>
        <v>0</v>
      </c>
      <c r="AF42" s="125">
        <f t="shared" ca="1" si="13"/>
        <v>0</v>
      </c>
      <c r="AG42" s="125">
        <f t="shared" ca="1" si="13"/>
        <v>0</v>
      </c>
      <c r="AH42" s="125">
        <f t="shared" ca="1" si="13"/>
        <v>0</v>
      </c>
      <c r="AI42" s="125">
        <f t="shared" ca="1" si="13"/>
        <v>0</v>
      </c>
      <c r="AJ42" s="125">
        <f t="shared" ca="1" si="13"/>
        <v>0</v>
      </c>
      <c r="AK42" s="125">
        <f t="shared" ca="1" si="13"/>
        <v>0</v>
      </c>
      <c r="AL42" s="125">
        <f t="shared" ca="1" si="13"/>
        <v>0</v>
      </c>
      <c r="AM42" s="125">
        <f t="shared" ca="1" si="13"/>
        <v>0</v>
      </c>
      <c r="AN42" s="125">
        <f t="shared" ca="1" si="13"/>
        <v>0</v>
      </c>
      <c r="AO42" s="125">
        <f t="shared" ca="1" si="13"/>
        <v>0</v>
      </c>
      <c r="AP42" s="125">
        <f t="shared" ca="1" si="13"/>
        <v>0</v>
      </c>
      <c r="AQ42" s="125">
        <f t="shared" ca="1" si="13"/>
        <v>0</v>
      </c>
      <c r="AR42" s="125">
        <f t="shared" ca="1" si="13"/>
        <v>0</v>
      </c>
      <c r="AS42" s="125">
        <f t="shared" ca="1" si="13"/>
        <v>0</v>
      </c>
      <c r="AT42" s="125">
        <f t="shared" ca="1" si="13"/>
        <v>0</v>
      </c>
      <c r="AU42" s="125">
        <f t="shared" ca="1" si="13"/>
        <v>0</v>
      </c>
      <c r="AV42" s="125">
        <f t="shared" ca="1" si="13"/>
        <v>0</v>
      </c>
      <c r="AW42" s="125">
        <f t="shared" ca="1" si="13"/>
        <v>0</v>
      </c>
      <c r="AX42" s="125">
        <f t="shared" ca="1" si="13"/>
        <v>0</v>
      </c>
      <c r="AY42" s="125">
        <f t="shared" ca="1" si="13"/>
        <v>0</v>
      </c>
      <c r="AZ42" s="125">
        <f t="shared" ca="1" si="13"/>
        <v>0</v>
      </c>
      <c r="BA42" s="125">
        <f t="shared" ca="1" si="13"/>
        <v>0</v>
      </c>
      <c r="BB42" s="125">
        <f t="shared" ca="1" si="13"/>
        <v>0</v>
      </c>
      <c r="BC42" s="125">
        <f t="shared" ca="1" si="13"/>
        <v>0</v>
      </c>
      <c r="BD42" s="125">
        <f t="shared" ca="1" si="13"/>
        <v>0</v>
      </c>
      <c r="BE42" s="125">
        <f t="shared" ca="1" si="13"/>
        <v>0</v>
      </c>
      <c r="BF42" s="125">
        <f t="shared" ca="1" si="13"/>
        <v>0</v>
      </c>
      <c r="BG42" s="125">
        <f t="shared" ca="1" si="13"/>
        <v>0</v>
      </c>
      <c r="BH42" s="125">
        <f t="shared" ca="1" si="13"/>
        <v>0</v>
      </c>
      <c r="BI42" s="125">
        <f t="shared" ca="1" si="13"/>
        <v>0</v>
      </c>
      <c r="BJ42" s="125">
        <f t="shared" ca="1" si="13"/>
        <v>0</v>
      </c>
      <c r="BK42" s="125">
        <f t="shared" ca="1" si="13"/>
        <v>0</v>
      </c>
      <c r="BL42" s="125">
        <f t="shared" ca="1" si="13"/>
        <v>0</v>
      </c>
      <c r="BM42" s="125">
        <f t="shared" ca="1" si="13"/>
        <v>0</v>
      </c>
      <c r="BN42" s="125">
        <f t="shared" ca="1" si="13"/>
        <v>0</v>
      </c>
      <c r="BO42" s="125">
        <f t="shared" ca="1" si="13"/>
        <v>0</v>
      </c>
      <c r="BP42" s="125">
        <f t="shared" ca="1" si="13"/>
        <v>0</v>
      </c>
      <c r="BQ42" s="125">
        <f t="shared" ca="1" si="13"/>
        <v>0</v>
      </c>
      <c r="BR42" s="125">
        <f t="shared" ca="1" si="13"/>
        <v>0</v>
      </c>
      <c r="BS42" s="125">
        <f t="shared" ca="1" si="13"/>
        <v>0</v>
      </c>
      <c r="BT42" s="125">
        <f t="shared" ca="1" si="13"/>
        <v>0</v>
      </c>
      <c r="BU42" s="125">
        <f t="shared" ca="1" si="13"/>
        <v>0</v>
      </c>
      <c r="BV42" s="125">
        <f t="shared" ca="1" si="13"/>
        <v>0</v>
      </c>
    </row>
    <row r="43" spans="1:74">
      <c r="A43" s="214" t="s">
        <v>4953</v>
      </c>
      <c r="B43" s="29" t="s">
        <v>4759</v>
      </c>
      <c r="H43" s="153"/>
      <c r="I43" s="129" t="e">
        <f t="shared" ref="I43:BT43" ca="1" si="14">I41 * I$19 * I$42</f>
        <v>#N/A</v>
      </c>
      <c r="J43" s="129" t="e">
        <f t="shared" ca="1" si="14"/>
        <v>#N/A</v>
      </c>
      <c r="K43" s="129" t="e">
        <f t="shared" ca="1" si="14"/>
        <v>#N/A</v>
      </c>
      <c r="L43" s="129" t="e">
        <f t="shared" ca="1" si="14"/>
        <v>#N/A</v>
      </c>
      <c r="M43" s="129" t="e">
        <f t="shared" ca="1" si="14"/>
        <v>#N/A</v>
      </c>
      <c r="N43" s="129" t="e">
        <f t="shared" ca="1" si="14"/>
        <v>#N/A</v>
      </c>
      <c r="O43" s="129" t="e">
        <f t="shared" ca="1" si="14"/>
        <v>#N/A</v>
      </c>
      <c r="P43" s="129" t="e">
        <f t="shared" ca="1" si="14"/>
        <v>#N/A</v>
      </c>
      <c r="Q43" s="129" t="e">
        <f t="shared" ca="1" si="14"/>
        <v>#N/A</v>
      </c>
      <c r="R43" s="129" t="e">
        <f t="shared" ca="1" si="14"/>
        <v>#N/A</v>
      </c>
      <c r="S43" s="129" t="e">
        <f t="shared" ca="1" si="14"/>
        <v>#N/A</v>
      </c>
      <c r="T43" s="129" t="e">
        <f t="shared" ca="1" si="14"/>
        <v>#N/A</v>
      </c>
      <c r="U43" s="129" t="e">
        <f t="shared" ca="1" si="14"/>
        <v>#N/A</v>
      </c>
      <c r="V43" s="129" t="e">
        <f t="shared" ca="1" si="14"/>
        <v>#N/A</v>
      </c>
      <c r="W43" s="129" t="e">
        <f t="shared" ca="1" si="14"/>
        <v>#N/A</v>
      </c>
      <c r="X43" s="129" t="e">
        <f t="shared" ca="1" si="14"/>
        <v>#N/A</v>
      </c>
      <c r="Y43" s="129" t="e">
        <f t="shared" ca="1" si="14"/>
        <v>#N/A</v>
      </c>
      <c r="Z43" s="129" t="e">
        <f t="shared" ca="1" si="14"/>
        <v>#N/A</v>
      </c>
      <c r="AA43" s="129" t="e">
        <f t="shared" ca="1" si="14"/>
        <v>#N/A</v>
      </c>
      <c r="AB43" s="129" t="e">
        <f t="shared" ca="1" si="14"/>
        <v>#N/A</v>
      </c>
      <c r="AC43" s="129" t="e">
        <f t="shared" ca="1" si="14"/>
        <v>#N/A</v>
      </c>
      <c r="AD43" s="129" t="e">
        <f t="shared" ca="1" si="14"/>
        <v>#N/A</v>
      </c>
      <c r="AE43" s="129" t="e">
        <f t="shared" ca="1" si="14"/>
        <v>#N/A</v>
      </c>
      <c r="AF43" s="129" t="e">
        <f t="shared" ca="1" si="14"/>
        <v>#N/A</v>
      </c>
      <c r="AG43" s="129" t="e">
        <f t="shared" ca="1" si="14"/>
        <v>#N/A</v>
      </c>
      <c r="AH43" s="129" t="e">
        <f t="shared" ca="1" si="14"/>
        <v>#N/A</v>
      </c>
      <c r="AI43" s="129" t="e">
        <f t="shared" ca="1" si="14"/>
        <v>#N/A</v>
      </c>
      <c r="AJ43" s="129" t="e">
        <f t="shared" ca="1" si="14"/>
        <v>#N/A</v>
      </c>
      <c r="AK43" s="129" t="e">
        <f t="shared" ca="1" si="14"/>
        <v>#N/A</v>
      </c>
      <c r="AL43" s="129" t="e">
        <f t="shared" ca="1" si="14"/>
        <v>#N/A</v>
      </c>
      <c r="AM43" s="129" t="e">
        <f t="shared" ca="1" si="14"/>
        <v>#N/A</v>
      </c>
      <c r="AN43" s="129" t="e">
        <f t="shared" ca="1" si="14"/>
        <v>#N/A</v>
      </c>
      <c r="AO43" s="129" t="e">
        <f t="shared" ca="1" si="14"/>
        <v>#N/A</v>
      </c>
      <c r="AP43" s="129" t="e">
        <f t="shared" ca="1" si="14"/>
        <v>#N/A</v>
      </c>
      <c r="AQ43" s="129" t="e">
        <f t="shared" ca="1" si="14"/>
        <v>#N/A</v>
      </c>
      <c r="AR43" s="129" t="e">
        <f t="shared" ca="1" si="14"/>
        <v>#N/A</v>
      </c>
      <c r="AS43" s="129" t="e">
        <f t="shared" ca="1" si="14"/>
        <v>#N/A</v>
      </c>
      <c r="AT43" s="129" t="e">
        <f t="shared" ca="1" si="14"/>
        <v>#N/A</v>
      </c>
      <c r="AU43" s="129" t="e">
        <f t="shared" ca="1" si="14"/>
        <v>#N/A</v>
      </c>
      <c r="AV43" s="129" t="e">
        <f t="shared" ca="1" si="14"/>
        <v>#N/A</v>
      </c>
      <c r="AW43" s="129" t="e">
        <f t="shared" ca="1" si="14"/>
        <v>#N/A</v>
      </c>
      <c r="AX43" s="129" t="e">
        <f t="shared" ca="1" si="14"/>
        <v>#N/A</v>
      </c>
      <c r="AY43" s="129" t="e">
        <f t="shared" ca="1" si="14"/>
        <v>#N/A</v>
      </c>
      <c r="AZ43" s="129" t="e">
        <f t="shared" ca="1" si="14"/>
        <v>#N/A</v>
      </c>
      <c r="BA43" s="129" t="e">
        <f t="shared" ca="1" si="14"/>
        <v>#N/A</v>
      </c>
      <c r="BB43" s="129" t="e">
        <f t="shared" ca="1" si="14"/>
        <v>#N/A</v>
      </c>
      <c r="BC43" s="129" t="e">
        <f t="shared" ca="1" si="14"/>
        <v>#N/A</v>
      </c>
      <c r="BD43" s="129" t="e">
        <f t="shared" ca="1" si="14"/>
        <v>#N/A</v>
      </c>
      <c r="BE43" s="129" t="e">
        <f t="shared" ca="1" si="14"/>
        <v>#N/A</v>
      </c>
      <c r="BF43" s="129" t="e">
        <f t="shared" ca="1" si="14"/>
        <v>#N/A</v>
      </c>
      <c r="BG43" s="129" t="e">
        <f t="shared" ca="1" si="14"/>
        <v>#N/A</v>
      </c>
      <c r="BH43" s="129" t="e">
        <f t="shared" ca="1" si="14"/>
        <v>#N/A</v>
      </c>
      <c r="BI43" s="129" t="e">
        <f t="shared" ca="1" si="14"/>
        <v>#N/A</v>
      </c>
      <c r="BJ43" s="129" t="e">
        <f t="shared" ca="1" si="14"/>
        <v>#N/A</v>
      </c>
      <c r="BK43" s="129" t="e">
        <f t="shared" ca="1" si="14"/>
        <v>#N/A</v>
      </c>
      <c r="BL43" s="129" t="e">
        <f t="shared" ca="1" si="14"/>
        <v>#N/A</v>
      </c>
      <c r="BM43" s="129" t="e">
        <f t="shared" ca="1" si="14"/>
        <v>#N/A</v>
      </c>
      <c r="BN43" s="129" t="e">
        <f t="shared" ca="1" si="14"/>
        <v>#N/A</v>
      </c>
      <c r="BO43" s="129" t="e">
        <f t="shared" ca="1" si="14"/>
        <v>#N/A</v>
      </c>
      <c r="BP43" s="129" t="e">
        <f t="shared" ca="1" si="14"/>
        <v>#N/A</v>
      </c>
      <c r="BQ43" s="129" t="e">
        <f t="shared" ca="1" si="14"/>
        <v>#N/A</v>
      </c>
      <c r="BR43" s="129" t="e">
        <f t="shared" ca="1" si="14"/>
        <v>#N/A</v>
      </c>
      <c r="BS43" s="129" t="e">
        <f t="shared" ca="1" si="14"/>
        <v>#N/A</v>
      </c>
      <c r="BT43" s="129" t="e">
        <f t="shared" ca="1" si="14"/>
        <v>#N/A</v>
      </c>
      <c r="BU43" s="129" t="e">
        <f t="shared" ref="BU43:BV43" ca="1" si="15">BU41 * BU$19 * BU$42</f>
        <v>#N/A</v>
      </c>
      <c r="BV43" s="129" t="e">
        <f t="shared" ca="1" si="15"/>
        <v>#N/A</v>
      </c>
    </row>
    <row r="44" spans="1:74">
      <c r="A44" s="214" t="s">
        <v>4954</v>
      </c>
      <c r="B44" s="29" t="s">
        <v>4609</v>
      </c>
      <c r="H44" s="199" t="e">
        <f ca="1">SUM(I43:BV43)/1000</f>
        <v>#N/A</v>
      </c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</row>
    <row r="45" spans="1:74">
      <c r="A45" s="156" t="s">
        <v>4831</v>
      </c>
      <c r="B45" s="70"/>
    </row>
    <row r="46" spans="1:74">
      <c r="A46" s="214" t="s">
        <v>4834</v>
      </c>
      <c r="B46" s="29" t="s">
        <v>2</v>
      </c>
      <c r="H46" s="153"/>
      <c r="I46" s="123">
        <f t="shared" ref="I46:BT46" ca="1" si="16">I41+I32</f>
        <v>0</v>
      </c>
      <c r="J46" s="123">
        <f t="shared" ca="1" si="16"/>
        <v>0</v>
      </c>
      <c r="K46" s="123">
        <f t="shared" ca="1" si="16"/>
        <v>0</v>
      </c>
      <c r="L46" s="123">
        <f t="shared" ca="1" si="16"/>
        <v>0</v>
      </c>
      <c r="M46" s="123">
        <f t="shared" ca="1" si="16"/>
        <v>0</v>
      </c>
      <c r="N46" s="123">
        <f t="shared" ca="1" si="16"/>
        <v>0</v>
      </c>
      <c r="O46" s="123">
        <f t="shared" ca="1" si="16"/>
        <v>0</v>
      </c>
      <c r="P46" s="123">
        <f t="shared" ca="1" si="16"/>
        <v>0</v>
      </c>
      <c r="Q46" s="123">
        <f t="shared" ca="1" si="16"/>
        <v>0</v>
      </c>
      <c r="R46" s="123">
        <f t="shared" ca="1" si="16"/>
        <v>0</v>
      </c>
      <c r="S46" s="123">
        <f t="shared" ca="1" si="16"/>
        <v>0</v>
      </c>
      <c r="T46" s="123">
        <f t="shared" ca="1" si="16"/>
        <v>0</v>
      </c>
      <c r="U46" s="123">
        <f t="shared" ca="1" si="16"/>
        <v>0</v>
      </c>
      <c r="V46" s="123">
        <f t="shared" ca="1" si="16"/>
        <v>0</v>
      </c>
      <c r="W46" s="123">
        <f t="shared" ca="1" si="16"/>
        <v>0</v>
      </c>
      <c r="X46" s="123">
        <f t="shared" ca="1" si="16"/>
        <v>0</v>
      </c>
      <c r="Y46" s="123">
        <f t="shared" ca="1" si="16"/>
        <v>0</v>
      </c>
      <c r="Z46" s="123">
        <f t="shared" ca="1" si="16"/>
        <v>0</v>
      </c>
      <c r="AA46" s="123">
        <f t="shared" ca="1" si="16"/>
        <v>0</v>
      </c>
      <c r="AB46" s="123">
        <f t="shared" ca="1" si="16"/>
        <v>0</v>
      </c>
      <c r="AC46" s="123">
        <f t="shared" ca="1" si="16"/>
        <v>0</v>
      </c>
      <c r="AD46" s="123">
        <f t="shared" ca="1" si="16"/>
        <v>0</v>
      </c>
      <c r="AE46" s="123">
        <f t="shared" ca="1" si="16"/>
        <v>0</v>
      </c>
      <c r="AF46" s="123">
        <f t="shared" ca="1" si="16"/>
        <v>0</v>
      </c>
      <c r="AG46" s="123">
        <f t="shared" ca="1" si="16"/>
        <v>0</v>
      </c>
      <c r="AH46" s="123">
        <f t="shared" ca="1" si="16"/>
        <v>0</v>
      </c>
      <c r="AI46" s="123">
        <f t="shared" ca="1" si="16"/>
        <v>0</v>
      </c>
      <c r="AJ46" s="123">
        <f t="shared" ca="1" si="16"/>
        <v>0</v>
      </c>
      <c r="AK46" s="123">
        <f t="shared" ca="1" si="16"/>
        <v>0</v>
      </c>
      <c r="AL46" s="123">
        <f t="shared" ca="1" si="16"/>
        <v>0</v>
      </c>
      <c r="AM46" s="123">
        <f t="shared" ca="1" si="16"/>
        <v>0</v>
      </c>
      <c r="AN46" s="123">
        <f t="shared" ca="1" si="16"/>
        <v>0</v>
      </c>
      <c r="AO46" s="123">
        <f t="shared" ca="1" si="16"/>
        <v>0</v>
      </c>
      <c r="AP46" s="123">
        <f t="shared" ca="1" si="16"/>
        <v>0</v>
      </c>
      <c r="AQ46" s="123">
        <f t="shared" ca="1" si="16"/>
        <v>0</v>
      </c>
      <c r="AR46" s="123">
        <f t="shared" ca="1" si="16"/>
        <v>0</v>
      </c>
      <c r="AS46" s="123">
        <f t="shared" ca="1" si="16"/>
        <v>0</v>
      </c>
      <c r="AT46" s="123">
        <f t="shared" ca="1" si="16"/>
        <v>0</v>
      </c>
      <c r="AU46" s="123">
        <f t="shared" ca="1" si="16"/>
        <v>0</v>
      </c>
      <c r="AV46" s="123">
        <f t="shared" ca="1" si="16"/>
        <v>0</v>
      </c>
      <c r="AW46" s="123">
        <f t="shared" ca="1" si="16"/>
        <v>0</v>
      </c>
      <c r="AX46" s="123">
        <f t="shared" ca="1" si="16"/>
        <v>0</v>
      </c>
      <c r="AY46" s="123">
        <f t="shared" ca="1" si="16"/>
        <v>0</v>
      </c>
      <c r="AZ46" s="123">
        <f t="shared" ca="1" si="16"/>
        <v>0</v>
      </c>
      <c r="BA46" s="123">
        <f t="shared" ca="1" si="16"/>
        <v>0</v>
      </c>
      <c r="BB46" s="123">
        <f t="shared" ca="1" si="16"/>
        <v>0</v>
      </c>
      <c r="BC46" s="123">
        <f t="shared" ca="1" si="16"/>
        <v>0</v>
      </c>
      <c r="BD46" s="123">
        <f t="shared" ca="1" si="16"/>
        <v>0</v>
      </c>
      <c r="BE46" s="123">
        <f t="shared" ca="1" si="16"/>
        <v>0</v>
      </c>
      <c r="BF46" s="123">
        <f t="shared" ca="1" si="16"/>
        <v>0</v>
      </c>
      <c r="BG46" s="123">
        <f t="shared" ca="1" si="16"/>
        <v>0</v>
      </c>
      <c r="BH46" s="123">
        <f t="shared" ca="1" si="16"/>
        <v>0</v>
      </c>
      <c r="BI46" s="123">
        <f t="shared" ca="1" si="16"/>
        <v>0</v>
      </c>
      <c r="BJ46" s="123">
        <f t="shared" ca="1" si="16"/>
        <v>0</v>
      </c>
      <c r="BK46" s="123">
        <f t="shared" ca="1" si="16"/>
        <v>0</v>
      </c>
      <c r="BL46" s="123">
        <f t="shared" ca="1" si="16"/>
        <v>0</v>
      </c>
      <c r="BM46" s="123">
        <f t="shared" ca="1" si="16"/>
        <v>0</v>
      </c>
      <c r="BN46" s="123">
        <f t="shared" ca="1" si="16"/>
        <v>0</v>
      </c>
      <c r="BO46" s="123">
        <f t="shared" ca="1" si="16"/>
        <v>0</v>
      </c>
      <c r="BP46" s="123">
        <f t="shared" ca="1" si="16"/>
        <v>0</v>
      </c>
      <c r="BQ46" s="123">
        <f t="shared" ca="1" si="16"/>
        <v>0</v>
      </c>
      <c r="BR46" s="123">
        <f t="shared" ca="1" si="16"/>
        <v>0</v>
      </c>
      <c r="BS46" s="123">
        <f t="shared" ca="1" si="16"/>
        <v>0</v>
      </c>
      <c r="BT46" s="123">
        <f t="shared" ca="1" si="16"/>
        <v>0</v>
      </c>
      <c r="BU46" s="123">
        <f t="shared" ref="BU46:BV46" ca="1" si="17">BU41+BU32</f>
        <v>0</v>
      </c>
      <c r="BV46" s="123">
        <f t="shared" ca="1" si="17"/>
        <v>0</v>
      </c>
    </row>
    <row r="47" spans="1:74">
      <c r="A47" s="214" t="s">
        <v>4819</v>
      </c>
      <c r="B47" s="29" t="s">
        <v>4589</v>
      </c>
      <c r="H47" s="153"/>
      <c r="I47" s="125">
        <f ca="1">$I$27</f>
        <v>0</v>
      </c>
      <c r="J47" s="125">
        <f ca="1">I47</f>
        <v>0</v>
      </c>
      <c r="K47" s="125">
        <f t="shared" ref="K47:BV47" ca="1" si="18">J47</f>
        <v>0</v>
      </c>
      <c r="L47" s="125">
        <f t="shared" ca="1" si="18"/>
        <v>0</v>
      </c>
      <c r="M47" s="125">
        <f t="shared" ca="1" si="18"/>
        <v>0</v>
      </c>
      <c r="N47" s="125">
        <f t="shared" ca="1" si="18"/>
        <v>0</v>
      </c>
      <c r="O47" s="125">
        <f t="shared" ca="1" si="18"/>
        <v>0</v>
      </c>
      <c r="P47" s="125">
        <f t="shared" ca="1" si="18"/>
        <v>0</v>
      </c>
      <c r="Q47" s="125">
        <f t="shared" ca="1" si="18"/>
        <v>0</v>
      </c>
      <c r="R47" s="125">
        <f t="shared" ca="1" si="18"/>
        <v>0</v>
      </c>
      <c r="S47" s="125">
        <f t="shared" ca="1" si="18"/>
        <v>0</v>
      </c>
      <c r="T47" s="125">
        <f t="shared" ca="1" si="18"/>
        <v>0</v>
      </c>
      <c r="U47" s="125">
        <f t="shared" ca="1" si="18"/>
        <v>0</v>
      </c>
      <c r="V47" s="125">
        <f t="shared" ca="1" si="18"/>
        <v>0</v>
      </c>
      <c r="W47" s="125">
        <f t="shared" ca="1" si="18"/>
        <v>0</v>
      </c>
      <c r="X47" s="125">
        <f t="shared" ca="1" si="18"/>
        <v>0</v>
      </c>
      <c r="Y47" s="125">
        <f t="shared" ca="1" si="18"/>
        <v>0</v>
      </c>
      <c r="Z47" s="125">
        <f t="shared" ca="1" si="18"/>
        <v>0</v>
      </c>
      <c r="AA47" s="125">
        <f t="shared" ca="1" si="18"/>
        <v>0</v>
      </c>
      <c r="AB47" s="125">
        <f t="shared" ca="1" si="18"/>
        <v>0</v>
      </c>
      <c r="AC47" s="125">
        <f t="shared" ca="1" si="18"/>
        <v>0</v>
      </c>
      <c r="AD47" s="125">
        <f t="shared" ca="1" si="18"/>
        <v>0</v>
      </c>
      <c r="AE47" s="125">
        <f t="shared" ca="1" si="18"/>
        <v>0</v>
      </c>
      <c r="AF47" s="125">
        <f t="shared" ca="1" si="18"/>
        <v>0</v>
      </c>
      <c r="AG47" s="125">
        <f t="shared" ca="1" si="18"/>
        <v>0</v>
      </c>
      <c r="AH47" s="125">
        <f t="shared" ca="1" si="18"/>
        <v>0</v>
      </c>
      <c r="AI47" s="125">
        <f t="shared" ca="1" si="18"/>
        <v>0</v>
      </c>
      <c r="AJ47" s="125">
        <f t="shared" ca="1" si="18"/>
        <v>0</v>
      </c>
      <c r="AK47" s="125">
        <f t="shared" ca="1" si="18"/>
        <v>0</v>
      </c>
      <c r="AL47" s="125">
        <f t="shared" ca="1" si="18"/>
        <v>0</v>
      </c>
      <c r="AM47" s="125">
        <f t="shared" ca="1" si="18"/>
        <v>0</v>
      </c>
      <c r="AN47" s="125">
        <f t="shared" ca="1" si="18"/>
        <v>0</v>
      </c>
      <c r="AO47" s="125">
        <f t="shared" ca="1" si="18"/>
        <v>0</v>
      </c>
      <c r="AP47" s="125">
        <f t="shared" ca="1" si="18"/>
        <v>0</v>
      </c>
      <c r="AQ47" s="125">
        <f t="shared" ca="1" si="18"/>
        <v>0</v>
      </c>
      <c r="AR47" s="125">
        <f t="shared" ca="1" si="18"/>
        <v>0</v>
      </c>
      <c r="AS47" s="125">
        <f t="shared" ca="1" si="18"/>
        <v>0</v>
      </c>
      <c r="AT47" s="125">
        <f t="shared" ca="1" si="18"/>
        <v>0</v>
      </c>
      <c r="AU47" s="125">
        <f t="shared" ca="1" si="18"/>
        <v>0</v>
      </c>
      <c r="AV47" s="125">
        <f t="shared" ca="1" si="18"/>
        <v>0</v>
      </c>
      <c r="AW47" s="125">
        <f t="shared" ca="1" si="18"/>
        <v>0</v>
      </c>
      <c r="AX47" s="125">
        <f t="shared" ca="1" si="18"/>
        <v>0</v>
      </c>
      <c r="AY47" s="125">
        <f t="shared" ca="1" si="18"/>
        <v>0</v>
      </c>
      <c r="AZ47" s="125">
        <f t="shared" ca="1" si="18"/>
        <v>0</v>
      </c>
      <c r="BA47" s="125">
        <f t="shared" ca="1" si="18"/>
        <v>0</v>
      </c>
      <c r="BB47" s="125">
        <f t="shared" ca="1" si="18"/>
        <v>0</v>
      </c>
      <c r="BC47" s="125">
        <f t="shared" ca="1" si="18"/>
        <v>0</v>
      </c>
      <c r="BD47" s="125">
        <f t="shared" ca="1" si="18"/>
        <v>0</v>
      </c>
      <c r="BE47" s="125">
        <f t="shared" ca="1" si="18"/>
        <v>0</v>
      </c>
      <c r="BF47" s="125">
        <f t="shared" ca="1" si="18"/>
        <v>0</v>
      </c>
      <c r="BG47" s="125">
        <f t="shared" ca="1" si="18"/>
        <v>0</v>
      </c>
      <c r="BH47" s="125">
        <f t="shared" ca="1" si="18"/>
        <v>0</v>
      </c>
      <c r="BI47" s="125">
        <f t="shared" ca="1" si="18"/>
        <v>0</v>
      </c>
      <c r="BJ47" s="125">
        <f t="shared" ca="1" si="18"/>
        <v>0</v>
      </c>
      <c r="BK47" s="125">
        <f t="shared" ca="1" si="18"/>
        <v>0</v>
      </c>
      <c r="BL47" s="125">
        <f t="shared" ca="1" si="18"/>
        <v>0</v>
      </c>
      <c r="BM47" s="125">
        <f t="shared" ca="1" si="18"/>
        <v>0</v>
      </c>
      <c r="BN47" s="125">
        <f t="shared" ca="1" si="18"/>
        <v>0</v>
      </c>
      <c r="BO47" s="125">
        <f t="shared" ca="1" si="18"/>
        <v>0</v>
      </c>
      <c r="BP47" s="125">
        <f t="shared" ca="1" si="18"/>
        <v>0</v>
      </c>
      <c r="BQ47" s="125">
        <f t="shared" ca="1" si="18"/>
        <v>0</v>
      </c>
      <c r="BR47" s="125">
        <f t="shared" ca="1" si="18"/>
        <v>0</v>
      </c>
      <c r="BS47" s="125">
        <f t="shared" ca="1" si="18"/>
        <v>0</v>
      </c>
      <c r="BT47" s="125">
        <f t="shared" ca="1" si="18"/>
        <v>0</v>
      </c>
      <c r="BU47" s="125">
        <f t="shared" ca="1" si="18"/>
        <v>0</v>
      </c>
      <c r="BV47" s="125">
        <f t="shared" ca="1" si="18"/>
        <v>0</v>
      </c>
    </row>
    <row r="48" spans="1:74">
      <c r="A48" s="214" t="s">
        <v>4838</v>
      </c>
      <c r="B48" s="29" t="s">
        <v>4759</v>
      </c>
      <c r="H48" s="153"/>
      <c r="I48" s="129" t="e">
        <f ca="1">I46 * I$19 * I$47</f>
        <v>#N/A</v>
      </c>
      <c r="J48" s="129" t="e">
        <f t="shared" ref="J48:BU48" ca="1" si="19">J46 * J$19 * J$47</f>
        <v>#N/A</v>
      </c>
      <c r="K48" s="129" t="e">
        <f t="shared" ca="1" si="19"/>
        <v>#N/A</v>
      </c>
      <c r="L48" s="129" t="e">
        <f t="shared" ca="1" si="19"/>
        <v>#N/A</v>
      </c>
      <c r="M48" s="129" t="e">
        <f t="shared" ca="1" si="19"/>
        <v>#N/A</v>
      </c>
      <c r="N48" s="129" t="e">
        <f t="shared" ca="1" si="19"/>
        <v>#N/A</v>
      </c>
      <c r="O48" s="129" t="e">
        <f t="shared" ca="1" si="19"/>
        <v>#N/A</v>
      </c>
      <c r="P48" s="129" t="e">
        <f t="shared" ca="1" si="19"/>
        <v>#N/A</v>
      </c>
      <c r="Q48" s="129" t="e">
        <f t="shared" ca="1" si="19"/>
        <v>#N/A</v>
      </c>
      <c r="R48" s="129" t="e">
        <f t="shared" ca="1" si="19"/>
        <v>#N/A</v>
      </c>
      <c r="S48" s="129" t="e">
        <f t="shared" ca="1" si="19"/>
        <v>#N/A</v>
      </c>
      <c r="T48" s="129" t="e">
        <f t="shared" ca="1" si="19"/>
        <v>#N/A</v>
      </c>
      <c r="U48" s="129" t="e">
        <f t="shared" ca="1" si="19"/>
        <v>#N/A</v>
      </c>
      <c r="V48" s="129" t="e">
        <f t="shared" ca="1" si="19"/>
        <v>#N/A</v>
      </c>
      <c r="W48" s="129" t="e">
        <f t="shared" ca="1" si="19"/>
        <v>#N/A</v>
      </c>
      <c r="X48" s="129" t="e">
        <f t="shared" ca="1" si="19"/>
        <v>#N/A</v>
      </c>
      <c r="Y48" s="129" t="e">
        <f t="shared" ca="1" si="19"/>
        <v>#N/A</v>
      </c>
      <c r="Z48" s="129" t="e">
        <f t="shared" ca="1" si="19"/>
        <v>#N/A</v>
      </c>
      <c r="AA48" s="129" t="e">
        <f t="shared" ca="1" si="19"/>
        <v>#N/A</v>
      </c>
      <c r="AB48" s="129" t="e">
        <f t="shared" ca="1" si="19"/>
        <v>#N/A</v>
      </c>
      <c r="AC48" s="129" t="e">
        <f t="shared" ca="1" si="19"/>
        <v>#N/A</v>
      </c>
      <c r="AD48" s="129" t="e">
        <f t="shared" ca="1" si="19"/>
        <v>#N/A</v>
      </c>
      <c r="AE48" s="129" t="e">
        <f t="shared" ca="1" si="19"/>
        <v>#N/A</v>
      </c>
      <c r="AF48" s="129" t="e">
        <f t="shared" ca="1" si="19"/>
        <v>#N/A</v>
      </c>
      <c r="AG48" s="129" t="e">
        <f t="shared" ca="1" si="19"/>
        <v>#N/A</v>
      </c>
      <c r="AH48" s="129" t="e">
        <f t="shared" ca="1" si="19"/>
        <v>#N/A</v>
      </c>
      <c r="AI48" s="129" t="e">
        <f t="shared" ca="1" si="19"/>
        <v>#N/A</v>
      </c>
      <c r="AJ48" s="129" t="e">
        <f t="shared" ca="1" si="19"/>
        <v>#N/A</v>
      </c>
      <c r="AK48" s="129" t="e">
        <f t="shared" ca="1" si="19"/>
        <v>#N/A</v>
      </c>
      <c r="AL48" s="129" t="e">
        <f t="shared" ca="1" si="19"/>
        <v>#N/A</v>
      </c>
      <c r="AM48" s="129" t="e">
        <f t="shared" ca="1" si="19"/>
        <v>#N/A</v>
      </c>
      <c r="AN48" s="129" t="e">
        <f t="shared" ca="1" si="19"/>
        <v>#N/A</v>
      </c>
      <c r="AO48" s="129" t="e">
        <f t="shared" ca="1" si="19"/>
        <v>#N/A</v>
      </c>
      <c r="AP48" s="129" t="e">
        <f t="shared" ca="1" si="19"/>
        <v>#N/A</v>
      </c>
      <c r="AQ48" s="129" t="e">
        <f t="shared" ca="1" si="19"/>
        <v>#N/A</v>
      </c>
      <c r="AR48" s="129" t="e">
        <f t="shared" ca="1" si="19"/>
        <v>#N/A</v>
      </c>
      <c r="AS48" s="129" t="e">
        <f t="shared" ca="1" si="19"/>
        <v>#N/A</v>
      </c>
      <c r="AT48" s="129" t="e">
        <f t="shared" ca="1" si="19"/>
        <v>#N/A</v>
      </c>
      <c r="AU48" s="129" t="e">
        <f t="shared" ca="1" si="19"/>
        <v>#N/A</v>
      </c>
      <c r="AV48" s="129" t="e">
        <f t="shared" ca="1" si="19"/>
        <v>#N/A</v>
      </c>
      <c r="AW48" s="129" t="e">
        <f t="shared" ca="1" si="19"/>
        <v>#N/A</v>
      </c>
      <c r="AX48" s="129" t="e">
        <f t="shared" ca="1" si="19"/>
        <v>#N/A</v>
      </c>
      <c r="AY48" s="129" t="e">
        <f t="shared" ca="1" si="19"/>
        <v>#N/A</v>
      </c>
      <c r="AZ48" s="129" t="e">
        <f t="shared" ca="1" si="19"/>
        <v>#N/A</v>
      </c>
      <c r="BA48" s="129" t="e">
        <f t="shared" ca="1" si="19"/>
        <v>#N/A</v>
      </c>
      <c r="BB48" s="129" t="e">
        <f t="shared" ca="1" si="19"/>
        <v>#N/A</v>
      </c>
      <c r="BC48" s="129" t="e">
        <f t="shared" ca="1" si="19"/>
        <v>#N/A</v>
      </c>
      <c r="BD48" s="129" t="e">
        <f t="shared" ca="1" si="19"/>
        <v>#N/A</v>
      </c>
      <c r="BE48" s="129" t="e">
        <f t="shared" ca="1" si="19"/>
        <v>#N/A</v>
      </c>
      <c r="BF48" s="129" t="e">
        <f t="shared" ca="1" si="19"/>
        <v>#N/A</v>
      </c>
      <c r="BG48" s="129" t="e">
        <f t="shared" ca="1" si="19"/>
        <v>#N/A</v>
      </c>
      <c r="BH48" s="129" t="e">
        <f t="shared" ca="1" si="19"/>
        <v>#N/A</v>
      </c>
      <c r="BI48" s="129" t="e">
        <f t="shared" ca="1" si="19"/>
        <v>#N/A</v>
      </c>
      <c r="BJ48" s="129" t="e">
        <f t="shared" ca="1" si="19"/>
        <v>#N/A</v>
      </c>
      <c r="BK48" s="129" t="e">
        <f t="shared" ca="1" si="19"/>
        <v>#N/A</v>
      </c>
      <c r="BL48" s="129" t="e">
        <f t="shared" ca="1" si="19"/>
        <v>#N/A</v>
      </c>
      <c r="BM48" s="129" t="e">
        <f t="shared" ca="1" si="19"/>
        <v>#N/A</v>
      </c>
      <c r="BN48" s="129" t="e">
        <f t="shared" ca="1" si="19"/>
        <v>#N/A</v>
      </c>
      <c r="BO48" s="129" t="e">
        <f t="shared" ca="1" si="19"/>
        <v>#N/A</v>
      </c>
      <c r="BP48" s="129" t="e">
        <f t="shared" ca="1" si="19"/>
        <v>#N/A</v>
      </c>
      <c r="BQ48" s="129" t="e">
        <f t="shared" ca="1" si="19"/>
        <v>#N/A</v>
      </c>
      <c r="BR48" s="129" t="e">
        <f t="shared" ca="1" si="19"/>
        <v>#N/A</v>
      </c>
      <c r="BS48" s="129" t="e">
        <f t="shared" ca="1" si="19"/>
        <v>#N/A</v>
      </c>
      <c r="BT48" s="129" t="e">
        <f t="shared" ca="1" si="19"/>
        <v>#N/A</v>
      </c>
      <c r="BU48" s="129" t="e">
        <f t="shared" ca="1" si="19"/>
        <v>#N/A</v>
      </c>
      <c r="BV48" s="129" t="e">
        <f t="shared" ref="BV48" ca="1" si="20">BV46 * BV$19 * BV$47</f>
        <v>#N/A</v>
      </c>
    </row>
    <row r="49" spans="1:74">
      <c r="A49" s="214" t="s">
        <v>4820</v>
      </c>
      <c r="B49" s="29" t="s">
        <v>3</v>
      </c>
      <c r="H49" s="153"/>
      <c r="I49" s="121" t="e">
        <f ca="1">IF(I48&gt;0, 1, 0)</f>
        <v>#N/A</v>
      </c>
      <c r="J49" s="121" t="e">
        <f t="shared" ref="J49:BU49" ca="1" si="21">IF(J48&gt;0, 1, 0)</f>
        <v>#N/A</v>
      </c>
      <c r="K49" s="121" t="e">
        <f t="shared" ca="1" si="21"/>
        <v>#N/A</v>
      </c>
      <c r="L49" s="121" t="e">
        <f t="shared" ca="1" si="21"/>
        <v>#N/A</v>
      </c>
      <c r="M49" s="121" t="e">
        <f t="shared" ca="1" si="21"/>
        <v>#N/A</v>
      </c>
      <c r="N49" s="121" t="e">
        <f t="shared" ca="1" si="21"/>
        <v>#N/A</v>
      </c>
      <c r="O49" s="121" t="e">
        <f t="shared" ca="1" si="21"/>
        <v>#N/A</v>
      </c>
      <c r="P49" s="121" t="e">
        <f t="shared" ca="1" si="21"/>
        <v>#N/A</v>
      </c>
      <c r="Q49" s="121" t="e">
        <f t="shared" ca="1" si="21"/>
        <v>#N/A</v>
      </c>
      <c r="R49" s="121" t="e">
        <f t="shared" ca="1" si="21"/>
        <v>#N/A</v>
      </c>
      <c r="S49" s="121" t="e">
        <f t="shared" ca="1" si="21"/>
        <v>#N/A</v>
      </c>
      <c r="T49" s="121" t="e">
        <f t="shared" ca="1" si="21"/>
        <v>#N/A</v>
      </c>
      <c r="U49" s="121" t="e">
        <f t="shared" ca="1" si="21"/>
        <v>#N/A</v>
      </c>
      <c r="V49" s="121" t="e">
        <f t="shared" ca="1" si="21"/>
        <v>#N/A</v>
      </c>
      <c r="W49" s="121" t="e">
        <f t="shared" ca="1" si="21"/>
        <v>#N/A</v>
      </c>
      <c r="X49" s="121" t="e">
        <f t="shared" ca="1" si="21"/>
        <v>#N/A</v>
      </c>
      <c r="Y49" s="121" t="e">
        <f t="shared" ca="1" si="21"/>
        <v>#N/A</v>
      </c>
      <c r="Z49" s="121" t="e">
        <f t="shared" ca="1" si="21"/>
        <v>#N/A</v>
      </c>
      <c r="AA49" s="121" t="e">
        <f t="shared" ca="1" si="21"/>
        <v>#N/A</v>
      </c>
      <c r="AB49" s="121" t="e">
        <f t="shared" ca="1" si="21"/>
        <v>#N/A</v>
      </c>
      <c r="AC49" s="121" t="e">
        <f t="shared" ca="1" si="21"/>
        <v>#N/A</v>
      </c>
      <c r="AD49" s="121" t="e">
        <f t="shared" ca="1" si="21"/>
        <v>#N/A</v>
      </c>
      <c r="AE49" s="121" t="e">
        <f t="shared" ca="1" si="21"/>
        <v>#N/A</v>
      </c>
      <c r="AF49" s="121" t="e">
        <f t="shared" ca="1" si="21"/>
        <v>#N/A</v>
      </c>
      <c r="AG49" s="121" t="e">
        <f t="shared" ca="1" si="21"/>
        <v>#N/A</v>
      </c>
      <c r="AH49" s="121" t="e">
        <f t="shared" ca="1" si="21"/>
        <v>#N/A</v>
      </c>
      <c r="AI49" s="121" t="e">
        <f t="shared" ca="1" si="21"/>
        <v>#N/A</v>
      </c>
      <c r="AJ49" s="121" t="e">
        <f t="shared" ca="1" si="21"/>
        <v>#N/A</v>
      </c>
      <c r="AK49" s="121" t="e">
        <f t="shared" ca="1" si="21"/>
        <v>#N/A</v>
      </c>
      <c r="AL49" s="121" t="e">
        <f t="shared" ca="1" si="21"/>
        <v>#N/A</v>
      </c>
      <c r="AM49" s="121" t="e">
        <f t="shared" ca="1" si="21"/>
        <v>#N/A</v>
      </c>
      <c r="AN49" s="121" t="e">
        <f t="shared" ca="1" si="21"/>
        <v>#N/A</v>
      </c>
      <c r="AO49" s="121" t="e">
        <f t="shared" ca="1" si="21"/>
        <v>#N/A</v>
      </c>
      <c r="AP49" s="121" t="e">
        <f t="shared" ca="1" si="21"/>
        <v>#N/A</v>
      </c>
      <c r="AQ49" s="121" t="e">
        <f t="shared" ca="1" si="21"/>
        <v>#N/A</v>
      </c>
      <c r="AR49" s="121" t="e">
        <f t="shared" ca="1" si="21"/>
        <v>#N/A</v>
      </c>
      <c r="AS49" s="121" t="e">
        <f t="shared" ca="1" si="21"/>
        <v>#N/A</v>
      </c>
      <c r="AT49" s="121" t="e">
        <f t="shared" ca="1" si="21"/>
        <v>#N/A</v>
      </c>
      <c r="AU49" s="121" t="e">
        <f t="shared" ca="1" si="21"/>
        <v>#N/A</v>
      </c>
      <c r="AV49" s="121" t="e">
        <f t="shared" ca="1" si="21"/>
        <v>#N/A</v>
      </c>
      <c r="AW49" s="121" t="e">
        <f t="shared" ca="1" si="21"/>
        <v>#N/A</v>
      </c>
      <c r="AX49" s="121" t="e">
        <f t="shared" ca="1" si="21"/>
        <v>#N/A</v>
      </c>
      <c r="AY49" s="121" t="e">
        <f t="shared" ca="1" si="21"/>
        <v>#N/A</v>
      </c>
      <c r="AZ49" s="121" t="e">
        <f t="shared" ca="1" si="21"/>
        <v>#N/A</v>
      </c>
      <c r="BA49" s="121" t="e">
        <f t="shared" ca="1" si="21"/>
        <v>#N/A</v>
      </c>
      <c r="BB49" s="121" t="e">
        <f t="shared" ca="1" si="21"/>
        <v>#N/A</v>
      </c>
      <c r="BC49" s="121" t="e">
        <f t="shared" ca="1" si="21"/>
        <v>#N/A</v>
      </c>
      <c r="BD49" s="121" t="e">
        <f t="shared" ca="1" si="21"/>
        <v>#N/A</v>
      </c>
      <c r="BE49" s="121" t="e">
        <f t="shared" ca="1" si="21"/>
        <v>#N/A</v>
      </c>
      <c r="BF49" s="121" t="e">
        <f t="shared" ca="1" si="21"/>
        <v>#N/A</v>
      </c>
      <c r="BG49" s="121" t="e">
        <f t="shared" ca="1" si="21"/>
        <v>#N/A</v>
      </c>
      <c r="BH49" s="121" t="e">
        <f t="shared" ca="1" si="21"/>
        <v>#N/A</v>
      </c>
      <c r="BI49" s="121" t="e">
        <f t="shared" ca="1" si="21"/>
        <v>#N/A</v>
      </c>
      <c r="BJ49" s="121" t="e">
        <f t="shared" ca="1" si="21"/>
        <v>#N/A</v>
      </c>
      <c r="BK49" s="121" t="e">
        <f t="shared" ca="1" si="21"/>
        <v>#N/A</v>
      </c>
      <c r="BL49" s="121" t="e">
        <f t="shared" ca="1" si="21"/>
        <v>#N/A</v>
      </c>
      <c r="BM49" s="121" t="e">
        <f t="shared" ca="1" si="21"/>
        <v>#N/A</v>
      </c>
      <c r="BN49" s="121" t="e">
        <f t="shared" ca="1" si="21"/>
        <v>#N/A</v>
      </c>
      <c r="BO49" s="121" t="e">
        <f t="shared" ca="1" si="21"/>
        <v>#N/A</v>
      </c>
      <c r="BP49" s="121" t="e">
        <f t="shared" ca="1" si="21"/>
        <v>#N/A</v>
      </c>
      <c r="BQ49" s="121" t="e">
        <f t="shared" ca="1" si="21"/>
        <v>#N/A</v>
      </c>
      <c r="BR49" s="121" t="e">
        <f t="shared" ca="1" si="21"/>
        <v>#N/A</v>
      </c>
      <c r="BS49" s="121" t="e">
        <f t="shared" ca="1" si="21"/>
        <v>#N/A</v>
      </c>
      <c r="BT49" s="121" t="e">
        <f t="shared" ca="1" si="21"/>
        <v>#N/A</v>
      </c>
      <c r="BU49" s="121" t="e">
        <f t="shared" ca="1" si="21"/>
        <v>#N/A</v>
      </c>
      <c r="BV49" s="121" t="e">
        <f t="shared" ref="BV49" ca="1" si="22">IF(BV48&gt;0, 1, 0)</f>
        <v>#N/A</v>
      </c>
    </row>
    <row r="50" spans="1:74">
      <c r="A50" s="156" t="s">
        <v>4808</v>
      </c>
      <c r="C50" s="146">
        <f ca="1">MATCH(_xlfn.MAXIFS($C$51:$C$53, $C$51:$C$53, "&lt;="&amp;$H$8), $C$51:$C$53, 0)</f>
        <v>2</v>
      </c>
      <c r="D50" s="133" t="s">
        <v>4784</v>
      </c>
      <c r="E50" s="133" t="s">
        <v>4781</v>
      </c>
      <c r="H50" s="146"/>
    </row>
    <row r="51" spans="1:74">
      <c r="A51" s="214" t="s">
        <v>4784</v>
      </c>
      <c r="B51" s="29" t="s">
        <v>3</v>
      </c>
      <c r="C51" s="51">
        <v>-50</v>
      </c>
      <c r="D51" s="51">
        <v>0.5</v>
      </c>
      <c r="E51" s="51">
        <v>0.25</v>
      </c>
      <c r="H51" s="200" cm="1">
        <f t="array" aca="1" ref="H51" ca="1">IF($H$5="A", INDEX($D$51:$D$53, $C$50), 0)</f>
        <v>0</v>
      </c>
    </row>
    <row r="52" spans="1:74">
      <c r="A52" s="214" t="s">
        <v>4816</v>
      </c>
      <c r="B52" s="29" t="s">
        <v>2</v>
      </c>
      <c r="C52" s="51">
        <v>0</v>
      </c>
      <c r="D52" s="51">
        <v>0.5</v>
      </c>
      <c r="E52" s="51">
        <v>0.125</v>
      </c>
      <c r="H52" s="196">
        <f ca="1">$H$51*$H$11/24</f>
        <v>0</v>
      </c>
    </row>
    <row r="53" spans="1:74">
      <c r="A53" s="214" t="s">
        <v>4817</v>
      </c>
      <c r="B53" s="29" t="s">
        <v>4759</v>
      </c>
      <c r="C53" s="51">
        <v>8</v>
      </c>
      <c r="D53" s="51">
        <v>0</v>
      </c>
      <c r="E53" s="51">
        <v>0</v>
      </c>
      <c r="H53" s="153"/>
      <c r="I53" s="126" t="e">
        <f ca="1">IF(I$48&gt;0, $H$52, 0)</f>
        <v>#N/A</v>
      </c>
      <c r="J53" s="126" t="e">
        <f t="shared" ref="J53:BU53" ca="1" si="23">IF(J48&gt;0, $H$52, 0)</f>
        <v>#N/A</v>
      </c>
      <c r="K53" s="126" t="e">
        <f t="shared" ca="1" si="23"/>
        <v>#N/A</v>
      </c>
      <c r="L53" s="126" t="e">
        <f t="shared" ca="1" si="23"/>
        <v>#N/A</v>
      </c>
      <c r="M53" s="126" t="e">
        <f t="shared" ca="1" si="23"/>
        <v>#N/A</v>
      </c>
      <c r="N53" s="126" t="e">
        <f t="shared" ca="1" si="23"/>
        <v>#N/A</v>
      </c>
      <c r="O53" s="126" t="e">
        <f t="shared" ca="1" si="23"/>
        <v>#N/A</v>
      </c>
      <c r="P53" s="126" t="e">
        <f t="shared" ca="1" si="23"/>
        <v>#N/A</v>
      </c>
      <c r="Q53" s="126" t="e">
        <f t="shared" ca="1" si="23"/>
        <v>#N/A</v>
      </c>
      <c r="R53" s="126" t="e">
        <f t="shared" ca="1" si="23"/>
        <v>#N/A</v>
      </c>
      <c r="S53" s="126" t="e">
        <f t="shared" ca="1" si="23"/>
        <v>#N/A</v>
      </c>
      <c r="T53" s="126" t="e">
        <f t="shared" ca="1" si="23"/>
        <v>#N/A</v>
      </c>
      <c r="U53" s="126" t="e">
        <f t="shared" ca="1" si="23"/>
        <v>#N/A</v>
      </c>
      <c r="V53" s="126" t="e">
        <f t="shared" ca="1" si="23"/>
        <v>#N/A</v>
      </c>
      <c r="W53" s="126" t="e">
        <f t="shared" ca="1" si="23"/>
        <v>#N/A</v>
      </c>
      <c r="X53" s="126" t="e">
        <f t="shared" ca="1" si="23"/>
        <v>#N/A</v>
      </c>
      <c r="Y53" s="126" t="e">
        <f t="shared" ca="1" si="23"/>
        <v>#N/A</v>
      </c>
      <c r="Z53" s="126" t="e">
        <f t="shared" ca="1" si="23"/>
        <v>#N/A</v>
      </c>
      <c r="AA53" s="126" t="e">
        <f t="shared" ca="1" si="23"/>
        <v>#N/A</v>
      </c>
      <c r="AB53" s="126" t="e">
        <f t="shared" ca="1" si="23"/>
        <v>#N/A</v>
      </c>
      <c r="AC53" s="126" t="e">
        <f t="shared" ca="1" si="23"/>
        <v>#N/A</v>
      </c>
      <c r="AD53" s="126" t="e">
        <f t="shared" ca="1" si="23"/>
        <v>#N/A</v>
      </c>
      <c r="AE53" s="126" t="e">
        <f t="shared" ca="1" si="23"/>
        <v>#N/A</v>
      </c>
      <c r="AF53" s="126" t="e">
        <f t="shared" ca="1" si="23"/>
        <v>#N/A</v>
      </c>
      <c r="AG53" s="126" t="e">
        <f t="shared" ca="1" si="23"/>
        <v>#N/A</v>
      </c>
      <c r="AH53" s="126" t="e">
        <f t="shared" ca="1" si="23"/>
        <v>#N/A</v>
      </c>
      <c r="AI53" s="126" t="e">
        <f t="shared" ca="1" si="23"/>
        <v>#N/A</v>
      </c>
      <c r="AJ53" s="126" t="e">
        <f t="shared" ca="1" si="23"/>
        <v>#N/A</v>
      </c>
      <c r="AK53" s="126" t="e">
        <f t="shared" ca="1" si="23"/>
        <v>#N/A</v>
      </c>
      <c r="AL53" s="126" t="e">
        <f t="shared" ca="1" si="23"/>
        <v>#N/A</v>
      </c>
      <c r="AM53" s="126" t="e">
        <f t="shared" ca="1" si="23"/>
        <v>#N/A</v>
      </c>
      <c r="AN53" s="126" t="e">
        <f t="shared" ca="1" si="23"/>
        <v>#N/A</v>
      </c>
      <c r="AO53" s="126" t="e">
        <f t="shared" ca="1" si="23"/>
        <v>#N/A</v>
      </c>
      <c r="AP53" s="126" t="e">
        <f t="shared" ca="1" si="23"/>
        <v>#N/A</v>
      </c>
      <c r="AQ53" s="126" t="e">
        <f t="shared" ca="1" si="23"/>
        <v>#N/A</v>
      </c>
      <c r="AR53" s="126" t="e">
        <f t="shared" ca="1" si="23"/>
        <v>#N/A</v>
      </c>
      <c r="AS53" s="126" t="e">
        <f t="shared" ca="1" si="23"/>
        <v>#N/A</v>
      </c>
      <c r="AT53" s="126" t="e">
        <f t="shared" ca="1" si="23"/>
        <v>#N/A</v>
      </c>
      <c r="AU53" s="126" t="e">
        <f t="shared" ca="1" si="23"/>
        <v>#N/A</v>
      </c>
      <c r="AV53" s="126" t="e">
        <f t="shared" ca="1" si="23"/>
        <v>#N/A</v>
      </c>
      <c r="AW53" s="126" t="e">
        <f t="shared" ca="1" si="23"/>
        <v>#N/A</v>
      </c>
      <c r="AX53" s="126" t="e">
        <f t="shared" ca="1" si="23"/>
        <v>#N/A</v>
      </c>
      <c r="AY53" s="126" t="e">
        <f t="shared" ca="1" si="23"/>
        <v>#N/A</v>
      </c>
      <c r="AZ53" s="126" t="e">
        <f t="shared" ca="1" si="23"/>
        <v>#N/A</v>
      </c>
      <c r="BA53" s="126" t="e">
        <f t="shared" ca="1" si="23"/>
        <v>#N/A</v>
      </c>
      <c r="BB53" s="126" t="e">
        <f t="shared" ca="1" si="23"/>
        <v>#N/A</v>
      </c>
      <c r="BC53" s="126" t="e">
        <f t="shared" ca="1" si="23"/>
        <v>#N/A</v>
      </c>
      <c r="BD53" s="126" t="e">
        <f t="shared" ca="1" si="23"/>
        <v>#N/A</v>
      </c>
      <c r="BE53" s="126" t="e">
        <f t="shared" ca="1" si="23"/>
        <v>#N/A</v>
      </c>
      <c r="BF53" s="126" t="e">
        <f t="shared" ca="1" si="23"/>
        <v>#N/A</v>
      </c>
      <c r="BG53" s="126" t="e">
        <f t="shared" ca="1" si="23"/>
        <v>#N/A</v>
      </c>
      <c r="BH53" s="126" t="e">
        <f t="shared" ca="1" si="23"/>
        <v>#N/A</v>
      </c>
      <c r="BI53" s="126" t="e">
        <f t="shared" ca="1" si="23"/>
        <v>#N/A</v>
      </c>
      <c r="BJ53" s="126" t="e">
        <f t="shared" ca="1" si="23"/>
        <v>#N/A</v>
      </c>
      <c r="BK53" s="126" t="e">
        <f t="shared" ca="1" si="23"/>
        <v>#N/A</v>
      </c>
      <c r="BL53" s="126" t="e">
        <f t="shared" ca="1" si="23"/>
        <v>#N/A</v>
      </c>
      <c r="BM53" s="126" t="e">
        <f t="shared" ca="1" si="23"/>
        <v>#N/A</v>
      </c>
      <c r="BN53" s="126" t="e">
        <f t="shared" ca="1" si="23"/>
        <v>#N/A</v>
      </c>
      <c r="BO53" s="126" t="e">
        <f t="shared" ca="1" si="23"/>
        <v>#N/A</v>
      </c>
      <c r="BP53" s="126" t="e">
        <f t="shared" ca="1" si="23"/>
        <v>#N/A</v>
      </c>
      <c r="BQ53" s="126" t="e">
        <f t="shared" ca="1" si="23"/>
        <v>#N/A</v>
      </c>
      <c r="BR53" s="126" t="e">
        <f t="shared" ca="1" si="23"/>
        <v>#N/A</v>
      </c>
      <c r="BS53" s="126" t="e">
        <f t="shared" ca="1" si="23"/>
        <v>#N/A</v>
      </c>
      <c r="BT53" s="126" t="e">
        <f t="shared" ca="1" si="23"/>
        <v>#N/A</v>
      </c>
      <c r="BU53" s="126" t="e">
        <f t="shared" ca="1" si="23"/>
        <v>#N/A</v>
      </c>
      <c r="BV53" s="126" t="e">
        <f t="shared" ref="BV53" ca="1" si="24">IF(BV48&gt;0, $H$52, 0)</f>
        <v>#N/A</v>
      </c>
    </row>
    <row r="54" spans="1:74">
      <c r="A54" s="214" t="s">
        <v>4955</v>
      </c>
      <c r="B54" s="29" t="s">
        <v>4759</v>
      </c>
      <c r="D54" s="145"/>
      <c r="H54" s="153"/>
      <c r="I54" s="129" t="e">
        <f ca="1">I53 * I$19</f>
        <v>#N/A</v>
      </c>
      <c r="J54" s="129" t="e">
        <f t="shared" ref="J54:BU54" ca="1" si="25">J53 * J$19</f>
        <v>#N/A</v>
      </c>
      <c r="K54" s="129" t="e">
        <f t="shared" ca="1" si="25"/>
        <v>#N/A</v>
      </c>
      <c r="L54" s="129" t="e">
        <f t="shared" ca="1" si="25"/>
        <v>#N/A</v>
      </c>
      <c r="M54" s="129" t="e">
        <f t="shared" ca="1" si="25"/>
        <v>#N/A</v>
      </c>
      <c r="N54" s="129" t="e">
        <f t="shared" ca="1" si="25"/>
        <v>#N/A</v>
      </c>
      <c r="O54" s="129" t="e">
        <f t="shared" ca="1" si="25"/>
        <v>#N/A</v>
      </c>
      <c r="P54" s="129" t="e">
        <f t="shared" ca="1" si="25"/>
        <v>#N/A</v>
      </c>
      <c r="Q54" s="129" t="e">
        <f t="shared" ca="1" si="25"/>
        <v>#N/A</v>
      </c>
      <c r="R54" s="129" t="e">
        <f t="shared" ca="1" si="25"/>
        <v>#N/A</v>
      </c>
      <c r="S54" s="129" t="e">
        <f t="shared" ca="1" si="25"/>
        <v>#N/A</v>
      </c>
      <c r="T54" s="129" t="e">
        <f t="shared" ca="1" si="25"/>
        <v>#N/A</v>
      </c>
      <c r="U54" s="129" t="e">
        <f t="shared" ca="1" si="25"/>
        <v>#N/A</v>
      </c>
      <c r="V54" s="129" t="e">
        <f t="shared" ca="1" si="25"/>
        <v>#N/A</v>
      </c>
      <c r="W54" s="129" t="e">
        <f t="shared" ca="1" si="25"/>
        <v>#N/A</v>
      </c>
      <c r="X54" s="129" t="e">
        <f t="shared" ca="1" si="25"/>
        <v>#N/A</v>
      </c>
      <c r="Y54" s="129" t="e">
        <f t="shared" ca="1" si="25"/>
        <v>#N/A</v>
      </c>
      <c r="Z54" s="129" t="e">
        <f t="shared" ca="1" si="25"/>
        <v>#N/A</v>
      </c>
      <c r="AA54" s="129" t="e">
        <f t="shared" ca="1" si="25"/>
        <v>#N/A</v>
      </c>
      <c r="AB54" s="129" t="e">
        <f t="shared" ca="1" si="25"/>
        <v>#N/A</v>
      </c>
      <c r="AC54" s="129" t="e">
        <f t="shared" ca="1" si="25"/>
        <v>#N/A</v>
      </c>
      <c r="AD54" s="129" t="e">
        <f t="shared" ca="1" si="25"/>
        <v>#N/A</v>
      </c>
      <c r="AE54" s="129" t="e">
        <f t="shared" ca="1" si="25"/>
        <v>#N/A</v>
      </c>
      <c r="AF54" s="129" t="e">
        <f t="shared" ca="1" si="25"/>
        <v>#N/A</v>
      </c>
      <c r="AG54" s="129" t="e">
        <f t="shared" ca="1" si="25"/>
        <v>#N/A</v>
      </c>
      <c r="AH54" s="129" t="e">
        <f t="shared" ca="1" si="25"/>
        <v>#N/A</v>
      </c>
      <c r="AI54" s="129" t="e">
        <f t="shared" ca="1" si="25"/>
        <v>#N/A</v>
      </c>
      <c r="AJ54" s="129" t="e">
        <f t="shared" ca="1" si="25"/>
        <v>#N/A</v>
      </c>
      <c r="AK54" s="129" t="e">
        <f t="shared" ca="1" si="25"/>
        <v>#N/A</v>
      </c>
      <c r="AL54" s="129" t="e">
        <f t="shared" ca="1" si="25"/>
        <v>#N/A</v>
      </c>
      <c r="AM54" s="129" t="e">
        <f t="shared" ca="1" si="25"/>
        <v>#N/A</v>
      </c>
      <c r="AN54" s="129" t="e">
        <f t="shared" ca="1" si="25"/>
        <v>#N/A</v>
      </c>
      <c r="AO54" s="129" t="e">
        <f t="shared" ca="1" si="25"/>
        <v>#N/A</v>
      </c>
      <c r="AP54" s="129" t="e">
        <f t="shared" ca="1" si="25"/>
        <v>#N/A</v>
      </c>
      <c r="AQ54" s="129" t="e">
        <f t="shared" ca="1" si="25"/>
        <v>#N/A</v>
      </c>
      <c r="AR54" s="129" t="e">
        <f t="shared" ca="1" si="25"/>
        <v>#N/A</v>
      </c>
      <c r="AS54" s="129" t="e">
        <f t="shared" ca="1" si="25"/>
        <v>#N/A</v>
      </c>
      <c r="AT54" s="129" t="e">
        <f t="shared" ca="1" si="25"/>
        <v>#N/A</v>
      </c>
      <c r="AU54" s="129" t="e">
        <f t="shared" ca="1" si="25"/>
        <v>#N/A</v>
      </c>
      <c r="AV54" s="129" t="e">
        <f t="shared" ca="1" si="25"/>
        <v>#N/A</v>
      </c>
      <c r="AW54" s="129" t="e">
        <f t="shared" ca="1" si="25"/>
        <v>#N/A</v>
      </c>
      <c r="AX54" s="129" t="e">
        <f t="shared" ca="1" si="25"/>
        <v>#N/A</v>
      </c>
      <c r="AY54" s="129" t="e">
        <f t="shared" ca="1" si="25"/>
        <v>#N/A</v>
      </c>
      <c r="AZ54" s="129" t="e">
        <f t="shared" ca="1" si="25"/>
        <v>#N/A</v>
      </c>
      <c r="BA54" s="129" t="e">
        <f t="shared" ca="1" si="25"/>
        <v>#N/A</v>
      </c>
      <c r="BB54" s="129" t="e">
        <f t="shared" ca="1" si="25"/>
        <v>#N/A</v>
      </c>
      <c r="BC54" s="129" t="e">
        <f t="shared" ca="1" si="25"/>
        <v>#N/A</v>
      </c>
      <c r="BD54" s="129" t="e">
        <f t="shared" ca="1" si="25"/>
        <v>#N/A</v>
      </c>
      <c r="BE54" s="129" t="e">
        <f t="shared" ca="1" si="25"/>
        <v>#N/A</v>
      </c>
      <c r="BF54" s="129" t="e">
        <f t="shared" ca="1" si="25"/>
        <v>#N/A</v>
      </c>
      <c r="BG54" s="129" t="e">
        <f t="shared" ca="1" si="25"/>
        <v>#N/A</v>
      </c>
      <c r="BH54" s="129" t="e">
        <f t="shared" ca="1" si="25"/>
        <v>#N/A</v>
      </c>
      <c r="BI54" s="129" t="e">
        <f t="shared" ca="1" si="25"/>
        <v>#N/A</v>
      </c>
      <c r="BJ54" s="129" t="e">
        <f t="shared" ca="1" si="25"/>
        <v>#N/A</v>
      </c>
      <c r="BK54" s="129" t="e">
        <f t="shared" ca="1" si="25"/>
        <v>#N/A</v>
      </c>
      <c r="BL54" s="129" t="e">
        <f t="shared" ca="1" si="25"/>
        <v>#N/A</v>
      </c>
      <c r="BM54" s="129" t="e">
        <f t="shared" ca="1" si="25"/>
        <v>#N/A</v>
      </c>
      <c r="BN54" s="129" t="e">
        <f t="shared" ca="1" si="25"/>
        <v>#N/A</v>
      </c>
      <c r="BO54" s="129" t="e">
        <f t="shared" ca="1" si="25"/>
        <v>#N/A</v>
      </c>
      <c r="BP54" s="129" t="e">
        <f t="shared" ca="1" si="25"/>
        <v>#N/A</v>
      </c>
      <c r="BQ54" s="129" t="e">
        <f t="shared" ca="1" si="25"/>
        <v>#N/A</v>
      </c>
      <c r="BR54" s="129" t="e">
        <f t="shared" ca="1" si="25"/>
        <v>#N/A</v>
      </c>
      <c r="BS54" s="129" t="e">
        <f t="shared" ca="1" si="25"/>
        <v>#N/A</v>
      </c>
      <c r="BT54" s="129" t="e">
        <f t="shared" ca="1" si="25"/>
        <v>#N/A</v>
      </c>
      <c r="BU54" s="129" t="e">
        <f t="shared" ca="1" si="25"/>
        <v>#N/A</v>
      </c>
      <c r="BV54" s="129" t="e">
        <f t="shared" ref="BV54" ca="1" si="26">BV53 * BV$19</f>
        <v>#N/A</v>
      </c>
    </row>
    <row r="55" spans="1:74">
      <c r="A55" s="214" t="s">
        <v>4956</v>
      </c>
      <c r="B55" s="29" t="s">
        <v>4609</v>
      </c>
      <c r="C55" s="143"/>
      <c r="D55" s="143"/>
      <c r="E55" s="143"/>
      <c r="F55" s="143"/>
      <c r="H55" s="199" t="e">
        <f ca="1">SUM(I54:BV54)/1000</f>
        <v>#N/A</v>
      </c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</row>
    <row r="56" spans="1:74">
      <c r="A56" s="214" t="s">
        <v>4781</v>
      </c>
      <c r="B56" s="29" t="s">
        <v>3</v>
      </c>
      <c r="H56" s="203" cm="1">
        <f t="array" aca="1" ref="H56" ca="1">IF($H$5="A", INDEX($E$51:$E$53, $C$50), 0)</f>
        <v>0</v>
      </c>
    </row>
    <row r="57" spans="1:74">
      <c r="A57" s="214" t="s">
        <v>4783</v>
      </c>
      <c r="B57" s="29" t="s">
        <v>2</v>
      </c>
      <c r="H57" s="201">
        <f ca="1">$H$56 * $H$11 / 24</f>
        <v>0</v>
      </c>
    </row>
    <row r="58" spans="1:74">
      <c r="A58" s="214" t="s">
        <v>4798</v>
      </c>
      <c r="B58" s="29" t="s">
        <v>2</v>
      </c>
      <c r="H58" s="153"/>
      <c r="I58" s="126" t="e">
        <f t="shared" ref="I58:BT58" ca="1" si="27">IF(I$48&gt;0, $H$57, 0)</f>
        <v>#N/A</v>
      </c>
      <c r="J58" s="126" t="e">
        <f t="shared" ca="1" si="27"/>
        <v>#N/A</v>
      </c>
      <c r="K58" s="126" t="e">
        <f t="shared" ca="1" si="27"/>
        <v>#N/A</v>
      </c>
      <c r="L58" s="126" t="e">
        <f t="shared" ca="1" si="27"/>
        <v>#N/A</v>
      </c>
      <c r="M58" s="126" t="e">
        <f t="shared" ca="1" si="27"/>
        <v>#N/A</v>
      </c>
      <c r="N58" s="126" t="e">
        <f t="shared" ca="1" si="27"/>
        <v>#N/A</v>
      </c>
      <c r="O58" s="126" t="e">
        <f t="shared" ca="1" si="27"/>
        <v>#N/A</v>
      </c>
      <c r="P58" s="126" t="e">
        <f t="shared" ca="1" si="27"/>
        <v>#N/A</v>
      </c>
      <c r="Q58" s="126" t="e">
        <f t="shared" ca="1" si="27"/>
        <v>#N/A</v>
      </c>
      <c r="R58" s="126" t="e">
        <f t="shared" ca="1" si="27"/>
        <v>#N/A</v>
      </c>
      <c r="S58" s="126" t="e">
        <f t="shared" ca="1" si="27"/>
        <v>#N/A</v>
      </c>
      <c r="T58" s="126" t="e">
        <f t="shared" ca="1" si="27"/>
        <v>#N/A</v>
      </c>
      <c r="U58" s="126" t="e">
        <f t="shared" ca="1" si="27"/>
        <v>#N/A</v>
      </c>
      <c r="V58" s="126" t="e">
        <f t="shared" ca="1" si="27"/>
        <v>#N/A</v>
      </c>
      <c r="W58" s="126" t="e">
        <f t="shared" ca="1" si="27"/>
        <v>#N/A</v>
      </c>
      <c r="X58" s="126" t="e">
        <f t="shared" ca="1" si="27"/>
        <v>#N/A</v>
      </c>
      <c r="Y58" s="126" t="e">
        <f t="shared" ca="1" si="27"/>
        <v>#N/A</v>
      </c>
      <c r="Z58" s="126" t="e">
        <f t="shared" ca="1" si="27"/>
        <v>#N/A</v>
      </c>
      <c r="AA58" s="126" t="e">
        <f t="shared" ca="1" si="27"/>
        <v>#N/A</v>
      </c>
      <c r="AB58" s="126" t="e">
        <f t="shared" ca="1" si="27"/>
        <v>#N/A</v>
      </c>
      <c r="AC58" s="126" t="e">
        <f t="shared" ca="1" si="27"/>
        <v>#N/A</v>
      </c>
      <c r="AD58" s="126" t="e">
        <f t="shared" ca="1" si="27"/>
        <v>#N/A</v>
      </c>
      <c r="AE58" s="126" t="e">
        <f t="shared" ca="1" si="27"/>
        <v>#N/A</v>
      </c>
      <c r="AF58" s="126" t="e">
        <f t="shared" ca="1" si="27"/>
        <v>#N/A</v>
      </c>
      <c r="AG58" s="126" t="e">
        <f t="shared" ca="1" si="27"/>
        <v>#N/A</v>
      </c>
      <c r="AH58" s="126" t="e">
        <f t="shared" ca="1" si="27"/>
        <v>#N/A</v>
      </c>
      <c r="AI58" s="126" t="e">
        <f t="shared" ca="1" si="27"/>
        <v>#N/A</v>
      </c>
      <c r="AJ58" s="126" t="e">
        <f t="shared" ca="1" si="27"/>
        <v>#N/A</v>
      </c>
      <c r="AK58" s="126" t="e">
        <f t="shared" ca="1" si="27"/>
        <v>#N/A</v>
      </c>
      <c r="AL58" s="126" t="e">
        <f t="shared" ca="1" si="27"/>
        <v>#N/A</v>
      </c>
      <c r="AM58" s="126" t="e">
        <f t="shared" ca="1" si="27"/>
        <v>#N/A</v>
      </c>
      <c r="AN58" s="126" t="e">
        <f t="shared" ca="1" si="27"/>
        <v>#N/A</v>
      </c>
      <c r="AO58" s="126" t="e">
        <f t="shared" ca="1" si="27"/>
        <v>#N/A</v>
      </c>
      <c r="AP58" s="126" t="e">
        <f t="shared" ca="1" si="27"/>
        <v>#N/A</v>
      </c>
      <c r="AQ58" s="126" t="e">
        <f t="shared" ca="1" si="27"/>
        <v>#N/A</v>
      </c>
      <c r="AR58" s="126" t="e">
        <f t="shared" ca="1" si="27"/>
        <v>#N/A</v>
      </c>
      <c r="AS58" s="126" t="e">
        <f t="shared" ca="1" si="27"/>
        <v>#N/A</v>
      </c>
      <c r="AT58" s="126" t="e">
        <f t="shared" ca="1" si="27"/>
        <v>#N/A</v>
      </c>
      <c r="AU58" s="126" t="e">
        <f t="shared" ca="1" si="27"/>
        <v>#N/A</v>
      </c>
      <c r="AV58" s="126" t="e">
        <f t="shared" ca="1" si="27"/>
        <v>#N/A</v>
      </c>
      <c r="AW58" s="126" t="e">
        <f t="shared" ca="1" si="27"/>
        <v>#N/A</v>
      </c>
      <c r="AX58" s="126" t="e">
        <f t="shared" ca="1" si="27"/>
        <v>#N/A</v>
      </c>
      <c r="AY58" s="126" t="e">
        <f t="shared" ca="1" si="27"/>
        <v>#N/A</v>
      </c>
      <c r="AZ58" s="126" t="e">
        <f t="shared" ca="1" si="27"/>
        <v>#N/A</v>
      </c>
      <c r="BA58" s="126" t="e">
        <f t="shared" ca="1" si="27"/>
        <v>#N/A</v>
      </c>
      <c r="BB58" s="126" t="e">
        <f t="shared" ca="1" si="27"/>
        <v>#N/A</v>
      </c>
      <c r="BC58" s="126" t="e">
        <f t="shared" ca="1" si="27"/>
        <v>#N/A</v>
      </c>
      <c r="BD58" s="126" t="e">
        <f t="shared" ca="1" si="27"/>
        <v>#N/A</v>
      </c>
      <c r="BE58" s="126" t="e">
        <f t="shared" ca="1" si="27"/>
        <v>#N/A</v>
      </c>
      <c r="BF58" s="126" t="e">
        <f t="shared" ca="1" si="27"/>
        <v>#N/A</v>
      </c>
      <c r="BG58" s="126" t="e">
        <f t="shared" ca="1" si="27"/>
        <v>#N/A</v>
      </c>
      <c r="BH58" s="126" t="e">
        <f t="shared" ca="1" si="27"/>
        <v>#N/A</v>
      </c>
      <c r="BI58" s="126" t="e">
        <f t="shared" ca="1" si="27"/>
        <v>#N/A</v>
      </c>
      <c r="BJ58" s="126" t="e">
        <f t="shared" ca="1" si="27"/>
        <v>#N/A</v>
      </c>
      <c r="BK58" s="126" t="e">
        <f t="shared" ca="1" si="27"/>
        <v>#N/A</v>
      </c>
      <c r="BL58" s="126" t="e">
        <f t="shared" ca="1" si="27"/>
        <v>#N/A</v>
      </c>
      <c r="BM58" s="126" t="e">
        <f t="shared" ca="1" si="27"/>
        <v>#N/A</v>
      </c>
      <c r="BN58" s="126" t="e">
        <f t="shared" ca="1" si="27"/>
        <v>#N/A</v>
      </c>
      <c r="BO58" s="126" t="e">
        <f t="shared" ca="1" si="27"/>
        <v>#N/A</v>
      </c>
      <c r="BP58" s="126" t="e">
        <f t="shared" ca="1" si="27"/>
        <v>#N/A</v>
      </c>
      <c r="BQ58" s="126" t="e">
        <f t="shared" ca="1" si="27"/>
        <v>#N/A</v>
      </c>
      <c r="BR58" s="126" t="e">
        <f t="shared" ca="1" si="27"/>
        <v>#N/A</v>
      </c>
      <c r="BS58" s="126" t="e">
        <f t="shared" ca="1" si="27"/>
        <v>#N/A</v>
      </c>
      <c r="BT58" s="126" t="e">
        <f t="shared" ca="1" si="27"/>
        <v>#N/A</v>
      </c>
      <c r="BU58" s="126" t="e">
        <f t="shared" ref="BU58:BV58" ca="1" si="28">IF(BU$48&gt;0, $H$57, 0)</f>
        <v>#N/A</v>
      </c>
      <c r="BV58" s="126" t="e">
        <f t="shared" ca="1" si="28"/>
        <v>#N/A</v>
      </c>
    </row>
    <row r="59" spans="1:74">
      <c r="A59" s="214" t="s">
        <v>4799</v>
      </c>
      <c r="B59" s="29" t="s">
        <v>4759</v>
      </c>
      <c r="H59" s="153"/>
      <c r="I59" s="128" t="e">
        <f t="shared" ref="I59:BT59" ca="1" si="29">I58 * I$19</f>
        <v>#N/A</v>
      </c>
      <c r="J59" s="128" t="e">
        <f t="shared" ca="1" si="29"/>
        <v>#N/A</v>
      </c>
      <c r="K59" s="128" t="e">
        <f t="shared" ca="1" si="29"/>
        <v>#N/A</v>
      </c>
      <c r="L59" s="128" t="e">
        <f t="shared" ca="1" si="29"/>
        <v>#N/A</v>
      </c>
      <c r="M59" s="128" t="e">
        <f t="shared" ca="1" si="29"/>
        <v>#N/A</v>
      </c>
      <c r="N59" s="128" t="e">
        <f t="shared" ca="1" si="29"/>
        <v>#N/A</v>
      </c>
      <c r="O59" s="128" t="e">
        <f t="shared" ca="1" si="29"/>
        <v>#N/A</v>
      </c>
      <c r="P59" s="128" t="e">
        <f t="shared" ca="1" si="29"/>
        <v>#N/A</v>
      </c>
      <c r="Q59" s="128" t="e">
        <f t="shared" ca="1" si="29"/>
        <v>#N/A</v>
      </c>
      <c r="R59" s="128" t="e">
        <f t="shared" ca="1" si="29"/>
        <v>#N/A</v>
      </c>
      <c r="S59" s="128" t="e">
        <f t="shared" ca="1" si="29"/>
        <v>#N/A</v>
      </c>
      <c r="T59" s="128" t="e">
        <f t="shared" ca="1" si="29"/>
        <v>#N/A</v>
      </c>
      <c r="U59" s="128" t="e">
        <f t="shared" ca="1" si="29"/>
        <v>#N/A</v>
      </c>
      <c r="V59" s="128" t="e">
        <f t="shared" ca="1" si="29"/>
        <v>#N/A</v>
      </c>
      <c r="W59" s="128" t="e">
        <f t="shared" ca="1" si="29"/>
        <v>#N/A</v>
      </c>
      <c r="X59" s="128" t="e">
        <f t="shared" ca="1" si="29"/>
        <v>#N/A</v>
      </c>
      <c r="Y59" s="128" t="e">
        <f t="shared" ca="1" si="29"/>
        <v>#N/A</v>
      </c>
      <c r="Z59" s="128" t="e">
        <f t="shared" ca="1" si="29"/>
        <v>#N/A</v>
      </c>
      <c r="AA59" s="128" t="e">
        <f t="shared" ca="1" si="29"/>
        <v>#N/A</v>
      </c>
      <c r="AB59" s="128" t="e">
        <f t="shared" ca="1" si="29"/>
        <v>#N/A</v>
      </c>
      <c r="AC59" s="128" t="e">
        <f t="shared" ca="1" si="29"/>
        <v>#N/A</v>
      </c>
      <c r="AD59" s="128" t="e">
        <f t="shared" ca="1" si="29"/>
        <v>#N/A</v>
      </c>
      <c r="AE59" s="128" t="e">
        <f t="shared" ca="1" si="29"/>
        <v>#N/A</v>
      </c>
      <c r="AF59" s="128" t="e">
        <f t="shared" ca="1" si="29"/>
        <v>#N/A</v>
      </c>
      <c r="AG59" s="128" t="e">
        <f t="shared" ca="1" si="29"/>
        <v>#N/A</v>
      </c>
      <c r="AH59" s="128" t="e">
        <f t="shared" ca="1" si="29"/>
        <v>#N/A</v>
      </c>
      <c r="AI59" s="128" t="e">
        <f t="shared" ca="1" si="29"/>
        <v>#N/A</v>
      </c>
      <c r="AJ59" s="128" t="e">
        <f t="shared" ca="1" si="29"/>
        <v>#N/A</v>
      </c>
      <c r="AK59" s="128" t="e">
        <f t="shared" ca="1" si="29"/>
        <v>#N/A</v>
      </c>
      <c r="AL59" s="128" t="e">
        <f t="shared" ca="1" si="29"/>
        <v>#N/A</v>
      </c>
      <c r="AM59" s="128" t="e">
        <f t="shared" ca="1" si="29"/>
        <v>#N/A</v>
      </c>
      <c r="AN59" s="128" t="e">
        <f t="shared" ca="1" si="29"/>
        <v>#N/A</v>
      </c>
      <c r="AO59" s="128" t="e">
        <f t="shared" ca="1" si="29"/>
        <v>#N/A</v>
      </c>
      <c r="AP59" s="128" t="e">
        <f t="shared" ca="1" si="29"/>
        <v>#N/A</v>
      </c>
      <c r="AQ59" s="128" t="e">
        <f t="shared" ca="1" si="29"/>
        <v>#N/A</v>
      </c>
      <c r="AR59" s="128" t="e">
        <f t="shared" ca="1" si="29"/>
        <v>#N/A</v>
      </c>
      <c r="AS59" s="128" t="e">
        <f t="shared" ca="1" si="29"/>
        <v>#N/A</v>
      </c>
      <c r="AT59" s="128" t="e">
        <f t="shared" ca="1" si="29"/>
        <v>#N/A</v>
      </c>
      <c r="AU59" s="128" t="e">
        <f t="shared" ca="1" si="29"/>
        <v>#N/A</v>
      </c>
      <c r="AV59" s="128" t="e">
        <f t="shared" ca="1" si="29"/>
        <v>#N/A</v>
      </c>
      <c r="AW59" s="128" t="e">
        <f t="shared" ca="1" si="29"/>
        <v>#N/A</v>
      </c>
      <c r="AX59" s="128" t="e">
        <f t="shared" ca="1" si="29"/>
        <v>#N/A</v>
      </c>
      <c r="AY59" s="128" t="e">
        <f t="shared" ca="1" si="29"/>
        <v>#N/A</v>
      </c>
      <c r="AZ59" s="128" t="e">
        <f t="shared" ca="1" si="29"/>
        <v>#N/A</v>
      </c>
      <c r="BA59" s="128" t="e">
        <f t="shared" ca="1" si="29"/>
        <v>#N/A</v>
      </c>
      <c r="BB59" s="128" t="e">
        <f t="shared" ca="1" si="29"/>
        <v>#N/A</v>
      </c>
      <c r="BC59" s="128" t="e">
        <f t="shared" ca="1" si="29"/>
        <v>#N/A</v>
      </c>
      <c r="BD59" s="128" t="e">
        <f t="shared" ca="1" si="29"/>
        <v>#N/A</v>
      </c>
      <c r="BE59" s="128" t="e">
        <f t="shared" ca="1" si="29"/>
        <v>#N/A</v>
      </c>
      <c r="BF59" s="128" t="e">
        <f t="shared" ca="1" si="29"/>
        <v>#N/A</v>
      </c>
      <c r="BG59" s="128" t="e">
        <f t="shared" ca="1" si="29"/>
        <v>#N/A</v>
      </c>
      <c r="BH59" s="128" t="e">
        <f t="shared" ca="1" si="29"/>
        <v>#N/A</v>
      </c>
      <c r="BI59" s="128" t="e">
        <f t="shared" ca="1" si="29"/>
        <v>#N/A</v>
      </c>
      <c r="BJ59" s="128" t="e">
        <f t="shared" ca="1" si="29"/>
        <v>#N/A</v>
      </c>
      <c r="BK59" s="128" t="e">
        <f t="shared" ca="1" si="29"/>
        <v>#N/A</v>
      </c>
      <c r="BL59" s="128" t="e">
        <f t="shared" ca="1" si="29"/>
        <v>#N/A</v>
      </c>
      <c r="BM59" s="128" t="e">
        <f t="shared" ca="1" si="29"/>
        <v>#N/A</v>
      </c>
      <c r="BN59" s="128" t="e">
        <f t="shared" ca="1" si="29"/>
        <v>#N/A</v>
      </c>
      <c r="BO59" s="128" t="e">
        <f t="shared" ca="1" si="29"/>
        <v>#N/A</v>
      </c>
      <c r="BP59" s="128" t="e">
        <f t="shared" ca="1" si="29"/>
        <v>#N/A</v>
      </c>
      <c r="BQ59" s="128" t="e">
        <f t="shared" ca="1" si="29"/>
        <v>#N/A</v>
      </c>
      <c r="BR59" s="128" t="e">
        <f t="shared" ca="1" si="29"/>
        <v>#N/A</v>
      </c>
      <c r="BS59" s="128" t="e">
        <f t="shared" ca="1" si="29"/>
        <v>#N/A</v>
      </c>
      <c r="BT59" s="128" t="e">
        <f t="shared" ca="1" si="29"/>
        <v>#N/A</v>
      </c>
      <c r="BU59" s="128" t="e">
        <f t="shared" ref="BU59:BV59" ca="1" si="30">BU58 * BU$19</f>
        <v>#N/A</v>
      </c>
      <c r="BV59" s="128" t="e">
        <f t="shared" ca="1" si="30"/>
        <v>#N/A</v>
      </c>
    </row>
    <row r="60" spans="1:74">
      <c r="A60" s="214" t="s">
        <v>4782</v>
      </c>
      <c r="B60" s="29" t="s">
        <v>4609</v>
      </c>
      <c r="H60" s="199" t="e">
        <f ca="1">SUM(I59:BV59)/1000</f>
        <v>#N/A</v>
      </c>
    </row>
    <row r="61" spans="1:74">
      <c r="A61" s="156" t="s">
        <v>4835</v>
      </c>
      <c r="B61" s="70"/>
    </row>
    <row r="62" spans="1:74">
      <c r="A62" s="214" t="s">
        <v>4796</v>
      </c>
      <c r="B62" s="29" t="s">
        <v>2</v>
      </c>
      <c r="H62" s="153"/>
      <c r="I62" s="122" t="e">
        <f t="shared" ref="I62:BT62" ca="1" si="31">I46+I53</f>
        <v>#N/A</v>
      </c>
      <c r="J62" s="122" t="e">
        <f t="shared" ca="1" si="31"/>
        <v>#N/A</v>
      </c>
      <c r="K62" s="122" t="e">
        <f t="shared" ca="1" si="31"/>
        <v>#N/A</v>
      </c>
      <c r="L62" s="122" t="e">
        <f t="shared" ca="1" si="31"/>
        <v>#N/A</v>
      </c>
      <c r="M62" s="122" t="e">
        <f t="shared" ca="1" si="31"/>
        <v>#N/A</v>
      </c>
      <c r="N62" s="122" t="e">
        <f t="shared" ca="1" si="31"/>
        <v>#N/A</v>
      </c>
      <c r="O62" s="122" t="e">
        <f t="shared" ca="1" si="31"/>
        <v>#N/A</v>
      </c>
      <c r="P62" s="122" t="e">
        <f t="shared" ca="1" si="31"/>
        <v>#N/A</v>
      </c>
      <c r="Q62" s="122" t="e">
        <f t="shared" ca="1" si="31"/>
        <v>#N/A</v>
      </c>
      <c r="R62" s="122" t="e">
        <f t="shared" ca="1" si="31"/>
        <v>#N/A</v>
      </c>
      <c r="S62" s="122" t="e">
        <f t="shared" ca="1" si="31"/>
        <v>#N/A</v>
      </c>
      <c r="T62" s="122" t="e">
        <f t="shared" ca="1" si="31"/>
        <v>#N/A</v>
      </c>
      <c r="U62" s="122" t="e">
        <f t="shared" ca="1" si="31"/>
        <v>#N/A</v>
      </c>
      <c r="V62" s="122" t="e">
        <f t="shared" ca="1" si="31"/>
        <v>#N/A</v>
      </c>
      <c r="W62" s="122" t="e">
        <f t="shared" ca="1" si="31"/>
        <v>#N/A</v>
      </c>
      <c r="X62" s="122" t="e">
        <f t="shared" ca="1" si="31"/>
        <v>#N/A</v>
      </c>
      <c r="Y62" s="122" t="e">
        <f t="shared" ca="1" si="31"/>
        <v>#N/A</v>
      </c>
      <c r="Z62" s="122" t="e">
        <f t="shared" ca="1" si="31"/>
        <v>#N/A</v>
      </c>
      <c r="AA62" s="122" t="e">
        <f t="shared" ca="1" si="31"/>
        <v>#N/A</v>
      </c>
      <c r="AB62" s="122" t="e">
        <f t="shared" ca="1" si="31"/>
        <v>#N/A</v>
      </c>
      <c r="AC62" s="122" t="e">
        <f t="shared" ca="1" si="31"/>
        <v>#N/A</v>
      </c>
      <c r="AD62" s="122" t="e">
        <f t="shared" ca="1" si="31"/>
        <v>#N/A</v>
      </c>
      <c r="AE62" s="122" t="e">
        <f t="shared" ca="1" si="31"/>
        <v>#N/A</v>
      </c>
      <c r="AF62" s="122" t="e">
        <f t="shared" ca="1" si="31"/>
        <v>#N/A</v>
      </c>
      <c r="AG62" s="122" t="e">
        <f t="shared" ca="1" si="31"/>
        <v>#N/A</v>
      </c>
      <c r="AH62" s="122" t="e">
        <f t="shared" ca="1" si="31"/>
        <v>#N/A</v>
      </c>
      <c r="AI62" s="122" t="e">
        <f t="shared" ca="1" si="31"/>
        <v>#N/A</v>
      </c>
      <c r="AJ62" s="122" t="e">
        <f t="shared" ca="1" si="31"/>
        <v>#N/A</v>
      </c>
      <c r="AK62" s="122" t="e">
        <f t="shared" ca="1" si="31"/>
        <v>#N/A</v>
      </c>
      <c r="AL62" s="122" t="e">
        <f t="shared" ca="1" si="31"/>
        <v>#N/A</v>
      </c>
      <c r="AM62" s="122" t="e">
        <f t="shared" ca="1" si="31"/>
        <v>#N/A</v>
      </c>
      <c r="AN62" s="122" t="e">
        <f t="shared" ca="1" si="31"/>
        <v>#N/A</v>
      </c>
      <c r="AO62" s="122" t="e">
        <f t="shared" ca="1" si="31"/>
        <v>#N/A</v>
      </c>
      <c r="AP62" s="122" t="e">
        <f t="shared" ca="1" si="31"/>
        <v>#N/A</v>
      </c>
      <c r="AQ62" s="122" t="e">
        <f t="shared" ca="1" si="31"/>
        <v>#N/A</v>
      </c>
      <c r="AR62" s="122" t="e">
        <f t="shared" ca="1" si="31"/>
        <v>#N/A</v>
      </c>
      <c r="AS62" s="122" t="e">
        <f t="shared" ca="1" si="31"/>
        <v>#N/A</v>
      </c>
      <c r="AT62" s="122" t="e">
        <f t="shared" ca="1" si="31"/>
        <v>#N/A</v>
      </c>
      <c r="AU62" s="122" t="e">
        <f t="shared" ca="1" si="31"/>
        <v>#N/A</v>
      </c>
      <c r="AV62" s="122" t="e">
        <f t="shared" ca="1" si="31"/>
        <v>#N/A</v>
      </c>
      <c r="AW62" s="122" t="e">
        <f t="shared" ca="1" si="31"/>
        <v>#N/A</v>
      </c>
      <c r="AX62" s="122" t="e">
        <f t="shared" ca="1" si="31"/>
        <v>#N/A</v>
      </c>
      <c r="AY62" s="122" t="e">
        <f t="shared" ca="1" si="31"/>
        <v>#N/A</v>
      </c>
      <c r="AZ62" s="122" t="e">
        <f t="shared" ca="1" si="31"/>
        <v>#N/A</v>
      </c>
      <c r="BA62" s="122" t="e">
        <f t="shared" ca="1" si="31"/>
        <v>#N/A</v>
      </c>
      <c r="BB62" s="122" t="e">
        <f t="shared" ca="1" si="31"/>
        <v>#N/A</v>
      </c>
      <c r="BC62" s="122" t="e">
        <f t="shared" ca="1" si="31"/>
        <v>#N/A</v>
      </c>
      <c r="BD62" s="122" t="e">
        <f t="shared" ca="1" si="31"/>
        <v>#N/A</v>
      </c>
      <c r="BE62" s="122" t="e">
        <f t="shared" ca="1" si="31"/>
        <v>#N/A</v>
      </c>
      <c r="BF62" s="122" t="e">
        <f t="shared" ca="1" si="31"/>
        <v>#N/A</v>
      </c>
      <c r="BG62" s="122" t="e">
        <f t="shared" ca="1" si="31"/>
        <v>#N/A</v>
      </c>
      <c r="BH62" s="122" t="e">
        <f t="shared" ca="1" si="31"/>
        <v>#N/A</v>
      </c>
      <c r="BI62" s="122" t="e">
        <f t="shared" ca="1" si="31"/>
        <v>#N/A</v>
      </c>
      <c r="BJ62" s="122" t="e">
        <f t="shared" ca="1" si="31"/>
        <v>#N/A</v>
      </c>
      <c r="BK62" s="122" t="e">
        <f t="shared" ca="1" si="31"/>
        <v>#N/A</v>
      </c>
      <c r="BL62" s="122" t="e">
        <f t="shared" ca="1" si="31"/>
        <v>#N/A</v>
      </c>
      <c r="BM62" s="122" t="e">
        <f t="shared" ca="1" si="31"/>
        <v>#N/A</v>
      </c>
      <c r="BN62" s="122" t="e">
        <f t="shared" ca="1" si="31"/>
        <v>#N/A</v>
      </c>
      <c r="BO62" s="122" t="e">
        <f t="shared" ca="1" si="31"/>
        <v>#N/A</v>
      </c>
      <c r="BP62" s="122" t="e">
        <f t="shared" ca="1" si="31"/>
        <v>#N/A</v>
      </c>
      <c r="BQ62" s="122" t="e">
        <f t="shared" ca="1" si="31"/>
        <v>#N/A</v>
      </c>
      <c r="BR62" s="122" t="e">
        <f t="shared" ca="1" si="31"/>
        <v>#N/A</v>
      </c>
      <c r="BS62" s="122" t="e">
        <f t="shared" ca="1" si="31"/>
        <v>#N/A</v>
      </c>
      <c r="BT62" s="122" t="e">
        <f t="shared" ca="1" si="31"/>
        <v>#N/A</v>
      </c>
      <c r="BU62" s="122" t="e">
        <f t="shared" ref="BU62:BV62" ca="1" si="32">BU46+BU53</f>
        <v>#N/A</v>
      </c>
      <c r="BV62" s="122" t="e">
        <f t="shared" ca="1" si="32"/>
        <v>#N/A</v>
      </c>
    </row>
    <row r="63" spans="1:74">
      <c r="A63" s="214" t="s">
        <v>4790</v>
      </c>
      <c r="B63" s="29" t="s">
        <v>4759</v>
      </c>
      <c r="H63" s="153"/>
      <c r="I63" s="129" t="e">
        <f t="shared" ref="I63:BT63" ca="1" si="33">I62 * I$19 * I$47</f>
        <v>#N/A</v>
      </c>
      <c r="J63" s="129" t="e">
        <f t="shared" ca="1" si="33"/>
        <v>#N/A</v>
      </c>
      <c r="K63" s="129" t="e">
        <f t="shared" ca="1" si="33"/>
        <v>#N/A</v>
      </c>
      <c r="L63" s="129" t="e">
        <f t="shared" ca="1" si="33"/>
        <v>#N/A</v>
      </c>
      <c r="M63" s="129" t="e">
        <f t="shared" ca="1" si="33"/>
        <v>#N/A</v>
      </c>
      <c r="N63" s="129" t="e">
        <f t="shared" ca="1" si="33"/>
        <v>#N/A</v>
      </c>
      <c r="O63" s="129" t="e">
        <f t="shared" ca="1" si="33"/>
        <v>#N/A</v>
      </c>
      <c r="P63" s="129" t="e">
        <f t="shared" ca="1" si="33"/>
        <v>#N/A</v>
      </c>
      <c r="Q63" s="129" t="e">
        <f t="shared" ca="1" si="33"/>
        <v>#N/A</v>
      </c>
      <c r="R63" s="129" t="e">
        <f t="shared" ca="1" si="33"/>
        <v>#N/A</v>
      </c>
      <c r="S63" s="129" t="e">
        <f t="shared" ca="1" si="33"/>
        <v>#N/A</v>
      </c>
      <c r="T63" s="129" t="e">
        <f t="shared" ca="1" si="33"/>
        <v>#N/A</v>
      </c>
      <c r="U63" s="129" t="e">
        <f t="shared" ca="1" si="33"/>
        <v>#N/A</v>
      </c>
      <c r="V63" s="129" t="e">
        <f t="shared" ca="1" si="33"/>
        <v>#N/A</v>
      </c>
      <c r="W63" s="129" t="e">
        <f t="shared" ca="1" si="33"/>
        <v>#N/A</v>
      </c>
      <c r="X63" s="129" t="e">
        <f t="shared" ca="1" si="33"/>
        <v>#N/A</v>
      </c>
      <c r="Y63" s="129" t="e">
        <f t="shared" ca="1" si="33"/>
        <v>#N/A</v>
      </c>
      <c r="Z63" s="129" t="e">
        <f t="shared" ca="1" si="33"/>
        <v>#N/A</v>
      </c>
      <c r="AA63" s="129" t="e">
        <f t="shared" ca="1" si="33"/>
        <v>#N/A</v>
      </c>
      <c r="AB63" s="129" t="e">
        <f t="shared" ca="1" si="33"/>
        <v>#N/A</v>
      </c>
      <c r="AC63" s="129" t="e">
        <f t="shared" ca="1" si="33"/>
        <v>#N/A</v>
      </c>
      <c r="AD63" s="129" t="e">
        <f t="shared" ca="1" si="33"/>
        <v>#N/A</v>
      </c>
      <c r="AE63" s="129" t="e">
        <f t="shared" ca="1" si="33"/>
        <v>#N/A</v>
      </c>
      <c r="AF63" s="129" t="e">
        <f t="shared" ca="1" si="33"/>
        <v>#N/A</v>
      </c>
      <c r="AG63" s="129" t="e">
        <f t="shared" ca="1" si="33"/>
        <v>#N/A</v>
      </c>
      <c r="AH63" s="129" t="e">
        <f t="shared" ca="1" si="33"/>
        <v>#N/A</v>
      </c>
      <c r="AI63" s="129" t="e">
        <f t="shared" ca="1" si="33"/>
        <v>#N/A</v>
      </c>
      <c r="AJ63" s="129" t="e">
        <f t="shared" ca="1" si="33"/>
        <v>#N/A</v>
      </c>
      <c r="AK63" s="129" t="e">
        <f t="shared" ca="1" si="33"/>
        <v>#N/A</v>
      </c>
      <c r="AL63" s="129" t="e">
        <f t="shared" ca="1" si="33"/>
        <v>#N/A</v>
      </c>
      <c r="AM63" s="129" t="e">
        <f t="shared" ca="1" si="33"/>
        <v>#N/A</v>
      </c>
      <c r="AN63" s="129" t="e">
        <f t="shared" ca="1" si="33"/>
        <v>#N/A</v>
      </c>
      <c r="AO63" s="129" t="e">
        <f t="shared" ca="1" si="33"/>
        <v>#N/A</v>
      </c>
      <c r="AP63" s="129" t="e">
        <f t="shared" ca="1" si="33"/>
        <v>#N/A</v>
      </c>
      <c r="AQ63" s="129" t="e">
        <f t="shared" ca="1" si="33"/>
        <v>#N/A</v>
      </c>
      <c r="AR63" s="129" t="e">
        <f t="shared" ca="1" si="33"/>
        <v>#N/A</v>
      </c>
      <c r="AS63" s="129" t="e">
        <f t="shared" ca="1" si="33"/>
        <v>#N/A</v>
      </c>
      <c r="AT63" s="129" t="e">
        <f t="shared" ca="1" si="33"/>
        <v>#N/A</v>
      </c>
      <c r="AU63" s="129" t="e">
        <f t="shared" ca="1" si="33"/>
        <v>#N/A</v>
      </c>
      <c r="AV63" s="129" t="e">
        <f t="shared" ca="1" si="33"/>
        <v>#N/A</v>
      </c>
      <c r="AW63" s="129" t="e">
        <f t="shared" ca="1" si="33"/>
        <v>#N/A</v>
      </c>
      <c r="AX63" s="129" t="e">
        <f t="shared" ca="1" si="33"/>
        <v>#N/A</v>
      </c>
      <c r="AY63" s="129" t="e">
        <f t="shared" ca="1" si="33"/>
        <v>#N/A</v>
      </c>
      <c r="AZ63" s="129" t="e">
        <f t="shared" ca="1" si="33"/>
        <v>#N/A</v>
      </c>
      <c r="BA63" s="129" t="e">
        <f t="shared" ca="1" si="33"/>
        <v>#N/A</v>
      </c>
      <c r="BB63" s="129" t="e">
        <f t="shared" ca="1" si="33"/>
        <v>#N/A</v>
      </c>
      <c r="BC63" s="129" t="e">
        <f t="shared" ca="1" si="33"/>
        <v>#N/A</v>
      </c>
      <c r="BD63" s="129" t="e">
        <f t="shared" ca="1" si="33"/>
        <v>#N/A</v>
      </c>
      <c r="BE63" s="129" t="e">
        <f t="shared" ca="1" si="33"/>
        <v>#N/A</v>
      </c>
      <c r="BF63" s="129" t="e">
        <f t="shared" ca="1" si="33"/>
        <v>#N/A</v>
      </c>
      <c r="BG63" s="129" t="e">
        <f t="shared" ca="1" si="33"/>
        <v>#N/A</v>
      </c>
      <c r="BH63" s="129" t="e">
        <f t="shared" ca="1" si="33"/>
        <v>#N/A</v>
      </c>
      <c r="BI63" s="129" t="e">
        <f t="shared" ca="1" si="33"/>
        <v>#N/A</v>
      </c>
      <c r="BJ63" s="129" t="e">
        <f t="shared" ca="1" si="33"/>
        <v>#N/A</v>
      </c>
      <c r="BK63" s="129" t="e">
        <f t="shared" ca="1" si="33"/>
        <v>#N/A</v>
      </c>
      <c r="BL63" s="129" t="e">
        <f t="shared" ca="1" si="33"/>
        <v>#N/A</v>
      </c>
      <c r="BM63" s="129" t="e">
        <f t="shared" ca="1" si="33"/>
        <v>#N/A</v>
      </c>
      <c r="BN63" s="129" t="e">
        <f t="shared" ca="1" si="33"/>
        <v>#N/A</v>
      </c>
      <c r="BO63" s="129" t="e">
        <f t="shared" ca="1" si="33"/>
        <v>#N/A</v>
      </c>
      <c r="BP63" s="129" t="e">
        <f t="shared" ca="1" si="33"/>
        <v>#N/A</v>
      </c>
      <c r="BQ63" s="129" t="e">
        <f t="shared" ca="1" si="33"/>
        <v>#N/A</v>
      </c>
      <c r="BR63" s="129" t="e">
        <f t="shared" ca="1" si="33"/>
        <v>#N/A</v>
      </c>
      <c r="BS63" s="129" t="e">
        <f t="shared" ca="1" si="33"/>
        <v>#N/A</v>
      </c>
      <c r="BT63" s="129" t="e">
        <f t="shared" ca="1" si="33"/>
        <v>#N/A</v>
      </c>
      <c r="BU63" s="129" t="e">
        <f t="shared" ref="BU63:BV63" ca="1" si="34">BU62 * BU$19 * BU$47</f>
        <v>#N/A</v>
      </c>
      <c r="BV63" s="129" t="e">
        <f t="shared" ca="1" si="34"/>
        <v>#N/A</v>
      </c>
    </row>
    <row r="64" spans="1:74">
      <c r="A64" s="214" t="s">
        <v>4758</v>
      </c>
      <c r="B64" s="29" t="s">
        <v>4609</v>
      </c>
      <c r="H64" s="199" t="e">
        <f ca="1">SUM(I63:BV63)/1000</f>
        <v>#N/A</v>
      </c>
    </row>
    <row r="65" spans="1:74">
      <c r="A65" s="214" t="s">
        <v>4818</v>
      </c>
      <c r="B65" s="29" t="s">
        <v>3</v>
      </c>
      <c r="H65" s="153"/>
      <c r="I65" s="125" t="e">
        <f t="shared" ref="I65:BT65" ca="1" si="35">MIN(1, I62/$H$11)</f>
        <v>#N/A</v>
      </c>
      <c r="J65" s="125" t="e">
        <f t="shared" ca="1" si="35"/>
        <v>#N/A</v>
      </c>
      <c r="K65" s="125" t="e">
        <f t="shared" ca="1" si="35"/>
        <v>#N/A</v>
      </c>
      <c r="L65" s="125" t="e">
        <f t="shared" ca="1" si="35"/>
        <v>#N/A</v>
      </c>
      <c r="M65" s="125" t="e">
        <f t="shared" ca="1" si="35"/>
        <v>#N/A</v>
      </c>
      <c r="N65" s="125" t="e">
        <f t="shared" ca="1" si="35"/>
        <v>#N/A</v>
      </c>
      <c r="O65" s="125" t="e">
        <f t="shared" ca="1" si="35"/>
        <v>#N/A</v>
      </c>
      <c r="P65" s="125" t="e">
        <f t="shared" ca="1" si="35"/>
        <v>#N/A</v>
      </c>
      <c r="Q65" s="125" t="e">
        <f t="shared" ca="1" si="35"/>
        <v>#N/A</v>
      </c>
      <c r="R65" s="125" t="e">
        <f t="shared" ca="1" si="35"/>
        <v>#N/A</v>
      </c>
      <c r="S65" s="125" t="e">
        <f t="shared" ca="1" si="35"/>
        <v>#N/A</v>
      </c>
      <c r="T65" s="125" t="e">
        <f t="shared" ca="1" si="35"/>
        <v>#N/A</v>
      </c>
      <c r="U65" s="125" t="e">
        <f t="shared" ca="1" si="35"/>
        <v>#N/A</v>
      </c>
      <c r="V65" s="125" t="e">
        <f t="shared" ca="1" si="35"/>
        <v>#N/A</v>
      </c>
      <c r="W65" s="125" t="e">
        <f t="shared" ca="1" si="35"/>
        <v>#N/A</v>
      </c>
      <c r="X65" s="125" t="e">
        <f t="shared" ca="1" si="35"/>
        <v>#N/A</v>
      </c>
      <c r="Y65" s="125" t="e">
        <f t="shared" ca="1" si="35"/>
        <v>#N/A</v>
      </c>
      <c r="Z65" s="125" t="e">
        <f t="shared" ca="1" si="35"/>
        <v>#N/A</v>
      </c>
      <c r="AA65" s="125" t="e">
        <f t="shared" ca="1" si="35"/>
        <v>#N/A</v>
      </c>
      <c r="AB65" s="125" t="e">
        <f t="shared" ca="1" si="35"/>
        <v>#N/A</v>
      </c>
      <c r="AC65" s="125" t="e">
        <f t="shared" ca="1" si="35"/>
        <v>#N/A</v>
      </c>
      <c r="AD65" s="125" t="e">
        <f t="shared" ca="1" si="35"/>
        <v>#N/A</v>
      </c>
      <c r="AE65" s="125" t="e">
        <f t="shared" ca="1" si="35"/>
        <v>#N/A</v>
      </c>
      <c r="AF65" s="125" t="e">
        <f t="shared" ca="1" si="35"/>
        <v>#N/A</v>
      </c>
      <c r="AG65" s="125" t="e">
        <f t="shared" ca="1" si="35"/>
        <v>#N/A</v>
      </c>
      <c r="AH65" s="125" t="e">
        <f t="shared" ca="1" si="35"/>
        <v>#N/A</v>
      </c>
      <c r="AI65" s="125" t="e">
        <f t="shared" ca="1" si="35"/>
        <v>#N/A</v>
      </c>
      <c r="AJ65" s="125" t="e">
        <f t="shared" ca="1" si="35"/>
        <v>#N/A</v>
      </c>
      <c r="AK65" s="125" t="e">
        <f t="shared" ca="1" si="35"/>
        <v>#N/A</v>
      </c>
      <c r="AL65" s="125" t="e">
        <f t="shared" ca="1" si="35"/>
        <v>#N/A</v>
      </c>
      <c r="AM65" s="125" t="e">
        <f t="shared" ca="1" si="35"/>
        <v>#N/A</v>
      </c>
      <c r="AN65" s="125" t="e">
        <f t="shared" ca="1" si="35"/>
        <v>#N/A</v>
      </c>
      <c r="AO65" s="125" t="e">
        <f t="shared" ca="1" si="35"/>
        <v>#N/A</v>
      </c>
      <c r="AP65" s="125" t="e">
        <f t="shared" ca="1" si="35"/>
        <v>#N/A</v>
      </c>
      <c r="AQ65" s="125" t="e">
        <f t="shared" ca="1" si="35"/>
        <v>#N/A</v>
      </c>
      <c r="AR65" s="125" t="e">
        <f t="shared" ca="1" si="35"/>
        <v>#N/A</v>
      </c>
      <c r="AS65" s="125" t="e">
        <f t="shared" ca="1" si="35"/>
        <v>#N/A</v>
      </c>
      <c r="AT65" s="125" t="e">
        <f t="shared" ca="1" si="35"/>
        <v>#N/A</v>
      </c>
      <c r="AU65" s="125" t="e">
        <f t="shared" ca="1" si="35"/>
        <v>#N/A</v>
      </c>
      <c r="AV65" s="125" t="e">
        <f t="shared" ca="1" si="35"/>
        <v>#N/A</v>
      </c>
      <c r="AW65" s="125" t="e">
        <f t="shared" ca="1" si="35"/>
        <v>#N/A</v>
      </c>
      <c r="AX65" s="125" t="e">
        <f t="shared" ca="1" si="35"/>
        <v>#N/A</v>
      </c>
      <c r="AY65" s="125" t="e">
        <f t="shared" ca="1" si="35"/>
        <v>#N/A</v>
      </c>
      <c r="AZ65" s="125" t="e">
        <f t="shared" ca="1" si="35"/>
        <v>#N/A</v>
      </c>
      <c r="BA65" s="125" t="e">
        <f t="shared" ca="1" si="35"/>
        <v>#N/A</v>
      </c>
      <c r="BB65" s="125" t="e">
        <f t="shared" ca="1" si="35"/>
        <v>#N/A</v>
      </c>
      <c r="BC65" s="125" t="e">
        <f t="shared" ca="1" si="35"/>
        <v>#N/A</v>
      </c>
      <c r="BD65" s="125" t="e">
        <f t="shared" ca="1" si="35"/>
        <v>#N/A</v>
      </c>
      <c r="BE65" s="125" t="e">
        <f t="shared" ca="1" si="35"/>
        <v>#N/A</v>
      </c>
      <c r="BF65" s="125" t="e">
        <f t="shared" ca="1" si="35"/>
        <v>#N/A</v>
      </c>
      <c r="BG65" s="125" t="e">
        <f t="shared" ca="1" si="35"/>
        <v>#N/A</v>
      </c>
      <c r="BH65" s="125" t="e">
        <f t="shared" ca="1" si="35"/>
        <v>#N/A</v>
      </c>
      <c r="BI65" s="125" t="e">
        <f t="shared" ca="1" si="35"/>
        <v>#N/A</v>
      </c>
      <c r="BJ65" s="125" t="e">
        <f t="shared" ca="1" si="35"/>
        <v>#N/A</v>
      </c>
      <c r="BK65" s="125" t="e">
        <f t="shared" ca="1" si="35"/>
        <v>#N/A</v>
      </c>
      <c r="BL65" s="125" t="e">
        <f t="shared" ca="1" si="35"/>
        <v>#N/A</v>
      </c>
      <c r="BM65" s="125" t="e">
        <f t="shared" ca="1" si="35"/>
        <v>#N/A</v>
      </c>
      <c r="BN65" s="125" t="e">
        <f t="shared" ca="1" si="35"/>
        <v>#N/A</v>
      </c>
      <c r="BO65" s="125" t="e">
        <f t="shared" ca="1" si="35"/>
        <v>#N/A</v>
      </c>
      <c r="BP65" s="125" t="e">
        <f t="shared" ca="1" si="35"/>
        <v>#N/A</v>
      </c>
      <c r="BQ65" s="125" t="e">
        <f t="shared" ca="1" si="35"/>
        <v>#N/A</v>
      </c>
      <c r="BR65" s="125" t="e">
        <f t="shared" ca="1" si="35"/>
        <v>#N/A</v>
      </c>
      <c r="BS65" s="125" t="e">
        <f t="shared" ca="1" si="35"/>
        <v>#N/A</v>
      </c>
      <c r="BT65" s="125" t="e">
        <f t="shared" ca="1" si="35"/>
        <v>#N/A</v>
      </c>
      <c r="BU65" s="125" t="e">
        <f t="shared" ref="BU65:BV65" ca="1" si="36">MIN(1, BU62/$H$11)</f>
        <v>#N/A</v>
      </c>
      <c r="BV65" s="125" t="e">
        <f t="shared" ca="1" si="36"/>
        <v>#N/A</v>
      </c>
    </row>
    <row r="67" spans="1:74">
      <c r="A67" s="214"/>
      <c r="D67" s="145"/>
      <c r="H67" s="143"/>
    </row>
    <row r="68" spans="1:74">
      <c r="A68" s="156" t="s">
        <v>4754</v>
      </c>
      <c r="D68" s="145"/>
      <c r="H68" s="143"/>
    </row>
    <row r="69" spans="1:74">
      <c r="A69" s="214" t="s">
        <v>4815</v>
      </c>
      <c r="B69" s="29" t="s">
        <v>3</v>
      </c>
      <c r="D69" s="145"/>
      <c r="G69" s="219" t="s">
        <v>4859</v>
      </c>
      <c r="H69" s="162" t="e" cm="1">
        <f t="array" aca="1" ref="H69" ca="1">INDIRECT("'"&amp;$B$1&amp;"'!"&amp;$G69)</f>
        <v>#N/A</v>
      </c>
    </row>
    <row r="70" spans="1:74">
      <c r="A70" s="214" t="s">
        <v>3</v>
      </c>
      <c r="D70" s="145"/>
      <c r="H70" s="153"/>
    </row>
    <row r="71" spans="1:74">
      <c r="A71" s="214" t="s">
        <v>3</v>
      </c>
      <c r="D71" s="145"/>
      <c r="H71" s="153"/>
    </row>
    <row r="72" spans="1:74">
      <c r="D72" s="145"/>
      <c r="H72" s="143"/>
    </row>
    <row r="73" spans="1:74">
      <c r="A73" s="156" t="s">
        <v>4752</v>
      </c>
      <c r="D73" s="145"/>
      <c r="H73" s="143"/>
    </row>
    <row r="74" spans="1:74">
      <c r="A74" s="214" t="s">
        <v>4814</v>
      </c>
      <c r="D74" s="145"/>
      <c r="G74" s="219" t="s">
        <v>4932</v>
      </c>
      <c r="H74" s="159" t="e" cm="1">
        <f t="array" aca="1" ref="H74" ca="1">INDIRECT("'"&amp;$B$1&amp;"'!"&amp;$G74)</f>
        <v>#N/A</v>
      </c>
    </row>
    <row r="75" spans="1:74">
      <c r="A75" s="214" t="s">
        <v>3</v>
      </c>
      <c r="D75" s="145"/>
      <c r="H75" s="153"/>
    </row>
    <row r="76" spans="1:74">
      <c r="A76" s="214" t="s">
        <v>3</v>
      </c>
      <c r="D76" s="145"/>
      <c r="H76" s="153"/>
    </row>
    <row r="77" spans="1:74">
      <c r="A77" s="214"/>
      <c r="D77" s="145"/>
      <c r="H77" s="143"/>
    </row>
    <row r="78" spans="1:74">
      <c r="A78" s="156" t="s">
        <v>4751</v>
      </c>
      <c r="C78" s="146" t="e">
        <f ca="1">MATCH($H$3&amp;$H$5, $F$79:$F$84, 0)</f>
        <v>#N/A</v>
      </c>
      <c r="E78" s="137" t="s">
        <v>4812</v>
      </c>
      <c r="H78" s="146"/>
    </row>
    <row r="79" spans="1:74">
      <c r="A79" s="214" t="s">
        <v>4980</v>
      </c>
      <c r="B79" s="29" t="s">
        <v>4584</v>
      </c>
      <c r="C79" s="51" t="s">
        <v>4810</v>
      </c>
      <c r="D79" s="134" t="s">
        <v>4539</v>
      </c>
      <c r="E79" s="135">
        <v>0.05</v>
      </c>
      <c r="F79" s="147" t="str">
        <f t="shared" ref="F79:F84" si="37">C79&amp;D79</f>
        <v>&lt; 1995A</v>
      </c>
      <c r="G79" s="219" t="s">
        <v>4860</v>
      </c>
      <c r="H79" s="159" t="str" cm="1">
        <f t="array" aca="1" ref="H79" ca="1">INDIRECT("'"&amp;$B$1&amp;"'!"&amp;$G79)</f>
        <v/>
      </c>
      <c r="I79" s="54" t="s">
        <v>4969</v>
      </c>
      <c r="U79" s="54" t="s">
        <v>4970</v>
      </c>
    </row>
    <row r="80" spans="1:74">
      <c r="A80" s="214" t="s">
        <v>4981</v>
      </c>
      <c r="B80" s="29" t="s">
        <v>4584</v>
      </c>
      <c r="C80" s="51" t="s">
        <v>4846</v>
      </c>
      <c r="D80" s="134" t="s">
        <v>4539</v>
      </c>
      <c r="E80" s="135">
        <v>3.5000000000000003E-2</v>
      </c>
      <c r="F80" s="147" t="str">
        <f t="shared" si="37"/>
        <v>1995 - 2005A</v>
      </c>
      <c r="G80" s="219"/>
      <c r="H80" s="217">
        <f ca="1">IF($H$5="A", 4, 4)</f>
        <v>4</v>
      </c>
      <c r="I80" s="54"/>
      <c r="U80" s="54"/>
    </row>
    <row r="81" spans="1:74">
      <c r="A81" s="214" t="s">
        <v>4840</v>
      </c>
      <c r="B81" s="29" t="s">
        <v>4841</v>
      </c>
      <c r="C81" s="51" t="s">
        <v>4811</v>
      </c>
      <c r="D81" s="134" t="s">
        <v>4539</v>
      </c>
      <c r="E81" s="135">
        <v>0.02</v>
      </c>
      <c r="F81" s="147" t="str">
        <f t="shared" si="37"/>
        <v>&gt; 2005A</v>
      </c>
      <c r="H81" s="208"/>
    </row>
    <row r="82" spans="1:74">
      <c r="A82" s="214" t="s">
        <v>4804</v>
      </c>
      <c r="B82" s="29" t="s">
        <v>4584</v>
      </c>
      <c r="C82" s="51" t="s">
        <v>4810</v>
      </c>
      <c r="D82" s="134" t="s">
        <v>6</v>
      </c>
      <c r="E82" s="138">
        <v>0</v>
      </c>
      <c r="F82" s="147" t="str">
        <f t="shared" si="37"/>
        <v>&lt; 1995W</v>
      </c>
      <c r="H82" s="208"/>
      <c r="I82" s="205" t="e">
        <f ca="1">$I$29 - $H$79</f>
        <v>#VALUE!</v>
      </c>
      <c r="J82" s="122" t="e">
        <f t="shared" ref="J82:BU82" ca="1" si="38">$I$29-$H$79</f>
        <v>#VALUE!</v>
      </c>
      <c r="K82" s="122" t="e">
        <f t="shared" ca="1" si="38"/>
        <v>#VALUE!</v>
      </c>
      <c r="L82" s="122" t="e">
        <f t="shared" ca="1" si="38"/>
        <v>#VALUE!</v>
      </c>
      <c r="M82" s="122" t="e">
        <f t="shared" ca="1" si="38"/>
        <v>#VALUE!</v>
      </c>
      <c r="N82" s="122" t="e">
        <f t="shared" ca="1" si="38"/>
        <v>#VALUE!</v>
      </c>
      <c r="O82" s="122" t="e">
        <f t="shared" ca="1" si="38"/>
        <v>#VALUE!</v>
      </c>
      <c r="P82" s="122" t="e">
        <f t="shared" ca="1" si="38"/>
        <v>#VALUE!</v>
      </c>
      <c r="Q82" s="122" t="e">
        <f t="shared" ca="1" si="38"/>
        <v>#VALUE!</v>
      </c>
      <c r="R82" s="122" t="e">
        <f t="shared" ca="1" si="38"/>
        <v>#VALUE!</v>
      </c>
      <c r="S82" s="122" t="e">
        <f t="shared" ca="1" si="38"/>
        <v>#VALUE!</v>
      </c>
      <c r="T82" s="122" t="e">
        <f t="shared" ca="1" si="38"/>
        <v>#VALUE!</v>
      </c>
      <c r="U82" s="122" t="e">
        <f t="shared" ca="1" si="38"/>
        <v>#VALUE!</v>
      </c>
      <c r="V82" s="122" t="e">
        <f t="shared" ca="1" si="38"/>
        <v>#VALUE!</v>
      </c>
      <c r="W82" s="122" t="e">
        <f t="shared" ca="1" si="38"/>
        <v>#VALUE!</v>
      </c>
      <c r="X82" s="122" t="e">
        <f t="shared" ca="1" si="38"/>
        <v>#VALUE!</v>
      </c>
      <c r="Y82" s="122" t="e">
        <f t="shared" ca="1" si="38"/>
        <v>#VALUE!</v>
      </c>
      <c r="Z82" s="122" t="e">
        <f t="shared" ca="1" si="38"/>
        <v>#VALUE!</v>
      </c>
      <c r="AA82" s="122" t="e">
        <f t="shared" ca="1" si="38"/>
        <v>#VALUE!</v>
      </c>
      <c r="AB82" s="122" t="e">
        <f t="shared" ca="1" si="38"/>
        <v>#VALUE!</v>
      </c>
      <c r="AC82" s="122" t="e">
        <f t="shared" ca="1" si="38"/>
        <v>#VALUE!</v>
      </c>
      <c r="AD82" s="122" t="e">
        <f t="shared" ca="1" si="38"/>
        <v>#VALUE!</v>
      </c>
      <c r="AE82" s="122" t="e">
        <f t="shared" ca="1" si="38"/>
        <v>#VALUE!</v>
      </c>
      <c r="AF82" s="122" t="e">
        <f t="shared" ca="1" si="38"/>
        <v>#VALUE!</v>
      </c>
      <c r="AG82" s="122" t="e">
        <f t="shared" ca="1" si="38"/>
        <v>#VALUE!</v>
      </c>
      <c r="AH82" s="122" t="e">
        <f t="shared" ca="1" si="38"/>
        <v>#VALUE!</v>
      </c>
      <c r="AI82" s="122" t="e">
        <f t="shared" ca="1" si="38"/>
        <v>#VALUE!</v>
      </c>
      <c r="AJ82" s="122" t="e">
        <f t="shared" ca="1" si="38"/>
        <v>#VALUE!</v>
      </c>
      <c r="AK82" s="122" t="e">
        <f t="shared" ca="1" si="38"/>
        <v>#VALUE!</v>
      </c>
      <c r="AL82" s="122" t="e">
        <f t="shared" ca="1" si="38"/>
        <v>#VALUE!</v>
      </c>
      <c r="AM82" s="122" t="e">
        <f t="shared" ca="1" si="38"/>
        <v>#VALUE!</v>
      </c>
      <c r="AN82" s="122" t="e">
        <f t="shared" ca="1" si="38"/>
        <v>#VALUE!</v>
      </c>
      <c r="AO82" s="122" t="e">
        <f t="shared" ca="1" si="38"/>
        <v>#VALUE!</v>
      </c>
      <c r="AP82" s="122" t="e">
        <f t="shared" ca="1" si="38"/>
        <v>#VALUE!</v>
      </c>
      <c r="AQ82" s="122" t="e">
        <f t="shared" ca="1" si="38"/>
        <v>#VALUE!</v>
      </c>
      <c r="AR82" s="122" t="e">
        <f t="shared" ca="1" si="38"/>
        <v>#VALUE!</v>
      </c>
      <c r="AS82" s="122" t="e">
        <f t="shared" ca="1" si="38"/>
        <v>#VALUE!</v>
      </c>
      <c r="AT82" s="122" t="e">
        <f t="shared" ca="1" si="38"/>
        <v>#VALUE!</v>
      </c>
      <c r="AU82" s="122" t="e">
        <f t="shared" ca="1" si="38"/>
        <v>#VALUE!</v>
      </c>
      <c r="AV82" s="122" t="e">
        <f t="shared" ca="1" si="38"/>
        <v>#VALUE!</v>
      </c>
      <c r="AW82" s="122" t="e">
        <f t="shared" ca="1" si="38"/>
        <v>#VALUE!</v>
      </c>
      <c r="AX82" s="122" t="e">
        <f t="shared" ca="1" si="38"/>
        <v>#VALUE!</v>
      </c>
      <c r="AY82" s="122" t="e">
        <f t="shared" ca="1" si="38"/>
        <v>#VALUE!</v>
      </c>
      <c r="AZ82" s="122" t="e">
        <f t="shared" ca="1" si="38"/>
        <v>#VALUE!</v>
      </c>
      <c r="BA82" s="122" t="e">
        <f t="shared" ca="1" si="38"/>
        <v>#VALUE!</v>
      </c>
      <c r="BB82" s="122" t="e">
        <f t="shared" ca="1" si="38"/>
        <v>#VALUE!</v>
      </c>
      <c r="BC82" s="122" t="e">
        <f t="shared" ca="1" si="38"/>
        <v>#VALUE!</v>
      </c>
      <c r="BD82" s="122" t="e">
        <f t="shared" ca="1" si="38"/>
        <v>#VALUE!</v>
      </c>
      <c r="BE82" s="122" t="e">
        <f t="shared" ca="1" si="38"/>
        <v>#VALUE!</v>
      </c>
      <c r="BF82" s="122" t="e">
        <f t="shared" ca="1" si="38"/>
        <v>#VALUE!</v>
      </c>
      <c r="BG82" s="122" t="e">
        <f t="shared" ca="1" si="38"/>
        <v>#VALUE!</v>
      </c>
      <c r="BH82" s="122" t="e">
        <f t="shared" ca="1" si="38"/>
        <v>#VALUE!</v>
      </c>
      <c r="BI82" s="122" t="e">
        <f t="shared" ca="1" si="38"/>
        <v>#VALUE!</v>
      </c>
      <c r="BJ82" s="122" t="e">
        <f t="shared" ca="1" si="38"/>
        <v>#VALUE!</v>
      </c>
      <c r="BK82" s="122" t="e">
        <f t="shared" ca="1" si="38"/>
        <v>#VALUE!</v>
      </c>
      <c r="BL82" s="122" t="e">
        <f t="shared" ca="1" si="38"/>
        <v>#VALUE!</v>
      </c>
      <c r="BM82" s="122" t="e">
        <f t="shared" ca="1" si="38"/>
        <v>#VALUE!</v>
      </c>
      <c r="BN82" s="122" t="e">
        <f t="shared" ca="1" si="38"/>
        <v>#VALUE!</v>
      </c>
      <c r="BO82" s="122" t="e">
        <f t="shared" ca="1" si="38"/>
        <v>#VALUE!</v>
      </c>
      <c r="BP82" s="122" t="e">
        <f t="shared" ca="1" si="38"/>
        <v>#VALUE!</v>
      </c>
      <c r="BQ82" s="122" t="e">
        <f t="shared" ca="1" si="38"/>
        <v>#VALUE!</v>
      </c>
      <c r="BR82" s="122" t="e">
        <f t="shared" ca="1" si="38"/>
        <v>#VALUE!</v>
      </c>
      <c r="BS82" s="122" t="e">
        <f t="shared" ca="1" si="38"/>
        <v>#VALUE!</v>
      </c>
      <c r="BT82" s="122" t="e">
        <f t="shared" ca="1" si="38"/>
        <v>#VALUE!</v>
      </c>
      <c r="BU82" s="122" t="e">
        <f t="shared" ca="1" si="38"/>
        <v>#VALUE!</v>
      </c>
      <c r="BV82" s="122" t="e">
        <f t="shared" ref="BV82" ca="1" si="39">$I$29-$H$79</f>
        <v>#VALUE!</v>
      </c>
    </row>
    <row r="83" spans="1:74">
      <c r="A83" s="214" t="s">
        <v>4999</v>
      </c>
      <c r="B83" s="29" t="s">
        <v>4584</v>
      </c>
      <c r="C83" s="51" t="s">
        <v>4846</v>
      </c>
      <c r="D83" s="134" t="s">
        <v>6</v>
      </c>
      <c r="E83" s="138">
        <v>0</v>
      </c>
      <c r="F83" s="147" t="str">
        <f t="shared" si="37"/>
        <v>1995 - 2005W</v>
      </c>
      <c r="H83" s="208"/>
      <c r="I83" s="205" t="e">
        <f ca="1">I$82+$H$79</f>
        <v>#VALUE!</v>
      </c>
      <c r="J83" s="205" t="e">
        <f t="shared" ref="J83:BU83" ca="1" si="40">J$82+$H$79</f>
        <v>#VALUE!</v>
      </c>
      <c r="K83" s="205" t="e">
        <f t="shared" ca="1" si="40"/>
        <v>#VALUE!</v>
      </c>
      <c r="L83" s="205" t="e">
        <f t="shared" ca="1" si="40"/>
        <v>#VALUE!</v>
      </c>
      <c r="M83" s="205" t="e">
        <f t="shared" ca="1" si="40"/>
        <v>#VALUE!</v>
      </c>
      <c r="N83" s="205" t="e">
        <f t="shared" ca="1" si="40"/>
        <v>#VALUE!</v>
      </c>
      <c r="O83" s="205" t="e">
        <f t="shared" ca="1" si="40"/>
        <v>#VALUE!</v>
      </c>
      <c r="P83" s="205" t="e">
        <f t="shared" ca="1" si="40"/>
        <v>#VALUE!</v>
      </c>
      <c r="Q83" s="205" t="e">
        <f t="shared" ca="1" si="40"/>
        <v>#VALUE!</v>
      </c>
      <c r="R83" s="205" t="e">
        <f t="shared" ca="1" si="40"/>
        <v>#VALUE!</v>
      </c>
      <c r="S83" s="205" t="e">
        <f t="shared" ca="1" si="40"/>
        <v>#VALUE!</v>
      </c>
      <c r="T83" s="205" t="e">
        <f t="shared" ca="1" si="40"/>
        <v>#VALUE!</v>
      </c>
      <c r="U83" s="205" t="e">
        <f t="shared" ca="1" si="40"/>
        <v>#VALUE!</v>
      </c>
      <c r="V83" s="205" t="e">
        <f t="shared" ca="1" si="40"/>
        <v>#VALUE!</v>
      </c>
      <c r="W83" s="205" t="e">
        <f t="shared" ca="1" si="40"/>
        <v>#VALUE!</v>
      </c>
      <c r="X83" s="205" t="e">
        <f t="shared" ca="1" si="40"/>
        <v>#VALUE!</v>
      </c>
      <c r="Y83" s="205" t="e">
        <f t="shared" ca="1" si="40"/>
        <v>#VALUE!</v>
      </c>
      <c r="Z83" s="205" t="e">
        <f t="shared" ca="1" si="40"/>
        <v>#VALUE!</v>
      </c>
      <c r="AA83" s="205" t="e">
        <f t="shared" ca="1" si="40"/>
        <v>#VALUE!</v>
      </c>
      <c r="AB83" s="205" t="e">
        <f t="shared" ca="1" si="40"/>
        <v>#VALUE!</v>
      </c>
      <c r="AC83" s="205" t="e">
        <f t="shared" ca="1" si="40"/>
        <v>#VALUE!</v>
      </c>
      <c r="AD83" s="205" t="e">
        <f t="shared" ca="1" si="40"/>
        <v>#VALUE!</v>
      </c>
      <c r="AE83" s="205" t="e">
        <f t="shared" ca="1" si="40"/>
        <v>#VALUE!</v>
      </c>
      <c r="AF83" s="205" t="e">
        <f t="shared" ca="1" si="40"/>
        <v>#VALUE!</v>
      </c>
      <c r="AG83" s="205" t="e">
        <f t="shared" ca="1" si="40"/>
        <v>#VALUE!</v>
      </c>
      <c r="AH83" s="205" t="e">
        <f t="shared" ca="1" si="40"/>
        <v>#VALUE!</v>
      </c>
      <c r="AI83" s="205" t="e">
        <f t="shared" ca="1" si="40"/>
        <v>#VALUE!</v>
      </c>
      <c r="AJ83" s="205" t="e">
        <f t="shared" ca="1" si="40"/>
        <v>#VALUE!</v>
      </c>
      <c r="AK83" s="205" t="e">
        <f t="shared" ca="1" si="40"/>
        <v>#VALUE!</v>
      </c>
      <c r="AL83" s="205" t="e">
        <f t="shared" ca="1" si="40"/>
        <v>#VALUE!</v>
      </c>
      <c r="AM83" s="205" t="e">
        <f t="shared" ca="1" si="40"/>
        <v>#VALUE!</v>
      </c>
      <c r="AN83" s="205" t="e">
        <f t="shared" ca="1" si="40"/>
        <v>#VALUE!</v>
      </c>
      <c r="AO83" s="205" t="e">
        <f t="shared" ca="1" si="40"/>
        <v>#VALUE!</v>
      </c>
      <c r="AP83" s="205" t="e">
        <f t="shared" ca="1" si="40"/>
        <v>#VALUE!</v>
      </c>
      <c r="AQ83" s="205" t="e">
        <f t="shared" ca="1" si="40"/>
        <v>#VALUE!</v>
      </c>
      <c r="AR83" s="205" t="e">
        <f t="shared" ca="1" si="40"/>
        <v>#VALUE!</v>
      </c>
      <c r="AS83" s="205" t="e">
        <f t="shared" ca="1" si="40"/>
        <v>#VALUE!</v>
      </c>
      <c r="AT83" s="205" t="e">
        <f t="shared" ca="1" si="40"/>
        <v>#VALUE!</v>
      </c>
      <c r="AU83" s="205" t="e">
        <f t="shared" ca="1" si="40"/>
        <v>#VALUE!</v>
      </c>
      <c r="AV83" s="205" t="e">
        <f t="shared" ca="1" si="40"/>
        <v>#VALUE!</v>
      </c>
      <c r="AW83" s="205" t="e">
        <f t="shared" ca="1" si="40"/>
        <v>#VALUE!</v>
      </c>
      <c r="AX83" s="205" t="e">
        <f t="shared" ca="1" si="40"/>
        <v>#VALUE!</v>
      </c>
      <c r="AY83" s="205" t="e">
        <f t="shared" ca="1" si="40"/>
        <v>#VALUE!</v>
      </c>
      <c r="AZ83" s="205" t="e">
        <f t="shared" ca="1" si="40"/>
        <v>#VALUE!</v>
      </c>
      <c r="BA83" s="205" t="e">
        <f t="shared" ca="1" si="40"/>
        <v>#VALUE!</v>
      </c>
      <c r="BB83" s="205" t="e">
        <f t="shared" ca="1" si="40"/>
        <v>#VALUE!</v>
      </c>
      <c r="BC83" s="205" t="e">
        <f t="shared" ca="1" si="40"/>
        <v>#VALUE!</v>
      </c>
      <c r="BD83" s="205" t="e">
        <f t="shared" ca="1" si="40"/>
        <v>#VALUE!</v>
      </c>
      <c r="BE83" s="205" t="e">
        <f t="shared" ca="1" si="40"/>
        <v>#VALUE!</v>
      </c>
      <c r="BF83" s="205" t="e">
        <f t="shared" ca="1" si="40"/>
        <v>#VALUE!</v>
      </c>
      <c r="BG83" s="205" t="e">
        <f t="shared" ca="1" si="40"/>
        <v>#VALUE!</v>
      </c>
      <c r="BH83" s="205" t="e">
        <f t="shared" ca="1" si="40"/>
        <v>#VALUE!</v>
      </c>
      <c r="BI83" s="205" t="e">
        <f t="shared" ca="1" si="40"/>
        <v>#VALUE!</v>
      </c>
      <c r="BJ83" s="205" t="e">
        <f t="shared" ca="1" si="40"/>
        <v>#VALUE!</v>
      </c>
      <c r="BK83" s="205" t="e">
        <f t="shared" ca="1" si="40"/>
        <v>#VALUE!</v>
      </c>
      <c r="BL83" s="205" t="e">
        <f t="shared" ca="1" si="40"/>
        <v>#VALUE!</v>
      </c>
      <c r="BM83" s="205" t="e">
        <f t="shared" ca="1" si="40"/>
        <v>#VALUE!</v>
      </c>
      <c r="BN83" s="205" t="e">
        <f t="shared" ca="1" si="40"/>
        <v>#VALUE!</v>
      </c>
      <c r="BO83" s="205" t="e">
        <f t="shared" ca="1" si="40"/>
        <v>#VALUE!</v>
      </c>
      <c r="BP83" s="205" t="e">
        <f t="shared" ca="1" si="40"/>
        <v>#VALUE!</v>
      </c>
      <c r="BQ83" s="205" t="e">
        <f t="shared" ca="1" si="40"/>
        <v>#VALUE!</v>
      </c>
      <c r="BR83" s="205" t="e">
        <f t="shared" ca="1" si="40"/>
        <v>#VALUE!</v>
      </c>
      <c r="BS83" s="205" t="e">
        <f t="shared" ca="1" si="40"/>
        <v>#VALUE!</v>
      </c>
      <c r="BT83" s="205" t="e">
        <f t="shared" ca="1" si="40"/>
        <v>#VALUE!</v>
      </c>
      <c r="BU83" s="205" t="e">
        <f t="shared" ca="1" si="40"/>
        <v>#VALUE!</v>
      </c>
      <c r="BV83" s="205" t="e">
        <f t="shared" ref="BV83" ca="1" si="41">BV$82+$H$79</f>
        <v>#VALUE!</v>
      </c>
    </row>
    <row r="84" spans="1:74">
      <c r="A84" s="214" t="s">
        <v>5000</v>
      </c>
      <c r="B84" s="29" t="s">
        <v>4584</v>
      </c>
      <c r="C84" s="51" t="s">
        <v>4811</v>
      </c>
      <c r="D84" s="134" t="s">
        <v>6</v>
      </c>
      <c r="E84" s="138">
        <v>0</v>
      </c>
      <c r="F84" s="147" t="str">
        <f t="shared" si="37"/>
        <v>&gt; 2005W</v>
      </c>
      <c r="H84" s="208"/>
      <c r="I84" s="205" t="e">
        <f ca="1">I83+$H$80</f>
        <v>#VALUE!</v>
      </c>
      <c r="J84" s="205" t="e">
        <f t="shared" ref="J84:BU84" ca="1" si="42">J83+$H$80</f>
        <v>#VALUE!</v>
      </c>
      <c r="K84" s="205" t="e">
        <f t="shared" ca="1" si="42"/>
        <v>#VALUE!</v>
      </c>
      <c r="L84" s="205" t="e">
        <f t="shared" ca="1" si="42"/>
        <v>#VALUE!</v>
      </c>
      <c r="M84" s="205" t="e">
        <f t="shared" ca="1" si="42"/>
        <v>#VALUE!</v>
      </c>
      <c r="N84" s="205" t="e">
        <f t="shared" ca="1" si="42"/>
        <v>#VALUE!</v>
      </c>
      <c r="O84" s="205" t="e">
        <f t="shared" ca="1" si="42"/>
        <v>#VALUE!</v>
      </c>
      <c r="P84" s="205" t="e">
        <f t="shared" ca="1" si="42"/>
        <v>#VALUE!</v>
      </c>
      <c r="Q84" s="205" t="e">
        <f t="shared" ca="1" si="42"/>
        <v>#VALUE!</v>
      </c>
      <c r="R84" s="205" t="e">
        <f t="shared" ca="1" si="42"/>
        <v>#VALUE!</v>
      </c>
      <c r="S84" s="205" t="e">
        <f t="shared" ca="1" si="42"/>
        <v>#VALUE!</v>
      </c>
      <c r="T84" s="205" t="e">
        <f t="shared" ca="1" si="42"/>
        <v>#VALUE!</v>
      </c>
      <c r="U84" s="205" t="e">
        <f t="shared" ca="1" si="42"/>
        <v>#VALUE!</v>
      </c>
      <c r="V84" s="205" t="e">
        <f t="shared" ca="1" si="42"/>
        <v>#VALUE!</v>
      </c>
      <c r="W84" s="205" t="e">
        <f t="shared" ca="1" si="42"/>
        <v>#VALUE!</v>
      </c>
      <c r="X84" s="205" t="e">
        <f t="shared" ca="1" si="42"/>
        <v>#VALUE!</v>
      </c>
      <c r="Y84" s="205" t="e">
        <f t="shared" ca="1" si="42"/>
        <v>#VALUE!</v>
      </c>
      <c r="Z84" s="205" t="e">
        <f t="shared" ca="1" si="42"/>
        <v>#VALUE!</v>
      </c>
      <c r="AA84" s="205" t="e">
        <f t="shared" ca="1" si="42"/>
        <v>#VALUE!</v>
      </c>
      <c r="AB84" s="205" t="e">
        <f t="shared" ca="1" si="42"/>
        <v>#VALUE!</v>
      </c>
      <c r="AC84" s="205" t="e">
        <f t="shared" ca="1" si="42"/>
        <v>#VALUE!</v>
      </c>
      <c r="AD84" s="205" t="e">
        <f t="shared" ca="1" si="42"/>
        <v>#VALUE!</v>
      </c>
      <c r="AE84" s="205" t="e">
        <f t="shared" ca="1" si="42"/>
        <v>#VALUE!</v>
      </c>
      <c r="AF84" s="205" t="e">
        <f t="shared" ca="1" si="42"/>
        <v>#VALUE!</v>
      </c>
      <c r="AG84" s="205" t="e">
        <f t="shared" ca="1" si="42"/>
        <v>#VALUE!</v>
      </c>
      <c r="AH84" s="205" t="e">
        <f t="shared" ca="1" si="42"/>
        <v>#VALUE!</v>
      </c>
      <c r="AI84" s="205" t="e">
        <f t="shared" ca="1" si="42"/>
        <v>#VALUE!</v>
      </c>
      <c r="AJ84" s="205" t="e">
        <f t="shared" ca="1" si="42"/>
        <v>#VALUE!</v>
      </c>
      <c r="AK84" s="205" t="e">
        <f t="shared" ca="1" si="42"/>
        <v>#VALUE!</v>
      </c>
      <c r="AL84" s="205" t="e">
        <f t="shared" ca="1" si="42"/>
        <v>#VALUE!</v>
      </c>
      <c r="AM84" s="205" t="e">
        <f t="shared" ca="1" si="42"/>
        <v>#VALUE!</v>
      </c>
      <c r="AN84" s="205" t="e">
        <f t="shared" ca="1" si="42"/>
        <v>#VALUE!</v>
      </c>
      <c r="AO84" s="205" t="e">
        <f t="shared" ca="1" si="42"/>
        <v>#VALUE!</v>
      </c>
      <c r="AP84" s="205" t="e">
        <f t="shared" ca="1" si="42"/>
        <v>#VALUE!</v>
      </c>
      <c r="AQ84" s="205" t="e">
        <f t="shared" ca="1" si="42"/>
        <v>#VALUE!</v>
      </c>
      <c r="AR84" s="205" t="e">
        <f t="shared" ca="1" si="42"/>
        <v>#VALUE!</v>
      </c>
      <c r="AS84" s="205" t="e">
        <f t="shared" ca="1" si="42"/>
        <v>#VALUE!</v>
      </c>
      <c r="AT84" s="205" t="e">
        <f t="shared" ca="1" si="42"/>
        <v>#VALUE!</v>
      </c>
      <c r="AU84" s="205" t="e">
        <f t="shared" ca="1" si="42"/>
        <v>#VALUE!</v>
      </c>
      <c r="AV84" s="205" t="e">
        <f t="shared" ca="1" si="42"/>
        <v>#VALUE!</v>
      </c>
      <c r="AW84" s="205" t="e">
        <f t="shared" ca="1" si="42"/>
        <v>#VALUE!</v>
      </c>
      <c r="AX84" s="205" t="e">
        <f t="shared" ca="1" si="42"/>
        <v>#VALUE!</v>
      </c>
      <c r="AY84" s="205" t="e">
        <f t="shared" ca="1" si="42"/>
        <v>#VALUE!</v>
      </c>
      <c r="AZ84" s="205" t="e">
        <f t="shared" ca="1" si="42"/>
        <v>#VALUE!</v>
      </c>
      <c r="BA84" s="205" t="e">
        <f t="shared" ca="1" si="42"/>
        <v>#VALUE!</v>
      </c>
      <c r="BB84" s="205" t="e">
        <f t="shared" ca="1" si="42"/>
        <v>#VALUE!</v>
      </c>
      <c r="BC84" s="205" t="e">
        <f t="shared" ca="1" si="42"/>
        <v>#VALUE!</v>
      </c>
      <c r="BD84" s="205" t="e">
        <f t="shared" ca="1" si="42"/>
        <v>#VALUE!</v>
      </c>
      <c r="BE84" s="205" t="e">
        <f t="shared" ca="1" si="42"/>
        <v>#VALUE!</v>
      </c>
      <c r="BF84" s="205" t="e">
        <f t="shared" ca="1" si="42"/>
        <v>#VALUE!</v>
      </c>
      <c r="BG84" s="205" t="e">
        <f t="shared" ca="1" si="42"/>
        <v>#VALUE!</v>
      </c>
      <c r="BH84" s="205" t="e">
        <f t="shared" ca="1" si="42"/>
        <v>#VALUE!</v>
      </c>
      <c r="BI84" s="205" t="e">
        <f t="shared" ca="1" si="42"/>
        <v>#VALUE!</v>
      </c>
      <c r="BJ84" s="205" t="e">
        <f t="shared" ca="1" si="42"/>
        <v>#VALUE!</v>
      </c>
      <c r="BK84" s="205" t="e">
        <f t="shared" ca="1" si="42"/>
        <v>#VALUE!</v>
      </c>
      <c r="BL84" s="205" t="e">
        <f t="shared" ca="1" si="42"/>
        <v>#VALUE!</v>
      </c>
      <c r="BM84" s="205" t="e">
        <f t="shared" ca="1" si="42"/>
        <v>#VALUE!</v>
      </c>
      <c r="BN84" s="205" t="e">
        <f t="shared" ca="1" si="42"/>
        <v>#VALUE!</v>
      </c>
      <c r="BO84" s="205" t="e">
        <f t="shared" ca="1" si="42"/>
        <v>#VALUE!</v>
      </c>
      <c r="BP84" s="205" t="e">
        <f t="shared" ca="1" si="42"/>
        <v>#VALUE!</v>
      </c>
      <c r="BQ84" s="205" t="e">
        <f t="shared" ca="1" si="42"/>
        <v>#VALUE!</v>
      </c>
      <c r="BR84" s="205" t="e">
        <f t="shared" ca="1" si="42"/>
        <v>#VALUE!</v>
      </c>
      <c r="BS84" s="205" t="e">
        <f t="shared" ca="1" si="42"/>
        <v>#VALUE!</v>
      </c>
      <c r="BT84" s="205" t="e">
        <f t="shared" ca="1" si="42"/>
        <v>#VALUE!</v>
      </c>
      <c r="BU84" s="205" t="e">
        <f t="shared" ca="1" si="42"/>
        <v>#VALUE!</v>
      </c>
      <c r="BV84" s="205" t="e">
        <f t="shared" ref="BV84" ca="1" si="43">BV83+$H$80</f>
        <v>#VALUE!</v>
      </c>
    </row>
    <row r="85" spans="1:74">
      <c r="A85" s="214" t="s">
        <v>5001</v>
      </c>
      <c r="B85" s="29" t="s">
        <v>4841</v>
      </c>
      <c r="C85" s="147"/>
      <c r="D85" s="147"/>
      <c r="E85" s="147"/>
      <c r="F85" s="147"/>
      <c r="H85" s="208"/>
      <c r="I85" s="122" t="e">
        <f ca="1">I62/(I84-I83)</f>
        <v>#N/A</v>
      </c>
      <c r="J85" s="122" t="e">
        <f t="shared" ref="J85:BU85" ca="1" si="44">J62/(J84-J83)</f>
        <v>#N/A</v>
      </c>
      <c r="K85" s="122" t="e">
        <f t="shared" ca="1" si="44"/>
        <v>#N/A</v>
      </c>
      <c r="L85" s="122" t="e">
        <f t="shared" ca="1" si="44"/>
        <v>#N/A</v>
      </c>
      <c r="M85" s="122" t="e">
        <f t="shared" ca="1" si="44"/>
        <v>#N/A</v>
      </c>
      <c r="N85" s="122" t="e">
        <f t="shared" ca="1" si="44"/>
        <v>#N/A</v>
      </c>
      <c r="O85" s="122" t="e">
        <f t="shared" ca="1" si="44"/>
        <v>#N/A</v>
      </c>
      <c r="P85" s="122" t="e">
        <f t="shared" ca="1" si="44"/>
        <v>#N/A</v>
      </c>
      <c r="Q85" s="122" t="e">
        <f t="shared" ca="1" si="44"/>
        <v>#N/A</v>
      </c>
      <c r="R85" s="122" t="e">
        <f t="shared" ca="1" si="44"/>
        <v>#N/A</v>
      </c>
      <c r="S85" s="122" t="e">
        <f t="shared" ca="1" si="44"/>
        <v>#N/A</v>
      </c>
      <c r="T85" s="122" t="e">
        <f t="shared" ca="1" si="44"/>
        <v>#N/A</v>
      </c>
      <c r="U85" s="122" t="e">
        <f t="shared" ca="1" si="44"/>
        <v>#N/A</v>
      </c>
      <c r="V85" s="122" t="e">
        <f t="shared" ca="1" si="44"/>
        <v>#N/A</v>
      </c>
      <c r="W85" s="122" t="e">
        <f t="shared" ca="1" si="44"/>
        <v>#N/A</v>
      </c>
      <c r="X85" s="122" t="e">
        <f t="shared" ca="1" si="44"/>
        <v>#N/A</v>
      </c>
      <c r="Y85" s="122" t="e">
        <f t="shared" ca="1" si="44"/>
        <v>#N/A</v>
      </c>
      <c r="Z85" s="122" t="e">
        <f t="shared" ca="1" si="44"/>
        <v>#N/A</v>
      </c>
      <c r="AA85" s="122" t="e">
        <f t="shared" ca="1" si="44"/>
        <v>#N/A</v>
      </c>
      <c r="AB85" s="122" t="e">
        <f t="shared" ca="1" si="44"/>
        <v>#N/A</v>
      </c>
      <c r="AC85" s="122" t="e">
        <f t="shared" ca="1" si="44"/>
        <v>#N/A</v>
      </c>
      <c r="AD85" s="122" t="e">
        <f t="shared" ca="1" si="44"/>
        <v>#N/A</v>
      </c>
      <c r="AE85" s="122" t="e">
        <f t="shared" ca="1" si="44"/>
        <v>#N/A</v>
      </c>
      <c r="AF85" s="122" t="e">
        <f t="shared" ca="1" si="44"/>
        <v>#N/A</v>
      </c>
      <c r="AG85" s="122" t="e">
        <f t="shared" ca="1" si="44"/>
        <v>#N/A</v>
      </c>
      <c r="AH85" s="122" t="e">
        <f t="shared" ca="1" si="44"/>
        <v>#N/A</v>
      </c>
      <c r="AI85" s="122" t="e">
        <f t="shared" ca="1" si="44"/>
        <v>#N/A</v>
      </c>
      <c r="AJ85" s="122" t="e">
        <f t="shared" ca="1" si="44"/>
        <v>#N/A</v>
      </c>
      <c r="AK85" s="122" t="e">
        <f t="shared" ca="1" si="44"/>
        <v>#N/A</v>
      </c>
      <c r="AL85" s="122" t="e">
        <f t="shared" ca="1" si="44"/>
        <v>#N/A</v>
      </c>
      <c r="AM85" s="122" t="e">
        <f t="shared" ca="1" si="44"/>
        <v>#N/A</v>
      </c>
      <c r="AN85" s="122" t="e">
        <f t="shared" ca="1" si="44"/>
        <v>#N/A</v>
      </c>
      <c r="AO85" s="122" t="e">
        <f t="shared" ca="1" si="44"/>
        <v>#N/A</v>
      </c>
      <c r="AP85" s="122" t="e">
        <f t="shared" ca="1" si="44"/>
        <v>#N/A</v>
      </c>
      <c r="AQ85" s="122" t="e">
        <f t="shared" ca="1" si="44"/>
        <v>#N/A</v>
      </c>
      <c r="AR85" s="122" t="e">
        <f t="shared" ca="1" si="44"/>
        <v>#N/A</v>
      </c>
      <c r="AS85" s="122" t="e">
        <f t="shared" ca="1" si="44"/>
        <v>#N/A</v>
      </c>
      <c r="AT85" s="122" t="e">
        <f t="shared" ca="1" si="44"/>
        <v>#N/A</v>
      </c>
      <c r="AU85" s="122" t="e">
        <f t="shared" ca="1" si="44"/>
        <v>#N/A</v>
      </c>
      <c r="AV85" s="122" t="e">
        <f t="shared" ca="1" si="44"/>
        <v>#N/A</v>
      </c>
      <c r="AW85" s="122" t="e">
        <f t="shared" ca="1" si="44"/>
        <v>#N/A</v>
      </c>
      <c r="AX85" s="122" t="e">
        <f t="shared" ca="1" si="44"/>
        <v>#N/A</v>
      </c>
      <c r="AY85" s="122" t="e">
        <f t="shared" ca="1" si="44"/>
        <v>#N/A</v>
      </c>
      <c r="AZ85" s="122" t="e">
        <f t="shared" ca="1" si="44"/>
        <v>#N/A</v>
      </c>
      <c r="BA85" s="122" t="e">
        <f t="shared" ca="1" si="44"/>
        <v>#N/A</v>
      </c>
      <c r="BB85" s="122" t="e">
        <f t="shared" ca="1" si="44"/>
        <v>#N/A</v>
      </c>
      <c r="BC85" s="122" t="e">
        <f t="shared" ca="1" si="44"/>
        <v>#N/A</v>
      </c>
      <c r="BD85" s="122" t="e">
        <f t="shared" ca="1" si="44"/>
        <v>#N/A</v>
      </c>
      <c r="BE85" s="122" t="e">
        <f t="shared" ca="1" si="44"/>
        <v>#N/A</v>
      </c>
      <c r="BF85" s="122" t="e">
        <f t="shared" ca="1" si="44"/>
        <v>#N/A</v>
      </c>
      <c r="BG85" s="122" t="e">
        <f t="shared" ca="1" si="44"/>
        <v>#N/A</v>
      </c>
      <c r="BH85" s="122" t="e">
        <f t="shared" ca="1" si="44"/>
        <v>#N/A</v>
      </c>
      <c r="BI85" s="122" t="e">
        <f t="shared" ca="1" si="44"/>
        <v>#N/A</v>
      </c>
      <c r="BJ85" s="122" t="e">
        <f t="shared" ca="1" si="44"/>
        <v>#N/A</v>
      </c>
      <c r="BK85" s="122" t="e">
        <f t="shared" ca="1" si="44"/>
        <v>#N/A</v>
      </c>
      <c r="BL85" s="122" t="e">
        <f t="shared" ca="1" si="44"/>
        <v>#N/A</v>
      </c>
      <c r="BM85" s="122" t="e">
        <f t="shared" ca="1" si="44"/>
        <v>#N/A</v>
      </c>
      <c r="BN85" s="122" t="e">
        <f t="shared" ca="1" si="44"/>
        <v>#N/A</v>
      </c>
      <c r="BO85" s="122" t="e">
        <f t="shared" ca="1" si="44"/>
        <v>#N/A</v>
      </c>
      <c r="BP85" s="122" t="e">
        <f t="shared" ca="1" si="44"/>
        <v>#N/A</v>
      </c>
      <c r="BQ85" s="122" t="e">
        <f t="shared" ca="1" si="44"/>
        <v>#N/A</v>
      </c>
      <c r="BR85" s="122" t="e">
        <f t="shared" ca="1" si="44"/>
        <v>#N/A</v>
      </c>
      <c r="BS85" s="122" t="e">
        <f t="shared" ca="1" si="44"/>
        <v>#N/A</v>
      </c>
      <c r="BT85" s="122" t="e">
        <f t="shared" ca="1" si="44"/>
        <v>#N/A</v>
      </c>
      <c r="BU85" s="122" t="e">
        <f t="shared" ca="1" si="44"/>
        <v>#N/A</v>
      </c>
      <c r="BV85" s="122" t="e">
        <f t="shared" ref="BV85" ca="1" si="45">BV62/(BV84-BV83)</f>
        <v>#N/A</v>
      </c>
    </row>
    <row r="86" spans="1:74">
      <c r="A86" s="214" t="s">
        <v>4770</v>
      </c>
      <c r="B86" s="29" t="s">
        <v>3</v>
      </c>
      <c r="G86" s="219" t="s">
        <v>4933</v>
      </c>
      <c r="H86" s="159" t="e" cm="1">
        <f t="array" aca="1" ref="H86" ca="1">INDIRECT("'"&amp;$B$1&amp;"'!"&amp;$G86)</f>
        <v>#N/A</v>
      </c>
    </row>
    <row r="87" spans="1:74">
      <c r="A87" s="214" t="s">
        <v>4768</v>
      </c>
      <c r="B87" s="29" t="s">
        <v>3</v>
      </c>
      <c r="H87" s="203" t="e" cm="1">
        <f t="array" aca="1" ref="H87" ca="1">INDEX($E$79:$E$84, $C$78)</f>
        <v>#N/A</v>
      </c>
    </row>
    <row r="88" spans="1:74">
      <c r="A88" s="214" t="s">
        <v>4772</v>
      </c>
      <c r="B88" s="29" t="s">
        <v>2</v>
      </c>
      <c r="H88" s="204" t="e">
        <f ca="1">H87*H11</f>
        <v>#N/A</v>
      </c>
    </row>
    <row r="89" spans="1:74">
      <c r="A89" s="214" t="s">
        <v>4802</v>
      </c>
      <c r="B89" s="29" t="s">
        <v>2</v>
      </c>
      <c r="H89" s="208"/>
      <c r="I89" s="206" t="e">
        <f t="shared" ref="I89:BT89" ca="1" si="46">$H$88 * IF($H$86="ON", I$65, MAX(0.3,I$65)^3)</f>
        <v>#N/A</v>
      </c>
      <c r="J89" s="126" t="e">
        <f t="shared" ca="1" si="46"/>
        <v>#N/A</v>
      </c>
      <c r="K89" s="126" t="e">
        <f t="shared" ca="1" si="46"/>
        <v>#N/A</v>
      </c>
      <c r="L89" s="126" t="e">
        <f t="shared" ca="1" si="46"/>
        <v>#N/A</v>
      </c>
      <c r="M89" s="126" t="e">
        <f t="shared" ca="1" si="46"/>
        <v>#N/A</v>
      </c>
      <c r="N89" s="126" t="e">
        <f t="shared" ca="1" si="46"/>
        <v>#N/A</v>
      </c>
      <c r="O89" s="126" t="e">
        <f t="shared" ca="1" si="46"/>
        <v>#N/A</v>
      </c>
      <c r="P89" s="126" t="e">
        <f t="shared" ca="1" si="46"/>
        <v>#N/A</v>
      </c>
      <c r="Q89" s="126" t="e">
        <f t="shared" ca="1" si="46"/>
        <v>#N/A</v>
      </c>
      <c r="R89" s="126" t="e">
        <f t="shared" ca="1" si="46"/>
        <v>#N/A</v>
      </c>
      <c r="S89" s="126" t="e">
        <f t="shared" ca="1" si="46"/>
        <v>#N/A</v>
      </c>
      <c r="T89" s="126" t="e">
        <f t="shared" ca="1" si="46"/>
        <v>#N/A</v>
      </c>
      <c r="U89" s="126" t="e">
        <f t="shared" ca="1" si="46"/>
        <v>#N/A</v>
      </c>
      <c r="V89" s="126" t="e">
        <f t="shared" ca="1" si="46"/>
        <v>#N/A</v>
      </c>
      <c r="W89" s="126" t="e">
        <f t="shared" ca="1" si="46"/>
        <v>#N/A</v>
      </c>
      <c r="X89" s="126" t="e">
        <f t="shared" ca="1" si="46"/>
        <v>#N/A</v>
      </c>
      <c r="Y89" s="126" t="e">
        <f t="shared" ca="1" si="46"/>
        <v>#N/A</v>
      </c>
      <c r="Z89" s="126" t="e">
        <f t="shared" ca="1" si="46"/>
        <v>#N/A</v>
      </c>
      <c r="AA89" s="126" t="e">
        <f t="shared" ca="1" si="46"/>
        <v>#N/A</v>
      </c>
      <c r="AB89" s="126" t="e">
        <f t="shared" ca="1" si="46"/>
        <v>#N/A</v>
      </c>
      <c r="AC89" s="126" t="e">
        <f t="shared" ca="1" si="46"/>
        <v>#N/A</v>
      </c>
      <c r="AD89" s="126" t="e">
        <f t="shared" ca="1" si="46"/>
        <v>#N/A</v>
      </c>
      <c r="AE89" s="126" t="e">
        <f t="shared" ca="1" si="46"/>
        <v>#N/A</v>
      </c>
      <c r="AF89" s="126" t="e">
        <f t="shared" ca="1" si="46"/>
        <v>#N/A</v>
      </c>
      <c r="AG89" s="126" t="e">
        <f t="shared" ca="1" si="46"/>
        <v>#N/A</v>
      </c>
      <c r="AH89" s="126" t="e">
        <f t="shared" ca="1" si="46"/>
        <v>#N/A</v>
      </c>
      <c r="AI89" s="126" t="e">
        <f t="shared" ca="1" si="46"/>
        <v>#N/A</v>
      </c>
      <c r="AJ89" s="126" t="e">
        <f t="shared" ca="1" si="46"/>
        <v>#N/A</v>
      </c>
      <c r="AK89" s="126" t="e">
        <f t="shared" ca="1" si="46"/>
        <v>#N/A</v>
      </c>
      <c r="AL89" s="126" t="e">
        <f t="shared" ca="1" si="46"/>
        <v>#N/A</v>
      </c>
      <c r="AM89" s="126" t="e">
        <f t="shared" ca="1" si="46"/>
        <v>#N/A</v>
      </c>
      <c r="AN89" s="126" t="e">
        <f t="shared" ca="1" si="46"/>
        <v>#N/A</v>
      </c>
      <c r="AO89" s="126" t="e">
        <f t="shared" ca="1" si="46"/>
        <v>#N/A</v>
      </c>
      <c r="AP89" s="126" t="e">
        <f t="shared" ca="1" si="46"/>
        <v>#N/A</v>
      </c>
      <c r="AQ89" s="126" t="e">
        <f t="shared" ca="1" si="46"/>
        <v>#N/A</v>
      </c>
      <c r="AR89" s="126" t="e">
        <f t="shared" ca="1" si="46"/>
        <v>#N/A</v>
      </c>
      <c r="AS89" s="126" t="e">
        <f t="shared" ca="1" si="46"/>
        <v>#N/A</v>
      </c>
      <c r="AT89" s="126" t="e">
        <f t="shared" ca="1" si="46"/>
        <v>#N/A</v>
      </c>
      <c r="AU89" s="126" t="e">
        <f t="shared" ca="1" si="46"/>
        <v>#N/A</v>
      </c>
      <c r="AV89" s="126" t="e">
        <f t="shared" ca="1" si="46"/>
        <v>#N/A</v>
      </c>
      <c r="AW89" s="126" t="e">
        <f t="shared" ca="1" si="46"/>
        <v>#N/A</v>
      </c>
      <c r="AX89" s="126" t="e">
        <f t="shared" ca="1" si="46"/>
        <v>#N/A</v>
      </c>
      <c r="AY89" s="126" t="e">
        <f t="shared" ca="1" si="46"/>
        <v>#N/A</v>
      </c>
      <c r="AZ89" s="126" t="e">
        <f t="shared" ca="1" si="46"/>
        <v>#N/A</v>
      </c>
      <c r="BA89" s="126" t="e">
        <f t="shared" ca="1" si="46"/>
        <v>#N/A</v>
      </c>
      <c r="BB89" s="126" t="e">
        <f t="shared" ca="1" si="46"/>
        <v>#N/A</v>
      </c>
      <c r="BC89" s="126" t="e">
        <f t="shared" ca="1" si="46"/>
        <v>#N/A</v>
      </c>
      <c r="BD89" s="126" t="e">
        <f t="shared" ca="1" si="46"/>
        <v>#N/A</v>
      </c>
      <c r="BE89" s="126" t="e">
        <f t="shared" ca="1" si="46"/>
        <v>#N/A</v>
      </c>
      <c r="BF89" s="126" t="e">
        <f t="shared" ca="1" si="46"/>
        <v>#N/A</v>
      </c>
      <c r="BG89" s="126" t="e">
        <f t="shared" ca="1" si="46"/>
        <v>#N/A</v>
      </c>
      <c r="BH89" s="126" t="e">
        <f t="shared" ca="1" si="46"/>
        <v>#N/A</v>
      </c>
      <c r="BI89" s="126" t="e">
        <f t="shared" ca="1" si="46"/>
        <v>#N/A</v>
      </c>
      <c r="BJ89" s="126" t="e">
        <f t="shared" ca="1" si="46"/>
        <v>#N/A</v>
      </c>
      <c r="BK89" s="126" t="e">
        <f t="shared" ca="1" si="46"/>
        <v>#N/A</v>
      </c>
      <c r="BL89" s="126" t="e">
        <f t="shared" ca="1" si="46"/>
        <v>#N/A</v>
      </c>
      <c r="BM89" s="126" t="e">
        <f t="shared" ca="1" si="46"/>
        <v>#N/A</v>
      </c>
      <c r="BN89" s="126" t="e">
        <f t="shared" ca="1" si="46"/>
        <v>#N/A</v>
      </c>
      <c r="BO89" s="126" t="e">
        <f t="shared" ca="1" si="46"/>
        <v>#N/A</v>
      </c>
      <c r="BP89" s="126" t="e">
        <f t="shared" ca="1" si="46"/>
        <v>#N/A</v>
      </c>
      <c r="BQ89" s="126" t="e">
        <f t="shared" ca="1" si="46"/>
        <v>#N/A</v>
      </c>
      <c r="BR89" s="126" t="e">
        <f t="shared" ca="1" si="46"/>
        <v>#N/A</v>
      </c>
      <c r="BS89" s="126" t="e">
        <f t="shared" ca="1" si="46"/>
        <v>#N/A</v>
      </c>
      <c r="BT89" s="126" t="e">
        <f t="shared" ca="1" si="46"/>
        <v>#N/A</v>
      </c>
      <c r="BU89" s="126" t="e">
        <f t="shared" ref="BU89:BV89" ca="1" si="47">$H$88 * IF($H$86="ON", BU$65, MAX(0.3,BU$65)^3)</f>
        <v>#N/A</v>
      </c>
      <c r="BV89" s="126" t="e">
        <f t="shared" ca="1" si="47"/>
        <v>#N/A</v>
      </c>
    </row>
    <row r="90" spans="1:74">
      <c r="A90" s="214" t="s">
        <v>4803</v>
      </c>
      <c r="B90" s="29" t="s">
        <v>4759</v>
      </c>
      <c r="H90" s="208"/>
      <c r="I90" s="207" t="e">
        <f t="shared" ref="I90:BT90" ca="1" si="48">I89 * I$19 * I$47</f>
        <v>#N/A</v>
      </c>
      <c r="J90" s="128" t="e">
        <f t="shared" ca="1" si="48"/>
        <v>#N/A</v>
      </c>
      <c r="K90" s="128" t="e">
        <f t="shared" ca="1" si="48"/>
        <v>#N/A</v>
      </c>
      <c r="L90" s="128" t="e">
        <f t="shared" ca="1" si="48"/>
        <v>#N/A</v>
      </c>
      <c r="M90" s="128" t="e">
        <f t="shared" ca="1" si="48"/>
        <v>#N/A</v>
      </c>
      <c r="N90" s="128" t="e">
        <f t="shared" ca="1" si="48"/>
        <v>#N/A</v>
      </c>
      <c r="O90" s="128" t="e">
        <f t="shared" ca="1" si="48"/>
        <v>#N/A</v>
      </c>
      <c r="P90" s="128" t="e">
        <f t="shared" ca="1" si="48"/>
        <v>#N/A</v>
      </c>
      <c r="Q90" s="128" t="e">
        <f t="shared" ca="1" si="48"/>
        <v>#N/A</v>
      </c>
      <c r="R90" s="128" t="e">
        <f t="shared" ca="1" si="48"/>
        <v>#N/A</v>
      </c>
      <c r="S90" s="128" t="e">
        <f t="shared" ca="1" si="48"/>
        <v>#N/A</v>
      </c>
      <c r="T90" s="128" t="e">
        <f t="shared" ca="1" si="48"/>
        <v>#N/A</v>
      </c>
      <c r="U90" s="128" t="e">
        <f t="shared" ca="1" si="48"/>
        <v>#N/A</v>
      </c>
      <c r="V90" s="128" t="e">
        <f t="shared" ca="1" si="48"/>
        <v>#N/A</v>
      </c>
      <c r="W90" s="128" t="e">
        <f t="shared" ca="1" si="48"/>
        <v>#N/A</v>
      </c>
      <c r="X90" s="128" t="e">
        <f t="shared" ca="1" si="48"/>
        <v>#N/A</v>
      </c>
      <c r="Y90" s="128" t="e">
        <f t="shared" ca="1" si="48"/>
        <v>#N/A</v>
      </c>
      <c r="Z90" s="128" t="e">
        <f t="shared" ca="1" si="48"/>
        <v>#N/A</v>
      </c>
      <c r="AA90" s="128" t="e">
        <f t="shared" ca="1" si="48"/>
        <v>#N/A</v>
      </c>
      <c r="AB90" s="128" t="e">
        <f t="shared" ca="1" si="48"/>
        <v>#N/A</v>
      </c>
      <c r="AC90" s="128" t="e">
        <f t="shared" ca="1" si="48"/>
        <v>#N/A</v>
      </c>
      <c r="AD90" s="128" t="e">
        <f t="shared" ca="1" si="48"/>
        <v>#N/A</v>
      </c>
      <c r="AE90" s="128" t="e">
        <f t="shared" ca="1" si="48"/>
        <v>#N/A</v>
      </c>
      <c r="AF90" s="128" t="e">
        <f t="shared" ca="1" si="48"/>
        <v>#N/A</v>
      </c>
      <c r="AG90" s="128" t="e">
        <f t="shared" ca="1" si="48"/>
        <v>#N/A</v>
      </c>
      <c r="AH90" s="128" t="e">
        <f t="shared" ca="1" si="48"/>
        <v>#N/A</v>
      </c>
      <c r="AI90" s="128" t="e">
        <f t="shared" ca="1" si="48"/>
        <v>#N/A</v>
      </c>
      <c r="AJ90" s="128" t="e">
        <f t="shared" ca="1" si="48"/>
        <v>#N/A</v>
      </c>
      <c r="AK90" s="128" t="e">
        <f t="shared" ca="1" si="48"/>
        <v>#N/A</v>
      </c>
      <c r="AL90" s="128" t="e">
        <f t="shared" ca="1" si="48"/>
        <v>#N/A</v>
      </c>
      <c r="AM90" s="128" t="e">
        <f t="shared" ca="1" si="48"/>
        <v>#N/A</v>
      </c>
      <c r="AN90" s="128" t="e">
        <f t="shared" ca="1" si="48"/>
        <v>#N/A</v>
      </c>
      <c r="AO90" s="128" t="e">
        <f t="shared" ca="1" si="48"/>
        <v>#N/A</v>
      </c>
      <c r="AP90" s="128" t="e">
        <f t="shared" ca="1" si="48"/>
        <v>#N/A</v>
      </c>
      <c r="AQ90" s="128" t="e">
        <f t="shared" ca="1" si="48"/>
        <v>#N/A</v>
      </c>
      <c r="AR90" s="128" t="e">
        <f t="shared" ca="1" si="48"/>
        <v>#N/A</v>
      </c>
      <c r="AS90" s="128" t="e">
        <f t="shared" ca="1" si="48"/>
        <v>#N/A</v>
      </c>
      <c r="AT90" s="128" t="e">
        <f t="shared" ca="1" si="48"/>
        <v>#N/A</v>
      </c>
      <c r="AU90" s="128" t="e">
        <f t="shared" ca="1" si="48"/>
        <v>#N/A</v>
      </c>
      <c r="AV90" s="128" t="e">
        <f t="shared" ca="1" si="48"/>
        <v>#N/A</v>
      </c>
      <c r="AW90" s="128" t="e">
        <f t="shared" ca="1" si="48"/>
        <v>#N/A</v>
      </c>
      <c r="AX90" s="128" t="e">
        <f t="shared" ca="1" si="48"/>
        <v>#N/A</v>
      </c>
      <c r="AY90" s="128" t="e">
        <f t="shared" ca="1" si="48"/>
        <v>#N/A</v>
      </c>
      <c r="AZ90" s="128" t="e">
        <f t="shared" ca="1" si="48"/>
        <v>#N/A</v>
      </c>
      <c r="BA90" s="128" t="e">
        <f t="shared" ca="1" si="48"/>
        <v>#N/A</v>
      </c>
      <c r="BB90" s="128" t="e">
        <f t="shared" ca="1" si="48"/>
        <v>#N/A</v>
      </c>
      <c r="BC90" s="128" t="e">
        <f t="shared" ca="1" si="48"/>
        <v>#N/A</v>
      </c>
      <c r="BD90" s="128" t="e">
        <f t="shared" ca="1" si="48"/>
        <v>#N/A</v>
      </c>
      <c r="BE90" s="128" t="e">
        <f t="shared" ca="1" si="48"/>
        <v>#N/A</v>
      </c>
      <c r="BF90" s="128" t="e">
        <f t="shared" ca="1" si="48"/>
        <v>#N/A</v>
      </c>
      <c r="BG90" s="128" t="e">
        <f t="shared" ca="1" si="48"/>
        <v>#N/A</v>
      </c>
      <c r="BH90" s="128" t="e">
        <f t="shared" ca="1" si="48"/>
        <v>#N/A</v>
      </c>
      <c r="BI90" s="128" t="e">
        <f t="shared" ca="1" si="48"/>
        <v>#N/A</v>
      </c>
      <c r="BJ90" s="128" t="e">
        <f t="shared" ca="1" si="48"/>
        <v>#N/A</v>
      </c>
      <c r="BK90" s="128" t="e">
        <f t="shared" ca="1" si="48"/>
        <v>#N/A</v>
      </c>
      <c r="BL90" s="128" t="e">
        <f t="shared" ca="1" si="48"/>
        <v>#N/A</v>
      </c>
      <c r="BM90" s="128" t="e">
        <f t="shared" ca="1" si="48"/>
        <v>#N/A</v>
      </c>
      <c r="BN90" s="128" t="e">
        <f t="shared" ca="1" si="48"/>
        <v>#N/A</v>
      </c>
      <c r="BO90" s="128" t="e">
        <f t="shared" ca="1" si="48"/>
        <v>#N/A</v>
      </c>
      <c r="BP90" s="128" t="e">
        <f t="shared" ca="1" si="48"/>
        <v>#N/A</v>
      </c>
      <c r="BQ90" s="128" t="e">
        <f t="shared" ca="1" si="48"/>
        <v>#N/A</v>
      </c>
      <c r="BR90" s="128" t="e">
        <f t="shared" ca="1" si="48"/>
        <v>#N/A</v>
      </c>
      <c r="BS90" s="128" t="e">
        <f t="shared" ca="1" si="48"/>
        <v>#N/A</v>
      </c>
      <c r="BT90" s="128" t="e">
        <f t="shared" ca="1" si="48"/>
        <v>#N/A</v>
      </c>
      <c r="BU90" s="128" t="e">
        <f t="shared" ref="BU90:BV90" ca="1" si="49">BU89 * BU$19 * BU$47</f>
        <v>#N/A</v>
      </c>
      <c r="BV90" s="128" t="e">
        <f t="shared" ca="1" si="49"/>
        <v>#N/A</v>
      </c>
    </row>
    <row r="91" spans="1:74">
      <c r="A91" s="214" t="s">
        <v>4769</v>
      </c>
      <c r="B91" s="29" t="s">
        <v>4609</v>
      </c>
      <c r="H91" s="202" t="e">
        <f ca="1">SUM(I90:BV90)/1000</f>
        <v>#N/A</v>
      </c>
    </row>
    <row r="92" spans="1:74">
      <c r="E92" s="136"/>
      <c r="F92" s="143"/>
      <c r="H92" s="143"/>
    </row>
    <row r="93" spans="1:74">
      <c r="A93" s="156" t="s">
        <v>4750</v>
      </c>
      <c r="H93" s="146"/>
    </row>
    <row r="94" spans="1:74">
      <c r="A94" s="214" t="s">
        <v>4974</v>
      </c>
      <c r="B94" s="29" t="s">
        <v>4584</v>
      </c>
      <c r="C94" s="146" t="e">
        <f ca="1">MATCH($H$3&amp;$H$4, $F$95:$F$100, 0)</f>
        <v>#N/A</v>
      </c>
      <c r="E94" s="133" t="s">
        <v>4812</v>
      </c>
      <c r="G94" s="219" t="s">
        <v>4934</v>
      </c>
      <c r="H94" s="159" t="str" cm="1">
        <f t="array" aca="1" ref="H94" ca="1">INDIRECT("'"&amp;$B$1&amp;"'!"&amp;$G94)</f>
        <v/>
      </c>
    </row>
    <row r="95" spans="1:74">
      <c r="A95" s="214" t="s">
        <v>4982</v>
      </c>
      <c r="B95" s="29" t="s">
        <v>4584</v>
      </c>
      <c r="C95" s="51" t="s">
        <v>4810</v>
      </c>
      <c r="D95" s="134" t="s">
        <v>4539</v>
      </c>
      <c r="E95" s="135">
        <v>0.05</v>
      </c>
      <c r="F95" s="147" t="str">
        <f t="shared" ref="F95:F100" si="50">C95&amp;D95</f>
        <v>&lt; 1995A</v>
      </c>
      <c r="G95" s="219">
        <f>MATCH(A!$E$11, $I$20:$BV$20, 0)</f>
        <v>61</v>
      </c>
      <c r="H95" s="217">
        <f ca="1">IF($H$4="A", 4, 2)</f>
        <v>2</v>
      </c>
    </row>
    <row r="96" spans="1:74">
      <c r="A96" s="214" t="s">
        <v>4977</v>
      </c>
      <c r="B96" s="29" t="s">
        <v>3</v>
      </c>
      <c r="C96" s="51" t="s">
        <v>4846</v>
      </c>
      <c r="D96" s="134" t="s">
        <v>4539</v>
      </c>
      <c r="E96" s="135">
        <v>3.5000000000000003E-2</v>
      </c>
      <c r="F96" s="147" t="str">
        <f t="shared" si="50"/>
        <v>1995 - 2005A</v>
      </c>
      <c r="G96" s="219" t="s">
        <v>4973</v>
      </c>
      <c r="H96" s="159" t="e" cm="1" vm="3">
        <f t="array" aca="1" ref="H96" ca="1">INDIRECT("'"&amp;$B$1&amp;"'!"&amp;$G96)</f>
        <v>#VALUE!</v>
      </c>
    </row>
    <row r="97" spans="1:74">
      <c r="A97" s="214" t="s">
        <v>4978</v>
      </c>
      <c r="B97" s="29" t="s">
        <v>4584</v>
      </c>
      <c r="C97" s="51" t="s">
        <v>4811</v>
      </c>
      <c r="D97" s="134" t="s">
        <v>4539</v>
      </c>
      <c r="E97" s="135">
        <v>0.02</v>
      </c>
      <c r="F97" s="147" t="str">
        <f t="shared" si="50"/>
        <v>&gt; 2005A</v>
      </c>
      <c r="G97" s="219" t="s">
        <v>4971</v>
      </c>
      <c r="H97" s="159" cm="1">
        <f t="array" aca="1" ref="H97" ca="1">INDIRECT("'"&amp;$B$1&amp;"'!"&amp;$G97)</f>
        <v>0</v>
      </c>
      <c r="I97" s="85">
        <f>I$20</f>
        <v>-25</v>
      </c>
      <c r="J97" s="85">
        <f t="shared" ref="J97:BU97" si="51">J$20</f>
        <v>-24</v>
      </c>
      <c r="K97" s="85">
        <f t="shared" si="51"/>
        <v>-23</v>
      </c>
      <c r="L97" s="85">
        <f t="shared" si="51"/>
        <v>-22</v>
      </c>
      <c r="M97" s="85">
        <f t="shared" si="51"/>
        <v>-21</v>
      </c>
      <c r="N97" s="85">
        <f t="shared" si="51"/>
        <v>-20</v>
      </c>
      <c r="O97" s="85">
        <f t="shared" si="51"/>
        <v>-19</v>
      </c>
      <c r="P97" s="85">
        <f t="shared" si="51"/>
        <v>-18</v>
      </c>
      <c r="Q97" s="85">
        <f t="shared" si="51"/>
        <v>-17</v>
      </c>
      <c r="R97" s="85">
        <f t="shared" si="51"/>
        <v>-16</v>
      </c>
      <c r="S97" s="85">
        <f t="shared" si="51"/>
        <v>-15</v>
      </c>
      <c r="T97" s="85">
        <f t="shared" si="51"/>
        <v>-14</v>
      </c>
      <c r="U97" s="85">
        <f t="shared" si="51"/>
        <v>-13</v>
      </c>
      <c r="V97" s="85">
        <f t="shared" si="51"/>
        <v>-12</v>
      </c>
      <c r="W97" s="85">
        <f t="shared" si="51"/>
        <v>-11</v>
      </c>
      <c r="X97" s="85">
        <f t="shared" si="51"/>
        <v>-10</v>
      </c>
      <c r="Y97" s="85">
        <f t="shared" si="51"/>
        <v>-9</v>
      </c>
      <c r="Z97" s="85">
        <f t="shared" si="51"/>
        <v>-8</v>
      </c>
      <c r="AA97" s="85">
        <f t="shared" si="51"/>
        <v>-7</v>
      </c>
      <c r="AB97" s="85">
        <f t="shared" si="51"/>
        <v>-6</v>
      </c>
      <c r="AC97" s="85">
        <f t="shared" si="51"/>
        <v>-5</v>
      </c>
      <c r="AD97" s="85">
        <f t="shared" si="51"/>
        <v>-4</v>
      </c>
      <c r="AE97" s="85">
        <f t="shared" si="51"/>
        <v>-3</v>
      </c>
      <c r="AF97" s="85">
        <f t="shared" si="51"/>
        <v>-2</v>
      </c>
      <c r="AG97" s="85">
        <f t="shared" si="51"/>
        <v>-1</v>
      </c>
      <c r="AH97" s="85">
        <f t="shared" si="51"/>
        <v>0</v>
      </c>
      <c r="AI97" s="85">
        <f t="shared" si="51"/>
        <v>1</v>
      </c>
      <c r="AJ97" s="85">
        <f t="shared" si="51"/>
        <v>2</v>
      </c>
      <c r="AK97" s="85">
        <f t="shared" si="51"/>
        <v>3</v>
      </c>
      <c r="AL97" s="85">
        <f t="shared" si="51"/>
        <v>4</v>
      </c>
      <c r="AM97" s="85">
        <f t="shared" si="51"/>
        <v>5</v>
      </c>
      <c r="AN97" s="85">
        <f t="shared" si="51"/>
        <v>6</v>
      </c>
      <c r="AO97" s="85">
        <f t="shared" si="51"/>
        <v>7</v>
      </c>
      <c r="AP97" s="85">
        <f t="shared" si="51"/>
        <v>8</v>
      </c>
      <c r="AQ97" s="85">
        <f t="shared" si="51"/>
        <v>9</v>
      </c>
      <c r="AR97" s="85">
        <f t="shared" si="51"/>
        <v>10</v>
      </c>
      <c r="AS97" s="85">
        <f t="shared" si="51"/>
        <v>11</v>
      </c>
      <c r="AT97" s="85">
        <f t="shared" si="51"/>
        <v>12</v>
      </c>
      <c r="AU97" s="85">
        <f t="shared" si="51"/>
        <v>13</v>
      </c>
      <c r="AV97" s="85">
        <f t="shared" si="51"/>
        <v>14</v>
      </c>
      <c r="AW97" s="85">
        <f t="shared" si="51"/>
        <v>15</v>
      </c>
      <c r="AX97" s="85">
        <f t="shared" si="51"/>
        <v>16</v>
      </c>
      <c r="AY97" s="85">
        <f t="shared" si="51"/>
        <v>17</v>
      </c>
      <c r="AZ97" s="85">
        <f t="shared" si="51"/>
        <v>18</v>
      </c>
      <c r="BA97" s="85">
        <f t="shared" si="51"/>
        <v>19</v>
      </c>
      <c r="BB97" s="85">
        <f t="shared" si="51"/>
        <v>20</v>
      </c>
      <c r="BC97" s="85">
        <f t="shared" si="51"/>
        <v>21</v>
      </c>
      <c r="BD97" s="85">
        <f t="shared" si="51"/>
        <v>22</v>
      </c>
      <c r="BE97" s="85">
        <f t="shared" si="51"/>
        <v>23</v>
      </c>
      <c r="BF97" s="85">
        <f t="shared" si="51"/>
        <v>24</v>
      </c>
      <c r="BG97" s="85">
        <f t="shared" si="51"/>
        <v>25</v>
      </c>
      <c r="BH97" s="85">
        <f t="shared" si="51"/>
        <v>26</v>
      </c>
      <c r="BI97" s="85">
        <f t="shared" si="51"/>
        <v>27</v>
      </c>
      <c r="BJ97" s="85">
        <f t="shared" si="51"/>
        <v>28</v>
      </c>
      <c r="BK97" s="85">
        <f t="shared" si="51"/>
        <v>29</v>
      </c>
      <c r="BL97" s="85">
        <f t="shared" si="51"/>
        <v>30</v>
      </c>
      <c r="BM97" s="85">
        <f t="shared" si="51"/>
        <v>31</v>
      </c>
      <c r="BN97" s="85">
        <f t="shared" si="51"/>
        <v>32</v>
      </c>
      <c r="BO97" s="85">
        <f t="shared" si="51"/>
        <v>33</v>
      </c>
      <c r="BP97" s="85">
        <f t="shared" si="51"/>
        <v>34</v>
      </c>
      <c r="BQ97" s="216">
        <f t="shared" si="51"/>
        <v>35</v>
      </c>
      <c r="BR97" s="85">
        <f t="shared" si="51"/>
        <v>36</v>
      </c>
      <c r="BS97" s="85">
        <f t="shared" si="51"/>
        <v>37</v>
      </c>
      <c r="BT97" s="85">
        <f t="shared" si="51"/>
        <v>38</v>
      </c>
      <c r="BU97" s="85">
        <f t="shared" si="51"/>
        <v>39</v>
      </c>
      <c r="BV97" s="85">
        <f t="shared" ref="BV97" si="52">BV$20</f>
        <v>40</v>
      </c>
    </row>
    <row r="98" spans="1:74">
      <c r="A98" s="214" t="s">
        <v>4793</v>
      </c>
      <c r="B98" s="29" t="s">
        <v>4584</v>
      </c>
      <c r="C98" s="51" t="s">
        <v>4810</v>
      </c>
      <c r="D98" s="134" t="s">
        <v>6</v>
      </c>
      <c r="E98" s="138">
        <v>0</v>
      </c>
      <c r="F98" s="147" t="str">
        <f t="shared" si="50"/>
        <v>&lt; 1995W</v>
      </c>
      <c r="H98" s="153"/>
      <c r="I98" s="122" t="e">
        <f ca="1">MAX(
IF($H$74="TH", 30, 20 + I$82),
IF($H$96, I$20 + $H$97 + $H$95 + $H$94, I$22 + $H$94))</f>
        <v>#N/A</v>
      </c>
      <c r="J98" s="122" t="e">
        <f t="shared" ref="J98:BU98" ca="1" si="53">MAX(IF($H$74="TH", 30, 20+J$82), IF($H$96, J$20 + $H$97 + $H$95 + $H$94, J$22 + $H$94))</f>
        <v>#N/A</v>
      </c>
      <c r="K98" s="122" t="e">
        <f t="shared" ca="1" si="53"/>
        <v>#N/A</v>
      </c>
      <c r="L98" s="122" t="e">
        <f t="shared" ca="1" si="53"/>
        <v>#N/A</v>
      </c>
      <c r="M98" s="122" t="e">
        <f t="shared" ca="1" si="53"/>
        <v>#N/A</v>
      </c>
      <c r="N98" s="122" t="e">
        <f t="shared" ca="1" si="53"/>
        <v>#N/A</v>
      </c>
      <c r="O98" s="122" t="e">
        <f t="shared" ca="1" si="53"/>
        <v>#N/A</v>
      </c>
      <c r="P98" s="122" t="e">
        <f t="shared" ca="1" si="53"/>
        <v>#N/A</v>
      </c>
      <c r="Q98" s="122" t="e">
        <f t="shared" ca="1" si="53"/>
        <v>#N/A</v>
      </c>
      <c r="R98" s="122" t="e">
        <f t="shared" ca="1" si="53"/>
        <v>#N/A</v>
      </c>
      <c r="S98" s="122" t="e">
        <f t="shared" ca="1" si="53"/>
        <v>#N/A</v>
      </c>
      <c r="T98" s="122" t="e">
        <f t="shared" ca="1" si="53"/>
        <v>#N/A</v>
      </c>
      <c r="U98" s="122" t="e">
        <f t="shared" ca="1" si="53"/>
        <v>#N/A</v>
      </c>
      <c r="V98" s="122" t="e">
        <f t="shared" ca="1" si="53"/>
        <v>#N/A</v>
      </c>
      <c r="W98" s="122" t="e">
        <f t="shared" ca="1" si="53"/>
        <v>#N/A</v>
      </c>
      <c r="X98" s="122" t="e">
        <f t="shared" ca="1" si="53"/>
        <v>#N/A</v>
      </c>
      <c r="Y98" s="122" t="e">
        <f t="shared" ca="1" si="53"/>
        <v>#N/A</v>
      </c>
      <c r="Z98" s="122" t="e">
        <f t="shared" ca="1" si="53"/>
        <v>#N/A</v>
      </c>
      <c r="AA98" s="122" t="e">
        <f t="shared" ca="1" si="53"/>
        <v>#N/A</v>
      </c>
      <c r="AB98" s="122" t="e">
        <f t="shared" ca="1" si="53"/>
        <v>#N/A</v>
      </c>
      <c r="AC98" s="122" t="e">
        <f t="shared" ca="1" si="53"/>
        <v>#N/A</v>
      </c>
      <c r="AD98" s="122" t="e">
        <f t="shared" ca="1" si="53"/>
        <v>#N/A</v>
      </c>
      <c r="AE98" s="122" t="e">
        <f t="shared" ca="1" si="53"/>
        <v>#N/A</v>
      </c>
      <c r="AF98" s="122" t="e">
        <f t="shared" ca="1" si="53"/>
        <v>#N/A</v>
      </c>
      <c r="AG98" s="122" t="e">
        <f t="shared" ca="1" si="53"/>
        <v>#N/A</v>
      </c>
      <c r="AH98" s="122" t="e">
        <f t="shared" ca="1" si="53"/>
        <v>#N/A</v>
      </c>
      <c r="AI98" s="122" t="e">
        <f t="shared" ca="1" si="53"/>
        <v>#N/A</v>
      </c>
      <c r="AJ98" s="122" t="e">
        <f t="shared" ca="1" si="53"/>
        <v>#N/A</v>
      </c>
      <c r="AK98" s="122" t="e">
        <f t="shared" ca="1" si="53"/>
        <v>#N/A</v>
      </c>
      <c r="AL98" s="122" t="e">
        <f t="shared" ca="1" si="53"/>
        <v>#N/A</v>
      </c>
      <c r="AM98" s="122" t="e">
        <f t="shared" ca="1" si="53"/>
        <v>#N/A</v>
      </c>
      <c r="AN98" s="122" t="e">
        <f t="shared" ca="1" si="53"/>
        <v>#N/A</v>
      </c>
      <c r="AO98" s="122" t="e">
        <f t="shared" ca="1" si="53"/>
        <v>#N/A</v>
      </c>
      <c r="AP98" s="122" t="e">
        <f t="shared" ca="1" si="53"/>
        <v>#N/A</v>
      </c>
      <c r="AQ98" s="122" t="e">
        <f t="shared" ca="1" si="53"/>
        <v>#N/A</v>
      </c>
      <c r="AR98" s="122" t="e">
        <f t="shared" ca="1" si="53"/>
        <v>#N/A</v>
      </c>
      <c r="AS98" s="122" t="e">
        <f t="shared" ca="1" si="53"/>
        <v>#N/A</v>
      </c>
      <c r="AT98" s="122" t="e">
        <f t="shared" ca="1" si="53"/>
        <v>#N/A</v>
      </c>
      <c r="AU98" s="122" t="e">
        <f t="shared" ca="1" si="53"/>
        <v>#N/A</v>
      </c>
      <c r="AV98" s="122" t="e">
        <f t="shared" ca="1" si="53"/>
        <v>#N/A</v>
      </c>
      <c r="AW98" s="122" t="e">
        <f t="shared" ca="1" si="53"/>
        <v>#N/A</v>
      </c>
      <c r="AX98" s="122" t="e">
        <f t="shared" ca="1" si="53"/>
        <v>#N/A</v>
      </c>
      <c r="AY98" s="122" t="e">
        <f t="shared" ca="1" si="53"/>
        <v>#N/A</v>
      </c>
      <c r="AZ98" s="122" t="e">
        <f t="shared" ca="1" si="53"/>
        <v>#N/A</v>
      </c>
      <c r="BA98" s="122" t="e">
        <f t="shared" ca="1" si="53"/>
        <v>#N/A</v>
      </c>
      <c r="BB98" s="122" t="e">
        <f t="shared" ca="1" si="53"/>
        <v>#N/A</v>
      </c>
      <c r="BC98" s="122" t="e">
        <f t="shared" ca="1" si="53"/>
        <v>#N/A</v>
      </c>
      <c r="BD98" s="122" t="e">
        <f t="shared" ca="1" si="53"/>
        <v>#N/A</v>
      </c>
      <c r="BE98" s="122" t="e">
        <f t="shared" ca="1" si="53"/>
        <v>#N/A</v>
      </c>
      <c r="BF98" s="122" t="e">
        <f t="shared" ca="1" si="53"/>
        <v>#N/A</v>
      </c>
      <c r="BG98" s="122" t="e">
        <f t="shared" ca="1" si="53"/>
        <v>#N/A</v>
      </c>
      <c r="BH98" s="122" t="e">
        <f t="shared" ca="1" si="53"/>
        <v>#N/A</v>
      </c>
      <c r="BI98" s="122" t="e">
        <f t="shared" ca="1" si="53"/>
        <v>#N/A</v>
      </c>
      <c r="BJ98" s="122" t="e">
        <f t="shared" ca="1" si="53"/>
        <v>#N/A</v>
      </c>
      <c r="BK98" s="122" t="e">
        <f t="shared" ca="1" si="53"/>
        <v>#N/A</v>
      </c>
      <c r="BL98" s="122" t="e">
        <f t="shared" ca="1" si="53"/>
        <v>#N/A</v>
      </c>
      <c r="BM98" s="122" t="e">
        <f t="shared" ca="1" si="53"/>
        <v>#N/A</v>
      </c>
      <c r="BN98" s="122" t="e">
        <f t="shared" ca="1" si="53"/>
        <v>#N/A</v>
      </c>
      <c r="BO98" s="122" t="e">
        <f t="shared" ca="1" si="53"/>
        <v>#N/A</v>
      </c>
      <c r="BP98" s="122" t="e">
        <f t="shared" ca="1" si="53"/>
        <v>#N/A</v>
      </c>
      <c r="BQ98" s="122" t="e">
        <f t="shared" ca="1" si="53"/>
        <v>#N/A</v>
      </c>
      <c r="BR98" s="122" t="e">
        <f t="shared" ca="1" si="53"/>
        <v>#N/A</v>
      </c>
      <c r="BS98" s="122" t="e">
        <f t="shared" ca="1" si="53"/>
        <v>#N/A</v>
      </c>
      <c r="BT98" s="122" t="e">
        <f t="shared" ca="1" si="53"/>
        <v>#N/A</v>
      </c>
      <c r="BU98" s="122" t="e">
        <f t="shared" ca="1" si="53"/>
        <v>#N/A</v>
      </c>
      <c r="BV98" s="122" t="e">
        <f t="shared" ref="BV98" ca="1" si="54">MAX(IF($H$74="TH", 30, 20+BV$82), IF($H$96, BV$20 + $H$97 + $H$95 + $H$94, BV$22 + $H$94))</f>
        <v>#N/A</v>
      </c>
    </row>
    <row r="99" spans="1:74">
      <c r="A99" s="214" t="s">
        <v>4997</v>
      </c>
      <c r="B99" s="29" t="s">
        <v>4584</v>
      </c>
      <c r="C99" s="51" t="s">
        <v>4846</v>
      </c>
      <c r="D99" s="134" t="s">
        <v>6</v>
      </c>
      <c r="E99" s="138">
        <v>0</v>
      </c>
      <c r="F99" s="147" t="str">
        <f t="shared" si="50"/>
        <v>1995 - 2005W</v>
      </c>
      <c r="H99" s="208"/>
      <c r="I99" s="205" t="e" vm="3">
        <f t="shared" ref="I99:BT99" ca="1" si="55">IF($H$96, I98-$H$94, I100+$H$95)</f>
        <v>#VALUE!</v>
      </c>
      <c r="J99" s="205" t="e" vm="3">
        <f t="shared" ca="1" si="55"/>
        <v>#VALUE!</v>
      </c>
      <c r="K99" s="205" t="e" vm="3">
        <f t="shared" ca="1" si="55"/>
        <v>#VALUE!</v>
      </c>
      <c r="L99" s="205" t="e" vm="3">
        <f t="shared" ca="1" si="55"/>
        <v>#VALUE!</v>
      </c>
      <c r="M99" s="205" t="e" vm="3">
        <f t="shared" ca="1" si="55"/>
        <v>#VALUE!</v>
      </c>
      <c r="N99" s="205" t="e" vm="3">
        <f t="shared" ca="1" si="55"/>
        <v>#VALUE!</v>
      </c>
      <c r="O99" s="205" t="e" vm="3">
        <f t="shared" ca="1" si="55"/>
        <v>#VALUE!</v>
      </c>
      <c r="P99" s="205" t="e" vm="3">
        <f t="shared" ca="1" si="55"/>
        <v>#VALUE!</v>
      </c>
      <c r="Q99" s="205" t="e" vm="3">
        <f t="shared" ca="1" si="55"/>
        <v>#VALUE!</v>
      </c>
      <c r="R99" s="205" t="e" vm="3">
        <f t="shared" ca="1" si="55"/>
        <v>#VALUE!</v>
      </c>
      <c r="S99" s="205" t="e" vm="3">
        <f t="shared" ca="1" si="55"/>
        <v>#VALUE!</v>
      </c>
      <c r="T99" s="205" t="e" vm="3">
        <f t="shared" ca="1" si="55"/>
        <v>#VALUE!</v>
      </c>
      <c r="U99" s="205" t="e" vm="3">
        <f t="shared" ca="1" si="55"/>
        <v>#VALUE!</v>
      </c>
      <c r="V99" s="205" t="e" vm="3">
        <f t="shared" ca="1" si="55"/>
        <v>#VALUE!</v>
      </c>
      <c r="W99" s="205" t="e" vm="3">
        <f t="shared" ca="1" si="55"/>
        <v>#VALUE!</v>
      </c>
      <c r="X99" s="205" t="e" vm="3">
        <f t="shared" ca="1" si="55"/>
        <v>#VALUE!</v>
      </c>
      <c r="Y99" s="205" t="e" vm="3">
        <f t="shared" ca="1" si="55"/>
        <v>#VALUE!</v>
      </c>
      <c r="Z99" s="205" t="e" vm="3">
        <f t="shared" ca="1" si="55"/>
        <v>#VALUE!</v>
      </c>
      <c r="AA99" s="205" t="e" vm="3">
        <f t="shared" ca="1" si="55"/>
        <v>#VALUE!</v>
      </c>
      <c r="AB99" s="205" t="e" vm="3">
        <f t="shared" ca="1" si="55"/>
        <v>#VALUE!</v>
      </c>
      <c r="AC99" s="205" t="e" vm="3">
        <f t="shared" ca="1" si="55"/>
        <v>#VALUE!</v>
      </c>
      <c r="AD99" s="205" t="e" vm="3">
        <f t="shared" ca="1" si="55"/>
        <v>#VALUE!</v>
      </c>
      <c r="AE99" s="205" t="e" vm="3">
        <f t="shared" ca="1" si="55"/>
        <v>#VALUE!</v>
      </c>
      <c r="AF99" s="205" t="e" vm="3">
        <f t="shared" ca="1" si="55"/>
        <v>#VALUE!</v>
      </c>
      <c r="AG99" s="205" t="e" vm="3">
        <f t="shared" ca="1" si="55"/>
        <v>#VALUE!</v>
      </c>
      <c r="AH99" s="205" t="e" vm="3">
        <f t="shared" ca="1" si="55"/>
        <v>#VALUE!</v>
      </c>
      <c r="AI99" s="205" t="e" vm="3">
        <f t="shared" ca="1" si="55"/>
        <v>#VALUE!</v>
      </c>
      <c r="AJ99" s="205" t="e" vm="3">
        <f t="shared" ca="1" si="55"/>
        <v>#VALUE!</v>
      </c>
      <c r="AK99" s="205" t="e" vm="3">
        <f t="shared" ca="1" si="55"/>
        <v>#VALUE!</v>
      </c>
      <c r="AL99" s="205" t="e" vm="3">
        <f t="shared" ca="1" si="55"/>
        <v>#VALUE!</v>
      </c>
      <c r="AM99" s="205" t="e" vm="3">
        <f t="shared" ca="1" si="55"/>
        <v>#VALUE!</v>
      </c>
      <c r="AN99" s="205" t="e" vm="3">
        <f t="shared" ca="1" si="55"/>
        <v>#VALUE!</v>
      </c>
      <c r="AO99" s="205" t="e" vm="3">
        <f t="shared" ca="1" si="55"/>
        <v>#VALUE!</v>
      </c>
      <c r="AP99" s="205" t="e" vm="3">
        <f t="shared" ca="1" si="55"/>
        <v>#VALUE!</v>
      </c>
      <c r="AQ99" s="205" t="e" vm="3">
        <f t="shared" ca="1" si="55"/>
        <v>#VALUE!</v>
      </c>
      <c r="AR99" s="205" t="e" vm="3">
        <f t="shared" ca="1" si="55"/>
        <v>#VALUE!</v>
      </c>
      <c r="AS99" s="205" t="e" vm="3">
        <f t="shared" ca="1" si="55"/>
        <v>#VALUE!</v>
      </c>
      <c r="AT99" s="205" t="e" vm="3">
        <f t="shared" ca="1" si="55"/>
        <v>#VALUE!</v>
      </c>
      <c r="AU99" s="205" t="e" vm="3">
        <f t="shared" ca="1" si="55"/>
        <v>#VALUE!</v>
      </c>
      <c r="AV99" s="205" t="e" vm="3">
        <f t="shared" ca="1" si="55"/>
        <v>#VALUE!</v>
      </c>
      <c r="AW99" s="205" t="e" vm="3">
        <f t="shared" ca="1" si="55"/>
        <v>#VALUE!</v>
      </c>
      <c r="AX99" s="205" t="e" vm="3">
        <f t="shared" ca="1" si="55"/>
        <v>#VALUE!</v>
      </c>
      <c r="AY99" s="205" t="e" vm="3">
        <f t="shared" ca="1" si="55"/>
        <v>#VALUE!</v>
      </c>
      <c r="AZ99" s="205" t="e" vm="3">
        <f t="shared" ca="1" si="55"/>
        <v>#VALUE!</v>
      </c>
      <c r="BA99" s="205" t="e" vm="3">
        <f t="shared" ca="1" si="55"/>
        <v>#VALUE!</v>
      </c>
      <c r="BB99" s="205" t="e" vm="3">
        <f t="shared" ca="1" si="55"/>
        <v>#VALUE!</v>
      </c>
      <c r="BC99" s="205" t="e" vm="3">
        <f t="shared" ca="1" si="55"/>
        <v>#VALUE!</v>
      </c>
      <c r="BD99" s="205" t="e" vm="3">
        <f t="shared" ca="1" si="55"/>
        <v>#VALUE!</v>
      </c>
      <c r="BE99" s="205" t="e" vm="3">
        <f t="shared" ca="1" si="55"/>
        <v>#VALUE!</v>
      </c>
      <c r="BF99" s="205" t="e" vm="3">
        <f t="shared" ca="1" si="55"/>
        <v>#VALUE!</v>
      </c>
      <c r="BG99" s="205" t="e" vm="3">
        <f t="shared" ca="1" si="55"/>
        <v>#VALUE!</v>
      </c>
      <c r="BH99" s="205" t="e" vm="3">
        <f t="shared" ca="1" si="55"/>
        <v>#VALUE!</v>
      </c>
      <c r="BI99" s="205" t="e" vm="3">
        <f t="shared" ca="1" si="55"/>
        <v>#VALUE!</v>
      </c>
      <c r="BJ99" s="205" t="e" vm="3">
        <f t="shared" ca="1" si="55"/>
        <v>#VALUE!</v>
      </c>
      <c r="BK99" s="205" t="e" vm="3">
        <f t="shared" ca="1" si="55"/>
        <v>#VALUE!</v>
      </c>
      <c r="BL99" s="205" t="e" vm="3">
        <f t="shared" ca="1" si="55"/>
        <v>#VALUE!</v>
      </c>
      <c r="BM99" s="205" t="e" vm="3">
        <f t="shared" ca="1" si="55"/>
        <v>#VALUE!</v>
      </c>
      <c r="BN99" s="205" t="e" vm="3">
        <f t="shared" ca="1" si="55"/>
        <v>#VALUE!</v>
      </c>
      <c r="BO99" s="205" t="e" vm="3">
        <f t="shared" ca="1" si="55"/>
        <v>#VALUE!</v>
      </c>
      <c r="BP99" s="205" t="e" vm="3">
        <f t="shared" ca="1" si="55"/>
        <v>#VALUE!</v>
      </c>
      <c r="BQ99" s="205" t="e" vm="3">
        <f t="shared" ca="1" si="55"/>
        <v>#VALUE!</v>
      </c>
      <c r="BR99" s="205" t="e" vm="3">
        <f t="shared" ca="1" si="55"/>
        <v>#VALUE!</v>
      </c>
      <c r="BS99" s="205" t="e" vm="3">
        <f t="shared" ca="1" si="55"/>
        <v>#VALUE!</v>
      </c>
      <c r="BT99" s="205" t="e" vm="3">
        <f t="shared" ca="1" si="55"/>
        <v>#VALUE!</v>
      </c>
      <c r="BU99" s="205" t="e" vm="3">
        <f t="shared" ref="BU99:BV99" ca="1" si="56">IF($H$96, BU98-$H$94, BU100+$H$95)</f>
        <v>#VALUE!</v>
      </c>
      <c r="BV99" s="205" t="e" vm="3">
        <f t="shared" ca="1" si="56"/>
        <v>#VALUE!</v>
      </c>
    </row>
    <row r="100" spans="1:74">
      <c r="A100" s="214" t="s">
        <v>4998</v>
      </c>
      <c r="B100" s="29" t="s">
        <v>4584</v>
      </c>
      <c r="C100" s="51" t="s">
        <v>4811</v>
      </c>
      <c r="D100" s="134" t="s">
        <v>6</v>
      </c>
      <c r="E100" s="138">
        <v>0</v>
      </c>
      <c r="F100" s="147" t="str">
        <f t="shared" si="50"/>
        <v>&gt; 2005W</v>
      </c>
      <c r="H100" s="208"/>
      <c r="I100" s="205" t="e" vm="3">
        <f t="shared" ref="I100:BT100" ca="1" si="57">IF($H$96, I$99-$H$95, I$22)</f>
        <v>#VALUE!</v>
      </c>
      <c r="J100" s="205" t="e" vm="3">
        <f t="shared" ca="1" si="57"/>
        <v>#VALUE!</v>
      </c>
      <c r="K100" s="205" t="e" vm="3">
        <f t="shared" ca="1" si="57"/>
        <v>#VALUE!</v>
      </c>
      <c r="L100" s="205" t="e" vm="3">
        <f t="shared" ca="1" si="57"/>
        <v>#VALUE!</v>
      </c>
      <c r="M100" s="205" t="e" vm="3">
        <f t="shared" ca="1" si="57"/>
        <v>#VALUE!</v>
      </c>
      <c r="N100" s="205" t="e" vm="3">
        <f t="shared" ca="1" si="57"/>
        <v>#VALUE!</v>
      </c>
      <c r="O100" s="205" t="e" vm="3">
        <f t="shared" ca="1" si="57"/>
        <v>#VALUE!</v>
      </c>
      <c r="P100" s="205" t="e" vm="3">
        <f t="shared" ca="1" si="57"/>
        <v>#VALUE!</v>
      </c>
      <c r="Q100" s="205" t="e" vm="3">
        <f t="shared" ca="1" si="57"/>
        <v>#VALUE!</v>
      </c>
      <c r="R100" s="205" t="e" vm="3">
        <f t="shared" ca="1" si="57"/>
        <v>#VALUE!</v>
      </c>
      <c r="S100" s="205" t="e" vm="3">
        <f t="shared" ca="1" si="57"/>
        <v>#VALUE!</v>
      </c>
      <c r="T100" s="205" t="e" vm="3">
        <f t="shared" ca="1" si="57"/>
        <v>#VALUE!</v>
      </c>
      <c r="U100" s="205" t="e" vm="3">
        <f t="shared" ca="1" si="57"/>
        <v>#VALUE!</v>
      </c>
      <c r="V100" s="205" t="e" vm="3">
        <f t="shared" ca="1" si="57"/>
        <v>#VALUE!</v>
      </c>
      <c r="W100" s="205" t="e" vm="3">
        <f t="shared" ca="1" si="57"/>
        <v>#VALUE!</v>
      </c>
      <c r="X100" s="205" t="e" vm="3">
        <f t="shared" ca="1" si="57"/>
        <v>#VALUE!</v>
      </c>
      <c r="Y100" s="205" t="e" vm="3">
        <f t="shared" ca="1" si="57"/>
        <v>#VALUE!</v>
      </c>
      <c r="Z100" s="205" t="e" vm="3">
        <f t="shared" ca="1" si="57"/>
        <v>#VALUE!</v>
      </c>
      <c r="AA100" s="205" t="e" vm="3">
        <f t="shared" ca="1" si="57"/>
        <v>#VALUE!</v>
      </c>
      <c r="AB100" s="205" t="e" vm="3">
        <f t="shared" ca="1" si="57"/>
        <v>#VALUE!</v>
      </c>
      <c r="AC100" s="205" t="e" vm="3">
        <f t="shared" ca="1" si="57"/>
        <v>#VALUE!</v>
      </c>
      <c r="AD100" s="205" t="e" vm="3">
        <f t="shared" ca="1" si="57"/>
        <v>#VALUE!</v>
      </c>
      <c r="AE100" s="205" t="e" vm="3">
        <f t="shared" ca="1" si="57"/>
        <v>#VALUE!</v>
      </c>
      <c r="AF100" s="205" t="e" vm="3">
        <f t="shared" ca="1" si="57"/>
        <v>#VALUE!</v>
      </c>
      <c r="AG100" s="205" t="e" vm="3">
        <f t="shared" ca="1" si="57"/>
        <v>#VALUE!</v>
      </c>
      <c r="AH100" s="205" t="e" vm="3">
        <f t="shared" ca="1" si="57"/>
        <v>#VALUE!</v>
      </c>
      <c r="AI100" s="205" t="e" vm="3">
        <f t="shared" ca="1" si="57"/>
        <v>#VALUE!</v>
      </c>
      <c r="AJ100" s="205" t="e" vm="3">
        <f t="shared" ca="1" si="57"/>
        <v>#VALUE!</v>
      </c>
      <c r="AK100" s="205" t="e" vm="3">
        <f t="shared" ca="1" si="57"/>
        <v>#VALUE!</v>
      </c>
      <c r="AL100" s="205" t="e" vm="3">
        <f t="shared" ca="1" si="57"/>
        <v>#VALUE!</v>
      </c>
      <c r="AM100" s="205" t="e" vm="3">
        <f t="shared" ca="1" si="57"/>
        <v>#VALUE!</v>
      </c>
      <c r="AN100" s="205" t="e" vm="3">
        <f t="shared" ca="1" si="57"/>
        <v>#VALUE!</v>
      </c>
      <c r="AO100" s="205" t="e" vm="3">
        <f t="shared" ca="1" si="57"/>
        <v>#VALUE!</v>
      </c>
      <c r="AP100" s="205" t="e" vm="3">
        <f t="shared" ca="1" si="57"/>
        <v>#VALUE!</v>
      </c>
      <c r="AQ100" s="205" t="e" vm="3">
        <f t="shared" ca="1" si="57"/>
        <v>#VALUE!</v>
      </c>
      <c r="AR100" s="205" t="e" vm="3">
        <f t="shared" ca="1" si="57"/>
        <v>#VALUE!</v>
      </c>
      <c r="AS100" s="205" t="e" vm="3">
        <f t="shared" ca="1" si="57"/>
        <v>#VALUE!</v>
      </c>
      <c r="AT100" s="205" t="e" vm="3">
        <f t="shared" ca="1" si="57"/>
        <v>#VALUE!</v>
      </c>
      <c r="AU100" s="205" t="e" vm="3">
        <f t="shared" ca="1" si="57"/>
        <v>#VALUE!</v>
      </c>
      <c r="AV100" s="205" t="e" vm="3">
        <f t="shared" ca="1" si="57"/>
        <v>#VALUE!</v>
      </c>
      <c r="AW100" s="205" t="e" vm="3">
        <f t="shared" ca="1" si="57"/>
        <v>#VALUE!</v>
      </c>
      <c r="AX100" s="205" t="e" vm="3">
        <f t="shared" ca="1" si="57"/>
        <v>#VALUE!</v>
      </c>
      <c r="AY100" s="205" t="e" vm="3">
        <f t="shared" ca="1" si="57"/>
        <v>#VALUE!</v>
      </c>
      <c r="AZ100" s="205" t="e" vm="3">
        <f t="shared" ca="1" si="57"/>
        <v>#VALUE!</v>
      </c>
      <c r="BA100" s="205" t="e" vm="3">
        <f t="shared" ca="1" si="57"/>
        <v>#VALUE!</v>
      </c>
      <c r="BB100" s="205" t="e" vm="3">
        <f t="shared" ca="1" si="57"/>
        <v>#VALUE!</v>
      </c>
      <c r="BC100" s="205" t="e" vm="3">
        <f t="shared" ca="1" si="57"/>
        <v>#VALUE!</v>
      </c>
      <c r="BD100" s="205" t="e" vm="3">
        <f t="shared" ca="1" si="57"/>
        <v>#VALUE!</v>
      </c>
      <c r="BE100" s="205" t="e" vm="3">
        <f t="shared" ca="1" si="57"/>
        <v>#VALUE!</v>
      </c>
      <c r="BF100" s="205" t="e" vm="3">
        <f t="shared" ca="1" si="57"/>
        <v>#VALUE!</v>
      </c>
      <c r="BG100" s="205" t="e" vm="3">
        <f t="shared" ca="1" si="57"/>
        <v>#VALUE!</v>
      </c>
      <c r="BH100" s="205" t="e" vm="3">
        <f t="shared" ca="1" si="57"/>
        <v>#VALUE!</v>
      </c>
      <c r="BI100" s="205" t="e" vm="3">
        <f t="shared" ca="1" si="57"/>
        <v>#VALUE!</v>
      </c>
      <c r="BJ100" s="205" t="e" vm="3">
        <f t="shared" ca="1" si="57"/>
        <v>#VALUE!</v>
      </c>
      <c r="BK100" s="205" t="e" vm="3">
        <f t="shared" ca="1" si="57"/>
        <v>#VALUE!</v>
      </c>
      <c r="BL100" s="205" t="e" vm="3">
        <f t="shared" ca="1" si="57"/>
        <v>#VALUE!</v>
      </c>
      <c r="BM100" s="205" t="e" vm="3">
        <f t="shared" ca="1" si="57"/>
        <v>#VALUE!</v>
      </c>
      <c r="BN100" s="205" t="e" vm="3">
        <f t="shared" ca="1" si="57"/>
        <v>#VALUE!</v>
      </c>
      <c r="BO100" s="205" t="e" vm="3">
        <f t="shared" ca="1" si="57"/>
        <v>#VALUE!</v>
      </c>
      <c r="BP100" s="205" t="e" vm="3">
        <f t="shared" ca="1" si="57"/>
        <v>#VALUE!</v>
      </c>
      <c r="BQ100" s="205" t="e" vm="3">
        <f t="shared" ca="1" si="57"/>
        <v>#VALUE!</v>
      </c>
      <c r="BR100" s="205" t="e" vm="3">
        <f t="shared" ca="1" si="57"/>
        <v>#VALUE!</v>
      </c>
      <c r="BS100" s="205" t="e" vm="3">
        <f t="shared" ca="1" si="57"/>
        <v>#VALUE!</v>
      </c>
      <c r="BT100" s="205" t="e" vm="3">
        <f t="shared" ca="1" si="57"/>
        <v>#VALUE!</v>
      </c>
      <c r="BU100" s="205" t="e" vm="3">
        <f t="shared" ref="BU100:BV100" ca="1" si="58">IF($H$96, BU$99-$H$95, BU$22)</f>
        <v>#VALUE!</v>
      </c>
      <c r="BV100" s="205" t="e" vm="3">
        <f t="shared" ca="1" si="58"/>
        <v>#VALUE!</v>
      </c>
    </row>
    <row r="101" spans="1:74">
      <c r="A101" s="214" t="s">
        <v>4996</v>
      </c>
      <c r="B101" s="29" t="s">
        <v>4841</v>
      </c>
      <c r="D101" s="145"/>
      <c r="E101" s="145"/>
      <c r="F101" s="147"/>
      <c r="H101" s="208"/>
      <c r="I101" s="122" t="e">
        <f ca="1">I62/(I99-I100)</f>
        <v>#N/A</v>
      </c>
      <c r="J101" s="122" t="e">
        <f t="shared" ref="J101:BU101" ca="1" si="59">J62/(J99-J100)</f>
        <v>#N/A</v>
      </c>
      <c r="K101" s="122" t="e">
        <f t="shared" ca="1" si="59"/>
        <v>#N/A</v>
      </c>
      <c r="L101" s="122" t="e">
        <f t="shared" ca="1" si="59"/>
        <v>#N/A</v>
      </c>
      <c r="M101" s="122" t="e">
        <f t="shared" ca="1" si="59"/>
        <v>#N/A</v>
      </c>
      <c r="N101" s="122" t="e">
        <f t="shared" ca="1" si="59"/>
        <v>#N/A</v>
      </c>
      <c r="O101" s="122" t="e">
        <f t="shared" ca="1" si="59"/>
        <v>#N/A</v>
      </c>
      <c r="P101" s="122" t="e">
        <f t="shared" ca="1" si="59"/>
        <v>#N/A</v>
      </c>
      <c r="Q101" s="122" t="e">
        <f t="shared" ca="1" si="59"/>
        <v>#N/A</v>
      </c>
      <c r="R101" s="122" t="e">
        <f t="shared" ca="1" si="59"/>
        <v>#N/A</v>
      </c>
      <c r="S101" s="122" t="e">
        <f t="shared" ca="1" si="59"/>
        <v>#N/A</v>
      </c>
      <c r="T101" s="122" t="e">
        <f t="shared" ca="1" si="59"/>
        <v>#N/A</v>
      </c>
      <c r="U101" s="122" t="e">
        <f t="shared" ca="1" si="59"/>
        <v>#N/A</v>
      </c>
      <c r="V101" s="122" t="e">
        <f t="shared" ca="1" si="59"/>
        <v>#N/A</v>
      </c>
      <c r="W101" s="122" t="e">
        <f t="shared" ca="1" si="59"/>
        <v>#N/A</v>
      </c>
      <c r="X101" s="122" t="e">
        <f t="shared" ca="1" si="59"/>
        <v>#N/A</v>
      </c>
      <c r="Y101" s="122" t="e">
        <f t="shared" ca="1" si="59"/>
        <v>#N/A</v>
      </c>
      <c r="Z101" s="122" t="e">
        <f t="shared" ca="1" si="59"/>
        <v>#N/A</v>
      </c>
      <c r="AA101" s="122" t="e">
        <f t="shared" ca="1" si="59"/>
        <v>#N/A</v>
      </c>
      <c r="AB101" s="122" t="e">
        <f t="shared" ca="1" si="59"/>
        <v>#N/A</v>
      </c>
      <c r="AC101" s="122" t="e">
        <f t="shared" ca="1" si="59"/>
        <v>#N/A</v>
      </c>
      <c r="AD101" s="122" t="e">
        <f t="shared" ca="1" si="59"/>
        <v>#N/A</v>
      </c>
      <c r="AE101" s="122" t="e">
        <f t="shared" ca="1" si="59"/>
        <v>#N/A</v>
      </c>
      <c r="AF101" s="122" t="e">
        <f t="shared" ca="1" si="59"/>
        <v>#N/A</v>
      </c>
      <c r="AG101" s="122" t="e">
        <f t="shared" ca="1" si="59"/>
        <v>#N/A</v>
      </c>
      <c r="AH101" s="122" t="e">
        <f t="shared" ca="1" si="59"/>
        <v>#N/A</v>
      </c>
      <c r="AI101" s="122" t="e">
        <f t="shared" ca="1" si="59"/>
        <v>#N/A</v>
      </c>
      <c r="AJ101" s="122" t="e">
        <f t="shared" ca="1" si="59"/>
        <v>#N/A</v>
      </c>
      <c r="AK101" s="122" t="e">
        <f t="shared" ca="1" si="59"/>
        <v>#N/A</v>
      </c>
      <c r="AL101" s="122" t="e">
        <f t="shared" ca="1" si="59"/>
        <v>#N/A</v>
      </c>
      <c r="AM101" s="122" t="e">
        <f t="shared" ca="1" si="59"/>
        <v>#N/A</v>
      </c>
      <c r="AN101" s="122" t="e">
        <f t="shared" ca="1" si="59"/>
        <v>#N/A</v>
      </c>
      <c r="AO101" s="122" t="e">
        <f t="shared" ca="1" si="59"/>
        <v>#N/A</v>
      </c>
      <c r="AP101" s="122" t="e">
        <f t="shared" ca="1" si="59"/>
        <v>#N/A</v>
      </c>
      <c r="AQ101" s="122" t="e">
        <f t="shared" ca="1" si="59"/>
        <v>#N/A</v>
      </c>
      <c r="AR101" s="122" t="e">
        <f t="shared" ca="1" si="59"/>
        <v>#N/A</v>
      </c>
      <c r="AS101" s="122" t="e">
        <f t="shared" ca="1" si="59"/>
        <v>#N/A</v>
      </c>
      <c r="AT101" s="122" t="e">
        <f t="shared" ca="1" si="59"/>
        <v>#N/A</v>
      </c>
      <c r="AU101" s="122" t="e">
        <f t="shared" ca="1" si="59"/>
        <v>#N/A</v>
      </c>
      <c r="AV101" s="122" t="e">
        <f t="shared" ca="1" si="59"/>
        <v>#N/A</v>
      </c>
      <c r="AW101" s="122" t="e">
        <f t="shared" ca="1" si="59"/>
        <v>#N/A</v>
      </c>
      <c r="AX101" s="122" t="e">
        <f t="shared" ca="1" si="59"/>
        <v>#N/A</v>
      </c>
      <c r="AY101" s="122" t="e">
        <f t="shared" ca="1" si="59"/>
        <v>#N/A</v>
      </c>
      <c r="AZ101" s="122" t="e">
        <f t="shared" ca="1" si="59"/>
        <v>#N/A</v>
      </c>
      <c r="BA101" s="122" t="e">
        <f t="shared" ca="1" si="59"/>
        <v>#N/A</v>
      </c>
      <c r="BB101" s="122" t="e">
        <f t="shared" ca="1" si="59"/>
        <v>#N/A</v>
      </c>
      <c r="BC101" s="122" t="e">
        <f t="shared" ca="1" si="59"/>
        <v>#N/A</v>
      </c>
      <c r="BD101" s="122" t="e">
        <f t="shared" ca="1" si="59"/>
        <v>#N/A</v>
      </c>
      <c r="BE101" s="122" t="e">
        <f t="shared" ca="1" si="59"/>
        <v>#N/A</v>
      </c>
      <c r="BF101" s="122" t="e">
        <f t="shared" ca="1" si="59"/>
        <v>#N/A</v>
      </c>
      <c r="BG101" s="122" t="e">
        <f t="shared" ca="1" si="59"/>
        <v>#N/A</v>
      </c>
      <c r="BH101" s="122" t="e">
        <f t="shared" ca="1" si="59"/>
        <v>#N/A</v>
      </c>
      <c r="BI101" s="122" t="e">
        <f t="shared" ca="1" si="59"/>
        <v>#N/A</v>
      </c>
      <c r="BJ101" s="122" t="e">
        <f t="shared" ca="1" si="59"/>
        <v>#N/A</v>
      </c>
      <c r="BK101" s="122" t="e">
        <f t="shared" ca="1" si="59"/>
        <v>#N/A</v>
      </c>
      <c r="BL101" s="122" t="e">
        <f t="shared" ca="1" si="59"/>
        <v>#N/A</v>
      </c>
      <c r="BM101" s="122" t="e">
        <f t="shared" ca="1" si="59"/>
        <v>#N/A</v>
      </c>
      <c r="BN101" s="122" t="e">
        <f t="shared" ca="1" si="59"/>
        <v>#N/A</v>
      </c>
      <c r="BO101" s="122" t="e">
        <f t="shared" ca="1" si="59"/>
        <v>#N/A</v>
      </c>
      <c r="BP101" s="122" t="e">
        <f t="shared" ca="1" si="59"/>
        <v>#N/A</v>
      </c>
      <c r="BQ101" s="122" t="e">
        <f t="shared" ca="1" si="59"/>
        <v>#N/A</v>
      </c>
      <c r="BR101" s="122" t="e">
        <f t="shared" ca="1" si="59"/>
        <v>#N/A</v>
      </c>
      <c r="BS101" s="122" t="e">
        <f t="shared" ca="1" si="59"/>
        <v>#N/A</v>
      </c>
      <c r="BT101" s="122" t="e">
        <f t="shared" ca="1" si="59"/>
        <v>#N/A</v>
      </c>
      <c r="BU101" s="122" t="e">
        <f t="shared" ca="1" si="59"/>
        <v>#N/A</v>
      </c>
      <c r="BV101" s="122" t="e">
        <f t="shared" ref="BV101" ca="1" si="60">BV62/(BV99-BV100)</f>
        <v>#N/A</v>
      </c>
    </row>
    <row r="102" spans="1:74">
      <c r="A102" s="214" t="s">
        <v>4765</v>
      </c>
      <c r="B102" s="29" t="s">
        <v>3</v>
      </c>
      <c r="G102" s="219" t="s">
        <v>4935</v>
      </c>
      <c r="H102" s="159" t="e" cm="1">
        <f t="array" aca="1" ref="H102" ca="1">INDIRECT("'"&amp;$B$1&amp;"'!"&amp;$G102)</f>
        <v>#N/A</v>
      </c>
      <c r="I102" s="127"/>
    </row>
    <row r="103" spans="1:74">
      <c r="A103" s="214" t="s">
        <v>4767</v>
      </c>
      <c r="B103" s="29" t="s">
        <v>3</v>
      </c>
      <c r="H103" s="203" t="e" cm="1">
        <f t="array" aca="1" ref="H103" ca="1">INDEX($E$95:$E$100, $C$94-IF(H96, 3, 0))</f>
        <v>#N/A</v>
      </c>
    </row>
    <row r="104" spans="1:74">
      <c r="A104" s="214" t="s">
        <v>4779</v>
      </c>
      <c r="B104" s="29" t="s">
        <v>2</v>
      </c>
      <c r="H104" s="204" t="e">
        <f ca="1">H103*H12</f>
        <v>#N/A</v>
      </c>
    </row>
    <row r="105" spans="1:74">
      <c r="A105" s="214" t="s">
        <v>4794</v>
      </c>
      <c r="B105" s="29" t="s">
        <v>2</v>
      </c>
      <c r="F105" s="141"/>
      <c r="H105" s="153"/>
      <c r="I105" s="126" t="e">
        <f t="shared" ref="I105:BT105" ca="1" si="61">$H$104 * IF($H$102="ON", I$65, MAX(0.3,I$65)^3)</f>
        <v>#N/A</v>
      </c>
      <c r="J105" s="126" t="e">
        <f t="shared" ca="1" si="61"/>
        <v>#N/A</v>
      </c>
      <c r="K105" s="126" t="e">
        <f t="shared" ca="1" si="61"/>
        <v>#N/A</v>
      </c>
      <c r="L105" s="126" t="e">
        <f t="shared" ca="1" si="61"/>
        <v>#N/A</v>
      </c>
      <c r="M105" s="126" t="e">
        <f t="shared" ca="1" si="61"/>
        <v>#N/A</v>
      </c>
      <c r="N105" s="126" t="e">
        <f t="shared" ca="1" si="61"/>
        <v>#N/A</v>
      </c>
      <c r="O105" s="126" t="e">
        <f t="shared" ca="1" si="61"/>
        <v>#N/A</v>
      </c>
      <c r="P105" s="126" t="e">
        <f t="shared" ca="1" si="61"/>
        <v>#N/A</v>
      </c>
      <c r="Q105" s="126" t="e">
        <f t="shared" ca="1" si="61"/>
        <v>#N/A</v>
      </c>
      <c r="R105" s="126" t="e">
        <f t="shared" ca="1" si="61"/>
        <v>#N/A</v>
      </c>
      <c r="S105" s="126" t="e">
        <f t="shared" ca="1" si="61"/>
        <v>#N/A</v>
      </c>
      <c r="T105" s="126" t="e">
        <f t="shared" ca="1" si="61"/>
        <v>#N/A</v>
      </c>
      <c r="U105" s="126" t="e">
        <f t="shared" ca="1" si="61"/>
        <v>#N/A</v>
      </c>
      <c r="V105" s="126" t="e">
        <f t="shared" ca="1" si="61"/>
        <v>#N/A</v>
      </c>
      <c r="W105" s="126" t="e">
        <f t="shared" ca="1" si="61"/>
        <v>#N/A</v>
      </c>
      <c r="X105" s="126" t="e">
        <f t="shared" ca="1" si="61"/>
        <v>#N/A</v>
      </c>
      <c r="Y105" s="126" t="e">
        <f t="shared" ca="1" si="61"/>
        <v>#N/A</v>
      </c>
      <c r="Z105" s="126" t="e">
        <f t="shared" ca="1" si="61"/>
        <v>#N/A</v>
      </c>
      <c r="AA105" s="126" t="e">
        <f t="shared" ca="1" si="61"/>
        <v>#N/A</v>
      </c>
      <c r="AB105" s="126" t="e">
        <f t="shared" ca="1" si="61"/>
        <v>#N/A</v>
      </c>
      <c r="AC105" s="126" t="e">
        <f t="shared" ca="1" si="61"/>
        <v>#N/A</v>
      </c>
      <c r="AD105" s="126" t="e">
        <f t="shared" ca="1" si="61"/>
        <v>#N/A</v>
      </c>
      <c r="AE105" s="126" t="e">
        <f t="shared" ca="1" si="61"/>
        <v>#N/A</v>
      </c>
      <c r="AF105" s="126" t="e">
        <f t="shared" ca="1" si="61"/>
        <v>#N/A</v>
      </c>
      <c r="AG105" s="126" t="e">
        <f t="shared" ca="1" si="61"/>
        <v>#N/A</v>
      </c>
      <c r="AH105" s="126" t="e">
        <f t="shared" ca="1" si="61"/>
        <v>#N/A</v>
      </c>
      <c r="AI105" s="126" t="e">
        <f t="shared" ca="1" si="61"/>
        <v>#N/A</v>
      </c>
      <c r="AJ105" s="126" t="e">
        <f t="shared" ca="1" si="61"/>
        <v>#N/A</v>
      </c>
      <c r="AK105" s="126" t="e">
        <f t="shared" ca="1" si="61"/>
        <v>#N/A</v>
      </c>
      <c r="AL105" s="126" t="e">
        <f t="shared" ca="1" si="61"/>
        <v>#N/A</v>
      </c>
      <c r="AM105" s="126" t="e">
        <f t="shared" ca="1" si="61"/>
        <v>#N/A</v>
      </c>
      <c r="AN105" s="126" t="e">
        <f t="shared" ca="1" si="61"/>
        <v>#N/A</v>
      </c>
      <c r="AO105" s="126" t="e">
        <f t="shared" ca="1" si="61"/>
        <v>#N/A</v>
      </c>
      <c r="AP105" s="126" t="e">
        <f t="shared" ca="1" si="61"/>
        <v>#N/A</v>
      </c>
      <c r="AQ105" s="126" t="e">
        <f t="shared" ca="1" si="61"/>
        <v>#N/A</v>
      </c>
      <c r="AR105" s="126" t="e">
        <f t="shared" ca="1" si="61"/>
        <v>#N/A</v>
      </c>
      <c r="AS105" s="126" t="e">
        <f t="shared" ca="1" si="61"/>
        <v>#N/A</v>
      </c>
      <c r="AT105" s="126" t="e">
        <f t="shared" ca="1" si="61"/>
        <v>#N/A</v>
      </c>
      <c r="AU105" s="126" t="e">
        <f t="shared" ca="1" si="61"/>
        <v>#N/A</v>
      </c>
      <c r="AV105" s="126" t="e">
        <f t="shared" ca="1" si="61"/>
        <v>#N/A</v>
      </c>
      <c r="AW105" s="126" t="e">
        <f t="shared" ca="1" si="61"/>
        <v>#N/A</v>
      </c>
      <c r="AX105" s="126" t="e">
        <f t="shared" ca="1" si="61"/>
        <v>#N/A</v>
      </c>
      <c r="AY105" s="126" t="e">
        <f t="shared" ca="1" si="61"/>
        <v>#N/A</v>
      </c>
      <c r="AZ105" s="126" t="e">
        <f t="shared" ca="1" si="61"/>
        <v>#N/A</v>
      </c>
      <c r="BA105" s="126" t="e">
        <f t="shared" ca="1" si="61"/>
        <v>#N/A</v>
      </c>
      <c r="BB105" s="126" t="e">
        <f t="shared" ca="1" si="61"/>
        <v>#N/A</v>
      </c>
      <c r="BC105" s="126" t="e">
        <f t="shared" ca="1" si="61"/>
        <v>#N/A</v>
      </c>
      <c r="BD105" s="126" t="e">
        <f t="shared" ca="1" si="61"/>
        <v>#N/A</v>
      </c>
      <c r="BE105" s="126" t="e">
        <f t="shared" ca="1" si="61"/>
        <v>#N/A</v>
      </c>
      <c r="BF105" s="126" t="e">
        <f t="shared" ca="1" si="61"/>
        <v>#N/A</v>
      </c>
      <c r="BG105" s="126" t="e">
        <f t="shared" ca="1" si="61"/>
        <v>#N/A</v>
      </c>
      <c r="BH105" s="126" t="e">
        <f t="shared" ca="1" si="61"/>
        <v>#N/A</v>
      </c>
      <c r="BI105" s="126" t="e">
        <f t="shared" ca="1" si="61"/>
        <v>#N/A</v>
      </c>
      <c r="BJ105" s="126" t="e">
        <f t="shared" ca="1" si="61"/>
        <v>#N/A</v>
      </c>
      <c r="BK105" s="126" t="e">
        <f t="shared" ca="1" si="61"/>
        <v>#N/A</v>
      </c>
      <c r="BL105" s="126" t="e">
        <f t="shared" ca="1" si="61"/>
        <v>#N/A</v>
      </c>
      <c r="BM105" s="126" t="e">
        <f t="shared" ca="1" si="61"/>
        <v>#N/A</v>
      </c>
      <c r="BN105" s="126" t="e">
        <f t="shared" ca="1" si="61"/>
        <v>#N/A</v>
      </c>
      <c r="BO105" s="126" t="e">
        <f t="shared" ca="1" si="61"/>
        <v>#N/A</v>
      </c>
      <c r="BP105" s="126" t="e">
        <f t="shared" ca="1" si="61"/>
        <v>#N/A</v>
      </c>
      <c r="BQ105" s="126" t="e">
        <f t="shared" ca="1" si="61"/>
        <v>#N/A</v>
      </c>
      <c r="BR105" s="126" t="e">
        <f t="shared" ca="1" si="61"/>
        <v>#N/A</v>
      </c>
      <c r="BS105" s="126" t="e">
        <f t="shared" ca="1" si="61"/>
        <v>#N/A</v>
      </c>
      <c r="BT105" s="126" t="e">
        <f t="shared" ca="1" si="61"/>
        <v>#N/A</v>
      </c>
      <c r="BU105" s="126" t="e">
        <f t="shared" ref="BU105:BV105" ca="1" si="62">$H$104 * IF($H$102="ON", BU$65, MAX(0.3,BU$65)^3)</f>
        <v>#N/A</v>
      </c>
      <c r="BV105" s="126" t="e">
        <f t="shared" ca="1" si="62"/>
        <v>#N/A</v>
      </c>
    </row>
    <row r="106" spans="1:74">
      <c r="A106" s="214" t="s">
        <v>4795</v>
      </c>
      <c r="B106" s="29" t="s">
        <v>4759</v>
      </c>
      <c r="E106" s="136"/>
      <c r="F106" s="143"/>
      <c r="H106" s="153"/>
      <c r="I106" s="128" t="e">
        <f t="shared" ref="I106:BT106" ca="1" si="63">I105 * I$19 * MAX(0, IFERROR(1 - I$124/I$46, 0))</f>
        <v>#N/A</v>
      </c>
      <c r="J106" s="128" t="e">
        <f t="shared" ca="1" si="63"/>
        <v>#N/A</v>
      </c>
      <c r="K106" s="128" t="e">
        <f t="shared" ca="1" si="63"/>
        <v>#N/A</v>
      </c>
      <c r="L106" s="128" t="e">
        <f t="shared" ca="1" si="63"/>
        <v>#N/A</v>
      </c>
      <c r="M106" s="128" t="e">
        <f t="shared" ca="1" si="63"/>
        <v>#N/A</v>
      </c>
      <c r="N106" s="128" t="e">
        <f t="shared" ca="1" si="63"/>
        <v>#N/A</v>
      </c>
      <c r="O106" s="128" t="e">
        <f t="shared" ca="1" si="63"/>
        <v>#N/A</v>
      </c>
      <c r="P106" s="128" t="e">
        <f t="shared" ca="1" si="63"/>
        <v>#N/A</v>
      </c>
      <c r="Q106" s="128" t="e">
        <f t="shared" ca="1" si="63"/>
        <v>#N/A</v>
      </c>
      <c r="R106" s="128" t="e">
        <f t="shared" ca="1" si="63"/>
        <v>#N/A</v>
      </c>
      <c r="S106" s="128" t="e">
        <f t="shared" ca="1" si="63"/>
        <v>#N/A</v>
      </c>
      <c r="T106" s="128" t="e">
        <f t="shared" ca="1" si="63"/>
        <v>#N/A</v>
      </c>
      <c r="U106" s="128" t="e">
        <f t="shared" ca="1" si="63"/>
        <v>#N/A</v>
      </c>
      <c r="V106" s="128" t="e">
        <f t="shared" ca="1" si="63"/>
        <v>#N/A</v>
      </c>
      <c r="W106" s="128" t="e">
        <f t="shared" ca="1" si="63"/>
        <v>#N/A</v>
      </c>
      <c r="X106" s="128" t="e">
        <f t="shared" ca="1" si="63"/>
        <v>#N/A</v>
      </c>
      <c r="Y106" s="128" t="e">
        <f t="shared" ca="1" si="63"/>
        <v>#N/A</v>
      </c>
      <c r="Z106" s="128" t="e">
        <f t="shared" ca="1" si="63"/>
        <v>#N/A</v>
      </c>
      <c r="AA106" s="128" t="e">
        <f t="shared" ca="1" si="63"/>
        <v>#N/A</v>
      </c>
      <c r="AB106" s="128" t="e">
        <f t="shared" ca="1" si="63"/>
        <v>#N/A</v>
      </c>
      <c r="AC106" s="128" t="e">
        <f t="shared" ca="1" si="63"/>
        <v>#N/A</v>
      </c>
      <c r="AD106" s="128" t="e">
        <f t="shared" ca="1" si="63"/>
        <v>#N/A</v>
      </c>
      <c r="AE106" s="128" t="e">
        <f t="shared" ca="1" si="63"/>
        <v>#N/A</v>
      </c>
      <c r="AF106" s="128" t="e">
        <f t="shared" ca="1" si="63"/>
        <v>#N/A</v>
      </c>
      <c r="AG106" s="128" t="e">
        <f t="shared" ca="1" si="63"/>
        <v>#N/A</v>
      </c>
      <c r="AH106" s="128" t="e">
        <f t="shared" ca="1" si="63"/>
        <v>#N/A</v>
      </c>
      <c r="AI106" s="128" t="e">
        <f t="shared" ca="1" si="63"/>
        <v>#N/A</v>
      </c>
      <c r="AJ106" s="128" t="e">
        <f t="shared" ca="1" si="63"/>
        <v>#N/A</v>
      </c>
      <c r="AK106" s="128" t="e">
        <f t="shared" ca="1" si="63"/>
        <v>#N/A</v>
      </c>
      <c r="AL106" s="128" t="e">
        <f t="shared" ca="1" si="63"/>
        <v>#N/A</v>
      </c>
      <c r="AM106" s="128" t="e">
        <f t="shared" ca="1" si="63"/>
        <v>#N/A</v>
      </c>
      <c r="AN106" s="128" t="e">
        <f t="shared" ca="1" si="63"/>
        <v>#N/A</v>
      </c>
      <c r="AO106" s="128" t="e">
        <f t="shared" ca="1" si="63"/>
        <v>#N/A</v>
      </c>
      <c r="AP106" s="128" t="e">
        <f t="shared" ca="1" si="63"/>
        <v>#N/A</v>
      </c>
      <c r="AQ106" s="128" t="e">
        <f t="shared" ca="1" si="63"/>
        <v>#N/A</v>
      </c>
      <c r="AR106" s="128" t="e">
        <f t="shared" ca="1" si="63"/>
        <v>#N/A</v>
      </c>
      <c r="AS106" s="128" t="e">
        <f t="shared" ca="1" si="63"/>
        <v>#N/A</v>
      </c>
      <c r="AT106" s="128" t="e">
        <f t="shared" ca="1" si="63"/>
        <v>#N/A</v>
      </c>
      <c r="AU106" s="128" t="e">
        <f t="shared" ca="1" si="63"/>
        <v>#N/A</v>
      </c>
      <c r="AV106" s="128" t="e">
        <f t="shared" ca="1" si="63"/>
        <v>#N/A</v>
      </c>
      <c r="AW106" s="128" t="e">
        <f t="shared" ca="1" si="63"/>
        <v>#N/A</v>
      </c>
      <c r="AX106" s="128" t="e">
        <f t="shared" ca="1" si="63"/>
        <v>#N/A</v>
      </c>
      <c r="AY106" s="128" t="e">
        <f t="shared" ca="1" si="63"/>
        <v>#N/A</v>
      </c>
      <c r="AZ106" s="128" t="e">
        <f t="shared" ca="1" si="63"/>
        <v>#N/A</v>
      </c>
      <c r="BA106" s="128" t="e">
        <f t="shared" ca="1" si="63"/>
        <v>#N/A</v>
      </c>
      <c r="BB106" s="128" t="e">
        <f t="shared" ca="1" si="63"/>
        <v>#N/A</v>
      </c>
      <c r="BC106" s="128" t="e">
        <f t="shared" ca="1" si="63"/>
        <v>#N/A</v>
      </c>
      <c r="BD106" s="128" t="e">
        <f t="shared" ca="1" si="63"/>
        <v>#N/A</v>
      </c>
      <c r="BE106" s="128" t="e">
        <f t="shared" ca="1" si="63"/>
        <v>#N/A</v>
      </c>
      <c r="BF106" s="128" t="e">
        <f t="shared" ca="1" si="63"/>
        <v>#N/A</v>
      </c>
      <c r="BG106" s="128" t="e">
        <f t="shared" ca="1" si="63"/>
        <v>#N/A</v>
      </c>
      <c r="BH106" s="128" t="e">
        <f t="shared" ca="1" si="63"/>
        <v>#N/A</v>
      </c>
      <c r="BI106" s="128" t="e">
        <f t="shared" ca="1" si="63"/>
        <v>#N/A</v>
      </c>
      <c r="BJ106" s="128" t="e">
        <f t="shared" ca="1" si="63"/>
        <v>#N/A</v>
      </c>
      <c r="BK106" s="128" t="e">
        <f t="shared" ca="1" si="63"/>
        <v>#N/A</v>
      </c>
      <c r="BL106" s="128" t="e">
        <f t="shared" ca="1" si="63"/>
        <v>#N/A</v>
      </c>
      <c r="BM106" s="128" t="e">
        <f t="shared" ca="1" si="63"/>
        <v>#N/A</v>
      </c>
      <c r="BN106" s="128" t="e">
        <f t="shared" ca="1" si="63"/>
        <v>#N/A</v>
      </c>
      <c r="BO106" s="128" t="e">
        <f t="shared" ca="1" si="63"/>
        <v>#N/A</v>
      </c>
      <c r="BP106" s="128" t="e">
        <f t="shared" ca="1" si="63"/>
        <v>#N/A</v>
      </c>
      <c r="BQ106" s="128" t="e">
        <f t="shared" ca="1" si="63"/>
        <v>#N/A</v>
      </c>
      <c r="BR106" s="128" t="e">
        <f t="shared" ca="1" si="63"/>
        <v>#N/A</v>
      </c>
      <c r="BS106" s="128" t="e">
        <f t="shared" ca="1" si="63"/>
        <v>#N/A</v>
      </c>
      <c r="BT106" s="128" t="e">
        <f t="shared" ca="1" si="63"/>
        <v>#N/A</v>
      </c>
      <c r="BU106" s="128" t="e">
        <f t="shared" ref="BU106:BV106" ca="1" si="64">BU105 * BU$19 * MAX(0, IFERROR(1 - BU$124/BU$46, 0))</f>
        <v>#N/A</v>
      </c>
      <c r="BV106" s="128" t="e">
        <f t="shared" ca="1" si="64"/>
        <v>#N/A</v>
      </c>
    </row>
    <row r="107" spans="1:74">
      <c r="A107" s="214" t="s">
        <v>4761</v>
      </c>
      <c r="B107" s="29" t="s">
        <v>4609</v>
      </c>
      <c r="E107" s="136"/>
      <c r="F107" s="143"/>
      <c r="H107" s="199" t="e">
        <f ca="1">SUM(I106:BV106)/1000</f>
        <v>#N/A</v>
      </c>
    </row>
    <row r="108" spans="1:74">
      <c r="E108" s="136"/>
      <c r="F108" s="143"/>
      <c r="H108" s="143"/>
    </row>
    <row r="109" spans="1:74">
      <c r="A109" s="156" t="s">
        <v>4755</v>
      </c>
    </row>
    <row r="110" spans="1:74">
      <c r="A110" s="214" t="s">
        <v>4756</v>
      </c>
      <c r="B110" s="29" t="s">
        <v>3</v>
      </c>
      <c r="G110" s="219" t="s">
        <v>4853</v>
      </c>
      <c r="H110" s="159" t="e" cm="1">
        <f t="array" aca="1" ref="H110" ca="1">INDIRECT("'"&amp;$B$1&amp;"'!"&amp;$G110)</f>
        <v>#N/A</v>
      </c>
    </row>
    <row r="111" spans="1:74">
      <c r="A111" s="214" t="s">
        <v>4985</v>
      </c>
      <c r="B111" s="29" t="s">
        <v>2</v>
      </c>
      <c r="G111" s="219"/>
      <c r="H111" s="221" t="e">
        <f ca="1">$H$12</f>
        <v>#N/A</v>
      </c>
    </row>
    <row r="112" spans="1:74">
      <c r="A112" s="214" t="s">
        <v>4986</v>
      </c>
      <c r="B112" s="29" t="s">
        <v>4584</v>
      </c>
      <c r="G112" s="219"/>
      <c r="H112" s="221" t="e" vm="3">
        <f ca="1">IF(OR($H$4="A",$H$96), $H$7, 10)</f>
        <v>#VALUE!</v>
      </c>
    </row>
    <row r="113" spans="1:74">
      <c r="A113" s="214" t="s">
        <v>4987</v>
      </c>
      <c r="B113" s="29" t="s">
        <v>4584</v>
      </c>
      <c r="G113" s="219"/>
      <c r="H113" s="221" t="e" vm="3">
        <f ca="1">IF(OR($H$4="A",$H$96), 6, 3)</f>
        <v>#VALUE!</v>
      </c>
    </row>
    <row r="114" spans="1:74">
      <c r="A114" s="214" t="s">
        <v>5004</v>
      </c>
      <c r="B114" s="29" t="s">
        <v>4841</v>
      </c>
      <c r="G114" s="219"/>
      <c r="H114" s="221" t="e">
        <f ca="1">H111/H113</f>
        <v>#N/A</v>
      </c>
      <c r="I114" s="70"/>
      <c r="J114" s="70"/>
    </row>
    <row r="115" spans="1:74">
      <c r="A115" s="214" t="s">
        <v>4988</v>
      </c>
      <c r="B115" s="29" t="s">
        <v>4584</v>
      </c>
      <c r="G115" s="219"/>
      <c r="H115" s="221" t="e" vm="3">
        <f ca="1">$H$112 + IF(OR($H$4="A",$H$96), 7, 5)</f>
        <v>#VALUE!</v>
      </c>
    </row>
    <row r="116" spans="1:74">
      <c r="A116" s="214" t="s">
        <v>4989</v>
      </c>
      <c r="B116" s="29" t="s">
        <v>4584</v>
      </c>
      <c r="G116" s="219"/>
      <c r="H116" s="221" t="e" vm="3">
        <f ca="1">IF(OR($H$4="A",$H$96), 4, 4)</f>
        <v>#VALUE!</v>
      </c>
    </row>
    <row r="117" spans="1:74">
      <c r="A117" s="214" t="s">
        <v>4995</v>
      </c>
      <c r="B117" s="29" t="s">
        <v>4841</v>
      </c>
      <c r="G117" s="219"/>
      <c r="H117" s="221" t="e">
        <f ca="1">H111/H116</f>
        <v>#N/A</v>
      </c>
      <c r="I117" s="70"/>
      <c r="J117" s="70"/>
    </row>
    <row r="118" spans="1:74">
      <c r="A118" s="214" t="s">
        <v>4993</v>
      </c>
      <c r="B118" s="29" t="s">
        <v>4584</v>
      </c>
      <c r="G118" s="219"/>
      <c r="H118" s="222" t="e" vm="3">
        <f ca="1">((H115-H112) - ((H115+H116)-(H112+H113))) / (LN(H115-H112) - LN((H115+H116)-(H112+H113)))</f>
        <v>#VALUE!</v>
      </c>
    </row>
    <row r="119" spans="1:74">
      <c r="A119" s="214" t="s">
        <v>4984</v>
      </c>
      <c r="B119" s="29" t="s">
        <v>4841</v>
      </c>
      <c r="G119" s="219"/>
      <c r="H119" s="204" t="e">
        <f ca="1">$H$111/H118</f>
        <v>#N/A</v>
      </c>
    </row>
    <row r="120" spans="1:74">
      <c r="A120" s="214" t="s">
        <v>4979</v>
      </c>
      <c r="B120" s="29" t="s">
        <v>4584</v>
      </c>
      <c r="G120" s="219"/>
      <c r="H120" s="153"/>
      <c r="I120" s="122" t="e" vm="3">
        <f ca="1">IF(OR($H$4="A",$H$96), I$20, I$22)</f>
        <v>#VALUE!</v>
      </c>
      <c r="J120" s="122" t="e" vm="3">
        <f t="shared" ref="J120:BU120" ca="1" si="65">IF(OR($H$4="A",$H$96),J$20,J$22)</f>
        <v>#VALUE!</v>
      </c>
      <c r="K120" s="122" t="e" vm="3">
        <f t="shared" ca="1" si="65"/>
        <v>#VALUE!</v>
      </c>
      <c r="L120" s="122" t="e" vm="3">
        <f t="shared" ca="1" si="65"/>
        <v>#VALUE!</v>
      </c>
      <c r="M120" s="122" t="e" vm="3">
        <f t="shared" ca="1" si="65"/>
        <v>#VALUE!</v>
      </c>
      <c r="N120" s="122" t="e" vm="3">
        <f t="shared" ca="1" si="65"/>
        <v>#VALUE!</v>
      </c>
      <c r="O120" s="122" t="e" vm="3">
        <f t="shared" ca="1" si="65"/>
        <v>#VALUE!</v>
      </c>
      <c r="P120" s="122" t="e" vm="3">
        <f t="shared" ca="1" si="65"/>
        <v>#VALUE!</v>
      </c>
      <c r="Q120" s="122" t="e" vm="3">
        <f t="shared" ca="1" si="65"/>
        <v>#VALUE!</v>
      </c>
      <c r="R120" s="122" t="e" vm="3">
        <f t="shared" ca="1" si="65"/>
        <v>#VALUE!</v>
      </c>
      <c r="S120" s="122" t="e" vm="3">
        <f t="shared" ca="1" si="65"/>
        <v>#VALUE!</v>
      </c>
      <c r="T120" s="122" t="e" vm="3">
        <f t="shared" ca="1" si="65"/>
        <v>#VALUE!</v>
      </c>
      <c r="U120" s="122" t="e" vm="3">
        <f t="shared" ca="1" si="65"/>
        <v>#VALUE!</v>
      </c>
      <c r="V120" s="122" t="e" vm="3">
        <f t="shared" ca="1" si="65"/>
        <v>#VALUE!</v>
      </c>
      <c r="W120" s="122" t="e" vm="3">
        <f t="shared" ca="1" si="65"/>
        <v>#VALUE!</v>
      </c>
      <c r="X120" s="122" t="e" vm="3">
        <f t="shared" ca="1" si="65"/>
        <v>#VALUE!</v>
      </c>
      <c r="Y120" s="122" t="e" vm="3">
        <f t="shared" ca="1" si="65"/>
        <v>#VALUE!</v>
      </c>
      <c r="Z120" s="122" t="e" vm="3">
        <f t="shared" ca="1" si="65"/>
        <v>#VALUE!</v>
      </c>
      <c r="AA120" s="122" t="e" vm="3">
        <f t="shared" ca="1" si="65"/>
        <v>#VALUE!</v>
      </c>
      <c r="AB120" s="122" t="e" vm="3">
        <f t="shared" ca="1" si="65"/>
        <v>#VALUE!</v>
      </c>
      <c r="AC120" s="122" t="e" vm="3">
        <f t="shared" ca="1" si="65"/>
        <v>#VALUE!</v>
      </c>
      <c r="AD120" s="122" t="e" vm="3">
        <f t="shared" ca="1" si="65"/>
        <v>#VALUE!</v>
      </c>
      <c r="AE120" s="122" t="e" vm="3">
        <f t="shared" ca="1" si="65"/>
        <v>#VALUE!</v>
      </c>
      <c r="AF120" s="122" t="e" vm="3">
        <f t="shared" ca="1" si="65"/>
        <v>#VALUE!</v>
      </c>
      <c r="AG120" s="122" t="e" vm="3">
        <f t="shared" ca="1" si="65"/>
        <v>#VALUE!</v>
      </c>
      <c r="AH120" s="122" t="e" vm="3">
        <f t="shared" ca="1" si="65"/>
        <v>#VALUE!</v>
      </c>
      <c r="AI120" s="122" t="e" vm="3">
        <f t="shared" ca="1" si="65"/>
        <v>#VALUE!</v>
      </c>
      <c r="AJ120" s="122" t="e" vm="3">
        <f t="shared" ca="1" si="65"/>
        <v>#VALUE!</v>
      </c>
      <c r="AK120" s="122" t="e" vm="3">
        <f t="shared" ca="1" si="65"/>
        <v>#VALUE!</v>
      </c>
      <c r="AL120" s="122" t="e" vm="3">
        <f t="shared" ca="1" si="65"/>
        <v>#VALUE!</v>
      </c>
      <c r="AM120" s="122" t="e" vm="3">
        <f t="shared" ca="1" si="65"/>
        <v>#VALUE!</v>
      </c>
      <c r="AN120" s="122" t="e" vm="3">
        <f t="shared" ca="1" si="65"/>
        <v>#VALUE!</v>
      </c>
      <c r="AO120" s="122" t="e" vm="3">
        <f t="shared" ca="1" si="65"/>
        <v>#VALUE!</v>
      </c>
      <c r="AP120" s="122" t="e" vm="3">
        <f t="shared" ca="1" si="65"/>
        <v>#VALUE!</v>
      </c>
      <c r="AQ120" s="122" t="e" vm="3">
        <f t="shared" ca="1" si="65"/>
        <v>#VALUE!</v>
      </c>
      <c r="AR120" s="122" t="e" vm="3">
        <f t="shared" ca="1" si="65"/>
        <v>#VALUE!</v>
      </c>
      <c r="AS120" s="122" t="e" vm="3">
        <f t="shared" ca="1" si="65"/>
        <v>#VALUE!</v>
      </c>
      <c r="AT120" s="122" t="e" vm="3">
        <f t="shared" ca="1" si="65"/>
        <v>#VALUE!</v>
      </c>
      <c r="AU120" s="122" t="e" vm="3">
        <f t="shared" ca="1" si="65"/>
        <v>#VALUE!</v>
      </c>
      <c r="AV120" s="122" t="e" vm="3">
        <f t="shared" ca="1" si="65"/>
        <v>#VALUE!</v>
      </c>
      <c r="AW120" s="122" t="e" vm="3">
        <f t="shared" ca="1" si="65"/>
        <v>#VALUE!</v>
      </c>
      <c r="AX120" s="122" t="e" vm="3">
        <f t="shared" ca="1" si="65"/>
        <v>#VALUE!</v>
      </c>
      <c r="AY120" s="122" t="e" vm="3">
        <f t="shared" ca="1" si="65"/>
        <v>#VALUE!</v>
      </c>
      <c r="AZ120" s="122" t="e" vm="3">
        <f t="shared" ca="1" si="65"/>
        <v>#VALUE!</v>
      </c>
      <c r="BA120" s="122" t="e" vm="3">
        <f t="shared" ca="1" si="65"/>
        <v>#VALUE!</v>
      </c>
      <c r="BB120" s="122" t="e" vm="3">
        <f t="shared" ca="1" si="65"/>
        <v>#VALUE!</v>
      </c>
      <c r="BC120" s="122" t="e" vm="3">
        <f t="shared" ca="1" si="65"/>
        <v>#VALUE!</v>
      </c>
      <c r="BD120" s="122" t="e" vm="3">
        <f t="shared" ca="1" si="65"/>
        <v>#VALUE!</v>
      </c>
      <c r="BE120" s="122" t="e" vm="3">
        <f t="shared" ca="1" si="65"/>
        <v>#VALUE!</v>
      </c>
      <c r="BF120" s="122" t="e" vm="3">
        <f t="shared" ca="1" si="65"/>
        <v>#VALUE!</v>
      </c>
      <c r="BG120" s="122" t="e" vm="3">
        <f t="shared" ca="1" si="65"/>
        <v>#VALUE!</v>
      </c>
      <c r="BH120" s="122" t="e" vm="3">
        <f t="shared" ca="1" si="65"/>
        <v>#VALUE!</v>
      </c>
      <c r="BI120" s="122" t="e" vm="3">
        <f t="shared" ca="1" si="65"/>
        <v>#VALUE!</v>
      </c>
      <c r="BJ120" s="122" t="e" vm="3">
        <f t="shared" ca="1" si="65"/>
        <v>#VALUE!</v>
      </c>
      <c r="BK120" s="122" t="e" vm="3">
        <f t="shared" ca="1" si="65"/>
        <v>#VALUE!</v>
      </c>
      <c r="BL120" s="122" t="e" vm="3">
        <f t="shared" ca="1" si="65"/>
        <v>#VALUE!</v>
      </c>
      <c r="BM120" s="122" t="e" vm="3">
        <f t="shared" ca="1" si="65"/>
        <v>#VALUE!</v>
      </c>
      <c r="BN120" s="122" t="e" vm="3">
        <f t="shared" ca="1" si="65"/>
        <v>#VALUE!</v>
      </c>
      <c r="BO120" s="122" t="e" vm="3">
        <f t="shared" ca="1" si="65"/>
        <v>#VALUE!</v>
      </c>
      <c r="BP120" s="122" t="e" vm="3">
        <f t="shared" ca="1" si="65"/>
        <v>#VALUE!</v>
      </c>
      <c r="BQ120" s="122" t="e" vm="3">
        <f t="shared" ca="1" si="65"/>
        <v>#VALUE!</v>
      </c>
      <c r="BR120" s="122" t="e" vm="3">
        <f t="shared" ca="1" si="65"/>
        <v>#VALUE!</v>
      </c>
      <c r="BS120" s="122" t="e" vm="3">
        <f t="shared" ca="1" si="65"/>
        <v>#VALUE!</v>
      </c>
      <c r="BT120" s="122" t="e" vm="3">
        <f t="shared" ca="1" si="65"/>
        <v>#VALUE!</v>
      </c>
      <c r="BU120" s="122" t="e" vm="3">
        <f t="shared" ca="1" si="65"/>
        <v>#VALUE!</v>
      </c>
      <c r="BV120" s="122" t="e" vm="3">
        <f t="shared" ref="BV120" ca="1" si="66">IF(OR($H$4="A",$H$96),BV$20,BV$22)</f>
        <v>#VALUE!</v>
      </c>
    </row>
    <row r="121" spans="1:74">
      <c r="A121" s="214" t="s">
        <v>4975</v>
      </c>
      <c r="B121" s="29" t="s">
        <v>4584</v>
      </c>
      <c r="H121" s="153"/>
      <c r="I121" s="122" t="e">
        <f t="shared" ref="I121:BT121" ca="1" si="67">IF($H$5="W", I$82+$H$79, I$82)</f>
        <v>#VALUE!</v>
      </c>
      <c r="J121" s="122" t="e">
        <f t="shared" ca="1" si="67"/>
        <v>#VALUE!</v>
      </c>
      <c r="K121" s="122" t="e">
        <f t="shared" ca="1" si="67"/>
        <v>#VALUE!</v>
      </c>
      <c r="L121" s="122" t="e">
        <f t="shared" ca="1" si="67"/>
        <v>#VALUE!</v>
      </c>
      <c r="M121" s="122" t="e">
        <f t="shared" ca="1" si="67"/>
        <v>#VALUE!</v>
      </c>
      <c r="N121" s="122" t="e">
        <f t="shared" ca="1" si="67"/>
        <v>#VALUE!</v>
      </c>
      <c r="O121" s="122" t="e">
        <f t="shared" ca="1" si="67"/>
        <v>#VALUE!</v>
      </c>
      <c r="P121" s="122" t="e">
        <f t="shared" ca="1" si="67"/>
        <v>#VALUE!</v>
      </c>
      <c r="Q121" s="122" t="e">
        <f t="shared" ca="1" si="67"/>
        <v>#VALUE!</v>
      </c>
      <c r="R121" s="122" t="e">
        <f t="shared" ca="1" si="67"/>
        <v>#VALUE!</v>
      </c>
      <c r="S121" s="122" t="e">
        <f t="shared" ca="1" si="67"/>
        <v>#VALUE!</v>
      </c>
      <c r="T121" s="122" t="e">
        <f t="shared" ca="1" si="67"/>
        <v>#VALUE!</v>
      </c>
      <c r="U121" s="122" t="e">
        <f t="shared" ca="1" si="67"/>
        <v>#VALUE!</v>
      </c>
      <c r="V121" s="122" t="e">
        <f t="shared" ca="1" si="67"/>
        <v>#VALUE!</v>
      </c>
      <c r="W121" s="122" t="e">
        <f ca="1">IF($H$5="W", W$82+$H$79, W$82)</f>
        <v>#VALUE!</v>
      </c>
      <c r="X121" s="122" t="e">
        <f t="shared" ca="1" si="67"/>
        <v>#VALUE!</v>
      </c>
      <c r="Y121" s="122" t="e">
        <f t="shared" ca="1" si="67"/>
        <v>#VALUE!</v>
      </c>
      <c r="Z121" s="122" t="e">
        <f t="shared" ca="1" si="67"/>
        <v>#VALUE!</v>
      </c>
      <c r="AA121" s="122" t="e">
        <f t="shared" ca="1" si="67"/>
        <v>#VALUE!</v>
      </c>
      <c r="AB121" s="122" t="e">
        <f t="shared" ca="1" si="67"/>
        <v>#VALUE!</v>
      </c>
      <c r="AC121" s="122" t="e">
        <f t="shared" ca="1" si="67"/>
        <v>#VALUE!</v>
      </c>
      <c r="AD121" s="122" t="e">
        <f t="shared" ca="1" si="67"/>
        <v>#VALUE!</v>
      </c>
      <c r="AE121" s="122" t="e">
        <f t="shared" ca="1" si="67"/>
        <v>#VALUE!</v>
      </c>
      <c r="AF121" s="122" t="e">
        <f t="shared" ca="1" si="67"/>
        <v>#VALUE!</v>
      </c>
      <c r="AG121" s="122" t="e">
        <f t="shared" ca="1" si="67"/>
        <v>#VALUE!</v>
      </c>
      <c r="AH121" s="122" t="e">
        <f t="shared" ca="1" si="67"/>
        <v>#VALUE!</v>
      </c>
      <c r="AI121" s="122" t="e">
        <f t="shared" ca="1" si="67"/>
        <v>#VALUE!</v>
      </c>
      <c r="AJ121" s="122" t="e">
        <f t="shared" ca="1" si="67"/>
        <v>#VALUE!</v>
      </c>
      <c r="AK121" s="122" t="e">
        <f t="shared" ca="1" si="67"/>
        <v>#VALUE!</v>
      </c>
      <c r="AL121" s="122" t="e">
        <f t="shared" ca="1" si="67"/>
        <v>#VALUE!</v>
      </c>
      <c r="AM121" s="122" t="e">
        <f t="shared" ca="1" si="67"/>
        <v>#VALUE!</v>
      </c>
      <c r="AN121" s="122" t="e">
        <f t="shared" ca="1" si="67"/>
        <v>#VALUE!</v>
      </c>
      <c r="AO121" s="122" t="e">
        <f t="shared" ca="1" si="67"/>
        <v>#VALUE!</v>
      </c>
      <c r="AP121" s="122" t="e">
        <f t="shared" ca="1" si="67"/>
        <v>#VALUE!</v>
      </c>
      <c r="AQ121" s="122" t="e">
        <f t="shared" ca="1" si="67"/>
        <v>#VALUE!</v>
      </c>
      <c r="AR121" s="122" t="e">
        <f t="shared" ca="1" si="67"/>
        <v>#VALUE!</v>
      </c>
      <c r="AS121" s="122" t="e">
        <f t="shared" ca="1" si="67"/>
        <v>#VALUE!</v>
      </c>
      <c r="AT121" s="122" t="e">
        <f t="shared" ca="1" si="67"/>
        <v>#VALUE!</v>
      </c>
      <c r="AU121" s="122" t="e">
        <f t="shared" ca="1" si="67"/>
        <v>#VALUE!</v>
      </c>
      <c r="AV121" s="122" t="e">
        <f t="shared" ca="1" si="67"/>
        <v>#VALUE!</v>
      </c>
      <c r="AW121" s="122" t="e">
        <f t="shared" ca="1" si="67"/>
        <v>#VALUE!</v>
      </c>
      <c r="AX121" s="122" t="e">
        <f t="shared" ca="1" si="67"/>
        <v>#VALUE!</v>
      </c>
      <c r="AY121" s="122" t="e">
        <f t="shared" ca="1" si="67"/>
        <v>#VALUE!</v>
      </c>
      <c r="AZ121" s="122" t="e">
        <f t="shared" ca="1" si="67"/>
        <v>#VALUE!</v>
      </c>
      <c r="BA121" s="122" t="e">
        <f t="shared" ca="1" si="67"/>
        <v>#VALUE!</v>
      </c>
      <c r="BB121" s="122" t="e">
        <f t="shared" ca="1" si="67"/>
        <v>#VALUE!</v>
      </c>
      <c r="BC121" s="122" t="e">
        <f t="shared" ca="1" si="67"/>
        <v>#VALUE!</v>
      </c>
      <c r="BD121" s="122" t="e">
        <f t="shared" ca="1" si="67"/>
        <v>#VALUE!</v>
      </c>
      <c r="BE121" s="122" t="e">
        <f t="shared" ca="1" si="67"/>
        <v>#VALUE!</v>
      </c>
      <c r="BF121" s="122" t="e">
        <f t="shared" ca="1" si="67"/>
        <v>#VALUE!</v>
      </c>
      <c r="BG121" s="122" t="e">
        <f t="shared" ca="1" si="67"/>
        <v>#VALUE!</v>
      </c>
      <c r="BH121" s="122" t="e">
        <f t="shared" ca="1" si="67"/>
        <v>#VALUE!</v>
      </c>
      <c r="BI121" s="122" t="e">
        <f t="shared" ca="1" si="67"/>
        <v>#VALUE!</v>
      </c>
      <c r="BJ121" s="122" t="e">
        <f t="shared" ca="1" si="67"/>
        <v>#VALUE!</v>
      </c>
      <c r="BK121" s="122" t="e">
        <f t="shared" ca="1" si="67"/>
        <v>#VALUE!</v>
      </c>
      <c r="BL121" s="122" t="e">
        <f t="shared" ca="1" si="67"/>
        <v>#VALUE!</v>
      </c>
      <c r="BM121" s="122" t="e">
        <f t="shared" ca="1" si="67"/>
        <v>#VALUE!</v>
      </c>
      <c r="BN121" s="122" t="e">
        <f t="shared" ca="1" si="67"/>
        <v>#VALUE!</v>
      </c>
      <c r="BO121" s="122" t="e">
        <f t="shared" ca="1" si="67"/>
        <v>#VALUE!</v>
      </c>
      <c r="BP121" s="122" t="e">
        <f t="shared" ca="1" si="67"/>
        <v>#VALUE!</v>
      </c>
      <c r="BQ121" s="122" t="e">
        <f t="shared" ca="1" si="67"/>
        <v>#VALUE!</v>
      </c>
      <c r="BR121" s="122" t="e">
        <f t="shared" ca="1" si="67"/>
        <v>#VALUE!</v>
      </c>
      <c r="BS121" s="122" t="e">
        <f t="shared" ca="1" si="67"/>
        <v>#VALUE!</v>
      </c>
      <c r="BT121" s="122" t="e">
        <f t="shared" ca="1" si="67"/>
        <v>#VALUE!</v>
      </c>
      <c r="BU121" s="122" t="e">
        <f t="shared" ref="BU121:BV121" ca="1" si="68">IF($H$5="W", BU$82+$H$79, BU$82)</f>
        <v>#VALUE!</v>
      </c>
      <c r="BV121" s="122" t="e">
        <f t="shared" ca="1" si="68"/>
        <v>#VALUE!</v>
      </c>
    </row>
    <row r="122" spans="1:74">
      <c r="A122" s="214" t="s">
        <v>4983</v>
      </c>
      <c r="B122" s="29" t="s">
        <v>4584</v>
      </c>
      <c r="H122" s="153"/>
      <c r="I122" s="122" t="e">
        <f ca="1">I121+$H$80</f>
        <v>#VALUE!</v>
      </c>
      <c r="J122" s="122" t="e">
        <f t="shared" ref="J122:BU122" ca="1" si="69">J121+$H$80</f>
        <v>#VALUE!</v>
      </c>
      <c r="K122" s="122" t="e">
        <f t="shared" ca="1" si="69"/>
        <v>#VALUE!</v>
      </c>
      <c r="L122" s="122" t="e">
        <f t="shared" ca="1" si="69"/>
        <v>#VALUE!</v>
      </c>
      <c r="M122" s="122" t="e">
        <f t="shared" ca="1" si="69"/>
        <v>#VALUE!</v>
      </c>
      <c r="N122" s="122" t="e">
        <f t="shared" ca="1" si="69"/>
        <v>#VALUE!</v>
      </c>
      <c r="O122" s="122" t="e">
        <f t="shared" ca="1" si="69"/>
        <v>#VALUE!</v>
      </c>
      <c r="P122" s="122" t="e">
        <f t="shared" ca="1" si="69"/>
        <v>#VALUE!</v>
      </c>
      <c r="Q122" s="122" t="e">
        <f t="shared" ca="1" si="69"/>
        <v>#VALUE!</v>
      </c>
      <c r="R122" s="122" t="e">
        <f t="shared" ca="1" si="69"/>
        <v>#VALUE!</v>
      </c>
      <c r="S122" s="122" t="e">
        <f t="shared" ca="1" si="69"/>
        <v>#VALUE!</v>
      </c>
      <c r="T122" s="122" t="e">
        <f t="shared" ca="1" si="69"/>
        <v>#VALUE!</v>
      </c>
      <c r="U122" s="122" t="e">
        <f t="shared" ca="1" si="69"/>
        <v>#VALUE!</v>
      </c>
      <c r="V122" s="122" t="e">
        <f t="shared" ca="1" si="69"/>
        <v>#VALUE!</v>
      </c>
      <c r="W122" s="122" t="e">
        <f t="shared" ca="1" si="69"/>
        <v>#VALUE!</v>
      </c>
      <c r="X122" s="122" t="e">
        <f t="shared" ca="1" si="69"/>
        <v>#VALUE!</v>
      </c>
      <c r="Y122" s="122" t="e">
        <f t="shared" ca="1" si="69"/>
        <v>#VALUE!</v>
      </c>
      <c r="Z122" s="122" t="e">
        <f t="shared" ca="1" si="69"/>
        <v>#VALUE!</v>
      </c>
      <c r="AA122" s="122" t="e">
        <f t="shared" ca="1" si="69"/>
        <v>#VALUE!</v>
      </c>
      <c r="AB122" s="122" t="e">
        <f t="shared" ca="1" si="69"/>
        <v>#VALUE!</v>
      </c>
      <c r="AC122" s="122" t="e">
        <f t="shared" ca="1" si="69"/>
        <v>#VALUE!</v>
      </c>
      <c r="AD122" s="122" t="e">
        <f t="shared" ca="1" si="69"/>
        <v>#VALUE!</v>
      </c>
      <c r="AE122" s="122" t="e">
        <f t="shared" ca="1" si="69"/>
        <v>#VALUE!</v>
      </c>
      <c r="AF122" s="122" t="e">
        <f t="shared" ca="1" si="69"/>
        <v>#VALUE!</v>
      </c>
      <c r="AG122" s="122" t="e">
        <f t="shared" ca="1" si="69"/>
        <v>#VALUE!</v>
      </c>
      <c r="AH122" s="122" t="e">
        <f t="shared" ca="1" si="69"/>
        <v>#VALUE!</v>
      </c>
      <c r="AI122" s="122" t="e">
        <f t="shared" ca="1" si="69"/>
        <v>#VALUE!</v>
      </c>
      <c r="AJ122" s="122" t="e">
        <f t="shared" ca="1" si="69"/>
        <v>#VALUE!</v>
      </c>
      <c r="AK122" s="122" t="e">
        <f t="shared" ca="1" si="69"/>
        <v>#VALUE!</v>
      </c>
      <c r="AL122" s="122" t="e">
        <f t="shared" ca="1" si="69"/>
        <v>#VALUE!</v>
      </c>
      <c r="AM122" s="122" t="e">
        <f t="shared" ca="1" si="69"/>
        <v>#VALUE!</v>
      </c>
      <c r="AN122" s="122" t="e">
        <f t="shared" ca="1" si="69"/>
        <v>#VALUE!</v>
      </c>
      <c r="AO122" s="122" t="e">
        <f t="shared" ca="1" si="69"/>
        <v>#VALUE!</v>
      </c>
      <c r="AP122" s="122" t="e">
        <f t="shared" ca="1" si="69"/>
        <v>#VALUE!</v>
      </c>
      <c r="AQ122" s="122" t="e">
        <f t="shared" ca="1" si="69"/>
        <v>#VALUE!</v>
      </c>
      <c r="AR122" s="122" t="e">
        <f t="shared" ca="1" si="69"/>
        <v>#VALUE!</v>
      </c>
      <c r="AS122" s="122" t="e">
        <f t="shared" ca="1" si="69"/>
        <v>#VALUE!</v>
      </c>
      <c r="AT122" s="122" t="e">
        <f t="shared" ca="1" si="69"/>
        <v>#VALUE!</v>
      </c>
      <c r="AU122" s="122" t="e">
        <f t="shared" ca="1" si="69"/>
        <v>#VALUE!</v>
      </c>
      <c r="AV122" s="122" t="e">
        <f t="shared" ca="1" si="69"/>
        <v>#VALUE!</v>
      </c>
      <c r="AW122" s="122" t="e">
        <f t="shared" ca="1" si="69"/>
        <v>#VALUE!</v>
      </c>
      <c r="AX122" s="122" t="e">
        <f t="shared" ca="1" si="69"/>
        <v>#VALUE!</v>
      </c>
      <c r="AY122" s="122" t="e">
        <f t="shared" ca="1" si="69"/>
        <v>#VALUE!</v>
      </c>
      <c r="AZ122" s="122" t="e">
        <f t="shared" ca="1" si="69"/>
        <v>#VALUE!</v>
      </c>
      <c r="BA122" s="122" t="e">
        <f t="shared" ca="1" si="69"/>
        <v>#VALUE!</v>
      </c>
      <c r="BB122" s="122" t="e">
        <f t="shared" ca="1" si="69"/>
        <v>#VALUE!</v>
      </c>
      <c r="BC122" s="122" t="e">
        <f t="shared" ca="1" si="69"/>
        <v>#VALUE!</v>
      </c>
      <c r="BD122" s="122" t="e">
        <f t="shared" ca="1" si="69"/>
        <v>#VALUE!</v>
      </c>
      <c r="BE122" s="122" t="e">
        <f t="shared" ca="1" si="69"/>
        <v>#VALUE!</v>
      </c>
      <c r="BF122" s="122" t="e">
        <f t="shared" ca="1" si="69"/>
        <v>#VALUE!</v>
      </c>
      <c r="BG122" s="122" t="e">
        <f t="shared" ca="1" si="69"/>
        <v>#VALUE!</v>
      </c>
      <c r="BH122" s="122" t="e">
        <f t="shared" ca="1" si="69"/>
        <v>#VALUE!</v>
      </c>
      <c r="BI122" s="122" t="e">
        <f t="shared" ca="1" si="69"/>
        <v>#VALUE!</v>
      </c>
      <c r="BJ122" s="122" t="e">
        <f t="shared" ca="1" si="69"/>
        <v>#VALUE!</v>
      </c>
      <c r="BK122" s="122" t="e">
        <f t="shared" ca="1" si="69"/>
        <v>#VALUE!</v>
      </c>
      <c r="BL122" s="122" t="e">
        <f t="shared" ca="1" si="69"/>
        <v>#VALUE!</v>
      </c>
      <c r="BM122" s="122" t="e">
        <f t="shared" ca="1" si="69"/>
        <v>#VALUE!</v>
      </c>
      <c r="BN122" s="122" t="e">
        <f t="shared" ca="1" si="69"/>
        <v>#VALUE!</v>
      </c>
      <c r="BO122" s="122" t="e">
        <f t="shared" ca="1" si="69"/>
        <v>#VALUE!</v>
      </c>
      <c r="BP122" s="122" t="e">
        <f t="shared" ca="1" si="69"/>
        <v>#VALUE!</v>
      </c>
      <c r="BQ122" s="122" t="e">
        <f t="shared" ca="1" si="69"/>
        <v>#VALUE!</v>
      </c>
      <c r="BR122" s="122" t="e">
        <f t="shared" ca="1" si="69"/>
        <v>#VALUE!</v>
      </c>
      <c r="BS122" s="122" t="e">
        <f t="shared" ca="1" si="69"/>
        <v>#VALUE!</v>
      </c>
      <c r="BT122" s="122" t="e">
        <f t="shared" ca="1" si="69"/>
        <v>#VALUE!</v>
      </c>
      <c r="BU122" s="122" t="e">
        <f t="shared" ca="1" si="69"/>
        <v>#VALUE!</v>
      </c>
      <c r="BV122" s="122" t="e">
        <f t="shared" ref="BV122" ca="1" si="70">BV121+$H$80</f>
        <v>#VALUE!</v>
      </c>
    </row>
    <row r="123" spans="1:74">
      <c r="A123" s="214" t="s">
        <v>5003</v>
      </c>
      <c r="B123" s="29" t="s">
        <v>4584</v>
      </c>
      <c r="H123" s="153"/>
      <c r="I123" s="122" t="e">
        <f ca="1">I46/$H$114 + I120</f>
        <v>#N/A</v>
      </c>
      <c r="J123" s="122" t="e">
        <f t="shared" ref="J123:BU123" ca="1" si="71">J46/$H$114 + J120</f>
        <v>#N/A</v>
      </c>
      <c r="K123" s="122" t="e">
        <f t="shared" ca="1" si="71"/>
        <v>#N/A</v>
      </c>
      <c r="L123" s="122" t="e">
        <f t="shared" ca="1" si="71"/>
        <v>#N/A</v>
      </c>
      <c r="M123" s="122" t="e">
        <f t="shared" ca="1" si="71"/>
        <v>#N/A</v>
      </c>
      <c r="N123" s="122" t="e">
        <f t="shared" ca="1" si="71"/>
        <v>#N/A</v>
      </c>
      <c r="O123" s="122" t="e">
        <f t="shared" ca="1" si="71"/>
        <v>#N/A</v>
      </c>
      <c r="P123" s="122" t="e">
        <f t="shared" ca="1" si="71"/>
        <v>#N/A</v>
      </c>
      <c r="Q123" s="122" t="e">
        <f t="shared" ca="1" si="71"/>
        <v>#N/A</v>
      </c>
      <c r="R123" s="122" t="e">
        <f t="shared" ca="1" si="71"/>
        <v>#N/A</v>
      </c>
      <c r="S123" s="122" t="e">
        <f t="shared" ca="1" si="71"/>
        <v>#N/A</v>
      </c>
      <c r="T123" s="122" t="e">
        <f t="shared" ca="1" si="71"/>
        <v>#N/A</v>
      </c>
      <c r="U123" s="122" t="e">
        <f t="shared" ca="1" si="71"/>
        <v>#N/A</v>
      </c>
      <c r="V123" s="122" t="e">
        <f t="shared" ca="1" si="71"/>
        <v>#N/A</v>
      </c>
      <c r="W123" s="122" t="e">
        <f t="shared" ca="1" si="71"/>
        <v>#N/A</v>
      </c>
      <c r="X123" s="122" t="e">
        <f t="shared" ca="1" si="71"/>
        <v>#N/A</v>
      </c>
      <c r="Y123" s="122" t="e">
        <f t="shared" ca="1" si="71"/>
        <v>#N/A</v>
      </c>
      <c r="Z123" s="122" t="e">
        <f t="shared" ca="1" si="71"/>
        <v>#N/A</v>
      </c>
      <c r="AA123" s="122" t="e">
        <f t="shared" ca="1" si="71"/>
        <v>#N/A</v>
      </c>
      <c r="AB123" s="122" t="e">
        <f t="shared" ca="1" si="71"/>
        <v>#N/A</v>
      </c>
      <c r="AC123" s="122" t="e">
        <f t="shared" ca="1" si="71"/>
        <v>#N/A</v>
      </c>
      <c r="AD123" s="122" t="e">
        <f t="shared" ca="1" si="71"/>
        <v>#N/A</v>
      </c>
      <c r="AE123" s="122" t="e">
        <f t="shared" ca="1" si="71"/>
        <v>#N/A</v>
      </c>
      <c r="AF123" s="122" t="e">
        <f t="shared" ca="1" si="71"/>
        <v>#N/A</v>
      </c>
      <c r="AG123" s="122" t="e">
        <f t="shared" ca="1" si="71"/>
        <v>#N/A</v>
      </c>
      <c r="AH123" s="122" t="e">
        <f t="shared" ca="1" si="71"/>
        <v>#N/A</v>
      </c>
      <c r="AI123" s="122" t="e">
        <f t="shared" ca="1" si="71"/>
        <v>#N/A</v>
      </c>
      <c r="AJ123" s="122" t="e">
        <f t="shared" ca="1" si="71"/>
        <v>#N/A</v>
      </c>
      <c r="AK123" s="122" t="e">
        <f t="shared" ca="1" si="71"/>
        <v>#N/A</v>
      </c>
      <c r="AL123" s="122" t="e">
        <f t="shared" ca="1" si="71"/>
        <v>#N/A</v>
      </c>
      <c r="AM123" s="122" t="e">
        <f t="shared" ca="1" si="71"/>
        <v>#N/A</v>
      </c>
      <c r="AN123" s="122" t="e">
        <f t="shared" ca="1" si="71"/>
        <v>#N/A</v>
      </c>
      <c r="AO123" s="122" t="e">
        <f t="shared" ca="1" si="71"/>
        <v>#N/A</v>
      </c>
      <c r="AP123" s="122" t="e">
        <f t="shared" ca="1" si="71"/>
        <v>#N/A</v>
      </c>
      <c r="AQ123" s="122" t="e">
        <f t="shared" ca="1" si="71"/>
        <v>#N/A</v>
      </c>
      <c r="AR123" s="122" t="e">
        <f t="shared" ca="1" si="71"/>
        <v>#N/A</v>
      </c>
      <c r="AS123" s="122" t="e">
        <f t="shared" ca="1" si="71"/>
        <v>#N/A</v>
      </c>
      <c r="AT123" s="122" t="e">
        <f t="shared" ca="1" si="71"/>
        <v>#N/A</v>
      </c>
      <c r="AU123" s="122" t="e">
        <f t="shared" ca="1" si="71"/>
        <v>#N/A</v>
      </c>
      <c r="AV123" s="122" t="e">
        <f t="shared" ca="1" si="71"/>
        <v>#N/A</v>
      </c>
      <c r="AW123" s="122" t="e">
        <f t="shared" ca="1" si="71"/>
        <v>#N/A</v>
      </c>
      <c r="AX123" s="122" t="e">
        <f t="shared" ca="1" si="71"/>
        <v>#N/A</v>
      </c>
      <c r="AY123" s="122" t="e">
        <f t="shared" ca="1" si="71"/>
        <v>#N/A</v>
      </c>
      <c r="AZ123" s="122" t="e">
        <f t="shared" ca="1" si="71"/>
        <v>#N/A</v>
      </c>
      <c r="BA123" s="122" t="e">
        <f t="shared" ca="1" si="71"/>
        <v>#N/A</v>
      </c>
      <c r="BB123" s="122" t="e">
        <f t="shared" ca="1" si="71"/>
        <v>#N/A</v>
      </c>
      <c r="BC123" s="122" t="e">
        <f t="shared" ca="1" si="71"/>
        <v>#N/A</v>
      </c>
      <c r="BD123" s="122" t="e">
        <f t="shared" ca="1" si="71"/>
        <v>#N/A</v>
      </c>
      <c r="BE123" s="122" t="e">
        <f t="shared" ca="1" si="71"/>
        <v>#N/A</v>
      </c>
      <c r="BF123" s="122" t="e">
        <f t="shared" ca="1" si="71"/>
        <v>#N/A</v>
      </c>
      <c r="BG123" s="122" t="e">
        <f t="shared" ca="1" si="71"/>
        <v>#N/A</v>
      </c>
      <c r="BH123" s="122" t="e">
        <f t="shared" ca="1" si="71"/>
        <v>#N/A</v>
      </c>
      <c r="BI123" s="122" t="e">
        <f t="shared" ca="1" si="71"/>
        <v>#N/A</v>
      </c>
      <c r="BJ123" s="122" t="e">
        <f t="shared" ca="1" si="71"/>
        <v>#N/A</v>
      </c>
      <c r="BK123" s="122" t="e">
        <f t="shared" ca="1" si="71"/>
        <v>#N/A</v>
      </c>
      <c r="BL123" s="122" t="e">
        <f t="shared" ca="1" si="71"/>
        <v>#N/A</v>
      </c>
      <c r="BM123" s="122" t="e">
        <f t="shared" ca="1" si="71"/>
        <v>#N/A</v>
      </c>
      <c r="BN123" s="122" t="e">
        <f t="shared" ca="1" si="71"/>
        <v>#N/A</v>
      </c>
      <c r="BO123" s="122" t="e">
        <f t="shared" ca="1" si="71"/>
        <v>#N/A</v>
      </c>
      <c r="BP123" s="122" t="e">
        <f t="shared" ca="1" si="71"/>
        <v>#N/A</v>
      </c>
      <c r="BQ123" s="122" t="e">
        <f t="shared" ca="1" si="71"/>
        <v>#N/A</v>
      </c>
      <c r="BR123" s="122" t="e">
        <f t="shared" ca="1" si="71"/>
        <v>#N/A</v>
      </c>
      <c r="BS123" s="122" t="e">
        <f t="shared" ca="1" si="71"/>
        <v>#N/A</v>
      </c>
      <c r="BT123" s="122" t="e">
        <f t="shared" ca="1" si="71"/>
        <v>#N/A</v>
      </c>
      <c r="BU123" s="122" t="e">
        <f t="shared" ca="1" si="71"/>
        <v>#N/A</v>
      </c>
      <c r="BV123" s="122" t="e">
        <f t="shared" ref="BV123" ca="1" si="72">BV46/$H$114 + BV120</f>
        <v>#N/A</v>
      </c>
    </row>
    <row r="124" spans="1:74">
      <c r="A124" s="214" t="s">
        <v>5002</v>
      </c>
      <c r="B124" s="29" t="s">
        <v>2</v>
      </c>
      <c r="H124" s="153"/>
      <c r="I124" s="128">
        <f t="shared" ref="I124:BT124" ca="1" si="73">MAX(0, IFERROR($H$119 * ((I121-I120) - (I122-I123)) / (LN(I121-I120) - LN(I122-I123)), 0) )</f>
        <v>0</v>
      </c>
      <c r="J124" s="128">
        <f t="shared" ca="1" si="73"/>
        <v>0</v>
      </c>
      <c r="K124" s="128">
        <f t="shared" ca="1" si="73"/>
        <v>0</v>
      </c>
      <c r="L124" s="128">
        <f t="shared" ca="1" si="73"/>
        <v>0</v>
      </c>
      <c r="M124" s="128">
        <f t="shared" ca="1" si="73"/>
        <v>0</v>
      </c>
      <c r="N124" s="128">
        <f t="shared" ca="1" si="73"/>
        <v>0</v>
      </c>
      <c r="O124" s="128">
        <f t="shared" ca="1" si="73"/>
        <v>0</v>
      </c>
      <c r="P124" s="128">
        <f t="shared" ca="1" si="73"/>
        <v>0</v>
      </c>
      <c r="Q124" s="128">
        <f t="shared" ca="1" si="73"/>
        <v>0</v>
      </c>
      <c r="R124" s="128">
        <f t="shared" ca="1" si="73"/>
        <v>0</v>
      </c>
      <c r="S124" s="128">
        <f t="shared" ca="1" si="73"/>
        <v>0</v>
      </c>
      <c r="T124" s="128">
        <f t="shared" ca="1" si="73"/>
        <v>0</v>
      </c>
      <c r="U124" s="128">
        <f t="shared" ca="1" si="73"/>
        <v>0</v>
      </c>
      <c r="V124" s="128">
        <f t="shared" ca="1" si="73"/>
        <v>0</v>
      </c>
      <c r="W124" s="128">
        <f t="shared" ca="1" si="73"/>
        <v>0</v>
      </c>
      <c r="X124" s="128">
        <f t="shared" ca="1" si="73"/>
        <v>0</v>
      </c>
      <c r="Y124" s="128">
        <f t="shared" ca="1" si="73"/>
        <v>0</v>
      </c>
      <c r="Z124" s="128">
        <f t="shared" ca="1" si="73"/>
        <v>0</v>
      </c>
      <c r="AA124" s="128">
        <f t="shared" ca="1" si="73"/>
        <v>0</v>
      </c>
      <c r="AB124" s="128">
        <f t="shared" ca="1" si="73"/>
        <v>0</v>
      </c>
      <c r="AC124" s="128">
        <f t="shared" ca="1" si="73"/>
        <v>0</v>
      </c>
      <c r="AD124" s="128">
        <f t="shared" ca="1" si="73"/>
        <v>0</v>
      </c>
      <c r="AE124" s="128">
        <f t="shared" ca="1" si="73"/>
        <v>0</v>
      </c>
      <c r="AF124" s="128">
        <f t="shared" ca="1" si="73"/>
        <v>0</v>
      </c>
      <c r="AG124" s="128">
        <f t="shared" ca="1" si="73"/>
        <v>0</v>
      </c>
      <c r="AH124" s="128">
        <f t="shared" ca="1" si="73"/>
        <v>0</v>
      </c>
      <c r="AI124" s="128">
        <f t="shared" ca="1" si="73"/>
        <v>0</v>
      </c>
      <c r="AJ124" s="128">
        <f t="shared" ca="1" si="73"/>
        <v>0</v>
      </c>
      <c r="AK124" s="128">
        <f t="shared" ca="1" si="73"/>
        <v>0</v>
      </c>
      <c r="AL124" s="128">
        <f t="shared" ca="1" si="73"/>
        <v>0</v>
      </c>
      <c r="AM124" s="128">
        <f t="shared" ca="1" si="73"/>
        <v>0</v>
      </c>
      <c r="AN124" s="128">
        <f t="shared" ca="1" si="73"/>
        <v>0</v>
      </c>
      <c r="AO124" s="128">
        <f t="shared" ca="1" si="73"/>
        <v>0</v>
      </c>
      <c r="AP124" s="128">
        <f t="shared" ca="1" si="73"/>
        <v>0</v>
      </c>
      <c r="AQ124" s="128">
        <f t="shared" ca="1" si="73"/>
        <v>0</v>
      </c>
      <c r="AR124" s="128">
        <f t="shared" ca="1" si="73"/>
        <v>0</v>
      </c>
      <c r="AS124" s="128">
        <f t="shared" ca="1" si="73"/>
        <v>0</v>
      </c>
      <c r="AT124" s="128">
        <f t="shared" ca="1" si="73"/>
        <v>0</v>
      </c>
      <c r="AU124" s="128">
        <f t="shared" ca="1" si="73"/>
        <v>0</v>
      </c>
      <c r="AV124" s="128">
        <f t="shared" ca="1" si="73"/>
        <v>0</v>
      </c>
      <c r="AW124" s="128">
        <f t="shared" ca="1" si="73"/>
        <v>0</v>
      </c>
      <c r="AX124" s="128">
        <f t="shared" ca="1" si="73"/>
        <v>0</v>
      </c>
      <c r="AY124" s="128">
        <f t="shared" ca="1" si="73"/>
        <v>0</v>
      </c>
      <c r="AZ124" s="128">
        <f t="shared" ca="1" si="73"/>
        <v>0</v>
      </c>
      <c r="BA124" s="128">
        <f t="shared" ca="1" si="73"/>
        <v>0</v>
      </c>
      <c r="BB124" s="128">
        <f t="shared" ca="1" si="73"/>
        <v>0</v>
      </c>
      <c r="BC124" s="128">
        <f t="shared" ca="1" si="73"/>
        <v>0</v>
      </c>
      <c r="BD124" s="128">
        <f t="shared" ca="1" si="73"/>
        <v>0</v>
      </c>
      <c r="BE124" s="128">
        <f t="shared" ca="1" si="73"/>
        <v>0</v>
      </c>
      <c r="BF124" s="128">
        <f t="shared" ca="1" si="73"/>
        <v>0</v>
      </c>
      <c r="BG124" s="128">
        <f t="shared" ca="1" si="73"/>
        <v>0</v>
      </c>
      <c r="BH124" s="128">
        <f t="shared" ca="1" si="73"/>
        <v>0</v>
      </c>
      <c r="BI124" s="128">
        <f t="shared" ca="1" si="73"/>
        <v>0</v>
      </c>
      <c r="BJ124" s="128">
        <f t="shared" ca="1" si="73"/>
        <v>0</v>
      </c>
      <c r="BK124" s="128">
        <f t="shared" ca="1" si="73"/>
        <v>0</v>
      </c>
      <c r="BL124" s="128">
        <f t="shared" ca="1" si="73"/>
        <v>0</v>
      </c>
      <c r="BM124" s="128">
        <f t="shared" ca="1" si="73"/>
        <v>0</v>
      </c>
      <c r="BN124" s="128">
        <f t="shared" ca="1" si="73"/>
        <v>0</v>
      </c>
      <c r="BO124" s="128">
        <f t="shared" ca="1" si="73"/>
        <v>0</v>
      </c>
      <c r="BP124" s="128">
        <f t="shared" ca="1" si="73"/>
        <v>0</v>
      </c>
      <c r="BQ124" s="128">
        <f t="shared" ca="1" si="73"/>
        <v>0</v>
      </c>
      <c r="BR124" s="128">
        <f t="shared" ca="1" si="73"/>
        <v>0</v>
      </c>
      <c r="BS124" s="128">
        <f t="shared" ca="1" si="73"/>
        <v>0</v>
      </c>
      <c r="BT124" s="128">
        <f t="shared" ca="1" si="73"/>
        <v>0</v>
      </c>
      <c r="BU124" s="128">
        <f t="shared" ref="BU124:BV124" ca="1" si="74">MAX(0, IFERROR($H$119 * ((BU121-BU120) - (BU122-BU123)) / (LN(BU121-BU120) - LN(BU122-BU123)), 0) )</f>
        <v>0</v>
      </c>
      <c r="BV124" s="128">
        <f t="shared" ca="1" si="74"/>
        <v>0</v>
      </c>
    </row>
    <row r="125" spans="1:74">
      <c r="A125" s="214" t="s">
        <v>4991</v>
      </c>
      <c r="B125" s="29" t="s">
        <v>2</v>
      </c>
      <c r="H125" s="153"/>
      <c r="I125" s="128" t="e">
        <f t="shared" ref="I125:AR125" ca="1" si="75">IF(I124&gt;I62, I124, 0)</f>
        <v>#N/A</v>
      </c>
      <c r="J125" s="128" t="e">
        <f t="shared" ca="1" si="75"/>
        <v>#N/A</v>
      </c>
      <c r="K125" s="128" t="e">
        <f t="shared" ca="1" si="75"/>
        <v>#N/A</v>
      </c>
      <c r="L125" s="128" t="e">
        <f t="shared" ca="1" si="75"/>
        <v>#N/A</v>
      </c>
      <c r="M125" s="128" t="e">
        <f t="shared" ca="1" si="75"/>
        <v>#N/A</v>
      </c>
      <c r="N125" s="128" t="e">
        <f t="shared" ca="1" si="75"/>
        <v>#N/A</v>
      </c>
      <c r="O125" s="128" t="e">
        <f t="shared" ca="1" si="75"/>
        <v>#N/A</v>
      </c>
      <c r="P125" s="128" t="e">
        <f t="shared" ca="1" si="75"/>
        <v>#N/A</v>
      </c>
      <c r="Q125" s="128" t="e">
        <f t="shared" ca="1" si="75"/>
        <v>#N/A</v>
      </c>
      <c r="R125" s="128" t="e">
        <f t="shared" ca="1" si="75"/>
        <v>#N/A</v>
      </c>
      <c r="S125" s="128" t="e">
        <f t="shared" ca="1" si="75"/>
        <v>#N/A</v>
      </c>
      <c r="T125" s="128" t="e">
        <f t="shared" ca="1" si="75"/>
        <v>#N/A</v>
      </c>
      <c r="U125" s="128" t="e">
        <f t="shared" ca="1" si="75"/>
        <v>#N/A</v>
      </c>
      <c r="V125" s="128" t="e">
        <f t="shared" ca="1" si="75"/>
        <v>#N/A</v>
      </c>
      <c r="W125" s="128" t="e">
        <f t="shared" ca="1" si="75"/>
        <v>#N/A</v>
      </c>
      <c r="X125" s="128" t="e">
        <f t="shared" ca="1" si="75"/>
        <v>#N/A</v>
      </c>
      <c r="Y125" s="128" t="e">
        <f t="shared" ca="1" si="75"/>
        <v>#N/A</v>
      </c>
      <c r="Z125" s="128" t="e">
        <f t="shared" ca="1" si="75"/>
        <v>#N/A</v>
      </c>
      <c r="AA125" s="128" t="e">
        <f t="shared" ca="1" si="75"/>
        <v>#N/A</v>
      </c>
      <c r="AB125" s="128" t="e">
        <f t="shared" ca="1" si="75"/>
        <v>#N/A</v>
      </c>
      <c r="AC125" s="128" t="e">
        <f t="shared" ca="1" si="75"/>
        <v>#N/A</v>
      </c>
      <c r="AD125" s="128" t="e">
        <f t="shared" ca="1" si="75"/>
        <v>#N/A</v>
      </c>
      <c r="AE125" s="128" t="e">
        <f t="shared" ca="1" si="75"/>
        <v>#N/A</v>
      </c>
      <c r="AF125" s="128" t="e">
        <f t="shared" ca="1" si="75"/>
        <v>#N/A</v>
      </c>
      <c r="AG125" s="128" t="e">
        <f t="shared" ca="1" si="75"/>
        <v>#N/A</v>
      </c>
      <c r="AH125" s="128" t="e">
        <f t="shared" ca="1" si="75"/>
        <v>#N/A</v>
      </c>
      <c r="AI125" s="128" t="e">
        <f t="shared" ca="1" si="75"/>
        <v>#N/A</v>
      </c>
      <c r="AJ125" s="128" t="e">
        <f t="shared" ca="1" si="75"/>
        <v>#N/A</v>
      </c>
      <c r="AK125" s="128" t="e">
        <f t="shared" ca="1" si="75"/>
        <v>#N/A</v>
      </c>
      <c r="AL125" s="128" t="e">
        <f t="shared" ca="1" si="75"/>
        <v>#N/A</v>
      </c>
      <c r="AM125" s="128" t="e">
        <f t="shared" ca="1" si="75"/>
        <v>#N/A</v>
      </c>
      <c r="AN125" s="128" t="e">
        <f t="shared" ca="1" si="75"/>
        <v>#N/A</v>
      </c>
      <c r="AO125" s="128" t="e">
        <f t="shared" ca="1" si="75"/>
        <v>#N/A</v>
      </c>
      <c r="AP125" s="128" t="e">
        <f t="shared" ca="1" si="75"/>
        <v>#N/A</v>
      </c>
      <c r="AQ125" s="128" t="e">
        <f t="shared" ca="1" si="75"/>
        <v>#N/A</v>
      </c>
      <c r="AR125" s="128" t="e">
        <f t="shared" ca="1" si="75"/>
        <v>#N/A</v>
      </c>
      <c r="AS125" s="128">
        <f t="shared" ref="AS125:BV125" ca="1" si="76">IF(AS124&gt;0, AS124, 0)</f>
        <v>0</v>
      </c>
      <c r="AT125" s="128">
        <f t="shared" ca="1" si="76"/>
        <v>0</v>
      </c>
      <c r="AU125" s="128">
        <f t="shared" ca="1" si="76"/>
        <v>0</v>
      </c>
      <c r="AV125" s="128">
        <f t="shared" ca="1" si="76"/>
        <v>0</v>
      </c>
      <c r="AW125" s="128">
        <f t="shared" ca="1" si="76"/>
        <v>0</v>
      </c>
      <c r="AX125" s="128">
        <f t="shared" ca="1" si="76"/>
        <v>0</v>
      </c>
      <c r="AY125" s="128">
        <f t="shared" ca="1" si="76"/>
        <v>0</v>
      </c>
      <c r="AZ125" s="128">
        <f t="shared" ca="1" si="76"/>
        <v>0</v>
      </c>
      <c r="BA125" s="128">
        <f t="shared" ca="1" si="76"/>
        <v>0</v>
      </c>
      <c r="BB125" s="128">
        <f t="shared" ca="1" si="76"/>
        <v>0</v>
      </c>
      <c r="BC125" s="128">
        <f t="shared" ca="1" si="76"/>
        <v>0</v>
      </c>
      <c r="BD125" s="128">
        <f t="shared" ca="1" si="76"/>
        <v>0</v>
      </c>
      <c r="BE125" s="128">
        <f t="shared" ca="1" si="76"/>
        <v>0</v>
      </c>
      <c r="BF125" s="128">
        <f t="shared" ca="1" si="76"/>
        <v>0</v>
      </c>
      <c r="BG125" s="128">
        <f t="shared" ca="1" si="76"/>
        <v>0</v>
      </c>
      <c r="BH125" s="128">
        <f t="shared" ca="1" si="76"/>
        <v>0</v>
      </c>
      <c r="BI125" s="128">
        <f t="shared" ca="1" si="76"/>
        <v>0</v>
      </c>
      <c r="BJ125" s="128">
        <f t="shared" ca="1" si="76"/>
        <v>0</v>
      </c>
      <c r="BK125" s="128">
        <f t="shared" ca="1" si="76"/>
        <v>0</v>
      </c>
      <c r="BL125" s="128">
        <f t="shared" ca="1" si="76"/>
        <v>0</v>
      </c>
      <c r="BM125" s="128">
        <f t="shared" ca="1" si="76"/>
        <v>0</v>
      </c>
      <c r="BN125" s="128">
        <f t="shared" ca="1" si="76"/>
        <v>0</v>
      </c>
      <c r="BO125" s="128">
        <f t="shared" ca="1" si="76"/>
        <v>0</v>
      </c>
      <c r="BP125" s="128">
        <f t="shared" ca="1" si="76"/>
        <v>0</v>
      </c>
      <c r="BQ125" s="128">
        <f t="shared" ca="1" si="76"/>
        <v>0</v>
      </c>
      <c r="BR125" s="128">
        <f t="shared" ca="1" si="76"/>
        <v>0</v>
      </c>
      <c r="BS125" s="128">
        <f t="shared" ca="1" si="76"/>
        <v>0</v>
      </c>
      <c r="BT125" s="128">
        <f t="shared" ca="1" si="76"/>
        <v>0</v>
      </c>
      <c r="BU125" s="128">
        <f t="shared" ca="1" si="76"/>
        <v>0</v>
      </c>
      <c r="BV125" s="128">
        <f t="shared" ca="1" si="76"/>
        <v>0</v>
      </c>
    </row>
    <row r="126" spans="1:74">
      <c r="A126" s="214" t="s">
        <v>4990</v>
      </c>
      <c r="B126" s="29" t="s">
        <v>2</v>
      </c>
      <c r="H126" s="153"/>
      <c r="I126" s="128">
        <f ca="1">IF(I124&gt;=0, I124, 0)</f>
        <v>0</v>
      </c>
      <c r="J126" s="128">
        <f t="shared" ref="J126:AR126" ca="1" si="77">IF(J124&gt;=0, J124, 0)</f>
        <v>0</v>
      </c>
      <c r="K126" s="128">
        <f t="shared" ca="1" si="77"/>
        <v>0</v>
      </c>
      <c r="L126" s="128">
        <f t="shared" ca="1" si="77"/>
        <v>0</v>
      </c>
      <c r="M126" s="128">
        <f t="shared" ca="1" si="77"/>
        <v>0</v>
      </c>
      <c r="N126" s="128">
        <f t="shared" ca="1" si="77"/>
        <v>0</v>
      </c>
      <c r="O126" s="128">
        <f t="shared" ca="1" si="77"/>
        <v>0</v>
      </c>
      <c r="P126" s="128">
        <f t="shared" ca="1" si="77"/>
        <v>0</v>
      </c>
      <c r="Q126" s="128">
        <f t="shared" ca="1" si="77"/>
        <v>0</v>
      </c>
      <c r="R126" s="128">
        <f t="shared" ca="1" si="77"/>
        <v>0</v>
      </c>
      <c r="S126" s="128">
        <f t="shared" ca="1" si="77"/>
        <v>0</v>
      </c>
      <c r="T126" s="128">
        <f t="shared" ca="1" si="77"/>
        <v>0</v>
      </c>
      <c r="U126" s="128">
        <f t="shared" ca="1" si="77"/>
        <v>0</v>
      </c>
      <c r="V126" s="128">
        <f t="shared" ca="1" si="77"/>
        <v>0</v>
      </c>
      <c r="W126" s="128">
        <f t="shared" ca="1" si="77"/>
        <v>0</v>
      </c>
      <c r="X126" s="128">
        <f t="shared" ca="1" si="77"/>
        <v>0</v>
      </c>
      <c r="Y126" s="128">
        <f t="shared" ca="1" si="77"/>
        <v>0</v>
      </c>
      <c r="Z126" s="128">
        <f t="shared" ca="1" si="77"/>
        <v>0</v>
      </c>
      <c r="AA126" s="128">
        <f t="shared" ca="1" si="77"/>
        <v>0</v>
      </c>
      <c r="AB126" s="128">
        <f t="shared" ca="1" si="77"/>
        <v>0</v>
      </c>
      <c r="AC126" s="128">
        <f t="shared" ca="1" si="77"/>
        <v>0</v>
      </c>
      <c r="AD126" s="128">
        <f t="shared" ca="1" si="77"/>
        <v>0</v>
      </c>
      <c r="AE126" s="128">
        <f t="shared" ca="1" si="77"/>
        <v>0</v>
      </c>
      <c r="AF126" s="128">
        <f t="shared" ca="1" si="77"/>
        <v>0</v>
      </c>
      <c r="AG126" s="128">
        <f t="shared" ca="1" si="77"/>
        <v>0</v>
      </c>
      <c r="AH126" s="128">
        <f t="shared" ca="1" si="77"/>
        <v>0</v>
      </c>
      <c r="AI126" s="128">
        <f t="shared" ca="1" si="77"/>
        <v>0</v>
      </c>
      <c r="AJ126" s="128">
        <f t="shared" ca="1" si="77"/>
        <v>0</v>
      </c>
      <c r="AK126" s="128">
        <f t="shared" ca="1" si="77"/>
        <v>0</v>
      </c>
      <c r="AL126" s="128">
        <f t="shared" ca="1" si="77"/>
        <v>0</v>
      </c>
      <c r="AM126" s="128">
        <f t="shared" ca="1" si="77"/>
        <v>0</v>
      </c>
      <c r="AN126" s="128">
        <f t="shared" ca="1" si="77"/>
        <v>0</v>
      </c>
      <c r="AO126" s="128">
        <f t="shared" ca="1" si="77"/>
        <v>0</v>
      </c>
      <c r="AP126" s="128">
        <f t="shared" ca="1" si="77"/>
        <v>0</v>
      </c>
      <c r="AQ126" s="128">
        <f t="shared" ca="1" si="77"/>
        <v>0</v>
      </c>
      <c r="AR126" s="128">
        <f t="shared" ca="1" si="77"/>
        <v>0</v>
      </c>
      <c r="AS126" s="128" t="e">
        <f t="shared" ref="AS126:BV126" ca="1" si="78">IF(AS124&gt;=AS62, AS124, 0)</f>
        <v>#N/A</v>
      </c>
      <c r="AT126" s="128" t="e">
        <f t="shared" ca="1" si="78"/>
        <v>#N/A</v>
      </c>
      <c r="AU126" s="128" t="e">
        <f t="shared" ca="1" si="78"/>
        <v>#N/A</v>
      </c>
      <c r="AV126" s="128" t="e">
        <f t="shared" ca="1" si="78"/>
        <v>#N/A</v>
      </c>
      <c r="AW126" s="128" t="e">
        <f t="shared" ca="1" si="78"/>
        <v>#N/A</v>
      </c>
      <c r="AX126" s="128" t="e">
        <f t="shared" ca="1" si="78"/>
        <v>#N/A</v>
      </c>
      <c r="AY126" s="128" t="e">
        <f t="shared" ca="1" si="78"/>
        <v>#N/A</v>
      </c>
      <c r="AZ126" s="128" t="e">
        <f t="shared" ca="1" si="78"/>
        <v>#N/A</v>
      </c>
      <c r="BA126" s="128" t="e">
        <f t="shared" ca="1" si="78"/>
        <v>#N/A</v>
      </c>
      <c r="BB126" s="128" t="e">
        <f t="shared" ca="1" si="78"/>
        <v>#N/A</v>
      </c>
      <c r="BC126" s="128" t="e">
        <f t="shared" ca="1" si="78"/>
        <v>#N/A</v>
      </c>
      <c r="BD126" s="128" t="e">
        <f t="shared" ca="1" si="78"/>
        <v>#N/A</v>
      </c>
      <c r="BE126" s="128" t="e">
        <f t="shared" ca="1" si="78"/>
        <v>#N/A</v>
      </c>
      <c r="BF126" s="128" t="e">
        <f t="shared" ca="1" si="78"/>
        <v>#N/A</v>
      </c>
      <c r="BG126" s="128" t="e">
        <f t="shared" ca="1" si="78"/>
        <v>#N/A</v>
      </c>
      <c r="BH126" s="128" t="e">
        <f t="shared" ca="1" si="78"/>
        <v>#N/A</v>
      </c>
      <c r="BI126" s="128" t="e">
        <f t="shared" ca="1" si="78"/>
        <v>#N/A</v>
      </c>
      <c r="BJ126" s="128" t="e">
        <f t="shared" ca="1" si="78"/>
        <v>#N/A</v>
      </c>
      <c r="BK126" s="128" t="e">
        <f t="shared" ca="1" si="78"/>
        <v>#N/A</v>
      </c>
      <c r="BL126" s="128" t="e">
        <f t="shared" ca="1" si="78"/>
        <v>#N/A</v>
      </c>
      <c r="BM126" s="128" t="e">
        <f t="shared" ca="1" si="78"/>
        <v>#N/A</v>
      </c>
      <c r="BN126" s="128" t="e">
        <f t="shared" ca="1" si="78"/>
        <v>#N/A</v>
      </c>
      <c r="BO126" s="128" t="e">
        <f t="shared" ca="1" si="78"/>
        <v>#N/A</v>
      </c>
      <c r="BP126" s="128" t="e">
        <f t="shared" ca="1" si="78"/>
        <v>#N/A</v>
      </c>
      <c r="BQ126" s="128" t="e">
        <f t="shared" ca="1" si="78"/>
        <v>#N/A</v>
      </c>
      <c r="BR126" s="128" t="e">
        <f t="shared" ca="1" si="78"/>
        <v>#N/A</v>
      </c>
      <c r="BS126" s="128" t="e">
        <f t="shared" ca="1" si="78"/>
        <v>#N/A</v>
      </c>
      <c r="BT126" s="128" t="e">
        <f t="shared" ca="1" si="78"/>
        <v>#N/A</v>
      </c>
      <c r="BU126" s="128" t="e">
        <f t="shared" ca="1" si="78"/>
        <v>#N/A</v>
      </c>
      <c r="BV126" s="128" t="e">
        <f t="shared" ca="1" si="78"/>
        <v>#N/A</v>
      </c>
    </row>
    <row r="127" spans="1:74">
      <c r="A127" s="214" t="s">
        <v>4843</v>
      </c>
      <c r="B127" s="29" t="s">
        <v>4759</v>
      </c>
      <c r="H127" s="153"/>
      <c r="I127" s="128" t="e">
        <f ca="1">IF($H$110="-", 0, MIN(IF($H$110="S", I126, I$125) * I$19, I$63))</f>
        <v>#N/A</v>
      </c>
      <c r="J127" s="128" t="e">
        <f t="shared" ref="J127:BU127" ca="1" si="79">IF($H$110="-", 0, MIN(IF($H$110="S", J126, J$125) * J$19, J$63))</f>
        <v>#N/A</v>
      </c>
      <c r="K127" s="128" t="e">
        <f t="shared" ca="1" si="79"/>
        <v>#N/A</v>
      </c>
      <c r="L127" s="128" t="e">
        <f t="shared" ca="1" si="79"/>
        <v>#N/A</v>
      </c>
      <c r="M127" s="128" t="e">
        <f t="shared" ca="1" si="79"/>
        <v>#N/A</v>
      </c>
      <c r="N127" s="128" t="e">
        <f t="shared" ca="1" si="79"/>
        <v>#N/A</v>
      </c>
      <c r="O127" s="128" t="e">
        <f t="shared" ca="1" si="79"/>
        <v>#N/A</v>
      </c>
      <c r="P127" s="128" t="e">
        <f t="shared" ca="1" si="79"/>
        <v>#N/A</v>
      </c>
      <c r="Q127" s="128" t="e">
        <f t="shared" ca="1" si="79"/>
        <v>#N/A</v>
      </c>
      <c r="R127" s="128" t="e">
        <f t="shared" ca="1" si="79"/>
        <v>#N/A</v>
      </c>
      <c r="S127" s="128" t="e">
        <f t="shared" ca="1" si="79"/>
        <v>#N/A</v>
      </c>
      <c r="T127" s="128" t="e">
        <f t="shared" ca="1" si="79"/>
        <v>#N/A</v>
      </c>
      <c r="U127" s="128" t="e">
        <f t="shared" ca="1" si="79"/>
        <v>#N/A</v>
      </c>
      <c r="V127" s="128" t="e">
        <f t="shared" ca="1" si="79"/>
        <v>#N/A</v>
      </c>
      <c r="W127" s="128" t="e">
        <f t="shared" ca="1" si="79"/>
        <v>#N/A</v>
      </c>
      <c r="X127" s="128" t="e">
        <f t="shared" ca="1" si="79"/>
        <v>#N/A</v>
      </c>
      <c r="Y127" s="128" t="e">
        <f t="shared" ca="1" si="79"/>
        <v>#N/A</v>
      </c>
      <c r="Z127" s="128" t="e">
        <f t="shared" ca="1" si="79"/>
        <v>#N/A</v>
      </c>
      <c r="AA127" s="128" t="e">
        <f t="shared" ca="1" si="79"/>
        <v>#N/A</v>
      </c>
      <c r="AB127" s="128" t="e">
        <f t="shared" ca="1" si="79"/>
        <v>#N/A</v>
      </c>
      <c r="AC127" s="128" t="e">
        <f t="shared" ca="1" si="79"/>
        <v>#N/A</v>
      </c>
      <c r="AD127" s="128" t="e">
        <f t="shared" ca="1" si="79"/>
        <v>#N/A</v>
      </c>
      <c r="AE127" s="128" t="e">
        <f t="shared" ca="1" si="79"/>
        <v>#N/A</v>
      </c>
      <c r="AF127" s="128" t="e">
        <f t="shared" ca="1" si="79"/>
        <v>#N/A</v>
      </c>
      <c r="AG127" s="128" t="e">
        <f t="shared" ca="1" si="79"/>
        <v>#N/A</v>
      </c>
      <c r="AH127" s="128" t="e">
        <f t="shared" ca="1" si="79"/>
        <v>#N/A</v>
      </c>
      <c r="AI127" s="128" t="e">
        <f t="shared" ca="1" si="79"/>
        <v>#N/A</v>
      </c>
      <c r="AJ127" s="128" t="e">
        <f t="shared" ca="1" si="79"/>
        <v>#N/A</v>
      </c>
      <c r="AK127" s="128" t="e">
        <f t="shared" ca="1" si="79"/>
        <v>#N/A</v>
      </c>
      <c r="AL127" s="128" t="e">
        <f t="shared" ca="1" si="79"/>
        <v>#N/A</v>
      </c>
      <c r="AM127" s="128" t="e">
        <f t="shared" ca="1" si="79"/>
        <v>#N/A</v>
      </c>
      <c r="AN127" s="128" t="e">
        <f t="shared" ca="1" si="79"/>
        <v>#N/A</v>
      </c>
      <c r="AO127" s="128" t="e">
        <f t="shared" ca="1" si="79"/>
        <v>#N/A</v>
      </c>
      <c r="AP127" s="128" t="e">
        <f t="shared" ca="1" si="79"/>
        <v>#N/A</v>
      </c>
      <c r="AQ127" s="128" t="e">
        <f t="shared" ca="1" si="79"/>
        <v>#N/A</v>
      </c>
      <c r="AR127" s="128" t="e">
        <f t="shared" ca="1" si="79"/>
        <v>#N/A</v>
      </c>
      <c r="AS127" s="128" t="e">
        <f t="shared" ca="1" si="79"/>
        <v>#N/A</v>
      </c>
      <c r="AT127" s="128" t="e">
        <f t="shared" ca="1" si="79"/>
        <v>#N/A</v>
      </c>
      <c r="AU127" s="128" t="e">
        <f t="shared" ca="1" si="79"/>
        <v>#N/A</v>
      </c>
      <c r="AV127" s="128" t="e">
        <f t="shared" ca="1" si="79"/>
        <v>#N/A</v>
      </c>
      <c r="AW127" s="128" t="e">
        <f t="shared" ca="1" si="79"/>
        <v>#N/A</v>
      </c>
      <c r="AX127" s="128" t="e">
        <f t="shared" ca="1" si="79"/>
        <v>#N/A</v>
      </c>
      <c r="AY127" s="128" t="e">
        <f t="shared" ca="1" si="79"/>
        <v>#N/A</v>
      </c>
      <c r="AZ127" s="128" t="e">
        <f t="shared" ca="1" si="79"/>
        <v>#N/A</v>
      </c>
      <c r="BA127" s="128" t="e">
        <f t="shared" ca="1" si="79"/>
        <v>#N/A</v>
      </c>
      <c r="BB127" s="128" t="e">
        <f t="shared" ca="1" si="79"/>
        <v>#N/A</v>
      </c>
      <c r="BC127" s="128" t="e">
        <f t="shared" ca="1" si="79"/>
        <v>#N/A</v>
      </c>
      <c r="BD127" s="128" t="e">
        <f t="shared" ca="1" si="79"/>
        <v>#N/A</v>
      </c>
      <c r="BE127" s="128" t="e">
        <f t="shared" ca="1" si="79"/>
        <v>#N/A</v>
      </c>
      <c r="BF127" s="128" t="e">
        <f t="shared" ca="1" si="79"/>
        <v>#N/A</v>
      </c>
      <c r="BG127" s="128" t="e">
        <f t="shared" ca="1" si="79"/>
        <v>#N/A</v>
      </c>
      <c r="BH127" s="128" t="e">
        <f t="shared" ca="1" si="79"/>
        <v>#N/A</v>
      </c>
      <c r="BI127" s="128" t="e">
        <f t="shared" ca="1" si="79"/>
        <v>#N/A</v>
      </c>
      <c r="BJ127" s="128" t="e">
        <f t="shared" ca="1" si="79"/>
        <v>#N/A</v>
      </c>
      <c r="BK127" s="128" t="e">
        <f t="shared" ca="1" si="79"/>
        <v>#N/A</v>
      </c>
      <c r="BL127" s="128" t="e">
        <f t="shared" ca="1" si="79"/>
        <v>#N/A</v>
      </c>
      <c r="BM127" s="128" t="e">
        <f t="shared" ca="1" si="79"/>
        <v>#N/A</v>
      </c>
      <c r="BN127" s="128" t="e">
        <f t="shared" ca="1" si="79"/>
        <v>#N/A</v>
      </c>
      <c r="BO127" s="128" t="e">
        <f t="shared" ca="1" si="79"/>
        <v>#N/A</v>
      </c>
      <c r="BP127" s="128" t="e">
        <f t="shared" ca="1" si="79"/>
        <v>#N/A</v>
      </c>
      <c r="BQ127" s="128" t="e">
        <f t="shared" ca="1" si="79"/>
        <v>#N/A</v>
      </c>
      <c r="BR127" s="128" t="e">
        <f t="shared" ca="1" si="79"/>
        <v>#N/A</v>
      </c>
      <c r="BS127" s="128" t="e">
        <f t="shared" ca="1" si="79"/>
        <v>#N/A</v>
      </c>
      <c r="BT127" s="128" t="e">
        <f t="shared" ca="1" si="79"/>
        <v>#N/A</v>
      </c>
      <c r="BU127" s="128" t="e">
        <f t="shared" ca="1" si="79"/>
        <v>#N/A</v>
      </c>
      <c r="BV127" s="128" t="e">
        <f t="shared" ref="BV127" ca="1" si="80">IF($H$110="-", 0, MIN(IF($H$110="S", BV126, BV$125) * BV$19, BV$63))</f>
        <v>#N/A</v>
      </c>
    </row>
    <row r="128" spans="1:74">
      <c r="A128" s="214" t="s">
        <v>4992</v>
      </c>
      <c r="B128" s="29" t="s">
        <v>3</v>
      </c>
      <c r="H128" s="153"/>
      <c r="I128" s="125">
        <f t="shared" ref="I128:BT128" ca="1" si="81">IFERROR(I127/(IF($H$110="S", I126, I$125) * I$19), 0)</f>
        <v>0</v>
      </c>
      <c r="J128" s="125">
        <f t="shared" ca="1" si="81"/>
        <v>0</v>
      </c>
      <c r="K128" s="125">
        <f t="shared" ca="1" si="81"/>
        <v>0</v>
      </c>
      <c r="L128" s="125">
        <f t="shared" ca="1" si="81"/>
        <v>0</v>
      </c>
      <c r="M128" s="125">
        <f t="shared" ca="1" si="81"/>
        <v>0</v>
      </c>
      <c r="N128" s="125">
        <f t="shared" ca="1" si="81"/>
        <v>0</v>
      </c>
      <c r="O128" s="125">
        <f t="shared" ca="1" si="81"/>
        <v>0</v>
      </c>
      <c r="P128" s="125">
        <f t="shared" ca="1" si="81"/>
        <v>0</v>
      </c>
      <c r="Q128" s="125">
        <f t="shared" ca="1" si="81"/>
        <v>0</v>
      </c>
      <c r="R128" s="125">
        <f t="shared" ca="1" si="81"/>
        <v>0</v>
      </c>
      <c r="S128" s="125">
        <f t="shared" ca="1" si="81"/>
        <v>0</v>
      </c>
      <c r="T128" s="125">
        <f t="shared" ca="1" si="81"/>
        <v>0</v>
      </c>
      <c r="U128" s="125">
        <f t="shared" ca="1" si="81"/>
        <v>0</v>
      </c>
      <c r="V128" s="125">
        <f t="shared" ca="1" si="81"/>
        <v>0</v>
      </c>
      <c r="W128" s="125">
        <f t="shared" ca="1" si="81"/>
        <v>0</v>
      </c>
      <c r="X128" s="125">
        <f t="shared" ca="1" si="81"/>
        <v>0</v>
      </c>
      <c r="Y128" s="125">
        <f t="shared" ca="1" si="81"/>
        <v>0</v>
      </c>
      <c r="Z128" s="125">
        <f t="shared" ca="1" si="81"/>
        <v>0</v>
      </c>
      <c r="AA128" s="125">
        <f t="shared" ca="1" si="81"/>
        <v>0</v>
      </c>
      <c r="AB128" s="125">
        <f t="shared" ca="1" si="81"/>
        <v>0</v>
      </c>
      <c r="AC128" s="125">
        <f t="shared" ca="1" si="81"/>
        <v>0</v>
      </c>
      <c r="AD128" s="125">
        <f t="shared" ca="1" si="81"/>
        <v>0</v>
      </c>
      <c r="AE128" s="125">
        <f t="shared" ca="1" si="81"/>
        <v>0</v>
      </c>
      <c r="AF128" s="125">
        <f t="shared" ca="1" si="81"/>
        <v>0</v>
      </c>
      <c r="AG128" s="125">
        <f t="shared" ca="1" si="81"/>
        <v>0</v>
      </c>
      <c r="AH128" s="125">
        <f t="shared" ca="1" si="81"/>
        <v>0</v>
      </c>
      <c r="AI128" s="125">
        <f t="shared" ca="1" si="81"/>
        <v>0</v>
      </c>
      <c r="AJ128" s="125">
        <f t="shared" ca="1" si="81"/>
        <v>0</v>
      </c>
      <c r="AK128" s="125">
        <f t="shared" ca="1" si="81"/>
        <v>0</v>
      </c>
      <c r="AL128" s="125">
        <f t="shared" ca="1" si="81"/>
        <v>0</v>
      </c>
      <c r="AM128" s="125">
        <f t="shared" ca="1" si="81"/>
        <v>0</v>
      </c>
      <c r="AN128" s="125">
        <f t="shared" ca="1" si="81"/>
        <v>0</v>
      </c>
      <c r="AO128" s="125">
        <f t="shared" ca="1" si="81"/>
        <v>0</v>
      </c>
      <c r="AP128" s="125">
        <f t="shared" ca="1" si="81"/>
        <v>0</v>
      </c>
      <c r="AQ128" s="125">
        <f t="shared" ca="1" si="81"/>
        <v>0</v>
      </c>
      <c r="AR128" s="125">
        <f t="shared" ca="1" si="81"/>
        <v>0</v>
      </c>
      <c r="AS128" s="125">
        <f t="shared" ca="1" si="81"/>
        <v>0</v>
      </c>
      <c r="AT128" s="125">
        <f t="shared" ca="1" si="81"/>
        <v>0</v>
      </c>
      <c r="AU128" s="125">
        <f t="shared" ca="1" si="81"/>
        <v>0</v>
      </c>
      <c r="AV128" s="125">
        <f t="shared" ca="1" si="81"/>
        <v>0</v>
      </c>
      <c r="AW128" s="125">
        <f t="shared" ca="1" si="81"/>
        <v>0</v>
      </c>
      <c r="AX128" s="125">
        <f t="shared" ca="1" si="81"/>
        <v>0</v>
      </c>
      <c r="AY128" s="125">
        <f t="shared" ca="1" si="81"/>
        <v>0</v>
      </c>
      <c r="AZ128" s="125">
        <f t="shared" ca="1" si="81"/>
        <v>0</v>
      </c>
      <c r="BA128" s="125">
        <f t="shared" ca="1" si="81"/>
        <v>0</v>
      </c>
      <c r="BB128" s="125">
        <f t="shared" ca="1" si="81"/>
        <v>0</v>
      </c>
      <c r="BC128" s="125">
        <f t="shared" ca="1" si="81"/>
        <v>0</v>
      </c>
      <c r="BD128" s="125">
        <f t="shared" ca="1" si="81"/>
        <v>0</v>
      </c>
      <c r="BE128" s="125">
        <f t="shared" ca="1" si="81"/>
        <v>0</v>
      </c>
      <c r="BF128" s="125">
        <f t="shared" ca="1" si="81"/>
        <v>0</v>
      </c>
      <c r="BG128" s="125">
        <f t="shared" ca="1" si="81"/>
        <v>0</v>
      </c>
      <c r="BH128" s="125">
        <f t="shared" ca="1" si="81"/>
        <v>0</v>
      </c>
      <c r="BI128" s="125">
        <f t="shared" ca="1" si="81"/>
        <v>0</v>
      </c>
      <c r="BJ128" s="125">
        <f t="shared" ca="1" si="81"/>
        <v>0</v>
      </c>
      <c r="BK128" s="125">
        <f t="shared" ca="1" si="81"/>
        <v>0</v>
      </c>
      <c r="BL128" s="125">
        <f t="shared" ca="1" si="81"/>
        <v>0</v>
      </c>
      <c r="BM128" s="125">
        <f t="shared" ca="1" si="81"/>
        <v>0</v>
      </c>
      <c r="BN128" s="125">
        <f t="shared" ca="1" si="81"/>
        <v>0</v>
      </c>
      <c r="BO128" s="125">
        <f t="shared" ca="1" si="81"/>
        <v>0</v>
      </c>
      <c r="BP128" s="125">
        <f t="shared" ca="1" si="81"/>
        <v>0</v>
      </c>
      <c r="BQ128" s="125">
        <f t="shared" ca="1" si="81"/>
        <v>0</v>
      </c>
      <c r="BR128" s="125">
        <f t="shared" ca="1" si="81"/>
        <v>0</v>
      </c>
      <c r="BS128" s="125">
        <f t="shared" ca="1" si="81"/>
        <v>0</v>
      </c>
      <c r="BT128" s="125">
        <f t="shared" ca="1" si="81"/>
        <v>0</v>
      </c>
      <c r="BU128" s="125">
        <f t="shared" ref="BU128:BV128" ca="1" si="82">IFERROR(BU127/(IF($H$110="S", BU126, BU$125) * BU$19), 0)</f>
        <v>0</v>
      </c>
      <c r="BV128" s="125">
        <f t="shared" ca="1" si="82"/>
        <v>0</v>
      </c>
    </row>
    <row r="129" spans="1:74">
      <c r="A129" s="214" t="s">
        <v>4778</v>
      </c>
      <c r="B129" s="29" t="s">
        <v>3</v>
      </c>
      <c r="H129" s="196" t="s">
        <v>4766</v>
      </c>
    </row>
    <row r="130" spans="1:74">
      <c r="A130" s="214" t="s">
        <v>4775</v>
      </c>
      <c r="B130" s="29" t="s">
        <v>3</v>
      </c>
      <c r="H130" s="203" t="e">
        <f ca="1">IF(H110&lt;&gt;"-", 0.02, 0)</f>
        <v>#N/A</v>
      </c>
    </row>
    <row r="131" spans="1:74">
      <c r="A131" s="214" t="s">
        <v>4776</v>
      </c>
      <c r="B131" s="29" t="s">
        <v>2</v>
      </c>
      <c r="H131" s="204" t="e">
        <f ca="1">H130 * $H$111</f>
        <v>#N/A</v>
      </c>
    </row>
    <row r="132" spans="1:74">
      <c r="A132" s="214" t="s">
        <v>4800</v>
      </c>
      <c r="B132" s="29" t="s">
        <v>2</v>
      </c>
      <c r="H132" s="153"/>
      <c r="I132" s="126" t="e">
        <f ca="1">$H131 * IF($H$129="ON", I$128, IF(I128=0, 0, MAX(0.3, I$128)^3))</f>
        <v>#N/A</v>
      </c>
      <c r="J132" s="126" t="e">
        <f t="shared" ref="J132:AS132" ca="1" si="83">$H131 * IF($H$129="ON", J$128, IF(J128=0, 0, MAX(0.3, J$128)^3))</f>
        <v>#N/A</v>
      </c>
      <c r="K132" s="126" t="e">
        <f t="shared" ca="1" si="83"/>
        <v>#N/A</v>
      </c>
      <c r="L132" s="126" t="e">
        <f t="shared" ca="1" si="83"/>
        <v>#N/A</v>
      </c>
      <c r="M132" s="126" t="e">
        <f t="shared" ca="1" si="83"/>
        <v>#N/A</v>
      </c>
      <c r="N132" s="126" t="e">
        <f t="shared" ca="1" si="83"/>
        <v>#N/A</v>
      </c>
      <c r="O132" s="126" t="e">
        <f t="shared" ca="1" si="83"/>
        <v>#N/A</v>
      </c>
      <c r="P132" s="126" t="e">
        <f t="shared" ca="1" si="83"/>
        <v>#N/A</v>
      </c>
      <c r="Q132" s="126" t="e">
        <f t="shared" ca="1" si="83"/>
        <v>#N/A</v>
      </c>
      <c r="R132" s="126" t="e">
        <f t="shared" ca="1" si="83"/>
        <v>#N/A</v>
      </c>
      <c r="S132" s="126" t="e">
        <f t="shared" ca="1" si="83"/>
        <v>#N/A</v>
      </c>
      <c r="T132" s="126" t="e">
        <f t="shared" ca="1" si="83"/>
        <v>#N/A</v>
      </c>
      <c r="U132" s="126" t="e">
        <f t="shared" ca="1" si="83"/>
        <v>#N/A</v>
      </c>
      <c r="V132" s="126" t="e">
        <f t="shared" ca="1" si="83"/>
        <v>#N/A</v>
      </c>
      <c r="W132" s="126" t="e">
        <f t="shared" ca="1" si="83"/>
        <v>#N/A</v>
      </c>
      <c r="X132" s="126" t="e">
        <f t="shared" ca="1" si="83"/>
        <v>#N/A</v>
      </c>
      <c r="Y132" s="126" t="e">
        <f t="shared" ca="1" si="83"/>
        <v>#N/A</v>
      </c>
      <c r="Z132" s="126" t="e">
        <f t="shared" ca="1" si="83"/>
        <v>#N/A</v>
      </c>
      <c r="AA132" s="126" t="e">
        <f t="shared" ca="1" si="83"/>
        <v>#N/A</v>
      </c>
      <c r="AB132" s="126" t="e">
        <f t="shared" ca="1" si="83"/>
        <v>#N/A</v>
      </c>
      <c r="AC132" s="126" t="e">
        <f t="shared" ca="1" si="83"/>
        <v>#N/A</v>
      </c>
      <c r="AD132" s="126" t="e">
        <f t="shared" ca="1" si="83"/>
        <v>#N/A</v>
      </c>
      <c r="AE132" s="126" t="e">
        <f t="shared" ca="1" si="83"/>
        <v>#N/A</v>
      </c>
      <c r="AF132" s="126" t="e">
        <f t="shared" ca="1" si="83"/>
        <v>#N/A</v>
      </c>
      <c r="AG132" s="126" t="e">
        <f t="shared" ca="1" si="83"/>
        <v>#N/A</v>
      </c>
      <c r="AH132" s="126" t="e">
        <f t="shared" ca="1" si="83"/>
        <v>#N/A</v>
      </c>
      <c r="AI132" s="126" t="e">
        <f t="shared" ca="1" si="83"/>
        <v>#N/A</v>
      </c>
      <c r="AJ132" s="126" t="e">
        <f t="shared" ca="1" si="83"/>
        <v>#N/A</v>
      </c>
      <c r="AK132" s="126" t="e">
        <f t="shared" ca="1" si="83"/>
        <v>#N/A</v>
      </c>
      <c r="AL132" s="126" t="e">
        <f t="shared" ca="1" si="83"/>
        <v>#N/A</v>
      </c>
      <c r="AM132" s="126" t="e">
        <f t="shared" ca="1" si="83"/>
        <v>#N/A</v>
      </c>
      <c r="AN132" s="126" t="e">
        <f t="shared" ca="1" si="83"/>
        <v>#N/A</v>
      </c>
      <c r="AO132" s="126" t="e">
        <f t="shared" ca="1" si="83"/>
        <v>#N/A</v>
      </c>
      <c r="AP132" s="126" t="e">
        <f t="shared" ca="1" si="83"/>
        <v>#N/A</v>
      </c>
      <c r="AQ132" s="126" t="e">
        <f t="shared" ca="1" si="83"/>
        <v>#N/A</v>
      </c>
      <c r="AR132" s="126" t="e">
        <f t="shared" ca="1" si="83"/>
        <v>#N/A</v>
      </c>
      <c r="AS132" s="126" t="e">
        <f t="shared" ca="1" si="83"/>
        <v>#N/A</v>
      </c>
      <c r="AT132" s="126" t="e">
        <f ca="1">$H131 * IF($H$129="ON", AT$128, IF(AT128=0, 0, MAX(0.3, AT$128)^3))</f>
        <v>#N/A</v>
      </c>
      <c r="AU132" s="126" t="e">
        <f t="shared" ref="AU132:BV132" ca="1" si="84">$H131 * IF($H$129="ON", AU$128, IF(AU128=0, 0, MAX(0.3, AU$128)^3))</f>
        <v>#N/A</v>
      </c>
      <c r="AV132" s="126" t="e">
        <f t="shared" ca="1" si="84"/>
        <v>#N/A</v>
      </c>
      <c r="AW132" s="126" t="e">
        <f t="shared" ca="1" si="84"/>
        <v>#N/A</v>
      </c>
      <c r="AX132" s="126" t="e">
        <f t="shared" ca="1" si="84"/>
        <v>#N/A</v>
      </c>
      <c r="AY132" s="126" t="e">
        <f t="shared" ca="1" si="84"/>
        <v>#N/A</v>
      </c>
      <c r="AZ132" s="126" t="e">
        <f t="shared" ca="1" si="84"/>
        <v>#N/A</v>
      </c>
      <c r="BA132" s="126" t="e">
        <f t="shared" ca="1" si="84"/>
        <v>#N/A</v>
      </c>
      <c r="BB132" s="126" t="e">
        <f t="shared" ca="1" si="84"/>
        <v>#N/A</v>
      </c>
      <c r="BC132" s="126" t="e">
        <f t="shared" ca="1" si="84"/>
        <v>#N/A</v>
      </c>
      <c r="BD132" s="126" t="e">
        <f t="shared" ca="1" si="84"/>
        <v>#N/A</v>
      </c>
      <c r="BE132" s="126" t="e">
        <f t="shared" ca="1" si="84"/>
        <v>#N/A</v>
      </c>
      <c r="BF132" s="126" t="e">
        <f t="shared" ca="1" si="84"/>
        <v>#N/A</v>
      </c>
      <c r="BG132" s="126" t="e">
        <f t="shared" ca="1" si="84"/>
        <v>#N/A</v>
      </c>
      <c r="BH132" s="126" t="e">
        <f t="shared" ca="1" si="84"/>
        <v>#N/A</v>
      </c>
      <c r="BI132" s="126" t="e">
        <f t="shared" ca="1" si="84"/>
        <v>#N/A</v>
      </c>
      <c r="BJ132" s="126" t="e">
        <f t="shared" ca="1" si="84"/>
        <v>#N/A</v>
      </c>
      <c r="BK132" s="126" t="e">
        <f t="shared" ca="1" si="84"/>
        <v>#N/A</v>
      </c>
      <c r="BL132" s="126" t="e">
        <f t="shared" ca="1" si="84"/>
        <v>#N/A</v>
      </c>
      <c r="BM132" s="126" t="e">
        <f t="shared" ca="1" si="84"/>
        <v>#N/A</v>
      </c>
      <c r="BN132" s="126" t="e">
        <f t="shared" ca="1" si="84"/>
        <v>#N/A</v>
      </c>
      <c r="BO132" s="126" t="e">
        <f t="shared" ca="1" si="84"/>
        <v>#N/A</v>
      </c>
      <c r="BP132" s="126" t="e">
        <f t="shared" ca="1" si="84"/>
        <v>#N/A</v>
      </c>
      <c r="BQ132" s="126" t="e">
        <f t="shared" ca="1" si="84"/>
        <v>#N/A</v>
      </c>
      <c r="BR132" s="126" t="e">
        <f t="shared" ca="1" si="84"/>
        <v>#N/A</v>
      </c>
      <c r="BS132" s="126" t="e">
        <f t="shared" ca="1" si="84"/>
        <v>#N/A</v>
      </c>
      <c r="BT132" s="126" t="e">
        <f t="shared" ca="1" si="84"/>
        <v>#N/A</v>
      </c>
      <c r="BU132" s="126" t="e">
        <f t="shared" ca="1" si="84"/>
        <v>#N/A</v>
      </c>
      <c r="BV132" s="126" t="e">
        <f t="shared" ca="1" si="84"/>
        <v>#N/A</v>
      </c>
    </row>
    <row r="133" spans="1:74">
      <c r="A133" s="214" t="s">
        <v>4801</v>
      </c>
      <c r="B133" s="29" t="s">
        <v>4759</v>
      </c>
      <c r="H133" s="153"/>
      <c r="I133" s="128" t="e">
        <f t="shared" ref="I133:BT133" ca="1" si="85">I132 * I$19 * I$47</f>
        <v>#N/A</v>
      </c>
      <c r="J133" s="128" t="e">
        <f t="shared" ca="1" si="85"/>
        <v>#N/A</v>
      </c>
      <c r="K133" s="128" t="e">
        <f t="shared" ca="1" si="85"/>
        <v>#N/A</v>
      </c>
      <c r="L133" s="128" t="e">
        <f t="shared" ca="1" si="85"/>
        <v>#N/A</v>
      </c>
      <c r="M133" s="128" t="e">
        <f t="shared" ca="1" si="85"/>
        <v>#N/A</v>
      </c>
      <c r="N133" s="128" t="e">
        <f t="shared" ca="1" si="85"/>
        <v>#N/A</v>
      </c>
      <c r="O133" s="128" t="e">
        <f t="shared" ca="1" si="85"/>
        <v>#N/A</v>
      </c>
      <c r="P133" s="128" t="e">
        <f t="shared" ca="1" si="85"/>
        <v>#N/A</v>
      </c>
      <c r="Q133" s="128" t="e">
        <f t="shared" ca="1" si="85"/>
        <v>#N/A</v>
      </c>
      <c r="R133" s="128" t="e">
        <f t="shared" ca="1" si="85"/>
        <v>#N/A</v>
      </c>
      <c r="S133" s="128" t="e">
        <f t="shared" ca="1" si="85"/>
        <v>#N/A</v>
      </c>
      <c r="T133" s="128" t="e">
        <f t="shared" ca="1" si="85"/>
        <v>#N/A</v>
      </c>
      <c r="U133" s="128" t="e">
        <f t="shared" ca="1" si="85"/>
        <v>#N/A</v>
      </c>
      <c r="V133" s="128" t="e">
        <f t="shared" ca="1" si="85"/>
        <v>#N/A</v>
      </c>
      <c r="W133" s="128" t="e">
        <f t="shared" ca="1" si="85"/>
        <v>#N/A</v>
      </c>
      <c r="X133" s="128" t="e">
        <f t="shared" ca="1" si="85"/>
        <v>#N/A</v>
      </c>
      <c r="Y133" s="128" t="e">
        <f t="shared" ca="1" si="85"/>
        <v>#N/A</v>
      </c>
      <c r="Z133" s="128" t="e">
        <f t="shared" ca="1" si="85"/>
        <v>#N/A</v>
      </c>
      <c r="AA133" s="128" t="e">
        <f t="shared" ca="1" si="85"/>
        <v>#N/A</v>
      </c>
      <c r="AB133" s="128" t="e">
        <f t="shared" ca="1" si="85"/>
        <v>#N/A</v>
      </c>
      <c r="AC133" s="128" t="e">
        <f t="shared" ca="1" si="85"/>
        <v>#N/A</v>
      </c>
      <c r="AD133" s="128" t="e">
        <f t="shared" ca="1" si="85"/>
        <v>#N/A</v>
      </c>
      <c r="AE133" s="128" t="e">
        <f t="shared" ca="1" si="85"/>
        <v>#N/A</v>
      </c>
      <c r="AF133" s="128" t="e">
        <f t="shared" ca="1" si="85"/>
        <v>#N/A</v>
      </c>
      <c r="AG133" s="128" t="e">
        <f t="shared" ca="1" si="85"/>
        <v>#N/A</v>
      </c>
      <c r="AH133" s="128" t="e">
        <f t="shared" ca="1" si="85"/>
        <v>#N/A</v>
      </c>
      <c r="AI133" s="128" t="e">
        <f t="shared" ca="1" si="85"/>
        <v>#N/A</v>
      </c>
      <c r="AJ133" s="128" t="e">
        <f t="shared" ca="1" si="85"/>
        <v>#N/A</v>
      </c>
      <c r="AK133" s="128" t="e">
        <f t="shared" ca="1" si="85"/>
        <v>#N/A</v>
      </c>
      <c r="AL133" s="128" t="e">
        <f t="shared" ca="1" si="85"/>
        <v>#N/A</v>
      </c>
      <c r="AM133" s="128" t="e">
        <f t="shared" ca="1" si="85"/>
        <v>#N/A</v>
      </c>
      <c r="AN133" s="128" t="e">
        <f t="shared" ca="1" si="85"/>
        <v>#N/A</v>
      </c>
      <c r="AO133" s="128" t="e">
        <f t="shared" ca="1" si="85"/>
        <v>#N/A</v>
      </c>
      <c r="AP133" s="128" t="e">
        <f t="shared" ca="1" si="85"/>
        <v>#N/A</v>
      </c>
      <c r="AQ133" s="128" t="e">
        <f t="shared" ca="1" si="85"/>
        <v>#N/A</v>
      </c>
      <c r="AR133" s="128" t="e">
        <f t="shared" ca="1" si="85"/>
        <v>#N/A</v>
      </c>
      <c r="AS133" s="128" t="e">
        <f t="shared" ca="1" si="85"/>
        <v>#N/A</v>
      </c>
      <c r="AT133" s="128" t="e">
        <f t="shared" ca="1" si="85"/>
        <v>#N/A</v>
      </c>
      <c r="AU133" s="128" t="e">
        <f t="shared" ca="1" si="85"/>
        <v>#N/A</v>
      </c>
      <c r="AV133" s="128" t="e">
        <f t="shared" ca="1" si="85"/>
        <v>#N/A</v>
      </c>
      <c r="AW133" s="128" t="e">
        <f t="shared" ca="1" si="85"/>
        <v>#N/A</v>
      </c>
      <c r="AX133" s="128" t="e">
        <f t="shared" ca="1" si="85"/>
        <v>#N/A</v>
      </c>
      <c r="AY133" s="128" t="e">
        <f t="shared" ca="1" si="85"/>
        <v>#N/A</v>
      </c>
      <c r="AZ133" s="128" t="e">
        <f t="shared" ca="1" si="85"/>
        <v>#N/A</v>
      </c>
      <c r="BA133" s="128" t="e">
        <f t="shared" ca="1" si="85"/>
        <v>#N/A</v>
      </c>
      <c r="BB133" s="128" t="e">
        <f t="shared" ca="1" si="85"/>
        <v>#N/A</v>
      </c>
      <c r="BC133" s="128" t="e">
        <f t="shared" ca="1" si="85"/>
        <v>#N/A</v>
      </c>
      <c r="BD133" s="128" t="e">
        <f t="shared" ca="1" si="85"/>
        <v>#N/A</v>
      </c>
      <c r="BE133" s="128" t="e">
        <f t="shared" ca="1" si="85"/>
        <v>#N/A</v>
      </c>
      <c r="BF133" s="128" t="e">
        <f t="shared" ca="1" si="85"/>
        <v>#N/A</v>
      </c>
      <c r="BG133" s="128" t="e">
        <f t="shared" ca="1" si="85"/>
        <v>#N/A</v>
      </c>
      <c r="BH133" s="128" t="e">
        <f t="shared" ca="1" si="85"/>
        <v>#N/A</v>
      </c>
      <c r="BI133" s="128" t="e">
        <f t="shared" ca="1" si="85"/>
        <v>#N/A</v>
      </c>
      <c r="BJ133" s="128" t="e">
        <f t="shared" ca="1" si="85"/>
        <v>#N/A</v>
      </c>
      <c r="BK133" s="128" t="e">
        <f t="shared" ca="1" si="85"/>
        <v>#N/A</v>
      </c>
      <c r="BL133" s="128" t="e">
        <f t="shared" ca="1" si="85"/>
        <v>#N/A</v>
      </c>
      <c r="BM133" s="128" t="e">
        <f t="shared" ca="1" si="85"/>
        <v>#N/A</v>
      </c>
      <c r="BN133" s="128" t="e">
        <f t="shared" ca="1" si="85"/>
        <v>#N/A</v>
      </c>
      <c r="BO133" s="128" t="e">
        <f t="shared" ca="1" si="85"/>
        <v>#N/A</v>
      </c>
      <c r="BP133" s="128" t="e">
        <f t="shared" ca="1" si="85"/>
        <v>#N/A</v>
      </c>
      <c r="BQ133" s="128" t="e">
        <f t="shared" ca="1" si="85"/>
        <v>#N/A</v>
      </c>
      <c r="BR133" s="128" t="e">
        <f t="shared" ca="1" si="85"/>
        <v>#N/A</v>
      </c>
      <c r="BS133" s="128" t="e">
        <f t="shared" ca="1" si="85"/>
        <v>#N/A</v>
      </c>
      <c r="BT133" s="128" t="e">
        <f t="shared" ca="1" si="85"/>
        <v>#N/A</v>
      </c>
      <c r="BU133" s="128" t="e">
        <f t="shared" ref="BU133:BV133" ca="1" si="86">BU132 * BU$19 * BU$47</f>
        <v>#N/A</v>
      </c>
      <c r="BV133" s="128" t="e">
        <f t="shared" ca="1" si="86"/>
        <v>#N/A</v>
      </c>
    </row>
    <row r="134" spans="1:74">
      <c r="A134" s="214" t="s">
        <v>4777</v>
      </c>
      <c r="B134" s="29" t="s">
        <v>4609</v>
      </c>
      <c r="H134" s="199" t="e">
        <f ca="1">SUM(I133:BV133)/1000</f>
        <v>#N/A</v>
      </c>
    </row>
    <row r="136" spans="1:74">
      <c r="A136" s="156" t="s">
        <v>4757</v>
      </c>
    </row>
    <row r="137" spans="1:74">
      <c r="A137" s="214" t="s">
        <v>4792</v>
      </c>
      <c r="B137" s="29" t="s">
        <v>3</v>
      </c>
      <c r="H137" s="153"/>
      <c r="I137" s="122" t="e">
        <f t="shared" ref="I137:BT137" ca="1" si="87">$H$69* ((I$98+273.15)/(I$98-I$82)-1)</f>
        <v>#N/A</v>
      </c>
      <c r="J137" s="122" t="e">
        <f t="shared" ca="1" si="87"/>
        <v>#N/A</v>
      </c>
      <c r="K137" s="122" t="e">
        <f t="shared" ca="1" si="87"/>
        <v>#N/A</v>
      </c>
      <c r="L137" s="122" t="e">
        <f t="shared" ca="1" si="87"/>
        <v>#N/A</v>
      </c>
      <c r="M137" s="122" t="e">
        <f t="shared" ca="1" si="87"/>
        <v>#N/A</v>
      </c>
      <c r="N137" s="122" t="e">
        <f t="shared" ca="1" si="87"/>
        <v>#N/A</v>
      </c>
      <c r="O137" s="122" t="e">
        <f t="shared" ca="1" si="87"/>
        <v>#N/A</v>
      </c>
      <c r="P137" s="122" t="e">
        <f t="shared" ca="1" si="87"/>
        <v>#N/A</v>
      </c>
      <c r="Q137" s="122" t="e">
        <f t="shared" ca="1" si="87"/>
        <v>#N/A</v>
      </c>
      <c r="R137" s="122" t="e">
        <f t="shared" ca="1" si="87"/>
        <v>#N/A</v>
      </c>
      <c r="S137" s="122" t="e">
        <f t="shared" ca="1" si="87"/>
        <v>#N/A</v>
      </c>
      <c r="T137" s="122" t="e">
        <f t="shared" ca="1" si="87"/>
        <v>#N/A</v>
      </c>
      <c r="U137" s="122" t="e">
        <f t="shared" ca="1" si="87"/>
        <v>#N/A</v>
      </c>
      <c r="V137" s="122" t="e">
        <f t="shared" ca="1" si="87"/>
        <v>#N/A</v>
      </c>
      <c r="W137" s="122" t="e">
        <f t="shared" ca="1" si="87"/>
        <v>#N/A</v>
      </c>
      <c r="X137" s="122" t="e">
        <f t="shared" ca="1" si="87"/>
        <v>#N/A</v>
      </c>
      <c r="Y137" s="122" t="e">
        <f t="shared" ca="1" si="87"/>
        <v>#N/A</v>
      </c>
      <c r="Z137" s="122" t="e">
        <f t="shared" ca="1" si="87"/>
        <v>#N/A</v>
      </c>
      <c r="AA137" s="122" t="e">
        <f t="shared" ca="1" si="87"/>
        <v>#N/A</v>
      </c>
      <c r="AB137" s="122" t="e">
        <f t="shared" ca="1" si="87"/>
        <v>#N/A</v>
      </c>
      <c r="AC137" s="122" t="e">
        <f t="shared" ca="1" si="87"/>
        <v>#N/A</v>
      </c>
      <c r="AD137" s="122" t="e">
        <f t="shared" ca="1" si="87"/>
        <v>#N/A</v>
      </c>
      <c r="AE137" s="122" t="e">
        <f t="shared" ca="1" si="87"/>
        <v>#N/A</v>
      </c>
      <c r="AF137" s="122" t="e">
        <f t="shared" ca="1" si="87"/>
        <v>#N/A</v>
      </c>
      <c r="AG137" s="122" t="e">
        <f t="shared" ca="1" si="87"/>
        <v>#N/A</v>
      </c>
      <c r="AH137" s="122" t="e">
        <f t="shared" ca="1" si="87"/>
        <v>#N/A</v>
      </c>
      <c r="AI137" s="122" t="e">
        <f t="shared" ca="1" si="87"/>
        <v>#N/A</v>
      </c>
      <c r="AJ137" s="122" t="e">
        <f t="shared" ca="1" si="87"/>
        <v>#N/A</v>
      </c>
      <c r="AK137" s="122" t="e">
        <f t="shared" ca="1" si="87"/>
        <v>#N/A</v>
      </c>
      <c r="AL137" s="122" t="e">
        <f t="shared" ca="1" si="87"/>
        <v>#N/A</v>
      </c>
      <c r="AM137" s="122" t="e">
        <f t="shared" ca="1" si="87"/>
        <v>#N/A</v>
      </c>
      <c r="AN137" s="122" t="e">
        <f t="shared" ca="1" si="87"/>
        <v>#N/A</v>
      </c>
      <c r="AO137" s="122" t="e">
        <f t="shared" ca="1" si="87"/>
        <v>#N/A</v>
      </c>
      <c r="AP137" s="122" t="e">
        <f t="shared" ca="1" si="87"/>
        <v>#N/A</v>
      </c>
      <c r="AQ137" s="122" t="e">
        <f t="shared" ca="1" si="87"/>
        <v>#N/A</v>
      </c>
      <c r="AR137" s="122" t="e">
        <f t="shared" ca="1" si="87"/>
        <v>#N/A</v>
      </c>
      <c r="AS137" s="122" t="e">
        <f t="shared" ca="1" si="87"/>
        <v>#N/A</v>
      </c>
      <c r="AT137" s="122" t="e">
        <f t="shared" ca="1" si="87"/>
        <v>#N/A</v>
      </c>
      <c r="AU137" s="122" t="e">
        <f t="shared" ca="1" si="87"/>
        <v>#N/A</v>
      </c>
      <c r="AV137" s="122" t="e">
        <f t="shared" ca="1" si="87"/>
        <v>#N/A</v>
      </c>
      <c r="AW137" s="122" t="e">
        <f t="shared" ca="1" si="87"/>
        <v>#N/A</v>
      </c>
      <c r="AX137" s="122" t="e">
        <f t="shared" ca="1" si="87"/>
        <v>#N/A</v>
      </c>
      <c r="AY137" s="122" t="e">
        <f t="shared" ca="1" si="87"/>
        <v>#N/A</v>
      </c>
      <c r="AZ137" s="122" t="e">
        <f t="shared" ca="1" si="87"/>
        <v>#N/A</v>
      </c>
      <c r="BA137" s="122" t="e">
        <f t="shared" ca="1" si="87"/>
        <v>#N/A</v>
      </c>
      <c r="BB137" s="122" t="e">
        <f t="shared" ca="1" si="87"/>
        <v>#N/A</v>
      </c>
      <c r="BC137" s="122" t="e">
        <f t="shared" ca="1" si="87"/>
        <v>#N/A</v>
      </c>
      <c r="BD137" s="122" t="e">
        <f t="shared" ca="1" si="87"/>
        <v>#N/A</v>
      </c>
      <c r="BE137" s="122" t="e">
        <f t="shared" ca="1" si="87"/>
        <v>#N/A</v>
      </c>
      <c r="BF137" s="122" t="e">
        <f t="shared" ca="1" si="87"/>
        <v>#N/A</v>
      </c>
      <c r="BG137" s="122" t="e">
        <f t="shared" ca="1" si="87"/>
        <v>#N/A</v>
      </c>
      <c r="BH137" s="122" t="e">
        <f t="shared" ca="1" si="87"/>
        <v>#N/A</v>
      </c>
      <c r="BI137" s="122" t="e">
        <f t="shared" ca="1" si="87"/>
        <v>#N/A</v>
      </c>
      <c r="BJ137" s="122" t="e">
        <f t="shared" ca="1" si="87"/>
        <v>#N/A</v>
      </c>
      <c r="BK137" s="122" t="e">
        <f t="shared" ca="1" si="87"/>
        <v>#N/A</v>
      </c>
      <c r="BL137" s="122" t="e">
        <f t="shared" ca="1" si="87"/>
        <v>#N/A</v>
      </c>
      <c r="BM137" s="122" t="e">
        <f t="shared" ca="1" si="87"/>
        <v>#N/A</v>
      </c>
      <c r="BN137" s="122" t="e">
        <f t="shared" ca="1" si="87"/>
        <v>#N/A</v>
      </c>
      <c r="BO137" s="122" t="e">
        <f t="shared" ca="1" si="87"/>
        <v>#N/A</v>
      </c>
      <c r="BP137" s="122" t="e">
        <f t="shared" ca="1" si="87"/>
        <v>#N/A</v>
      </c>
      <c r="BQ137" s="122" t="e">
        <f t="shared" ca="1" si="87"/>
        <v>#N/A</v>
      </c>
      <c r="BR137" s="122" t="e">
        <f t="shared" ca="1" si="87"/>
        <v>#N/A</v>
      </c>
      <c r="BS137" s="122" t="e">
        <f t="shared" ca="1" si="87"/>
        <v>#N/A</v>
      </c>
      <c r="BT137" s="122" t="e">
        <f t="shared" ca="1" si="87"/>
        <v>#N/A</v>
      </c>
      <c r="BU137" s="122" t="e">
        <f t="shared" ref="BU137:BV137" ca="1" si="88">$H$69* ((BU$98+273.15)/(BU$98-BU$82)-1)</f>
        <v>#N/A</v>
      </c>
      <c r="BV137" s="122" t="e">
        <f t="shared" ca="1" si="88"/>
        <v>#N/A</v>
      </c>
    </row>
    <row r="138" spans="1:74">
      <c r="A138" s="214" t="s">
        <v>4791</v>
      </c>
      <c r="B138" s="29" t="s">
        <v>4759</v>
      </c>
      <c r="H138" s="153"/>
      <c r="I138" s="129" t="e">
        <f t="shared" ref="I138:BT138" ca="1" si="89">I$63 - I$127</f>
        <v>#N/A</v>
      </c>
      <c r="J138" s="129" t="e">
        <f t="shared" ca="1" si="89"/>
        <v>#N/A</v>
      </c>
      <c r="K138" s="129" t="e">
        <f t="shared" ca="1" si="89"/>
        <v>#N/A</v>
      </c>
      <c r="L138" s="129" t="e">
        <f t="shared" ca="1" si="89"/>
        <v>#N/A</v>
      </c>
      <c r="M138" s="129" t="e">
        <f t="shared" ca="1" si="89"/>
        <v>#N/A</v>
      </c>
      <c r="N138" s="129" t="e">
        <f t="shared" ca="1" si="89"/>
        <v>#N/A</v>
      </c>
      <c r="O138" s="129" t="e">
        <f t="shared" ca="1" si="89"/>
        <v>#N/A</v>
      </c>
      <c r="P138" s="129" t="e">
        <f t="shared" ca="1" si="89"/>
        <v>#N/A</v>
      </c>
      <c r="Q138" s="129" t="e">
        <f t="shared" ca="1" si="89"/>
        <v>#N/A</v>
      </c>
      <c r="R138" s="129" t="e">
        <f t="shared" ca="1" si="89"/>
        <v>#N/A</v>
      </c>
      <c r="S138" s="129" t="e">
        <f t="shared" ca="1" si="89"/>
        <v>#N/A</v>
      </c>
      <c r="T138" s="129" t="e">
        <f t="shared" ca="1" si="89"/>
        <v>#N/A</v>
      </c>
      <c r="U138" s="129" t="e">
        <f t="shared" ca="1" si="89"/>
        <v>#N/A</v>
      </c>
      <c r="V138" s="129" t="e">
        <f t="shared" ca="1" si="89"/>
        <v>#N/A</v>
      </c>
      <c r="W138" s="129" t="e">
        <f t="shared" ca="1" si="89"/>
        <v>#N/A</v>
      </c>
      <c r="X138" s="129" t="e">
        <f t="shared" ca="1" si="89"/>
        <v>#N/A</v>
      </c>
      <c r="Y138" s="129" t="e">
        <f t="shared" ca="1" si="89"/>
        <v>#N/A</v>
      </c>
      <c r="Z138" s="129" t="e">
        <f t="shared" ca="1" si="89"/>
        <v>#N/A</v>
      </c>
      <c r="AA138" s="129" t="e">
        <f t="shared" ca="1" si="89"/>
        <v>#N/A</v>
      </c>
      <c r="AB138" s="129" t="e">
        <f t="shared" ca="1" si="89"/>
        <v>#N/A</v>
      </c>
      <c r="AC138" s="129" t="e">
        <f t="shared" ca="1" si="89"/>
        <v>#N/A</v>
      </c>
      <c r="AD138" s="129" t="e">
        <f t="shared" ca="1" si="89"/>
        <v>#N/A</v>
      </c>
      <c r="AE138" s="129" t="e">
        <f t="shared" ca="1" si="89"/>
        <v>#N/A</v>
      </c>
      <c r="AF138" s="129" t="e">
        <f t="shared" ca="1" si="89"/>
        <v>#N/A</v>
      </c>
      <c r="AG138" s="129" t="e">
        <f t="shared" ca="1" si="89"/>
        <v>#N/A</v>
      </c>
      <c r="AH138" s="129" t="e">
        <f t="shared" ca="1" si="89"/>
        <v>#N/A</v>
      </c>
      <c r="AI138" s="129" t="e">
        <f t="shared" ca="1" si="89"/>
        <v>#N/A</v>
      </c>
      <c r="AJ138" s="129" t="e">
        <f t="shared" ca="1" si="89"/>
        <v>#N/A</v>
      </c>
      <c r="AK138" s="129" t="e">
        <f t="shared" ca="1" si="89"/>
        <v>#N/A</v>
      </c>
      <c r="AL138" s="129" t="e">
        <f t="shared" ca="1" si="89"/>
        <v>#N/A</v>
      </c>
      <c r="AM138" s="129" t="e">
        <f t="shared" ca="1" si="89"/>
        <v>#N/A</v>
      </c>
      <c r="AN138" s="129" t="e">
        <f t="shared" ca="1" si="89"/>
        <v>#N/A</v>
      </c>
      <c r="AO138" s="129" t="e">
        <f t="shared" ca="1" si="89"/>
        <v>#N/A</v>
      </c>
      <c r="AP138" s="129" t="e">
        <f t="shared" ca="1" si="89"/>
        <v>#N/A</v>
      </c>
      <c r="AQ138" s="129" t="e">
        <f t="shared" ca="1" si="89"/>
        <v>#N/A</v>
      </c>
      <c r="AR138" s="129" t="e">
        <f t="shared" ca="1" si="89"/>
        <v>#N/A</v>
      </c>
      <c r="AS138" s="129" t="e">
        <f t="shared" ca="1" si="89"/>
        <v>#N/A</v>
      </c>
      <c r="AT138" s="129" t="e">
        <f t="shared" ca="1" si="89"/>
        <v>#N/A</v>
      </c>
      <c r="AU138" s="129" t="e">
        <f t="shared" ca="1" si="89"/>
        <v>#N/A</v>
      </c>
      <c r="AV138" s="129" t="e">
        <f t="shared" ca="1" si="89"/>
        <v>#N/A</v>
      </c>
      <c r="AW138" s="129" t="e">
        <f t="shared" ca="1" si="89"/>
        <v>#N/A</v>
      </c>
      <c r="AX138" s="129" t="e">
        <f t="shared" ca="1" si="89"/>
        <v>#N/A</v>
      </c>
      <c r="AY138" s="129" t="e">
        <f t="shared" ca="1" si="89"/>
        <v>#N/A</v>
      </c>
      <c r="AZ138" s="129" t="e">
        <f t="shared" ca="1" si="89"/>
        <v>#N/A</v>
      </c>
      <c r="BA138" s="129" t="e">
        <f t="shared" ca="1" si="89"/>
        <v>#N/A</v>
      </c>
      <c r="BB138" s="129" t="e">
        <f t="shared" ca="1" si="89"/>
        <v>#N/A</v>
      </c>
      <c r="BC138" s="129" t="e">
        <f t="shared" ca="1" si="89"/>
        <v>#N/A</v>
      </c>
      <c r="BD138" s="129" t="e">
        <f t="shared" ca="1" si="89"/>
        <v>#N/A</v>
      </c>
      <c r="BE138" s="129" t="e">
        <f t="shared" ca="1" si="89"/>
        <v>#N/A</v>
      </c>
      <c r="BF138" s="129" t="e">
        <f t="shared" ca="1" si="89"/>
        <v>#N/A</v>
      </c>
      <c r="BG138" s="129" t="e">
        <f t="shared" ca="1" si="89"/>
        <v>#N/A</v>
      </c>
      <c r="BH138" s="129" t="e">
        <f t="shared" ca="1" si="89"/>
        <v>#N/A</v>
      </c>
      <c r="BI138" s="129" t="e">
        <f t="shared" ca="1" si="89"/>
        <v>#N/A</v>
      </c>
      <c r="BJ138" s="129" t="e">
        <f t="shared" ca="1" si="89"/>
        <v>#N/A</v>
      </c>
      <c r="BK138" s="129" t="e">
        <f t="shared" ca="1" si="89"/>
        <v>#N/A</v>
      </c>
      <c r="BL138" s="129" t="e">
        <f t="shared" ca="1" si="89"/>
        <v>#N/A</v>
      </c>
      <c r="BM138" s="129" t="e">
        <f t="shared" ca="1" si="89"/>
        <v>#N/A</v>
      </c>
      <c r="BN138" s="129" t="e">
        <f t="shared" ca="1" si="89"/>
        <v>#N/A</v>
      </c>
      <c r="BO138" s="129" t="e">
        <f t="shared" ca="1" si="89"/>
        <v>#N/A</v>
      </c>
      <c r="BP138" s="129" t="e">
        <f t="shared" ca="1" si="89"/>
        <v>#N/A</v>
      </c>
      <c r="BQ138" s="129" t="e">
        <f t="shared" ca="1" si="89"/>
        <v>#N/A</v>
      </c>
      <c r="BR138" s="129" t="e">
        <f t="shared" ca="1" si="89"/>
        <v>#N/A</v>
      </c>
      <c r="BS138" s="129" t="e">
        <f t="shared" ca="1" si="89"/>
        <v>#N/A</v>
      </c>
      <c r="BT138" s="129" t="e">
        <f t="shared" ca="1" si="89"/>
        <v>#N/A</v>
      </c>
      <c r="BU138" s="129" t="e">
        <f t="shared" ref="BU138:BV138" ca="1" si="90">BU$63 - BU$127</f>
        <v>#N/A</v>
      </c>
      <c r="BV138" s="129" t="e">
        <f t="shared" ca="1" si="90"/>
        <v>#N/A</v>
      </c>
    </row>
    <row r="139" spans="1:74">
      <c r="A139" s="214" t="s">
        <v>4797</v>
      </c>
      <c r="B139" s="29" t="s">
        <v>4759</v>
      </c>
      <c r="G139" s="220"/>
      <c r="H139" s="153"/>
      <c r="I139" s="129" t="e">
        <f ca="1">I138/I137</f>
        <v>#N/A</v>
      </c>
      <c r="J139" s="129" t="e">
        <f t="shared" ref="J139:BU139" ca="1" si="91">J138/J137</f>
        <v>#N/A</v>
      </c>
      <c r="K139" s="129" t="e">
        <f t="shared" ca="1" si="91"/>
        <v>#N/A</v>
      </c>
      <c r="L139" s="129" t="e">
        <f t="shared" ca="1" si="91"/>
        <v>#N/A</v>
      </c>
      <c r="M139" s="129" t="e">
        <f t="shared" ca="1" si="91"/>
        <v>#N/A</v>
      </c>
      <c r="N139" s="129" t="e">
        <f t="shared" ca="1" si="91"/>
        <v>#N/A</v>
      </c>
      <c r="O139" s="129" t="e">
        <f t="shared" ca="1" si="91"/>
        <v>#N/A</v>
      </c>
      <c r="P139" s="129" t="e">
        <f t="shared" ca="1" si="91"/>
        <v>#N/A</v>
      </c>
      <c r="Q139" s="129" t="e">
        <f t="shared" ca="1" si="91"/>
        <v>#N/A</v>
      </c>
      <c r="R139" s="129" t="e">
        <f t="shared" ca="1" si="91"/>
        <v>#N/A</v>
      </c>
      <c r="S139" s="129" t="e">
        <f t="shared" ca="1" si="91"/>
        <v>#N/A</v>
      </c>
      <c r="T139" s="129" t="e">
        <f t="shared" ca="1" si="91"/>
        <v>#N/A</v>
      </c>
      <c r="U139" s="129" t="e">
        <f t="shared" ca="1" si="91"/>
        <v>#N/A</v>
      </c>
      <c r="V139" s="129" t="e">
        <f t="shared" ca="1" si="91"/>
        <v>#N/A</v>
      </c>
      <c r="W139" s="129" t="e">
        <f t="shared" ca="1" si="91"/>
        <v>#N/A</v>
      </c>
      <c r="X139" s="129" t="e">
        <f t="shared" ca="1" si="91"/>
        <v>#N/A</v>
      </c>
      <c r="Y139" s="129" t="e">
        <f t="shared" ca="1" si="91"/>
        <v>#N/A</v>
      </c>
      <c r="Z139" s="129" t="e">
        <f t="shared" ca="1" si="91"/>
        <v>#N/A</v>
      </c>
      <c r="AA139" s="129" t="e">
        <f t="shared" ca="1" si="91"/>
        <v>#N/A</v>
      </c>
      <c r="AB139" s="129" t="e">
        <f t="shared" ca="1" si="91"/>
        <v>#N/A</v>
      </c>
      <c r="AC139" s="129" t="e">
        <f t="shared" ca="1" si="91"/>
        <v>#N/A</v>
      </c>
      <c r="AD139" s="129" t="e">
        <f t="shared" ca="1" si="91"/>
        <v>#N/A</v>
      </c>
      <c r="AE139" s="129" t="e">
        <f t="shared" ca="1" si="91"/>
        <v>#N/A</v>
      </c>
      <c r="AF139" s="129" t="e">
        <f t="shared" ca="1" si="91"/>
        <v>#N/A</v>
      </c>
      <c r="AG139" s="129" t="e">
        <f t="shared" ca="1" si="91"/>
        <v>#N/A</v>
      </c>
      <c r="AH139" s="129" t="e">
        <f t="shared" ca="1" si="91"/>
        <v>#N/A</v>
      </c>
      <c r="AI139" s="129" t="e">
        <f t="shared" ca="1" si="91"/>
        <v>#N/A</v>
      </c>
      <c r="AJ139" s="129" t="e">
        <f t="shared" ca="1" si="91"/>
        <v>#N/A</v>
      </c>
      <c r="AK139" s="129" t="e">
        <f t="shared" ca="1" si="91"/>
        <v>#N/A</v>
      </c>
      <c r="AL139" s="129" t="e">
        <f t="shared" ca="1" si="91"/>
        <v>#N/A</v>
      </c>
      <c r="AM139" s="129" t="e">
        <f t="shared" ca="1" si="91"/>
        <v>#N/A</v>
      </c>
      <c r="AN139" s="129" t="e">
        <f t="shared" ca="1" si="91"/>
        <v>#N/A</v>
      </c>
      <c r="AO139" s="129" t="e">
        <f t="shared" ca="1" si="91"/>
        <v>#N/A</v>
      </c>
      <c r="AP139" s="129" t="e">
        <f t="shared" ca="1" si="91"/>
        <v>#N/A</v>
      </c>
      <c r="AQ139" s="129" t="e">
        <f t="shared" ca="1" si="91"/>
        <v>#N/A</v>
      </c>
      <c r="AR139" s="129" t="e">
        <f t="shared" ca="1" si="91"/>
        <v>#N/A</v>
      </c>
      <c r="AS139" s="129" t="e">
        <f t="shared" ca="1" si="91"/>
        <v>#N/A</v>
      </c>
      <c r="AT139" s="129" t="e">
        <f t="shared" ca="1" si="91"/>
        <v>#N/A</v>
      </c>
      <c r="AU139" s="129" t="e">
        <f t="shared" ca="1" si="91"/>
        <v>#N/A</v>
      </c>
      <c r="AV139" s="129" t="e">
        <f t="shared" ca="1" si="91"/>
        <v>#N/A</v>
      </c>
      <c r="AW139" s="129" t="e">
        <f t="shared" ca="1" si="91"/>
        <v>#N/A</v>
      </c>
      <c r="AX139" s="129" t="e">
        <f t="shared" ca="1" si="91"/>
        <v>#N/A</v>
      </c>
      <c r="AY139" s="129" t="e">
        <f t="shared" ca="1" si="91"/>
        <v>#N/A</v>
      </c>
      <c r="AZ139" s="129" t="e">
        <f t="shared" ca="1" si="91"/>
        <v>#N/A</v>
      </c>
      <c r="BA139" s="129" t="e">
        <f t="shared" ca="1" si="91"/>
        <v>#N/A</v>
      </c>
      <c r="BB139" s="129" t="e">
        <f t="shared" ca="1" si="91"/>
        <v>#N/A</v>
      </c>
      <c r="BC139" s="129" t="e">
        <f t="shared" ca="1" si="91"/>
        <v>#N/A</v>
      </c>
      <c r="BD139" s="129" t="e">
        <f t="shared" ca="1" si="91"/>
        <v>#N/A</v>
      </c>
      <c r="BE139" s="129" t="e">
        <f t="shared" ca="1" si="91"/>
        <v>#N/A</v>
      </c>
      <c r="BF139" s="129" t="e">
        <f t="shared" ca="1" si="91"/>
        <v>#N/A</v>
      </c>
      <c r="BG139" s="129" t="e">
        <f t="shared" ca="1" si="91"/>
        <v>#N/A</v>
      </c>
      <c r="BH139" s="129" t="e">
        <f t="shared" ca="1" si="91"/>
        <v>#N/A</v>
      </c>
      <c r="BI139" s="129" t="e">
        <f t="shared" ca="1" si="91"/>
        <v>#N/A</v>
      </c>
      <c r="BJ139" s="129" t="e">
        <f t="shared" ca="1" si="91"/>
        <v>#N/A</v>
      </c>
      <c r="BK139" s="129" t="e">
        <f t="shared" ca="1" si="91"/>
        <v>#N/A</v>
      </c>
      <c r="BL139" s="129" t="e">
        <f t="shared" ca="1" si="91"/>
        <v>#N/A</v>
      </c>
      <c r="BM139" s="129" t="e">
        <f t="shared" ca="1" si="91"/>
        <v>#N/A</v>
      </c>
      <c r="BN139" s="129" t="e">
        <f t="shared" ca="1" si="91"/>
        <v>#N/A</v>
      </c>
      <c r="BO139" s="129" t="e">
        <f t="shared" ca="1" si="91"/>
        <v>#N/A</v>
      </c>
      <c r="BP139" s="129" t="e">
        <f t="shared" ca="1" si="91"/>
        <v>#N/A</v>
      </c>
      <c r="BQ139" s="129" t="e">
        <f t="shared" ca="1" si="91"/>
        <v>#N/A</v>
      </c>
      <c r="BR139" s="129" t="e">
        <f t="shared" ca="1" si="91"/>
        <v>#N/A</v>
      </c>
      <c r="BS139" s="129" t="e">
        <f t="shared" ca="1" si="91"/>
        <v>#N/A</v>
      </c>
      <c r="BT139" s="129" t="e">
        <f t="shared" ca="1" si="91"/>
        <v>#N/A</v>
      </c>
      <c r="BU139" s="129" t="e">
        <f t="shared" ca="1" si="91"/>
        <v>#N/A</v>
      </c>
      <c r="BV139" s="129" t="e">
        <f t="shared" ref="BV139" ca="1" si="92">BV138/BV137</f>
        <v>#N/A</v>
      </c>
    </row>
    <row r="140" spans="1:74">
      <c r="A140" s="214" t="s">
        <v>4780</v>
      </c>
      <c r="B140" s="29" t="s">
        <v>4609</v>
      </c>
      <c r="H140" s="202" t="e">
        <f ca="1">SUM(I139:BV139)/1000</f>
        <v>#N/A</v>
      </c>
    </row>
    <row r="142" spans="1:74">
      <c r="H142" s="85" t="s">
        <v>4826</v>
      </c>
      <c r="I142" s="85" t="s">
        <v>4845</v>
      </c>
      <c r="J142" s="85" t="s">
        <v>4825</v>
      </c>
    </row>
    <row r="143" spans="1:74">
      <c r="A143" s="214" t="s">
        <v>4758</v>
      </c>
      <c r="B143" s="29" t="s">
        <v>4609</v>
      </c>
      <c r="H143" s="210" t="e">
        <f ca="1">SUM(I63:BV63)/1000</f>
        <v>#N/A</v>
      </c>
      <c r="I143" s="128" t="e">
        <f ca="1">SUM(I138:BV138)/1000</f>
        <v>#N/A</v>
      </c>
      <c r="J143" s="128" t="e">
        <f ca="1">SUM(I127:BV127)/1000</f>
        <v>#N/A</v>
      </c>
    </row>
    <row r="144" spans="1:74">
      <c r="A144" s="214" t="s">
        <v>4760</v>
      </c>
      <c r="B144" s="29" t="s">
        <v>4609</v>
      </c>
      <c r="H144" s="211">
        <f ca="1">IFERROR(I144+J144, 0)</f>
        <v>0</v>
      </c>
      <c r="I144" s="212" t="e">
        <f ca="1">H140+H107+H91+H60</f>
        <v>#N/A</v>
      </c>
      <c r="J144" s="212" t="e">
        <f ca="1">H134</f>
        <v>#N/A</v>
      </c>
    </row>
    <row r="145" spans="1:10">
      <c r="A145" s="214" t="s">
        <v>4542</v>
      </c>
      <c r="B145" s="29" t="s">
        <v>3</v>
      </c>
      <c r="H145" s="199">
        <f ca="1">IFERROR(H143/H144, 0)</f>
        <v>0</v>
      </c>
      <c r="I145" s="124" t="str">
        <f ca="1">IFERROR(I143/I144, "-")</f>
        <v>-</v>
      </c>
      <c r="J145" s="124" t="str">
        <f ca="1">IFERROR(J143/J144, "-")</f>
        <v>-</v>
      </c>
    </row>
    <row r="146" spans="1:10">
      <c r="A146" s="214" t="s">
        <v>4774</v>
      </c>
      <c r="B146" s="29" t="s">
        <v>4773</v>
      </c>
      <c r="H146" s="209" t="e" cm="1">
        <f t="array" ref="H146">SUMPRODUCT($I$19:$BV$19, I47:BV47, --(I63:BV63&gt;0))</f>
        <v>#N/A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1367A-D4C6-4884-9F5B-4B2B890201CE}">
  <dimension ref="A1:U114"/>
  <sheetViews>
    <sheetView workbookViewId="0">
      <selection activeCell="C6" sqref="C6:F6"/>
    </sheetView>
  </sheetViews>
  <sheetFormatPr defaultColWidth="0" defaultRowHeight="15" customHeight="1" zeroHeight="1"/>
  <cols>
    <col min="1" max="1" width="5.6640625" style="44" customWidth="1"/>
    <col min="2" max="2" width="37.6640625" style="5" customWidth="1"/>
    <col min="3" max="6" width="13.33203125" style="39" customWidth="1"/>
    <col min="7" max="7" width="5.6640625" style="39" customWidth="1"/>
    <col min="8" max="8" width="14.109375" style="93" hidden="1" customWidth="1"/>
    <col min="9" max="13" width="14.109375" style="38" hidden="1" customWidth="1"/>
    <col min="14" max="21" width="14.109375" style="47" hidden="1" customWidth="1"/>
    <col min="22" max="16384" width="14.109375" style="39" hidden="1"/>
  </cols>
  <sheetData>
    <row r="1" spans="1:21" s="5" customFormat="1" ht="24.9" customHeight="1">
      <c r="A1" s="33"/>
      <c r="B1" s="3"/>
      <c r="C1" s="3"/>
      <c r="D1" s="3"/>
      <c r="E1" s="3"/>
      <c r="F1" s="244" t="s">
        <v>4847</v>
      </c>
      <c r="G1" s="244" t="s">
        <v>5127</v>
      </c>
      <c r="H1" s="234" t="s">
        <v>10</v>
      </c>
      <c r="I1" s="42" t="s">
        <v>4701</v>
      </c>
      <c r="J1" s="102" t="s">
        <v>4602</v>
      </c>
      <c r="K1" s="102" t="s">
        <v>4908</v>
      </c>
      <c r="L1" s="102" t="s">
        <v>5088</v>
      </c>
      <c r="M1" s="102"/>
      <c r="N1" s="45"/>
      <c r="O1" s="45"/>
      <c r="P1" s="45"/>
      <c r="Q1" s="45"/>
      <c r="R1" s="45"/>
      <c r="S1" s="45"/>
      <c r="T1" s="45"/>
      <c r="U1" s="45"/>
    </row>
    <row r="2" spans="1:21" s="5" customFormat="1" ht="24.9" customHeight="1">
      <c r="A2" s="33"/>
      <c r="B2" s="3"/>
      <c r="C2" s="3"/>
      <c r="D2" s="3"/>
      <c r="E2" s="3"/>
      <c r="F2" s="3"/>
      <c r="G2" s="3"/>
      <c r="H2" s="234">
        <f>A!$J$2</f>
        <v>1</v>
      </c>
      <c r="I2" s="4"/>
      <c r="J2" s="4"/>
      <c r="K2" s="4"/>
      <c r="L2" s="4"/>
      <c r="M2" s="4"/>
      <c r="N2" s="45"/>
      <c r="O2" s="45"/>
      <c r="P2" s="45"/>
      <c r="Q2" s="45"/>
      <c r="R2" s="45"/>
      <c r="S2" s="45"/>
      <c r="T2" s="45"/>
      <c r="U2" s="45"/>
    </row>
    <row r="3" spans="1:21" s="5" customFormat="1" ht="24.9" customHeight="1" thickBot="1">
      <c r="A3" s="33"/>
      <c r="B3" s="61" t="str" cm="1">
        <f t="array" ref="B3">INDEX(Trad, H3, $H$2)&amp;": "&amp;C7</f>
        <v xml:space="preserve">Kältemaschine: </v>
      </c>
      <c r="C3" s="15"/>
      <c r="D3" s="15"/>
      <c r="E3" s="15"/>
      <c r="F3" s="15"/>
      <c r="G3" s="3"/>
      <c r="H3" s="91">
        <v>70</v>
      </c>
      <c r="I3" s="4"/>
      <c r="J3" s="4"/>
      <c r="K3" s="4"/>
      <c r="L3" s="35"/>
      <c r="M3" s="35"/>
      <c r="N3" s="46"/>
      <c r="O3" s="46"/>
      <c r="P3" s="46"/>
      <c r="Q3" s="46"/>
      <c r="R3" s="46"/>
      <c r="S3" s="46"/>
      <c r="T3" s="46"/>
      <c r="U3" s="46"/>
    </row>
    <row r="4" spans="1:21" s="5" customFormat="1" ht="24.9" customHeight="1">
      <c r="A4" s="33"/>
      <c r="B4" s="313"/>
      <c r="C4" s="313"/>
      <c r="D4" s="313"/>
      <c r="E4" s="313"/>
      <c r="F4" s="313"/>
      <c r="G4" s="3"/>
      <c r="H4" s="92"/>
      <c r="I4" s="4"/>
      <c r="J4" s="4"/>
      <c r="K4" s="4"/>
      <c r="L4" s="35"/>
      <c r="M4" s="35"/>
      <c r="N4" s="45"/>
      <c r="O4" s="45"/>
      <c r="P4" s="45"/>
      <c r="Q4" s="45"/>
      <c r="R4" s="45"/>
      <c r="S4" s="45"/>
      <c r="T4" s="45"/>
      <c r="U4" s="45"/>
    </row>
    <row r="5" spans="1:21" s="5" customFormat="1" ht="24.9" customHeight="1">
      <c r="A5" s="33"/>
      <c r="B5" s="9" t="str" cm="1">
        <f t="array" ref="B5">INDEX(Trad, H5, $H$2)</f>
        <v>Allgemeine Angaben</v>
      </c>
      <c r="C5" s="3"/>
      <c r="D5" s="3"/>
      <c r="E5" s="3"/>
      <c r="F5" s="3"/>
      <c r="G5" s="3"/>
      <c r="H5" s="91">
        <v>71</v>
      </c>
      <c r="I5" s="4"/>
      <c r="J5" s="4"/>
      <c r="K5" s="4"/>
      <c r="L5" s="35"/>
      <c r="M5" s="35"/>
      <c r="N5" s="45"/>
      <c r="O5" s="45"/>
      <c r="P5" s="45"/>
      <c r="Q5" s="45"/>
      <c r="R5" s="45"/>
      <c r="S5" s="45"/>
      <c r="T5" s="45"/>
      <c r="U5" s="45"/>
    </row>
    <row r="6" spans="1:21" ht="15" customHeight="1">
      <c r="A6" s="36"/>
      <c r="B6" s="148" t="str" cm="1">
        <f t="array" ref="B6">INDEX(Trad, H6, $H$2)</f>
        <v>Zustand</v>
      </c>
      <c r="C6" s="308"/>
      <c r="D6" s="308"/>
      <c r="E6" s="308"/>
      <c r="F6" s="309"/>
      <c r="G6" s="37"/>
      <c r="H6" s="93">
        <v>97</v>
      </c>
      <c r="I6" s="104" t="s">
        <v>4608</v>
      </c>
      <c r="J6" s="34">
        <f ca="1">IFERROR(MATCH(C6, INDIRECT(I6), 0), 0)</f>
        <v>0</v>
      </c>
      <c r="K6" s="95"/>
      <c r="L6" s="41"/>
      <c r="N6" s="45"/>
      <c r="O6" s="45"/>
      <c r="P6" s="45"/>
      <c r="Q6" s="45"/>
      <c r="R6" s="45"/>
      <c r="S6" s="45"/>
      <c r="T6" s="45"/>
      <c r="U6" s="45"/>
    </row>
    <row r="7" spans="1:21" ht="15" customHeight="1">
      <c r="A7" s="36"/>
      <c r="B7" s="148" t="str" cm="1">
        <f t="array" ref="B7">INDEX(Trad, H7, $H$2)</f>
        <v>Name (Marke, Modell)</v>
      </c>
      <c r="C7" s="314"/>
      <c r="D7" s="314"/>
      <c r="E7" s="314"/>
      <c r="F7" s="315"/>
      <c r="G7" s="37"/>
      <c r="H7" s="93">
        <v>72</v>
      </c>
      <c r="I7" s="105" t="s">
        <v>3</v>
      </c>
      <c r="J7" s="38" t="s">
        <v>3</v>
      </c>
      <c r="K7" s="43"/>
      <c r="L7" s="80"/>
      <c r="M7" s="80"/>
      <c r="N7" s="45"/>
      <c r="O7" s="45"/>
      <c r="P7" s="45"/>
      <c r="Q7" s="45"/>
      <c r="U7" s="45"/>
    </row>
    <row r="8" spans="1:21" ht="15" customHeight="1">
      <c r="A8" s="36"/>
      <c r="B8" s="148" t="str" cm="1">
        <f t="array" ref="B8">INDEX(Trad, H8, $H$2)</f>
        <v>Nennkälteleistung (kW)</v>
      </c>
      <c r="C8" s="316"/>
      <c r="D8" s="316"/>
      <c r="E8" s="316"/>
      <c r="F8" s="317"/>
      <c r="G8" s="37"/>
      <c r="H8" s="93">
        <v>74</v>
      </c>
      <c r="I8" s="107" t="s">
        <v>3</v>
      </c>
      <c r="J8" s="41" t="s">
        <v>3</v>
      </c>
      <c r="K8" s="103"/>
      <c r="L8" s="41"/>
      <c r="M8" s="41"/>
      <c r="N8" s="150" t="s">
        <v>4764</v>
      </c>
      <c r="O8" s="151">
        <f>C8</f>
        <v>0</v>
      </c>
      <c r="P8" s="45"/>
      <c r="Q8" s="45"/>
      <c r="U8" s="45"/>
    </row>
    <row r="9" spans="1:21" ht="15" customHeight="1">
      <c r="A9" s="36"/>
      <c r="B9" s="148" t="str" cm="1">
        <f t="array" ref="B9">INDEX(Trad, H9, $H$2)</f>
        <v>Baujahr</v>
      </c>
      <c r="C9" s="308"/>
      <c r="D9" s="308"/>
      <c r="E9" s="308"/>
      <c r="F9" s="309"/>
      <c r="G9" s="37"/>
      <c r="H9" s="93">
        <v>75</v>
      </c>
      <c r="I9" s="107" t="s">
        <v>3</v>
      </c>
      <c r="J9" s="41" t="s">
        <v>3</v>
      </c>
      <c r="K9" s="43"/>
      <c r="N9" s="150" t="s">
        <v>4809</v>
      </c>
      <c r="O9" s="149">
        <f>C9</f>
        <v>0</v>
      </c>
    </row>
    <row r="10" spans="1:21" ht="15" customHeight="1">
      <c r="A10" s="36"/>
      <c r="B10" s="189" t="s">
        <v>4635</v>
      </c>
      <c r="C10" s="308"/>
      <c r="D10" s="308"/>
      <c r="E10" s="308"/>
      <c r="F10" s="309"/>
      <c r="G10" s="37"/>
      <c r="H10" s="93" t="s">
        <v>3</v>
      </c>
      <c r="I10" s="106" t="s">
        <v>4884</v>
      </c>
      <c r="J10" s="34">
        <f ca="1">IFERROR(MATCH(C10, INDEX(INDIRECT(I10),,1), 0), 0)</f>
        <v>0</v>
      </c>
      <c r="K10" s="95"/>
      <c r="L10" s="41"/>
      <c r="M10" s="41"/>
      <c r="N10" s="150" t="s">
        <v>4756</v>
      </c>
      <c r="O10" s="149" t="e" cm="1">
        <f t="array" aca="1" ref="O10" ca="1">IF(J10&gt;0, INDEX(INDIRECT(I10), J10, 5), NA())</f>
        <v>#N/A</v>
      </c>
    </row>
    <row r="11" spans="1:21" ht="30" customHeight="1">
      <c r="A11" s="36"/>
      <c r="B11" s="100" t="str" cm="1">
        <f t="array" ref="B11">INDEX(Trad, H11, $H$2)</f>
        <v>Kompression und Expansion</v>
      </c>
      <c r="C11" s="163" t="str" cm="1">
        <f t="array" ref="C11">INDEX(Trad, I11, $H$2)</f>
        <v>Standardwert</v>
      </c>
      <c r="D11" s="36"/>
      <c r="E11" s="36"/>
      <c r="F11" s="36"/>
      <c r="G11" s="37"/>
      <c r="H11" s="93">
        <v>98</v>
      </c>
      <c r="I11" s="93">
        <v>105</v>
      </c>
      <c r="J11" s="93"/>
      <c r="K11" s="93"/>
      <c r="L11" s="93"/>
      <c r="M11" s="93"/>
    </row>
    <row r="12" spans="1:21" ht="15" customHeight="1">
      <c r="A12" s="36"/>
      <c r="B12" s="148" t="str" cm="1">
        <f t="array" ref="B12">INDEX(Trad, H12, $H$2)</f>
        <v>Expansionsventil, Standard oder Eingabe</v>
      </c>
      <c r="C12" s="310" t="str" cm="1">
        <f t="array" aca="1" ref="C12" ca="1">IF(K12&gt;0, INDEX(INDIRECT(I12), K12,1), "")</f>
        <v/>
      </c>
      <c r="D12" s="311"/>
      <c r="E12" s="309"/>
      <c r="F12" s="312"/>
      <c r="G12" s="37"/>
      <c r="H12" s="93">
        <v>82</v>
      </c>
      <c r="I12" s="56" t="s">
        <v>4597</v>
      </c>
      <c r="J12" s="34" t="e">
        <f ca="1">MATCH(IF(ISBLANK(E12), C12, E12), INDEX(INDIRECT(I12),,1), 0)</f>
        <v>#N/A</v>
      </c>
      <c r="K12" s="34">
        <f>IF($O$9&gt;0, IF($O$9="&lt; 1995", 1, 2), 0)</f>
        <v>0</v>
      </c>
      <c r="L12" s="41"/>
      <c r="M12" s="41"/>
      <c r="O12" s="149" t="e" cm="1">
        <f t="array" aca="1" ref="O12" ca="1">INDEX(INDIRECT(I12), J12, 5)</f>
        <v>#N/A</v>
      </c>
    </row>
    <row r="13" spans="1:21" ht="15" customHeight="1">
      <c r="A13" s="36"/>
      <c r="B13" s="148" t="str" cm="1">
        <f t="array" ref="B13">INDEX(Trad, H13, $H$2)</f>
        <v>Verdichter, Standard oder Eingabe</v>
      </c>
      <c r="C13" s="310" t="str" cm="1">
        <f t="array" aca="1" ref="C13" ca="1">IF(K13&gt;0, INDEX(INDIRECT(I13), K13,1), "")</f>
        <v/>
      </c>
      <c r="D13" s="311"/>
      <c r="E13" s="309"/>
      <c r="F13" s="312"/>
      <c r="G13" s="37"/>
      <c r="H13" s="93">
        <v>83</v>
      </c>
      <c r="I13" s="56" t="s">
        <v>4600</v>
      </c>
      <c r="J13" s="34" t="e">
        <f ca="1">MATCH(IF(ISBLANK(E13), C13, E13), INDEX(INDIRECT(I13),,1), 0)</f>
        <v>#N/A</v>
      </c>
      <c r="K13" s="34">
        <f>IF($O$9&gt;0, 3, 0)</f>
        <v>0</v>
      </c>
      <c r="L13" s="41"/>
      <c r="M13" s="41"/>
      <c r="O13" s="149" t="e" cm="1">
        <f t="array" aca="1" ref="O13" ca="1">INDEX(INDIRECT(I13), J13, 5)</f>
        <v>#N/A</v>
      </c>
    </row>
    <row r="14" spans="1:21" ht="30" customHeight="1">
      <c r="A14" s="36"/>
      <c r="B14" s="100" t="str" cm="1">
        <f t="array" ref="B14">INDEX(Trad, H14, $H$2)</f>
        <v>Verdampfer</v>
      </c>
      <c r="C14" s="163" t="str" cm="1">
        <f t="array" ref="C14">INDEX(Trad, I14, $H$2)</f>
        <v>Standardwert</v>
      </c>
      <c r="D14" s="36"/>
      <c r="E14" s="36"/>
      <c r="F14" s="36"/>
      <c r="G14" s="37"/>
      <c r="H14" s="93">
        <v>92</v>
      </c>
      <c r="I14" s="93">
        <v>105</v>
      </c>
      <c r="J14" s="93"/>
      <c r="K14" s="93"/>
      <c r="L14" s="93"/>
      <c r="M14" s="93"/>
      <c r="O14" s="160" t="s">
        <v>4751</v>
      </c>
      <c r="P14" s="160" t="s">
        <v>4928</v>
      </c>
      <c r="Q14" s="160" t="s">
        <v>4929</v>
      </c>
    </row>
    <row r="15" spans="1:21" ht="15" customHeight="1">
      <c r="A15" s="36"/>
      <c r="B15" s="148" t="str" cm="1">
        <f t="array" ref="B15">INDEX(Trad, H15, $H$2)</f>
        <v>Übertragungsmedium</v>
      </c>
      <c r="C15" s="308"/>
      <c r="D15" s="308"/>
      <c r="E15" s="308"/>
      <c r="F15" s="309"/>
      <c r="G15" s="37"/>
      <c r="H15" s="93">
        <v>107</v>
      </c>
      <c r="I15" s="56" t="s">
        <v>4905</v>
      </c>
      <c r="J15" s="34">
        <f ca="1">IFERROR(MATCH(C15, INDEX(INDIRECT(I15),,1), 0), 0)</f>
        <v>0</v>
      </c>
      <c r="K15" s="34"/>
      <c r="L15" s="81"/>
      <c r="M15" s="81"/>
      <c r="N15" s="150"/>
      <c r="O15" s="149" t="str" cm="1">
        <f t="array" aca="1" ref="O15" ca="1">IF(J15&gt;0, INDEX(INDIRECT($I15), $J15, 5), "-")</f>
        <v>-</v>
      </c>
      <c r="P15" s="192" t="str" cm="1">
        <f t="array" aca="1" ref="P15:P17" ca="1">_xlfn._xlws.FILTER(INDEX(INDIRECT(I16),,1), INDEX(INDIRECT(I16),,5)=Q15)</f>
        <v>Platten</v>
      </c>
      <c r="Q15" s="165" t="b">
        <f ca="1">IF(J15=1, TRUE, FALSE)</f>
        <v>0</v>
      </c>
    </row>
    <row r="16" spans="1:21" ht="15" customHeight="1">
      <c r="A16" s="36"/>
      <c r="B16" s="148" t="str" cm="1">
        <f t="array" ref="B16">INDEX(Trad, H16, $H$2)</f>
        <v>Typ</v>
      </c>
      <c r="C16" s="308"/>
      <c r="D16" s="308"/>
      <c r="E16" s="308"/>
      <c r="F16" s="309"/>
      <c r="G16" s="37"/>
      <c r="H16" s="93">
        <v>79</v>
      </c>
      <c r="I16" s="56" t="s">
        <v>4605</v>
      </c>
      <c r="J16" s="34">
        <f ca="1">IFERROR(MATCH($C16, INDEX(INDIRECT(I16),,1), 0), 0)</f>
        <v>0</v>
      </c>
      <c r="K16" s="34"/>
      <c r="L16" s="81"/>
      <c r="M16" s="81"/>
      <c r="N16" s="150"/>
      <c r="O16" s="150"/>
      <c r="P16" s="192" t="str">
        <f ca="1"/>
        <v>Rohrbündel</v>
      </c>
    </row>
    <row r="17" spans="1:21" ht="15" customHeight="1">
      <c r="A17" s="36"/>
      <c r="B17" s="148" t="str" cm="1">
        <f t="array" ref="B17">INDEX(Trad, H17, $H$2)</f>
        <v>∆T, Standard oder Eingabe (K)**</v>
      </c>
      <c r="C17" s="310" t="str" cm="1">
        <f t="array" aca="1" ref="C17" ca="1">IF(J17&gt;0, INDEX(INDIRECT(I17), J17, 7), "")</f>
        <v/>
      </c>
      <c r="D17" s="311"/>
      <c r="E17" s="318"/>
      <c r="F17" s="319"/>
      <c r="G17" s="37"/>
      <c r="H17" s="93">
        <v>94</v>
      </c>
      <c r="I17" s="245" t="str">
        <f>I16</f>
        <v>KM_Verdampfer</v>
      </c>
      <c r="J17" s="246">
        <f ca="1">J16</f>
        <v>0</v>
      </c>
      <c r="K17" s="34"/>
      <c r="L17" s="81"/>
      <c r="M17" s="81"/>
      <c r="O17" s="149" t="str">
        <f ca="1">IF(ISBLANK(E17), C17, E17)</f>
        <v/>
      </c>
      <c r="P17" s="192" t="str">
        <f ca="1"/>
        <v>Nicht bekannt</v>
      </c>
    </row>
    <row r="18" spans="1:21" ht="15" customHeight="1">
      <c r="A18" s="36"/>
      <c r="B18" s="148" t="str" cm="1">
        <f t="array" ref="B18">INDEX(Trad, H18, $H$2)</f>
        <v>Regelung der Ventilatoren, Standard oder Eingabe</v>
      </c>
      <c r="C18" s="310" t="str" cm="1">
        <f t="array" aca="1" ref="C18" ca="1">IF(K18&gt;0, INDEX(INDIRECT(I18), K18,1), "")</f>
        <v/>
      </c>
      <c r="D18" s="311"/>
      <c r="E18" s="309"/>
      <c r="F18" s="312"/>
      <c r="G18" s="37"/>
      <c r="H18" s="93">
        <v>84</v>
      </c>
      <c r="I18" s="56" t="s">
        <v>4601</v>
      </c>
      <c r="J18" s="34" t="e">
        <f ca="1">MATCH(IF(ISBLANK(E18), C18, E18), INDEX(INDIRECT(I18),,1), 0)</f>
        <v>#N/A</v>
      </c>
      <c r="K18" s="34">
        <f>IF($O$9&gt;0, IF($O$9="&gt; 2005", 2, 1), 0)</f>
        <v>0</v>
      </c>
      <c r="L18" s="41"/>
      <c r="M18" s="41"/>
      <c r="O18" s="149" t="e" cm="1">
        <f t="array" aca="1" ref="O18" ca="1">INDEX(INDIRECT(I18), J18, 5)</f>
        <v>#N/A</v>
      </c>
    </row>
    <row r="19" spans="1:21" ht="15" customHeight="1">
      <c r="A19" s="36"/>
      <c r="B19" s="320" t="str" cm="1">
        <f t="array" aca="1" ref="B19" ca="1">IF($J19&gt;0, INDEX(INDIRECT($I19), $J19, 8), "")</f>
        <v/>
      </c>
      <c r="C19" s="320"/>
      <c r="D19" s="320"/>
      <c r="E19" s="320"/>
      <c r="F19" s="320"/>
      <c r="G19" s="37"/>
      <c r="I19" s="245" t="str">
        <f>I16</f>
        <v>KM_Verdampfer</v>
      </c>
      <c r="J19" s="246">
        <f ca="1">J16</f>
        <v>0</v>
      </c>
      <c r="K19" s="34"/>
      <c r="L19" s="41"/>
      <c r="M19" s="41"/>
    </row>
    <row r="20" spans="1:21" ht="20.100000000000001" customHeight="1">
      <c r="A20" s="36"/>
      <c r="B20" s="100" t="str" cm="1">
        <f t="array" ref="B20">INDEX(Trad, H20, $H$2)</f>
        <v>Verflüssiger</v>
      </c>
      <c r="C20" s="163" t="str" cm="1">
        <f t="array" ref="C20">INDEX(Trad, I20, $H$2)</f>
        <v>Standardwert</v>
      </c>
      <c r="D20" s="36"/>
      <c r="E20" s="36"/>
      <c r="F20" s="36"/>
      <c r="G20" s="37"/>
      <c r="H20" s="93">
        <v>91</v>
      </c>
      <c r="I20" s="93">
        <v>105</v>
      </c>
      <c r="J20" s="93"/>
      <c r="K20" s="93"/>
      <c r="L20" s="93"/>
      <c r="M20" s="93"/>
      <c r="O20" s="160" t="s">
        <v>4750</v>
      </c>
      <c r="P20" s="160" t="s">
        <v>4928</v>
      </c>
      <c r="Q20" s="160" t="s">
        <v>4929</v>
      </c>
    </row>
    <row r="21" spans="1:21" ht="15" customHeight="1">
      <c r="A21" s="36"/>
      <c r="B21" s="148" t="str" cm="1">
        <f t="array" ref="B21">INDEX(Trad, H21, $H$2)</f>
        <v>Übertragungsmedium</v>
      </c>
      <c r="C21" s="308"/>
      <c r="D21" s="308"/>
      <c r="E21" s="308"/>
      <c r="F21" s="309"/>
      <c r="G21" s="37"/>
      <c r="H21" s="93">
        <v>107</v>
      </c>
      <c r="I21" s="56" t="s">
        <v>4905</v>
      </c>
      <c r="J21" s="34">
        <f ca="1">IFERROR(MATCH($C21, INDEX(INDIRECT(I21),,1), 0), 0)</f>
        <v>0</v>
      </c>
      <c r="K21" s="34"/>
      <c r="L21" s="81"/>
      <c r="M21" s="81"/>
      <c r="N21" s="150"/>
      <c r="O21" s="149" t="str" cm="1">
        <f t="array" aca="1" ref="O21" ca="1">IF(J21&gt;0, INDEX(INDIRECT($I21), $J21, 5), "-")</f>
        <v>-</v>
      </c>
      <c r="P21" s="192" t="str" cm="1">
        <f t="array" aca="1" ref="P21:P23" ca="1">_xlfn._xlws.FILTER(INDEX(INDIRECT(I22),,1), INDEX(INDIRECT(I22),,5)=Q21)</f>
        <v>Platten</v>
      </c>
      <c r="Q21" s="165" t="b">
        <f ca="1">IF(J21=1, TRUE, FALSE)</f>
        <v>0</v>
      </c>
    </row>
    <row r="22" spans="1:21" ht="15" customHeight="1">
      <c r="A22" s="36"/>
      <c r="B22" s="148" t="str" cm="1">
        <f t="array" ref="B22">INDEX(Trad, H22, $H$2)</f>
        <v>Typ</v>
      </c>
      <c r="C22" s="308"/>
      <c r="D22" s="308"/>
      <c r="E22" s="308"/>
      <c r="F22" s="309"/>
      <c r="G22" s="37"/>
      <c r="H22" s="93">
        <v>79</v>
      </c>
      <c r="I22" s="56" t="s">
        <v>4926</v>
      </c>
      <c r="J22" s="34">
        <f ca="1">IFERROR(MATCH($C22, INDEX(INDIRECT(I22),,1), 0), 0)</f>
        <v>0</v>
      </c>
      <c r="K22" s="34"/>
      <c r="L22" s="81"/>
      <c r="M22" s="81"/>
      <c r="P22" s="192" t="str">
        <f ca="1"/>
        <v>Rohrbündel</v>
      </c>
    </row>
    <row r="23" spans="1:21" ht="15" customHeight="1">
      <c r="A23" s="36"/>
      <c r="B23" s="148" t="str" cm="1">
        <f t="array" ref="B23">INDEX(Trad, H23, $H$2)</f>
        <v>∆T, Standard oder Eingabe (K)*</v>
      </c>
      <c r="C23" s="310" t="str" cm="1">
        <f t="array" aca="1" ref="C23" ca="1">IF(J22&gt;0, INDEX(INDIRECT(I22), J22, 7), "")</f>
        <v/>
      </c>
      <c r="D23" s="311"/>
      <c r="E23" s="318"/>
      <c r="F23" s="319"/>
      <c r="G23" s="37"/>
      <c r="H23" s="93">
        <v>109</v>
      </c>
      <c r="I23" s="245" t="str">
        <f>I22</f>
        <v>KM_Verflüssiger</v>
      </c>
      <c r="J23" s="246">
        <f ca="1">J22</f>
        <v>0</v>
      </c>
      <c r="K23" s="34"/>
      <c r="L23" s="81"/>
      <c r="M23" s="81"/>
      <c r="O23" s="149" t="str">
        <f ca="1">IF(ISBLANK(E23), C23, E23)</f>
        <v/>
      </c>
      <c r="P23" s="192" t="str">
        <f ca="1"/>
        <v>Nicht bekannt</v>
      </c>
    </row>
    <row r="24" spans="1:21" ht="15" customHeight="1">
      <c r="A24" s="36"/>
      <c r="B24" s="148" t="str" cm="1">
        <f t="array" ref="B24">INDEX(Trad, H24, $H$2)</f>
        <v>Regelung der Ventilatoren, Standard oder Eingabe</v>
      </c>
      <c r="C24" s="310" t="str" cm="1">
        <f t="array" aca="1" ref="C24" ca="1">IF(K24&gt;0, INDEX(INDIRECT(I24), K24,1), "")</f>
        <v/>
      </c>
      <c r="D24" s="311"/>
      <c r="E24" s="309"/>
      <c r="F24" s="312"/>
      <c r="G24" s="37"/>
      <c r="H24" s="93">
        <v>84</v>
      </c>
      <c r="I24" s="56" t="s">
        <v>4601</v>
      </c>
      <c r="J24" s="34" t="e">
        <f ca="1">MATCH(IF(ISBLANK(E24), C24, E24), INDEX(INDIRECT(I24),,1), 0)</f>
        <v>#N/A</v>
      </c>
      <c r="K24" s="34">
        <f>IF($O$9&gt;0, IF($O$9="&gt; 2005", 2, 1), 0)</f>
        <v>0</v>
      </c>
      <c r="L24" s="41"/>
      <c r="M24" s="41"/>
      <c r="O24" s="149" t="e" cm="1">
        <f t="array" aca="1" ref="O24" ca="1">INDEX(INDIRECT(I24), J24, 5)</f>
        <v>#N/A</v>
      </c>
    </row>
    <row r="25" spans="1:21" ht="15" customHeight="1">
      <c r="A25" s="36"/>
      <c r="B25" s="320" t="str" cm="1">
        <f t="array" aca="1" ref="B25" ca="1">IF($J25&gt;0, INDEX(INDIRECT($I25), $J25, 8), "")</f>
        <v/>
      </c>
      <c r="C25" s="320"/>
      <c r="D25" s="320"/>
      <c r="E25" s="320"/>
      <c r="F25" s="320"/>
      <c r="G25" s="37"/>
      <c r="I25" s="245" t="str">
        <f>I22</f>
        <v>KM_Verflüssiger</v>
      </c>
      <c r="J25" s="246">
        <f ca="1">J22</f>
        <v>0</v>
      </c>
      <c r="K25" s="34"/>
      <c r="L25" s="41"/>
      <c r="M25" s="41"/>
    </row>
    <row r="26" spans="1:21" ht="20.100000000000001" customHeight="1">
      <c r="A26" s="36"/>
      <c r="B26" s="100" t="str" cm="1">
        <f t="array" ref="B26">INDEX(Trad, H26, $H$2)</f>
        <v>Rückkühler</v>
      </c>
      <c r="C26" s="163" t="str" cm="1">
        <f t="array" ref="C26">INDEX(Trad, I26, $H$2)</f>
        <v>Standardwert</v>
      </c>
      <c r="D26" s="36"/>
      <c r="E26" s="36"/>
      <c r="F26" s="36"/>
      <c r="G26" s="37"/>
      <c r="H26" s="93">
        <v>81</v>
      </c>
      <c r="I26" s="93">
        <v>105</v>
      </c>
      <c r="J26" s="93"/>
      <c r="K26" s="93"/>
      <c r="L26" s="93"/>
      <c r="M26" s="93"/>
      <c r="O26" s="160" t="s">
        <v>4750</v>
      </c>
      <c r="P26" s="160" t="s">
        <v>4928</v>
      </c>
      <c r="Q26" s="160" t="s">
        <v>4929</v>
      </c>
    </row>
    <row r="27" spans="1:21" ht="15" customHeight="1">
      <c r="A27" s="36"/>
      <c r="B27" s="148" t="str" cm="1">
        <f t="array" ref="B27">INDEX(Trad, H27, $H$2)</f>
        <v>Typ</v>
      </c>
      <c r="C27" s="308"/>
      <c r="D27" s="308"/>
      <c r="E27" s="308"/>
      <c r="F27" s="309"/>
      <c r="G27" s="37"/>
      <c r="H27" s="93">
        <v>79</v>
      </c>
      <c r="I27" s="56" t="s">
        <v>4583</v>
      </c>
      <c r="J27" s="34">
        <f ca="1">IFERROR(MATCH($C27, INDEX(INDIRECT(I27),,1), 0), 0)</f>
        <v>0</v>
      </c>
      <c r="K27" s="34"/>
      <c r="L27" s="81"/>
      <c r="M27" s="81"/>
      <c r="O27" s="149" t="e" cm="1" vm="2">
        <f t="array" aca="1" ref="O27" ca="1">INDEX(INDIRECT(I27), J27, 5)</f>
        <v>#VALUE!</v>
      </c>
      <c r="P27" s="192" t="str" cm="1">
        <f t="array" aca="1" ref="P27" ca="1">IF($J$21=2, INDEX(INDIRECT(I27),,1), "-")</f>
        <v>-</v>
      </c>
      <c r="Q27" s="165" t="s">
        <v>3</v>
      </c>
    </row>
    <row r="28" spans="1:21" ht="15" customHeight="1">
      <c r="A28" s="36"/>
      <c r="B28" s="148" t="str" cm="1">
        <f t="array" ref="B28">INDEX(Trad, H28, $H$2)</f>
        <v>∆T, Standard oder Eingabe (K)*</v>
      </c>
      <c r="C28" s="325"/>
      <c r="D28" s="326"/>
      <c r="E28" s="318"/>
      <c r="F28" s="319"/>
      <c r="G28" s="37"/>
      <c r="H28" s="93">
        <v>109</v>
      </c>
      <c r="I28" s="245" t="str">
        <f>I27</f>
        <v>KM_Rückkühler</v>
      </c>
      <c r="J28" s="246">
        <f ca="1">J27</f>
        <v>0</v>
      </c>
      <c r="K28" s="34"/>
      <c r="L28" s="81"/>
      <c r="M28" s="81"/>
      <c r="O28" s="149">
        <f>IF(ISBLANK(E28), C28, E28)</f>
        <v>0</v>
      </c>
      <c r="P28" s="192"/>
    </row>
    <row r="29" spans="1:21" ht="15" customHeight="1">
      <c r="A29" s="36"/>
      <c r="B29" s="148" t="str" cm="1">
        <f t="array" ref="B29">INDEX(Trad, H29, $H$2)</f>
        <v>Regelung der Ventilatoren, Standard oder Eingabe</v>
      </c>
      <c r="C29" s="310" t="str" cm="1">
        <f t="array" aca="1" ref="C29" ca="1">IF(K29&gt;0, INDEX(INDIRECT(I29), K29,1), "")</f>
        <v/>
      </c>
      <c r="D29" s="311"/>
      <c r="E29" s="309"/>
      <c r="F29" s="312"/>
      <c r="G29" s="37"/>
      <c r="H29" s="93">
        <v>84</v>
      </c>
      <c r="I29" s="56" t="s">
        <v>4601</v>
      </c>
      <c r="J29" s="34" t="e">
        <f ca="1">MATCH(IF(ISBLANK(E29), C29, E29), INDEX(INDIRECT(I29),,1), 0)</f>
        <v>#N/A</v>
      </c>
      <c r="K29" s="34">
        <f>IF($O$9&gt;0, IF($O$9="&gt; 2005", 2, 1), 0)</f>
        <v>0</v>
      </c>
      <c r="L29" s="41"/>
      <c r="M29" s="41"/>
      <c r="O29" s="149" t="e" cm="1">
        <f t="array" aca="1" ref="O29" ca="1">IF(J29&gt;0, INDEX(INDIRECT(I29), J29, 5), "-")</f>
        <v>#N/A</v>
      </c>
      <c r="P29" s="192"/>
    </row>
    <row r="30" spans="1:21" ht="15" customHeight="1">
      <c r="A30" s="36"/>
      <c r="B30" s="320" t="str" cm="1">
        <f t="array" aca="1" ref="B30" ca="1">IF($J30&gt;0, INDEX(INDIRECT($I30), $J30, 8), "")</f>
        <v/>
      </c>
      <c r="C30" s="320"/>
      <c r="D30" s="320"/>
      <c r="E30" s="320"/>
      <c r="F30" s="320"/>
      <c r="G30" s="37"/>
      <c r="I30" s="245" t="str">
        <f>I27</f>
        <v>KM_Rückkühler</v>
      </c>
      <c r="J30" s="246">
        <f ca="1">J27</f>
        <v>0</v>
      </c>
      <c r="K30" s="34"/>
      <c r="L30" s="41"/>
      <c r="M30" s="41"/>
      <c r="P30" s="192"/>
    </row>
    <row r="31" spans="1:21" ht="20.100000000000001" customHeight="1">
      <c r="A31" s="36"/>
      <c r="B31" s="100" t="str" cm="1">
        <f t="array" ref="B31">INDEX(Trad, H31, $H$2)</f>
        <v>Beschreibung und Bemerkungen</v>
      </c>
      <c r="C31" s="99"/>
      <c r="D31" s="36"/>
      <c r="E31" s="36"/>
      <c r="F31" s="36"/>
      <c r="G31" s="37"/>
      <c r="H31" s="93">
        <v>106</v>
      </c>
      <c r="I31" s="93"/>
      <c r="J31" s="93"/>
      <c r="K31" s="93"/>
      <c r="L31" s="93"/>
      <c r="M31" s="93"/>
    </row>
    <row r="32" spans="1:21" ht="50.1" customHeight="1">
      <c r="A32" s="36"/>
      <c r="B32" s="329"/>
      <c r="C32" s="329"/>
      <c r="D32" s="329"/>
      <c r="E32" s="329"/>
      <c r="F32" s="329"/>
      <c r="G32" s="37"/>
      <c r="I32" s="101"/>
      <c r="K32" s="43"/>
      <c r="N32" s="45"/>
      <c r="O32" s="45"/>
      <c r="P32" s="45"/>
      <c r="Q32" s="45"/>
      <c r="R32" s="45"/>
      <c r="S32" s="45"/>
      <c r="T32" s="45"/>
      <c r="U32" s="45"/>
    </row>
    <row r="33" spans="1:21" s="5" customFormat="1" ht="15" customHeight="1">
      <c r="A33" s="33"/>
      <c r="B33" s="33"/>
      <c r="C33" s="33"/>
      <c r="D33" s="33"/>
      <c r="E33" s="33"/>
      <c r="F33" s="33"/>
      <c r="G33" s="3"/>
      <c r="H33" s="94"/>
      <c r="I33" s="40"/>
      <c r="J33" s="42"/>
      <c r="K33" s="42"/>
      <c r="L33" s="42"/>
      <c r="M33" s="42"/>
      <c r="N33" s="46"/>
      <c r="O33" s="46"/>
      <c r="P33" s="46"/>
      <c r="Q33" s="46"/>
      <c r="R33" s="46"/>
      <c r="S33" s="46"/>
      <c r="T33" s="46"/>
      <c r="U33" s="46"/>
    </row>
    <row r="34" spans="1:21" s="5" customFormat="1" ht="21.15" customHeight="1">
      <c r="A34" s="33"/>
      <c r="B34" s="9" t="str" cm="1">
        <f t="array" ref="B34">INDEX(Trad, H34, $H$2)</f>
        <v>Verbraucher</v>
      </c>
      <c r="C34" s="3"/>
      <c r="D34" s="3"/>
      <c r="E34" s="3"/>
      <c r="F34" s="3"/>
      <c r="G34" s="3"/>
      <c r="H34" s="91">
        <v>85</v>
      </c>
      <c r="I34" s="40"/>
      <c r="J34" s="34"/>
      <c r="K34" s="34"/>
      <c r="L34" s="34"/>
      <c r="M34" s="34"/>
      <c r="N34" s="46"/>
      <c r="O34" s="46"/>
      <c r="P34" s="46"/>
      <c r="Q34" s="46"/>
      <c r="R34" s="46"/>
      <c r="S34" s="46"/>
      <c r="T34" s="46"/>
      <c r="U34" s="46"/>
    </row>
    <row r="35" spans="1:21" ht="45" customHeight="1">
      <c r="A35" s="33"/>
      <c r="B35" s="223"/>
      <c r="C35" s="21" t="str" cm="1">
        <f t="array" ref="C35">INDEX(Trad, I35, $H$2)</f>
        <v xml:space="preserve">Anwendungs-temperatur </v>
      </c>
      <c r="D35" s="21" t="str" cm="1">
        <f t="array" ref="D35">INDEX(Trad, J35, $H$2)</f>
        <v>Betriebs-stunden</v>
      </c>
      <c r="E35" s="87" t="str" cm="1">
        <f t="array" ref="E35">INDEX(Trad, K35, $H$2)</f>
        <v>Auslegung-Kühlleistung</v>
      </c>
      <c r="F35" s="194" t="str" cm="1">
        <f t="array" ref="F35">INDEX(Trad, L35, $H$2)</f>
        <v>Grund-kühlleistung</v>
      </c>
      <c r="G35" s="3"/>
      <c r="H35" s="91"/>
      <c r="I35" s="91">
        <v>86</v>
      </c>
      <c r="J35" s="91">
        <v>87</v>
      </c>
      <c r="K35" s="91">
        <v>89</v>
      </c>
      <c r="L35" s="91">
        <v>88</v>
      </c>
      <c r="M35" s="91"/>
      <c r="P35" s="160" t="s">
        <v>4928</v>
      </c>
    </row>
    <row r="36" spans="1:21" s="10" customFormat="1" ht="15" customHeight="1">
      <c r="A36" s="33"/>
      <c r="B36" s="11"/>
      <c r="C36" s="12" t="s">
        <v>4584</v>
      </c>
      <c r="D36" s="12" t="s">
        <v>4589</v>
      </c>
      <c r="E36" s="12" t="s">
        <v>2</v>
      </c>
      <c r="F36" s="13" t="s">
        <v>4848</v>
      </c>
      <c r="G36" s="3"/>
      <c r="H36" s="234"/>
      <c r="I36" s="4"/>
      <c r="J36" s="38"/>
      <c r="K36" s="38"/>
      <c r="L36" s="38"/>
      <c r="M36" s="38"/>
      <c r="N36" s="150" t="s">
        <v>4850</v>
      </c>
      <c r="O36" s="154">
        <f>C39</f>
        <v>0</v>
      </c>
      <c r="P36" s="192" t="str" cm="1">
        <f t="array" aca="1" ref="P36:P39" ca="1">_xlfn._xlws.FILTER(INDEX(INDIRECT(I37),,1), INDEX(INDIRECT(I37),,5)=Q15)</f>
        <v>Raumklima</v>
      </c>
      <c r="Q36" s="47"/>
      <c r="R36" s="47"/>
      <c r="S36" s="47"/>
      <c r="T36" s="47"/>
      <c r="U36" s="47"/>
    </row>
    <row r="37" spans="1:21" ht="15" customHeight="1">
      <c r="A37" s="36"/>
      <c r="B37" s="261"/>
      <c r="C37" s="262"/>
      <c r="D37" s="253" t="str">
        <f>IF(ISBLANK(B37), "", 24)</f>
        <v/>
      </c>
      <c r="E37" s="263"/>
      <c r="F37" s="241" t="str">
        <f ca="1">IFERROR(VLOOKUP(B37, INDIRECT($I$37), 6, FALSE), "")</f>
        <v/>
      </c>
      <c r="G37" s="3"/>
      <c r="I37" s="56" t="s">
        <v>4540</v>
      </c>
      <c r="N37" s="150" t="s">
        <v>4789</v>
      </c>
      <c r="O37" s="154">
        <f>D39</f>
        <v>0</v>
      </c>
      <c r="P37" s="192" t="str">
        <f ca="1"/>
        <v>Gewerbe Plus-Kälte</v>
      </c>
    </row>
    <row r="38" spans="1:21" ht="15" customHeight="1">
      <c r="A38" s="36"/>
      <c r="B38" s="257" t="s">
        <v>4569</v>
      </c>
      <c r="C38" s="258"/>
      <c r="D38" s="258"/>
      <c r="E38" s="259"/>
      <c r="F38" s="260"/>
      <c r="G38" s="3"/>
      <c r="H38" s="93">
        <v>90</v>
      </c>
      <c r="N38" s="150" t="s">
        <v>4821</v>
      </c>
      <c r="O38" s="151">
        <f>E39</f>
        <v>0</v>
      </c>
      <c r="P38" s="192" t="str">
        <f ca="1"/>
        <v>Gewerbe Plus-Minus</v>
      </c>
    </row>
    <row r="39" spans="1:21" ht="14.4">
      <c r="A39" s="36"/>
      <c r="B39" s="177" t="str" cm="1">
        <f t="array" ref="B39">INDEX(Trad, H39, $H$2)</f>
        <v>Gesamt</v>
      </c>
      <c r="C39" s="176">
        <f>IF(ISBLANK($B$37), C38, C37)</f>
        <v>0</v>
      </c>
      <c r="D39" s="250">
        <f t="shared" ref="D39:F39" si="0">IF(ISBLANK($B$37), D38, D37)</f>
        <v>0</v>
      </c>
      <c r="E39" s="176">
        <f t="shared" si="0"/>
        <v>0</v>
      </c>
      <c r="F39" s="249">
        <f t="shared" si="0"/>
        <v>0</v>
      </c>
      <c r="G39" s="37"/>
      <c r="H39" s="93">
        <v>108</v>
      </c>
      <c r="N39" s="150" t="s">
        <v>4823</v>
      </c>
      <c r="O39" s="151">
        <f>F39*E39</f>
        <v>0</v>
      </c>
      <c r="P39" s="192" t="str">
        <f ca="1"/>
        <v>Prozesskälte / IT-Server</v>
      </c>
    </row>
    <row r="40" spans="1:21" ht="14.4">
      <c r="A40" s="36"/>
      <c r="B40" s="2"/>
      <c r="C40" s="175"/>
      <c r="D40" s="175"/>
      <c r="E40" s="175"/>
      <c r="F40" s="175"/>
      <c r="G40" s="37"/>
      <c r="N40" s="251" t="s">
        <v>4624</v>
      </c>
      <c r="O40" s="154">
        <f ca="1">IFERROR(MATCH($B$37,_xlfn.ANCHORARRAY( P36), 0), 9)</f>
        <v>9</v>
      </c>
    </row>
    <row r="41" spans="1:21" s="5" customFormat="1" ht="24.9" customHeight="1">
      <c r="A41" s="33"/>
      <c r="B41" s="9" t="str" cm="1">
        <f t="array" ref="B41">INDEX(Trad, H41, $H$2)</f>
        <v>Energiebilanz</v>
      </c>
      <c r="C41" s="3"/>
      <c r="D41" s="3"/>
      <c r="E41" s="3"/>
      <c r="F41" s="3"/>
      <c r="G41" s="3"/>
      <c r="H41" s="91">
        <v>95</v>
      </c>
      <c r="I41" s="38" t="s">
        <v>4976</v>
      </c>
      <c r="J41" s="34"/>
      <c r="K41" s="34"/>
      <c r="L41" s="34"/>
      <c r="M41" s="34"/>
      <c r="N41" s="47"/>
      <c r="O41" s="47"/>
      <c r="P41" s="47"/>
      <c r="Q41" s="46"/>
      <c r="R41" s="46"/>
      <c r="S41" s="46"/>
      <c r="T41" s="46"/>
      <c r="U41" s="46"/>
    </row>
    <row r="42" spans="1:21" ht="15" customHeight="1">
      <c r="A42" s="36"/>
      <c r="B42" s="189" t="str" cm="1">
        <f t="array" ref="B42">INDEX(Trad, H42, $H$2)</f>
        <v>Betribesstunden (h/a)</v>
      </c>
      <c r="C42" s="330" t="e" cm="1">
        <f t="array" aca="1" ref="C42" ca="1">INDIRECT("'"&amp;$G$1&amp;"'!"&amp;$I$41&amp;I42)</f>
        <v>#N/A</v>
      </c>
      <c r="D42" s="331"/>
      <c r="E42" s="331"/>
      <c r="F42" s="331"/>
      <c r="G42" s="37"/>
      <c r="H42" s="93">
        <v>100</v>
      </c>
      <c r="I42" s="38">
        <f>I45+1</f>
        <v>146</v>
      </c>
    </row>
    <row r="43" spans="1:21" ht="15" customHeight="1">
      <c r="A43" s="36"/>
      <c r="B43" s="148" t="str" cm="1">
        <f t="array" ref="B43">INDEX(Trad, H43, $H$2)</f>
        <v>Kälteproduktion (MWh/a)</v>
      </c>
      <c r="C43" s="330" t="e" cm="1">
        <f t="array" aca="1" ref="C43" ca="1">INDIRECT("'"&amp;$G$1&amp;"'!"&amp;$I$41&amp;I43)</f>
        <v>#N/A</v>
      </c>
      <c r="D43" s="331"/>
      <c r="E43" s="331"/>
      <c r="F43" s="331"/>
      <c r="G43" s="37"/>
      <c r="H43" s="93">
        <v>102</v>
      </c>
      <c r="I43" s="247">
        <v>143</v>
      </c>
    </row>
    <row r="44" spans="1:21" ht="15" customHeight="1">
      <c r="A44" s="36"/>
      <c r="B44" s="148" t="str" cm="1">
        <f t="array" ref="B44">INDEX(Trad, H44, $H$2)</f>
        <v>Elektrizitätsbedarf (MWh/a)</v>
      </c>
      <c r="C44" s="330" cm="1">
        <f t="array" aca="1" ref="C44" ca="1">INDIRECT("'"&amp;$G$1&amp;"'!"&amp;$I$41&amp;I44)</f>
        <v>0</v>
      </c>
      <c r="D44" s="331"/>
      <c r="E44" s="331"/>
      <c r="F44" s="331"/>
      <c r="G44" s="37"/>
      <c r="H44" s="93">
        <v>103</v>
      </c>
      <c r="I44" s="38">
        <f>I43+1</f>
        <v>144</v>
      </c>
    </row>
    <row r="45" spans="1:21" ht="15" customHeight="1">
      <c r="A45" s="36"/>
      <c r="B45" s="148" t="s">
        <v>4542</v>
      </c>
      <c r="C45" s="327" cm="1">
        <f t="array" aca="1" ref="C45" ca="1">INDIRECT("'"&amp;$G$1&amp;"'!"&amp;$I$41&amp;I45)</f>
        <v>0</v>
      </c>
      <c r="D45" s="328"/>
      <c r="E45" s="328"/>
      <c r="F45" s="328"/>
      <c r="G45" s="37"/>
      <c r="H45" s="93">
        <v>104</v>
      </c>
      <c r="I45" s="38">
        <f>I44+1</f>
        <v>145</v>
      </c>
    </row>
    <row r="46" spans="1:21" ht="24.9" customHeight="1">
      <c r="A46" s="36"/>
      <c r="B46" s="3"/>
      <c r="C46" s="37"/>
      <c r="D46" s="37"/>
      <c r="E46" s="37"/>
      <c r="F46" s="37"/>
      <c r="G46" s="37"/>
      <c r="O46" s="47">
        <v>127</v>
      </c>
      <c r="P46" s="47">
        <v>138</v>
      </c>
    </row>
    <row r="47" spans="1:21" s="5" customFormat="1" ht="24.9" customHeight="1">
      <c r="A47" s="33"/>
      <c r="B47" s="88" t="str" cm="1">
        <f t="array" ref="B47">INDEX(Trad, H47, $H$2)</f>
        <v>Belastungsrate</v>
      </c>
      <c r="C47" s="89"/>
      <c r="D47" s="89"/>
      <c r="E47" s="89"/>
      <c r="F47" s="89"/>
      <c r="G47" s="3"/>
      <c r="H47" s="91">
        <v>110</v>
      </c>
      <c r="I47" s="40"/>
      <c r="J47" s="34"/>
      <c r="K47" s="34"/>
      <c r="L47" s="34"/>
      <c r="M47" s="34"/>
      <c r="N47" s="46" t="s">
        <v>4957</v>
      </c>
      <c r="O47" s="46" t="str">
        <f>"I"&amp;O46&amp;":BV"&amp;O46</f>
        <v>I127:BV127</v>
      </c>
      <c r="P47" s="46" t="str">
        <f>"I"&amp;P46&amp;":BV"&amp;P46</f>
        <v>I138:BV138</v>
      </c>
      <c r="Q47" s="46" t="s">
        <v>4958</v>
      </c>
      <c r="R47" s="46"/>
      <c r="S47" s="46"/>
      <c r="T47" s="46"/>
      <c r="U47" s="46"/>
    </row>
    <row r="48" spans="1:21" s="230" customFormat="1" ht="15" customHeight="1">
      <c r="A48" s="228"/>
      <c r="B48" s="16"/>
      <c r="C48" s="229"/>
      <c r="D48" s="229"/>
      <c r="E48" s="229"/>
      <c r="F48" s="229"/>
      <c r="G48" s="229"/>
      <c r="H48" s="93"/>
      <c r="I48" s="38"/>
      <c r="J48" s="38"/>
      <c r="K48" s="38"/>
      <c r="L48" s="38"/>
      <c r="M48" s="38"/>
      <c r="N48" s="160" t="s">
        <v>4854</v>
      </c>
      <c r="O48" s="160" t="s">
        <v>4869</v>
      </c>
      <c r="P48" s="160" t="s">
        <v>4870</v>
      </c>
      <c r="Q48" s="160" t="s">
        <v>4871</v>
      </c>
      <c r="R48" s="47"/>
      <c r="S48" s="47"/>
      <c r="T48" s="47"/>
      <c r="U48" s="47"/>
    </row>
    <row r="49" spans="1:21" s="230" customFormat="1" ht="15" customHeight="1">
      <c r="A49" s="228"/>
      <c r="B49" s="16"/>
      <c r="C49" s="229"/>
      <c r="D49" s="229"/>
      <c r="E49" s="229"/>
      <c r="F49" s="229"/>
      <c r="G49" s="229"/>
      <c r="H49" s="93"/>
      <c r="I49" s="38"/>
      <c r="J49" s="38"/>
      <c r="K49" s="38"/>
      <c r="L49" s="38"/>
      <c r="M49" s="38"/>
      <c r="N49" s="161" cm="1">
        <f t="array" aca="1" ref="N49:N114" ca="1">TRANSPOSE(INDIRECT("'"&amp;$G$1&amp;"'!"&amp;N47))</f>
        <v>-25</v>
      </c>
      <c r="O49" s="161" t="e" cm="1">
        <f t="array" aca="1" ref="O49:O114" ca="1">TRANSPOSE(INDIRECT("'"&amp;$G$1&amp;"'!"&amp;O47))/1000</f>
        <v>#N/A</v>
      </c>
      <c r="P49" s="161" t="e" cm="1">
        <f t="array" aca="1" ref="P49:P114" ca="1">TRANSPOSE(INDIRECT("'"&amp;$G$1&amp;"'!"&amp;P47))/1000</f>
        <v>#N/A</v>
      </c>
      <c r="Q49" s="161" t="e" cm="1">
        <f t="array" aca="1" ref="Q49:Q114" ca="1">TRANSPOSE(INDIRECT("'"&amp;$G$1&amp;"'!"&amp;Q47))</f>
        <v>#N/A</v>
      </c>
      <c r="R49" s="47"/>
      <c r="S49" s="47"/>
      <c r="T49" s="47"/>
      <c r="U49" s="47"/>
    </row>
    <row r="50" spans="1:21" s="230" customFormat="1" ht="15" customHeight="1">
      <c r="A50" s="228"/>
      <c r="B50" s="16"/>
      <c r="C50" s="229"/>
      <c r="D50" s="229"/>
      <c r="E50" s="229"/>
      <c r="F50" s="229"/>
      <c r="G50" s="229"/>
      <c r="H50" s="93"/>
      <c r="I50" s="38"/>
      <c r="J50" s="38"/>
      <c r="K50" s="38"/>
      <c r="L50" s="38"/>
      <c r="M50" s="38"/>
      <c r="N50" s="161">
        <f ca="1"/>
        <v>-24</v>
      </c>
      <c r="O50" s="161" t="e">
        <f ca="1"/>
        <v>#N/A</v>
      </c>
      <c r="P50" s="47" t="e">
        <f ca="1"/>
        <v>#N/A</v>
      </c>
      <c r="Q50" s="47" t="e">
        <f ca="1"/>
        <v>#N/A</v>
      </c>
      <c r="R50" s="47"/>
      <c r="S50" s="47"/>
      <c r="T50" s="47"/>
      <c r="U50" s="47"/>
    </row>
    <row r="51" spans="1:21" s="230" customFormat="1" ht="15" customHeight="1">
      <c r="A51" s="228"/>
      <c r="B51" s="16"/>
      <c r="C51" s="229"/>
      <c r="D51" s="229"/>
      <c r="E51" s="229"/>
      <c r="F51" s="229"/>
      <c r="G51" s="229"/>
      <c r="H51" s="93"/>
      <c r="I51" s="38"/>
      <c r="J51" s="38"/>
      <c r="K51" s="38"/>
      <c r="L51" s="38"/>
      <c r="M51" s="38"/>
      <c r="N51" s="161">
        <f ca="1"/>
        <v>-23</v>
      </c>
      <c r="O51" s="161" t="e">
        <f ca="1"/>
        <v>#N/A</v>
      </c>
      <c r="P51" s="47" t="e">
        <f ca="1"/>
        <v>#N/A</v>
      </c>
      <c r="Q51" s="47" t="e">
        <f ca="1"/>
        <v>#N/A</v>
      </c>
      <c r="R51" s="47"/>
      <c r="S51" s="47"/>
      <c r="T51" s="47"/>
      <c r="U51" s="47"/>
    </row>
    <row r="52" spans="1:21" s="230" customFormat="1" ht="15" customHeight="1">
      <c r="A52" s="228"/>
      <c r="B52" s="16"/>
      <c r="C52" s="229"/>
      <c r="D52" s="229"/>
      <c r="E52" s="229"/>
      <c r="F52" s="229"/>
      <c r="G52" s="229"/>
      <c r="H52" s="93"/>
      <c r="I52" s="38"/>
      <c r="J52" s="38"/>
      <c r="K52" s="38"/>
      <c r="L52" s="38"/>
      <c r="M52" s="38"/>
      <c r="N52" s="161">
        <f ca="1"/>
        <v>-22</v>
      </c>
      <c r="O52" s="161" t="e">
        <f ca="1"/>
        <v>#N/A</v>
      </c>
      <c r="P52" s="47" t="e">
        <f ca="1"/>
        <v>#N/A</v>
      </c>
      <c r="Q52" s="47" t="e">
        <f ca="1"/>
        <v>#N/A</v>
      </c>
      <c r="R52" s="47"/>
      <c r="S52" s="47"/>
      <c r="T52" s="47"/>
      <c r="U52" s="47"/>
    </row>
    <row r="53" spans="1:21" s="230" customFormat="1" ht="15" customHeight="1">
      <c r="A53" s="228"/>
      <c r="B53" s="16"/>
      <c r="C53" s="229"/>
      <c r="D53" s="229"/>
      <c r="E53" s="229"/>
      <c r="F53" s="229"/>
      <c r="G53" s="229"/>
      <c r="H53" s="93"/>
      <c r="I53" s="38"/>
      <c r="J53" s="38"/>
      <c r="K53" s="38"/>
      <c r="L53" s="38"/>
      <c r="M53" s="38"/>
      <c r="N53" s="161">
        <f ca="1"/>
        <v>-21</v>
      </c>
      <c r="O53" s="161" t="e">
        <f ca="1"/>
        <v>#N/A</v>
      </c>
      <c r="P53" s="47" t="e">
        <f ca="1"/>
        <v>#N/A</v>
      </c>
      <c r="Q53" s="47" t="e">
        <f ca="1"/>
        <v>#N/A</v>
      </c>
      <c r="R53" s="47"/>
      <c r="S53" s="47"/>
      <c r="T53" s="47"/>
      <c r="U53" s="47"/>
    </row>
    <row r="54" spans="1:21" s="230" customFormat="1" ht="15" customHeight="1">
      <c r="A54" s="228"/>
      <c r="B54" s="231"/>
      <c r="C54" s="232"/>
      <c r="D54" s="232"/>
      <c r="E54" s="232"/>
      <c r="F54" s="232"/>
      <c r="G54" s="232"/>
      <c r="H54" s="93"/>
      <c r="I54" s="38"/>
      <c r="J54" s="38"/>
      <c r="K54" s="38"/>
      <c r="L54" s="38"/>
      <c r="M54" s="38"/>
      <c r="N54" s="161">
        <f ca="1"/>
        <v>-20</v>
      </c>
      <c r="O54" s="161" t="e">
        <f ca="1"/>
        <v>#N/A</v>
      </c>
      <c r="P54" s="47" t="e">
        <f ca="1"/>
        <v>#N/A</v>
      </c>
      <c r="Q54" s="47" t="e">
        <f ca="1"/>
        <v>#N/A</v>
      </c>
      <c r="R54" s="47"/>
      <c r="S54" s="47"/>
      <c r="T54" s="47"/>
      <c r="U54" s="47"/>
    </row>
    <row r="55" spans="1:21" s="230" customFormat="1" ht="15" customHeight="1">
      <c r="A55" s="228"/>
      <c r="B55" s="231"/>
      <c r="C55" s="232"/>
      <c r="D55" s="232"/>
      <c r="E55" s="232"/>
      <c r="F55" s="232"/>
      <c r="G55" s="232"/>
      <c r="H55" s="93"/>
      <c r="I55" s="38"/>
      <c r="J55" s="38"/>
      <c r="K55" s="38"/>
      <c r="L55" s="38"/>
      <c r="M55" s="38"/>
      <c r="N55" s="161">
        <f ca="1"/>
        <v>-19</v>
      </c>
      <c r="O55" s="161" t="e">
        <f ca="1"/>
        <v>#N/A</v>
      </c>
      <c r="P55" s="47" t="e">
        <f ca="1"/>
        <v>#N/A</v>
      </c>
      <c r="Q55" s="47" t="e">
        <f ca="1"/>
        <v>#N/A</v>
      </c>
      <c r="R55" s="47"/>
      <c r="S55" s="47"/>
      <c r="T55" s="47"/>
      <c r="U55" s="47"/>
    </row>
    <row r="56" spans="1:21" s="230" customFormat="1" ht="15" customHeight="1">
      <c r="A56" s="233"/>
      <c r="B56" s="231"/>
      <c r="C56" s="232"/>
      <c r="D56" s="232"/>
      <c r="E56" s="232"/>
      <c r="F56" s="232"/>
      <c r="G56" s="232"/>
      <c r="H56" s="93"/>
      <c r="I56" s="38"/>
      <c r="J56" s="38"/>
      <c r="K56" s="38"/>
      <c r="L56" s="38"/>
      <c r="M56" s="38"/>
      <c r="N56" s="161">
        <f ca="1"/>
        <v>-18</v>
      </c>
      <c r="O56" s="161" t="e">
        <f ca="1"/>
        <v>#N/A</v>
      </c>
      <c r="P56" s="47" t="e">
        <f ca="1"/>
        <v>#N/A</v>
      </c>
      <c r="Q56" s="47" t="e">
        <f ca="1"/>
        <v>#N/A</v>
      </c>
      <c r="R56" s="47"/>
      <c r="S56" s="47"/>
      <c r="T56" s="47"/>
      <c r="U56" s="47"/>
    </row>
    <row r="57" spans="1:21" s="230" customFormat="1" ht="15" customHeight="1">
      <c r="A57" s="228"/>
      <c r="B57" s="16"/>
      <c r="C57" s="229"/>
      <c r="D57" s="229"/>
      <c r="E57" s="229"/>
      <c r="F57" s="229"/>
      <c r="G57" s="229"/>
      <c r="H57" s="93"/>
      <c r="I57" s="38"/>
      <c r="J57" s="38"/>
      <c r="K57" s="38"/>
      <c r="L57" s="38"/>
      <c r="M57" s="38"/>
      <c r="N57" s="161">
        <f ca="1"/>
        <v>-17</v>
      </c>
      <c r="O57" s="161" t="e">
        <f ca="1"/>
        <v>#N/A</v>
      </c>
      <c r="P57" s="47" t="e">
        <f ca="1"/>
        <v>#N/A</v>
      </c>
      <c r="Q57" s="47" t="e">
        <f ca="1"/>
        <v>#N/A</v>
      </c>
      <c r="R57" s="47"/>
      <c r="S57" s="47"/>
      <c r="T57" s="47"/>
      <c r="U57" s="47"/>
    </row>
    <row r="58" spans="1:21" s="230" customFormat="1" ht="15" customHeight="1">
      <c r="A58" s="228"/>
      <c r="B58" s="16"/>
      <c r="C58" s="229"/>
      <c r="D58" s="229"/>
      <c r="E58" s="229"/>
      <c r="F58" s="229"/>
      <c r="G58" s="229"/>
      <c r="H58" s="93"/>
      <c r="I58" s="38"/>
      <c r="J58" s="38"/>
      <c r="K58" s="38"/>
      <c r="L58" s="38"/>
      <c r="M58" s="38"/>
      <c r="N58" s="161">
        <f ca="1"/>
        <v>-16</v>
      </c>
      <c r="O58" s="161" t="e">
        <f ca="1"/>
        <v>#N/A</v>
      </c>
      <c r="P58" s="47" t="e">
        <f ca="1"/>
        <v>#N/A</v>
      </c>
      <c r="Q58" s="47" t="e">
        <f ca="1"/>
        <v>#N/A</v>
      </c>
      <c r="R58" s="47"/>
      <c r="S58" s="47"/>
      <c r="T58" s="47"/>
      <c r="U58" s="47"/>
    </row>
    <row r="59" spans="1:21" s="230" customFormat="1" ht="15" customHeight="1">
      <c r="A59" s="228"/>
      <c r="B59" s="16"/>
      <c r="C59" s="229"/>
      <c r="D59" s="229"/>
      <c r="E59" s="229"/>
      <c r="F59" s="229"/>
      <c r="G59" s="229"/>
      <c r="H59" s="93"/>
      <c r="I59" s="38"/>
      <c r="J59" s="38"/>
      <c r="K59" s="38"/>
      <c r="L59" s="38"/>
      <c r="M59" s="38"/>
      <c r="N59" s="161">
        <f ca="1"/>
        <v>-15</v>
      </c>
      <c r="O59" s="161" t="e">
        <f ca="1"/>
        <v>#N/A</v>
      </c>
      <c r="P59" s="47" t="e">
        <f ca="1"/>
        <v>#N/A</v>
      </c>
      <c r="Q59" s="47" t="e">
        <f ca="1"/>
        <v>#N/A</v>
      </c>
      <c r="R59" s="47"/>
      <c r="S59" s="47"/>
      <c r="T59" s="47"/>
      <c r="U59" s="47"/>
    </row>
    <row r="60" spans="1:21" s="230" customFormat="1" ht="15" customHeight="1">
      <c r="A60" s="228"/>
      <c r="B60" s="16"/>
      <c r="C60" s="229"/>
      <c r="D60" s="229"/>
      <c r="E60" s="229"/>
      <c r="F60" s="229"/>
      <c r="G60" s="229"/>
      <c r="H60" s="93"/>
      <c r="I60" s="38"/>
      <c r="J60" s="38"/>
      <c r="K60" s="38"/>
      <c r="L60" s="38"/>
      <c r="M60" s="38"/>
      <c r="N60" s="161">
        <f ca="1"/>
        <v>-14</v>
      </c>
      <c r="O60" s="161" t="e">
        <f ca="1"/>
        <v>#N/A</v>
      </c>
      <c r="P60" s="47" t="e">
        <f ca="1"/>
        <v>#N/A</v>
      </c>
      <c r="Q60" s="47" t="e">
        <f ca="1"/>
        <v>#N/A</v>
      </c>
      <c r="R60" s="47"/>
      <c r="S60" s="47"/>
      <c r="T60" s="47"/>
      <c r="U60" s="47"/>
    </row>
    <row r="61" spans="1:21" s="230" customFormat="1" ht="15" customHeight="1">
      <c r="A61" s="228"/>
      <c r="B61" s="16"/>
      <c r="C61" s="229"/>
      <c r="D61" s="229"/>
      <c r="E61" s="229"/>
      <c r="F61" s="229"/>
      <c r="G61" s="229"/>
      <c r="H61" s="93"/>
      <c r="I61" s="38"/>
      <c r="J61" s="38"/>
      <c r="K61" s="38"/>
      <c r="L61" s="38"/>
      <c r="M61" s="38"/>
      <c r="N61" s="161">
        <f ca="1"/>
        <v>-13</v>
      </c>
      <c r="O61" s="161" t="e">
        <f ca="1"/>
        <v>#N/A</v>
      </c>
      <c r="P61" s="47" t="e">
        <f ca="1"/>
        <v>#N/A</v>
      </c>
      <c r="Q61" s="47" t="e">
        <f ca="1"/>
        <v>#N/A</v>
      </c>
      <c r="R61" s="47"/>
      <c r="S61" s="47"/>
      <c r="T61" s="47"/>
      <c r="U61" s="47"/>
    </row>
    <row r="62" spans="1:21" s="230" customFormat="1" ht="15" customHeight="1">
      <c r="A62" s="228"/>
      <c r="B62" s="16"/>
      <c r="C62" s="229"/>
      <c r="D62" s="229"/>
      <c r="E62" s="229"/>
      <c r="F62" s="229"/>
      <c r="G62" s="229"/>
      <c r="H62" s="93"/>
      <c r="I62" s="38"/>
      <c r="J62" s="38"/>
      <c r="K62" s="38"/>
      <c r="L62" s="38"/>
      <c r="M62" s="38"/>
      <c r="N62" s="161">
        <f ca="1"/>
        <v>-12</v>
      </c>
      <c r="O62" s="161" t="e">
        <f ca="1"/>
        <v>#N/A</v>
      </c>
      <c r="P62" s="47" t="e">
        <f ca="1"/>
        <v>#N/A</v>
      </c>
      <c r="Q62" s="47" t="e">
        <f ca="1"/>
        <v>#N/A</v>
      </c>
      <c r="R62" s="47"/>
      <c r="S62" s="47"/>
      <c r="T62" s="47"/>
      <c r="U62" s="47"/>
    </row>
    <row r="63" spans="1:21" s="230" customFormat="1" ht="15" customHeight="1">
      <c r="A63" s="228"/>
      <c r="B63" s="16"/>
      <c r="C63" s="229"/>
      <c r="D63" s="229"/>
      <c r="E63" s="229"/>
      <c r="F63" s="229"/>
      <c r="G63" s="229"/>
      <c r="H63" s="93"/>
      <c r="I63" s="38"/>
      <c r="J63" s="38"/>
      <c r="K63" s="38"/>
      <c r="L63" s="38"/>
      <c r="M63" s="38"/>
      <c r="N63" s="161">
        <f ca="1"/>
        <v>-11</v>
      </c>
      <c r="O63" s="161" t="e">
        <f ca="1"/>
        <v>#N/A</v>
      </c>
      <c r="P63" s="47" t="e">
        <f ca="1"/>
        <v>#N/A</v>
      </c>
      <c r="Q63" s="47" t="e">
        <f ca="1"/>
        <v>#N/A</v>
      </c>
      <c r="R63" s="47"/>
      <c r="S63" s="47"/>
      <c r="T63" s="47"/>
      <c r="U63" s="47"/>
    </row>
    <row r="64" spans="1:21" s="230" customFormat="1" ht="15" customHeight="1">
      <c r="A64" s="228"/>
      <c r="B64" s="16"/>
      <c r="C64" s="229"/>
      <c r="D64" s="229"/>
      <c r="E64" s="229"/>
      <c r="F64" s="229"/>
      <c r="G64" s="229"/>
      <c r="H64" s="93"/>
      <c r="I64" s="38"/>
      <c r="J64" s="38"/>
      <c r="K64" s="38"/>
      <c r="L64" s="38"/>
      <c r="M64" s="38"/>
      <c r="N64" s="161">
        <f ca="1"/>
        <v>-10</v>
      </c>
      <c r="O64" s="161" t="e">
        <f ca="1"/>
        <v>#N/A</v>
      </c>
      <c r="P64" s="47" t="e">
        <f ca="1"/>
        <v>#N/A</v>
      </c>
      <c r="Q64" s="47" t="e">
        <f ca="1"/>
        <v>#N/A</v>
      </c>
      <c r="R64" s="47"/>
      <c r="S64" s="47"/>
      <c r="T64" s="47"/>
      <c r="U64" s="47"/>
    </row>
    <row r="65" spans="1:21" s="240" customFormat="1" ht="12.6" customHeight="1">
      <c r="A65" s="235"/>
      <c r="B65" s="242" t="s">
        <v>4825</v>
      </c>
      <c r="C65" s="321" t="s">
        <v>4635</v>
      </c>
      <c r="D65" s="322"/>
      <c r="E65" s="322"/>
      <c r="F65" s="322"/>
      <c r="G65" s="236"/>
      <c r="H65" s="237"/>
      <c r="I65" s="185"/>
      <c r="J65" s="185"/>
      <c r="K65" s="185"/>
      <c r="L65" s="185"/>
      <c r="M65" s="185"/>
      <c r="N65" s="238">
        <f ca="1"/>
        <v>-9</v>
      </c>
      <c r="O65" s="238" t="e">
        <f ca="1"/>
        <v>#N/A</v>
      </c>
      <c r="P65" s="239" t="e">
        <f ca="1"/>
        <v>#N/A</v>
      </c>
      <c r="Q65" s="239" t="e">
        <f ca="1"/>
        <v>#N/A</v>
      </c>
      <c r="R65" s="239"/>
      <c r="S65" s="239"/>
      <c r="T65" s="239"/>
      <c r="U65" s="239"/>
    </row>
    <row r="66" spans="1:21" s="240" customFormat="1" ht="12.6" customHeight="1">
      <c r="A66" s="235"/>
      <c r="B66" s="243" t="s">
        <v>5076</v>
      </c>
      <c r="C66" s="321" t="str" cm="1">
        <f t="array" ref="C66">INDEX(Trad, H66, $H$2)</f>
        <v>Kältemaschine</v>
      </c>
      <c r="D66" s="322"/>
      <c r="E66" s="322"/>
      <c r="F66" s="322"/>
      <c r="G66" s="236"/>
      <c r="H66" s="237">
        <v>112</v>
      </c>
      <c r="I66" s="185"/>
      <c r="J66" s="185"/>
      <c r="K66" s="185"/>
      <c r="L66" s="185"/>
      <c r="M66" s="185"/>
      <c r="N66" s="238">
        <f ca="1"/>
        <v>-8</v>
      </c>
      <c r="O66" s="238" t="e">
        <f ca="1"/>
        <v>#N/A</v>
      </c>
      <c r="P66" s="239" t="e">
        <f ca="1"/>
        <v>#N/A</v>
      </c>
      <c r="Q66" s="239" t="e">
        <f ca="1"/>
        <v>#N/A</v>
      </c>
      <c r="R66" s="239"/>
      <c r="S66" s="239"/>
      <c r="T66" s="239"/>
      <c r="U66" s="239"/>
    </row>
    <row r="67" spans="1:21" s="240" customFormat="1" ht="12.6" customHeight="1">
      <c r="A67" s="235"/>
      <c r="B67" s="243" t="s">
        <v>5077</v>
      </c>
      <c r="C67" s="323" t="str" cm="1">
        <f t="array" ref="C67">INDEX(Trad, H67, $H$2)</f>
        <v>Bin-Dauer</v>
      </c>
      <c r="D67" s="324"/>
      <c r="E67" s="324"/>
      <c r="F67" s="324"/>
      <c r="G67" s="236"/>
      <c r="H67" s="237">
        <v>111</v>
      </c>
      <c r="I67" s="185"/>
      <c r="J67" s="185"/>
      <c r="K67" s="185"/>
      <c r="L67" s="185"/>
      <c r="M67" s="185"/>
      <c r="N67" s="238">
        <f ca="1"/>
        <v>-7</v>
      </c>
      <c r="O67" s="238" t="e">
        <f ca="1"/>
        <v>#N/A</v>
      </c>
      <c r="P67" s="239" t="e">
        <f ca="1"/>
        <v>#N/A</v>
      </c>
      <c r="Q67" s="239" t="e">
        <f ca="1"/>
        <v>#N/A</v>
      </c>
      <c r="R67" s="239"/>
      <c r="S67" s="239"/>
      <c r="T67" s="239"/>
      <c r="U67" s="239"/>
    </row>
    <row r="68" spans="1:21" s="230" customFormat="1" ht="12.6" customHeight="1">
      <c r="A68" s="228"/>
      <c r="B68" s="243" t="s">
        <v>5080</v>
      </c>
      <c r="C68" s="321" t="str" cm="1">
        <f t="array" ref="C68">INDEX(Trad, H68, $H$2)</f>
        <v>Bin-Temperatur</v>
      </c>
      <c r="D68" s="322"/>
      <c r="E68" s="322"/>
      <c r="F68" s="322"/>
      <c r="G68" s="229"/>
      <c r="H68" s="93">
        <v>113</v>
      </c>
      <c r="I68" s="38"/>
      <c r="J68" s="38"/>
      <c r="K68" s="38"/>
      <c r="L68" s="38"/>
      <c r="M68" s="38"/>
      <c r="N68" s="161">
        <f ca="1"/>
        <v>-6</v>
      </c>
      <c r="O68" s="161" t="e">
        <f ca="1"/>
        <v>#N/A</v>
      </c>
      <c r="P68" s="47" t="e">
        <f ca="1"/>
        <v>#N/A</v>
      </c>
      <c r="Q68" s="47" t="e">
        <f ca="1"/>
        <v>#N/A</v>
      </c>
      <c r="R68" s="47"/>
      <c r="S68" s="47"/>
      <c r="T68" s="47"/>
      <c r="U68" s="47"/>
    </row>
    <row r="69" spans="1:21" s="230" customFormat="1" ht="12.6" customHeight="1">
      <c r="A69" s="228"/>
      <c r="B69" s="243" t="s">
        <v>5086</v>
      </c>
      <c r="C69" s="323" t="str" cm="1">
        <f t="array" ref="C69">INDEX(Trad, H69, $H$2)</f>
        <v>Kälteproduktion</v>
      </c>
      <c r="D69" s="324"/>
      <c r="E69" s="324"/>
      <c r="F69" s="324"/>
      <c r="G69" s="229"/>
      <c r="H69" s="93">
        <v>114</v>
      </c>
      <c r="I69" s="38"/>
      <c r="J69" s="38"/>
      <c r="K69" s="38"/>
      <c r="L69" s="38"/>
      <c r="M69" s="38"/>
      <c r="N69" s="161">
        <f ca="1"/>
        <v>-5</v>
      </c>
      <c r="O69" s="161" t="e">
        <f ca="1"/>
        <v>#N/A</v>
      </c>
      <c r="P69" s="47" t="e">
        <f ca="1"/>
        <v>#N/A</v>
      </c>
      <c r="Q69" s="47" t="e">
        <f ca="1"/>
        <v>#N/A</v>
      </c>
      <c r="R69" s="47"/>
      <c r="S69" s="47"/>
      <c r="T69" s="47"/>
      <c r="U69" s="47"/>
    </row>
    <row r="70" spans="1:21" s="230" customFormat="1" ht="15" customHeight="1">
      <c r="A70" s="228"/>
      <c r="B70" s="16"/>
      <c r="C70" s="229"/>
      <c r="D70" s="229"/>
      <c r="E70" s="229"/>
      <c r="F70" s="229"/>
      <c r="G70" s="229"/>
      <c r="H70" s="93"/>
      <c r="I70" s="38"/>
      <c r="J70" s="38"/>
      <c r="K70" s="38"/>
      <c r="L70" s="38"/>
      <c r="M70" s="38"/>
      <c r="N70" s="161">
        <f ca="1"/>
        <v>-4</v>
      </c>
      <c r="O70" s="161" t="e">
        <f ca="1"/>
        <v>#N/A</v>
      </c>
      <c r="P70" s="47" t="e">
        <f ca="1"/>
        <v>#N/A</v>
      </c>
      <c r="Q70" s="47" t="e">
        <f ca="1"/>
        <v>#N/A</v>
      </c>
      <c r="R70" s="47"/>
      <c r="S70" s="47"/>
      <c r="T70" s="47"/>
      <c r="U70" s="47"/>
    </row>
    <row r="71" spans="1:21" s="230" customFormat="1" ht="15" customHeight="1">
      <c r="A71" s="228"/>
      <c r="B71" s="16"/>
      <c r="C71" s="229"/>
      <c r="D71" s="229"/>
      <c r="E71" s="229"/>
      <c r="F71" s="229"/>
      <c r="G71" s="229"/>
      <c r="H71" s="93"/>
      <c r="I71" s="38"/>
      <c r="J71" s="38"/>
      <c r="K71" s="38"/>
      <c r="L71" s="38"/>
      <c r="M71" s="38"/>
      <c r="N71" s="161">
        <f ca="1"/>
        <v>-3</v>
      </c>
      <c r="O71" s="161" t="e">
        <f ca="1"/>
        <v>#N/A</v>
      </c>
      <c r="P71" s="47" t="e">
        <f ca="1"/>
        <v>#N/A</v>
      </c>
      <c r="Q71" s="47" t="e">
        <f ca="1"/>
        <v>#N/A</v>
      </c>
      <c r="R71" s="47"/>
      <c r="S71" s="47"/>
      <c r="T71" s="47"/>
      <c r="U71" s="47"/>
    </row>
    <row r="72" spans="1:21" s="230" customFormat="1" ht="15" customHeight="1">
      <c r="A72" s="228"/>
      <c r="B72" s="16"/>
      <c r="C72" s="229"/>
      <c r="D72" s="229"/>
      <c r="E72" s="229"/>
      <c r="F72" s="229"/>
      <c r="G72" s="229"/>
      <c r="H72" s="93"/>
      <c r="I72" s="38"/>
      <c r="J72" s="38"/>
      <c r="K72" s="38"/>
      <c r="L72" s="38"/>
      <c r="M72" s="38"/>
      <c r="N72" s="161">
        <f ca="1"/>
        <v>-2</v>
      </c>
      <c r="O72" s="161" t="e">
        <f ca="1"/>
        <v>#N/A</v>
      </c>
      <c r="P72" s="47" t="e">
        <f ca="1"/>
        <v>#N/A</v>
      </c>
      <c r="Q72" s="47" t="e">
        <f ca="1"/>
        <v>#N/A</v>
      </c>
      <c r="R72" s="47"/>
      <c r="S72" s="47"/>
      <c r="T72" s="47"/>
      <c r="U72" s="47"/>
    </row>
    <row r="73" spans="1:21" s="230" customFormat="1" ht="15" customHeight="1">
      <c r="A73" s="228"/>
      <c r="B73" s="16"/>
      <c r="C73" s="229"/>
      <c r="D73" s="229"/>
      <c r="E73" s="229"/>
      <c r="F73" s="229"/>
      <c r="G73" s="229"/>
      <c r="H73" s="93"/>
      <c r="I73" s="38"/>
      <c r="J73" s="38"/>
      <c r="K73" s="38"/>
      <c r="L73" s="38"/>
      <c r="M73" s="38"/>
      <c r="N73" s="161">
        <f ca="1"/>
        <v>-1</v>
      </c>
      <c r="O73" s="161" t="e">
        <f ca="1"/>
        <v>#N/A</v>
      </c>
      <c r="P73" s="47" t="e">
        <f ca="1"/>
        <v>#N/A</v>
      </c>
      <c r="Q73" s="47" t="e">
        <f ca="1"/>
        <v>#N/A</v>
      </c>
      <c r="R73" s="47"/>
      <c r="S73" s="47"/>
      <c r="T73" s="47"/>
      <c r="U73" s="47"/>
    </row>
    <row r="74" spans="1:21" s="230" customFormat="1" ht="15" customHeight="1">
      <c r="A74" s="228"/>
      <c r="B74" s="16"/>
      <c r="C74" s="229"/>
      <c r="D74" s="229"/>
      <c r="E74" s="229"/>
      <c r="F74" s="229"/>
      <c r="G74" s="229"/>
      <c r="H74" s="93"/>
      <c r="I74" s="38"/>
      <c r="J74" s="38"/>
      <c r="K74" s="38"/>
      <c r="L74" s="38"/>
      <c r="M74" s="38"/>
      <c r="N74" s="161">
        <f ca="1"/>
        <v>0</v>
      </c>
      <c r="O74" s="161" t="e">
        <f ca="1"/>
        <v>#N/A</v>
      </c>
      <c r="P74" s="47" t="e">
        <f ca="1"/>
        <v>#N/A</v>
      </c>
      <c r="Q74" s="47" t="e">
        <f ca="1"/>
        <v>#N/A</v>
      </c>
      <c r="R74" s="47"/>
      <c r="S74" s="47"/>
      <c r="T74" s="47"/>
      <c r="U74" s="47"/>
    </row>
    <row r="75" spans="1:21" s="230" customFormat="1" ht="15" customHeight="1">
      <c r="A75" s="228"/>
      <c r="B75" s="16"/>
      <c r="C75" s="229"/>
      <c r="D75" s="229"/>
      <c r="E75" s="229"/>
      <c r="F75" s="229"/>
      <c r="G75" s="229"/>
      <c r="H75" s="93"/>
      <c r="I75" s="38"/>
      <c r="J75" s="38"/>
      <c r="K75" s="38"/>
      <c r="L75" s="38"/>
      <c r="M75" s="38"/>
      <c r="N75" s="161">
        <f ca="1"/>
        <v>1</v>
      </c>
      <c r="O75" s="161" t="e">
        <f ca="1"/>
        <v>#N/A</v>
      </c>
      <c r="P75" s="47" t="e">
        <f ca="1"/>
        <v>#N/A</v>
      </c>
      <c r="Q75" s="47" t="e">
        <f ca="1"/>
        <v>#N/A</v>
      </c>
      <c r="R75" s="47"/>
      <c r="S75" s="47"/>
      <c r="T75" s="47"/>
      <c r="U75" s="47"/>
    </row>
    <row r="76" spans="1:21" s="230" customFormat="1" ht="15" hidden="1" customHeight="1">
      <c r="A76" s="228"/>
      <c r="B76" s="16"/>
      <c r="C76" s="229"/>
      <c r="D76" s="229"/>
      <c r="E76" s="229"/>
      <c r="F76" s="229"/>
      <c r="G76" s="229"/>
      <c r="H76" s="93"/>
      <c r="I76" s="38"/>
      <c r="J76" s="38"/>
      <c r="K76" s="38"/>
      <c r="L76" s="38"/>
      <c r="M76" s="38"/>
      <c r="N76" s="161">
        <f ca="1"/>
        <v>2</v>
      </c>
      <c r="O76" s="161" t="e">
        <f ca="1"/>
        <v>#N/A</v>
      </c>
      <c r="P76" s="47" t="e">
        <f ca="1"/>
        <v>#N/A</v>
      </c>
      <c r="Q76" s="47" t="e">
        <f ca="1"/>
        <v>#N/A</v>
      </c>
      <c r="R76" s="47"/>
      <c r="S76" s="47"/>
      <c r="T76" s="47"/>
      <c r="U76" s="47"/>
    </row>
    <row r="77" spans="1:21" s="230" customFormat="1" ht="15" hidden="1" customHeight="1">
      <c r="A77" s="228"/>
      <c r="B77" s="16"/>
      <c r="C77" s="229"/>
      <c r="D77" s="229"/>
      <c r="E77" s="229"/>
      <c r="F77" s="229"/>
      <c r="G77" s="229"/>
      <c r="H77" s="93"/>
      <c r="I77" s="38"/>
      <c r="J77" s="38"/>
      <c r="K77" s="38"/>
      <c r="L77" s="38"/>
      <c r="M77" s="38"/>
      <c r="N77" s="161">
        <f ca="1"/>
        <v>3</v>
      </c>
      <c r="O77" s="161" t="e">
        <f ca="1"/>
        <v>#N/A</v>
      </c>
      <c r="P77" s="47" t="e">
        <f ca="1"/>
        <v>#N/A</v>
      </c>
      <c r="Q77" s="47" t="e">
        <f ca="1"/>
        <v>#N/A</v>
      </c>
      <c r="R77" s="47"/>
      <c r="S77" s="47"/>
      <c r="T77" s="47"/>
      <c r="U77" s="47"/>
    </row>
    <row r="78" spans="1:21" s="230" customFormat="1" ht="15" hidden="1" customHeight="1">
      <c r="A78" s="233"/>
      <c r="B78" s="10"/>
      <c r="H78" s="93"/>
      <c r="I78" s="38"/>
      <c r="J78" s="38"/>
      <c r="K78" s="38"/>
      <c r="L78" s="38"/>
      <c r="M78" s="38"/>
      <c r="N78" s="161">
        <f ca="1"/>
        <v>4</v>
      </c>
      <c r="O78" s="161" t="e">
        <f ca="1"/>
        <v>#N/A</v>
      </c>
      <c r="P78" s="47" t="e">
        <f ca="1"/>
        <v>#N/A</v>
      </c>
      <c r="Q78" s="47" t="e">
        <f ca="1"/>
        <v>#N/A</v>
      </c>
      <c r="R78" s="47"/>
      <c r="S78" s="47"/>
      <c r="T78" s="47"/>
      <c r="U78" s="47"/>
    </row>
    <row r="79" spans="1:21" s="230" customFormat="1" ht="15" hidden="1" customHeight="1">
      <c r="A79" s="233"/>
      <c r="B79" s="10"/>
      <c r="H79" s="93"/>
      <c r="I79" s="38"/>
      <c r="J79" s="38"/>
      <c r="K79" s="38"/>
      <c r="L79" s="38"/>
      <c r="M79" s="38"/>
      <c r="N79" s="161">
        <f ca="1"/>
        <v>5</v>
      </c>
      <c r="O79" s="161" t="e">
        <f ca="1"/>
        <v>#N/A</v>
      </c>
      <c r="P79" s="47" t="e">
        <f ca="1"/>
        <v>#N/A</v>
      </c>
      <c r="Q79" s="47" t="e">
        <f ca="1"/>
        <v>#N/A</v>
      </c>
      <c r="R79" s="47"/>
      <c r="S79" s="47"/>
      <c r="T79" s="47"/>
      <c r="U79" s="47"/>
    </row>
    <row r="80" spans="1:21" s="230" customFormat="1" ht="15" hidden="1" customHeight="1">
      <c r="A80" s="233"/>
      <c r="B80" s="10"/>
      <c r="H80" s="93"/>
      <c r="I80" s="38"/>
      <c r="J80" s="38"/>
      <c r="K80" s="38"/>
      <c r="L80" s="38"/>
      <c r="M80" s="38"/>
      <c r="N80" s="161">
        <f ca="1"/>
        <v>6</v>
      </c>
      <c r="O80" s="161" t="e">
        <f ca="1"/>
        <v>#N/A</v>
      </c>
      <c r="P80" s="47" t="e">
        <f ca="1"/>
        <v>#N/A</v>
      </c>
      <c r="Q80" s="47" t="e">
        <f ca="1"/>
        <v>#N/A</v>
      </c>
      <c r="R80" s="47"/>
      <c r="S80" s="47"/>
      <c r="T80" s="47"/>
      <c r="U80" s="47"/>
    </row>
    <row r="81" spans="1:21" s="230" customFormat="1" ht="15" hidden="1" customHeight="1">
      <c r="A81" s="233"/>
      <c r="B81" s="10"/>
      <c r="H81" s="93"/>
      <c r="I81" s="38"/>
      <c r="J81" s="38"/>
      <c r="K81" s="38"/>
      <c r="L81" s="38"/>
      <c r="M81" s="38"/>
      <c r="N81" s="161">
        <f ca="1"/>
        <v>7</v>
      </c>
      <c r="O81" s="161" t="e">
        <f ca="1"/>
        <v>#N/A</v>
      </c>
      <c r="P81" s="47" t="e">
        <f ca="1"/>
        <v>#N/A</v>
      </c>
      <c r="Q81" s="47" t="e">
        <f ca="1"/>
        <v>#N/A</v>
      </c>
      <c r="R81" s="47"/>
      <c r="S81" s="47"/>
      <c r="T81" s="47"/>
      <c r="U81" s="47"/>
    </row>
    <row r="82" spans="1:21" s="230" customFormat="1" ht="15" hidden="1" customHeight="1">
      <c r="A82" s="233"/>
      <c r="B82" s="10"/>
      <c r="H82" s="93"/>
      <c r="I82" s="38"/>
      <c r="J82" s="38"/>
      <c r="K82" s="38"/>
      <c r="L82" s="38"/>
      <c r="M82" s="38"/>
      <c r="N82" s="161">
        <f ca="1"/>
        <v>8</v>
      </c>
      <c r="O82" s="161" t="e">
        <f ca="1"/>
        <v>#N/A</v>
      </c>
      <c r="P82" s="47" t="e">
        <f ca="1"/>
        <v>#N/A</v>
      </c>
      <c r="Q82" s="47" t="e">
        <f ca="1"/>
        <v>#N/A</v>
      </c>
      <c r="R82" s="47"/>
      <c r="S82" s="47"/>
      <c r="T82" s="47"/>
      <c r="U82" s="47"/>
    </row>
    <row r="83" spans="1:21" s="230" customFormat="1" ht="15" hidden="1" customHeight="1">
      <c r="A83" s="233"/>
      <c r="B83" s="10"/>
      <c r="H83" s="93"/>
      <c r="I83" s="38"/>
      <c r="J83" s="38"/>
      <c r="K83" s="38"/>
      <c r="L83" s="38"/>
      <c r="M83" s="38"/>
      <c r="N83" s="161">
        <f ca="1"/>
        <v>9</v>
      </c>
      <c r="O83" s="161" t="e">
        <f ca="1"/>
        <v>#N/A</v>
      </c>
      <c r="P83" s="47" t="e">
        <f ca="1"/>
        <v>#N/A</v>
      </c>
      <c r="Q83" s="47" t="e">
        <f ca="1"/>
        <v>#N/A</v>
      </c>
      <c r="R83" s="47"/>
      <c r="S83" s="47"/>
      <c r="T83" s="47"/>
      <c r="U83" s="47"/>
    </row>
    <row r="84" spans="1:21" s="230" customFormat="1" ht="15" hidden="1" customHeight="1">
      <c r="A84" s="233"/>
      <c r="B84" s="10"/>
      <c r="H84" s="93"/>
      <c r="I84" s="38"/>
      <c r="J84" s="38"/>
      <c r="K84" s="38"/>
      <c r="L84" s="38"/>
      <c r="M84" s="38"/>
      <c r="N84" s="161">
        <f ca="1"/>
        <v>10</v>
      </c>
      <c r="O84" s="161" t="e">
        <f ca="1"/>
        <v>#N/A</v>
      </c>
      <c r="P84" s="47" t="e">
        <f ca="1"/>
        <v>#N/A</v>
      </c>
      <c r="Q84" s="47" t="e">
        <f ca="1"/>
        <v>#N/A</v>
      </c>
      <c r="R84" s="47"/>
      <c r="S84" s="47"/>
      <c r="T84" s="47"/>
      <c r="U84" s="47"/>
    </row>
    <row r="85" spans="1:21" s="230" customFormat="1" ht="15" hidden="1" customHeight="1">
      <c r="A85" s="233"/>
      <c r="B85" s="10"/>
      <c r="H85" s="93"/>
      <c r="I85" s="38"/>
      <c r="J85" s="38"/>
      <c r="K85" s="38"/>
      <c r="L85" s="38"/>
      <c r="M85" s="38"/>
      <c r="N85" s="161">
        <f ca="1"/>
        <v>11</v>
      </c>
      <c r="O85" s="161" t="e">
        <f ca="1"/>
        <v>#N/A</v>
      </c>
      <c r="P85" s="47" t="e">
        <f ca="1"/>
        <v>#N/A</v>
      </c>
      <c r="Q85" s="47" t="e">
        <f ca="1"/>
        <v>#N/A</v>
      </c>
      <c r="R85" s="47"/>
      <c r="S85" s="47"/>
      <c r="T85" s="47"/>
      <c r="U85" s="47"/>
    </row>
    <row r="86" spans="1:21" s="230" customFormat="1" ht="15" hidden="1" customHeight="1">
      <c r="A86" s="233"/>
      <c r="B86" s="10"/>
      <c r="H86" s="93"/>
      <c r="I86" s="38"/>
      <c r="J86" s="38"/>
      <c r="K86" s="38"/>
      <c r="L86" s="38"/>
      <c r="M86" s="38"/>
      <c r="N86" s="161">
        <f ca="1"/>
        <v>12</v>
      </c>
      <c r="O86" s="161" t="e">
        <f ca="1"/>
        <v>#N/A</v>
      </c>
      <c r="P86" s="47" t="e">
        <f ca="1"/>
        <v>#N/A</v>
      </c>
      <c r="Q86" s="47" t="e">
        <f ca="1"/>
        <v>#N/A</v>
      </c>
      <c r="R86" s="47"/>
      <c r="S86" s="47"/>
      <c r="T86" s="47"/>
      <c r="U86" s="47"/>
    </row>
    <row r="87" spans="1:21" s="230" customFormat="1" ht="15" hidden="1" customHeight="1">
      <c r="A87" s="233"/>
      <c r="B87" s="10"/>
      <c r="H87" s="93"/>
      <c r="I87" s="38"/>
      <c r="J87" s="38"/>
      <c r="K87" s="38"/>
      <c r="L87" s="38"/>
      <c r="M87" s="38"/>
      <c r="N87" s="161">
        <f ca="1"/>
        <v>13</v>
      </c>
      <c r="O87" s="161" t="e">
        <f ca="1"/>
        <v>#N/A</v>
      </c>
      <c r="P87" s="47" t="e">
        <f ca="1"/>
        <v>#N/A</v>
      </c>
      <c r="Q87" s="47" t="e">
        <f ca="1"/>
        <v>#N/A</v>
      </c>
      <c r="R87" s="47"/>
      <c r="S87" s="47"/>
      <c r="T87" s="47"/>
      <c r="U87" s="47"/>
    </row>
    <row r="88" spans="1:21" s="230" customFormat="1" ht="15" hidden="1" customHeight="1">
      <c r="A88" s="233"/>
      <c r="B88" s="10"/>
      <c r="H88" s="93"/>
      <c r="I88" s="38"/>
      <c r="J88" s="38"/>
      <c r="K88" s="38"/>
      <c r="L88" s="38"/>
      <c r="M88" s="38"/>
      <c r="N88" s="161">
        <f ca="1"/>
        <v>14</v>
      </c>
      <c r="O88" s="161" t="e">
        <f ca="1"/>
        <v>#N/A</v>
      </c>
      <c r="P88" s="47" t="e">
        <f ca="1"/>
        <v>#N/A</v>
      </c>
      <c r="Q88" s="47" t="e">
        <f ca="1"/>
        <v>#N/A</v>
      </c>
      <c r="R88" s="47"/>
      <c r="S88" s="47"/>
      <c r="T88" s="47"/>
      <c r="U88" s="47"/>
    </row>
    <row r="89" spans="1:21" s="230" customFormat="1" ht="15" hidden="1" customHeight="1">
      <c r="A89" s="233"/>
      <c r="B89" s="10"/>
      <c r="H89" s="93"/>
      <c r="I89" s="38"/>
      <c r="J89" s="38"/>
      <c r="K89" s="38"/>
      <c r="L89" s="38"/>
      <c r="M89" s="38"/>
      <c r="N89" s="161">
        <f ca="1"/>
        <v>15</v>
      </c>
      <c r="O89" s="161" t="e">
        <f ca="1"/>
        <v>#N/A</v>
      </c>
      <c r="P89" s="47" t="e">
        <f ca="1"/>
        <v>#N/A</v>
      </c>
      <c r="Q89" s="47" t="e">
        <f ca="1"/>
        <v>#N/A</v>
      </c>
      <c r="R89" s="47"/>
      <c r="S89" s="47"/>
      <c r="T89" s="47"/>
      <c r="U89" s="47"/>
    </row>
    <row r="90" spans="1:21" s="230" customFormat="1" ht="15" hidden="1" customHeight="1">
      <c r="A90" s="233"/>
      <c r="B90" s="10"/>
      <c r="H90" s="93"/>
      <c r="I90" s="38"/>
      <c r="J90" s="38"/>
      <c r="K90" s="38"/>
      <c r="L90" s="38"/>
      <c r="M90" s="38"/>
      <c r="N90" s="161">
        <f ca="1"/>
        <v>16</v>
      </c>
      <c r="O90" s="161" t="e">
        <f ca="1"/>
        <v>#N/A</v>
      </c>
      <c r="P90" s="47" t="e">
        <f ca="1"/>
        <v>#N/A</v>
      </c>
      <c r="Q90" s="47" t="e">
        <f ca="1"/>
        <v>#N/A</v>
      </c>
      <c r="R90" s="47"/>
      <c r="S90" s="47"/>
      <c r="T90" s="47"/>
      <c r="U90" s="47"/>
    </row>
    <row r="91" spans="1:21" s="230" customFormat="1" ht="15" hidden="1" customHeight="1">
      <c r="A91" s="233"/>
      <c r="B91" s="10"/>
      <c r="H91" s="93"/>
      <c r="I91" s="38"/>
      <c r="J91" s="38"/>
      <c r="K91" s="38"/>
      <c r="L91" s="38"/>
      <c r="M91" s="38"/>
      <c r="N91" s="161">
        <f ca="1"/>
        <v>17</v>
      </c>
      <c r="O91" s="161" t="e">
        <f ca="1"/>
        <v>#N/A</v>
      </c>
      <c r="P91" s="47" t="e">
        <f ca="1"/>
        <v>#N/A</v>
      </c>
      <c r="Q91" s="47" t="e">
        <f ca="1"/>
        <v>#N/A</v>
      </c>
      <c r="R91" s="47"/>
      <c r="S91" s="47"/>
      <c r="T91" s="47"/>
      <c r="U91" s="47"/>
    </row>
    <row r="92" spans="1:21" s="230" customFormat="1" ht="15" hidden="1" customHeight="1">
      <c r="A92" s="233"/>
      <c r="B92" s="10"/>
      <c r="H92" s="93"/>
      <c r="I92" s="38"/>
      <c r="J92" s="38"/>
      <c r="K92" s="38"/>
      <c r="L92" s="38"/>
      <c r="M92" s="38"/>
      <c r="N92" s="161">
        <f ca="1"/>
        <v>18</v>
      </c>
      <c r="O92" s="161" t="e">
        <f ca="1"/>
        <v>#N/A</v>
      </c>
      <c r="P92" s="47" t="e">
        <f ca="1"/>
        <v>#N/A</v>
      </c>
      <c r="Q92" s="47" t="e">
        <f ca="1"/>
        <v>#N/A</v>
      </c>
      <c r="R92" s="47"/>
      <c r="S92" s="47"/>
      <c r="T92" s="47"/>
      <c r="U92" s="47"/>
    </row>
    <row r="93" spans="1:21" s="230" customFormat="1" ht="15" hidden="1" customHeight="1">
      <c r="A93" s="233"/>
      <c r="B93" s="10"/>
      <c r="H93" s="93"/>
      <c r="I93" s="38"/>
      <c r="J93" s="38"/>
      <c r="K93" s="38"/>
      <c r="L93" s="38"/>
      <c r="M93" s="38"/>
      <c r="N93" s="161">
        <f ca="1"/>
        <v>19</v>
      </c>
      <c r="O93" s="161" t="e">
        <f ca="1"/>
        <v>#N/A</v>
      </c>
      <c r="P93" s="47" t="e">
        <f ca="1"/>
        <v>#N/A</v>
      </c>
      <c r="Q93" s="47" t="e">
        <f ca="1"/>
        <v>#N/A</v>
      </c>
      <c r="R93" s="47"/>
      <c r="S93" s="47"/>
      <c r="T93" s="47"/>
      <c r="U93" s="47"/>
    </row>
    <row r="94" spans="1:21" s="230" customFormat="1" ht="15" hidden="1" customHeight="1">
      <c r="A94" s="233"/>
      <c r="B94" s="10"/>
      <c r="H94" s="93"/>
      <c r="I94" s="38"/>
      <c r="J94" s="38"/>
      <c r="K94" s="38"/>
      <c r="L94" s="38"/>
      <c r="M94" s="38"/>
      <c r="N94" s="161">
        <f ca="1"/>
        <v>20</v>
      </c>
      <c r="O94" s="161" t="e">
        <f ca="1"/>
        <v>#N/A</v>
      </c>
      <c r="P94" s="47" t="e">
        <f ca="1"/>
        <v>#N/A</v>
      </c>
      <c r="Q94" s="47" t="e">
        <f ca="1"/>
        <v>#N/A</v>
      </c>
      <c r="R94" s="47"/>
      <c r="S94" s="47"/>
      <c r="T94" s="47"/>
      <c r="U94" s="47"/>
    </row>
    <row r="95" spans="1:21" s="230" customFormat="1" ht="15" hidden="1" customHeight="1">
      <c r="A95" s="233"/>
      <c r="B95" s="10"/>
      <c r="H95" s="93"/>
      <c r="I95" s="38"/>
      <c r="J95" s="38"/>
      <c r="K95" s="38"/>
      <c r="L95" s="38"/>
      <c r="M95" s="38"/>
      <c r="N95" s="161">
        <f ca="1"/>
        <v>21</v>
      </c>
      <c r="O95" s="161" t="e">
        <f ca="1"/>
        <v>#N/A</v>
      </c>
      <c r="P95" s="47" t="e">
        <f ca="1"/>
        <v>#N/A</v>
      </c>
      <c r="Q95" s="47" t="e">
        <f ca="1"/>
        <v>#N/A</v>
      </c>
      <c r="R95" s="47"/>
      <c r="S95" s="47"/>
      <c r="T95" s="47"/>
      <c r="U95" s="47"/>
    </row>
    <row r="96" spans="1:21" s="230" customFormat="1" ht="15" hidden="1" customHeight="1">
      <c r="A96" s="233"/>
      <c r="B96" s="10"/>
      <c r="H96" s="93"/>
      <c r="I96" s="38"/>
      <c r="J96" s="38"/>
      <c r="K96" s="38"/>
      <c r="L96" s="38"/>
      <c r="M96" s="38"/>
      <c r="N96" s="161">
        <f ca="1"/>
        <v>22</v>
      </c>
      <c r="O96" s="161" t="e">
        <f ca="1"/>
        <v>#N/A</v>
      </c>
      <c r="P96" s="47" t="e">
        <f ca="1"/>
        <v>#N/A</v>
      </c>
      <c r="Q96" s="47" t="e">
        <f ca="1"/>
        <v>#N/A</v>
      </c>
      <c r="R96" s="47"/>
      <c r="S96" s="47"/>
      <c r="T96" s="47"/>
      <c r="U96" s="47"/>
    </row>
    <row r="97" spans="1:21" s="230" customFormat="1" ht="15" hidden="1" customHeight="1">
      <c r="A97" s="233"/>
      <c r="B97" s="10"/>
      <c r="H97" s="93"/>
      <c r="I97" s="38"/>
      <c r="J97" s="38"/>
      <c r="K97" s="38"/>
      <c r="L97" s="38"/>
      <c r="M97" s="38"/>
      <c r="N97" s="161">
        <f ca="1"/>
        <v>23</v>
      </c>
      <c r="O97" s="161" t="e">
        <f ca="1"/>
        <v>#N/A</v>
      </c>
      <c r="P97" s="47" t="e">
        <f ca="1"/>
        <v>#N/A</v>
      </c>
      <c r="Q97" s="47" t="e">
        <f ca="1"/>
        <v>#N/A</v>
      </c>
      <c r="R97" s="47"/>
      <c r="S97" s="47"/>
      <c r="T97" s="47"/>
      <c r="U97" s="47"/>
    </row>
    <row r="98" spans="1:21" s="230" customFormat="1" ht="15" hidden="1" customHeight="1">
      <c r="A98" s="233"/>
      <c r="B98" s="10"/>
      <c r="H98" s="93"/>
      <c r="I98" s="38"/>
      <c r="J98" s="38"/>
      <c r="K98" s="38"/>
      <c r="L98" s="38"/>
      <c r="M98" s="38"/>
      <c r="N98" s="161">
        <f ca="1"/>
        <v>24</v>
      </c>
      <c r="O98" s="161" t="e">
        <f ca="1"/>
        <v>#N/A</v>
      </c>
      <c r="P98" s="47" t="e">
        <f ca="1"/>
        <v>#N/A</v>
      </c>
      <c r="Q98" s="47" t="e">
        <f ca="1"/>
        <v>#N/A</v>
      </c>
      <c r="R98" s="47"/>
      <c r="S98" s="47"/>
      <c r="T98" s="47"/>
      <c r="U98" s="47"/>
    </row>
    <row r="99" spans="1:21" s="230" customFormat="1" ht="15" hidden="1" customHeight="1">
      <c r="A99" s="233"/>
      <c r="B99" s="10"/>
      <c r="H99" s="93"/>
      <c r="I99" s="38"/>
      <c r="J99" s="38"/>
      <c r="K99" s="38"/>
      <c r="L99" s="38"/>
      <c r="M99" s="38"/>
      <c r="N99" s="161">
        <f ca="1"/>
        <v>25</v>
      </c>
      <c r="O99" s="161" t="e">
        <f ca="1"/>
        <v>#N/A</v>
      </c>
      <c r="P99" s="47" t="e">
        <f ca="1"/>
        <v>#N/A</v>
      </c>
      <c r="Q99" s="47" t="e">
        <f ca="1"/>
        <v>#N/A</v>
      </c>
      <c r="R99" s="47"/>
      <c r="S99" s="47"/>
      <c r="T99" s="47"/>
      <c r="U99" s="47"/>
    </row>
    <row r="100" spans="1:21" s="230" customFormat="1" ht="15" hidden="1" customHeight="1">
      <c r="A100" s="233"/>
      <c r="B100" s="10"/>
      <c r="H100" s="93"/>
      <c r="I100" s="38"/>
      <c r="J100" s="38"/>
      <c r="K100" s="38"/>
      <c r="L100" s="38"/>
      <c r="M100" s="38"/>
      <c r="N100" s="161">
        <f ca="1"/>
        <v>26</v>
      </c>
      <c r="O100" s="161" t="e">
        <f ca="1"/>
        <v>#N/A</v>
      </c>
      <c r="P100" s="47" t="e">
        <f ca="1"/>
        <v>#N/A</v>
      </c>
      <c r="Q100" s="47" t="e">
        <f ca="1"/>
        <v>#N/A</v>
      </c>
      <c r="R100" s="47"/>
      <c r="S100" s="47"/>
      <c r="T100" s="47"/>
      <c r="U100" s="47"/>
    </row>
    <row r="101" spans="1:21" s="230" customFormat="1" ht="15" hidden="1" customHeight="1">
      <c r="A101" s="233"/>
      <c r="B101" s="10"/>
      <c r="H101" s="93"/>
      <c r="I101" s="38"/>
      <c r="J101" s="38"/>
      <c r="K101" s="38"/>
      <c r="L101" s="38"/>
      <c r="M101" s="38"/>
      <c r="N101" s="161">
        <f ca="1"/>
        <v>27</v>
      </c>
      <c r="O101" s="161" t="e">
        <f ca="1"/>
        <v>#N/A</v>
      </c>
      <c r="P101" s="47" t="e">
        <f ca="1"/>
        <v>#N/A</v>
      </c>
      <c r="Q101" s="47" t="e">
        <f ca="1"/>
        <v>#N/A</v>
      </c>
      <c r="R101" s="47"/>
      <c r="S101" s="47"/>
      <c r="T101" s="47"/>
      <c r="U101" s="47"/>
    </row>
    <row r="102" spans="1:21" s="230" customFormat="1" ht="15" hidden="1" customHeight="1">
      <c r="A102" s="233"/>
      <c r="B102" s="10"/>
      <c r="H102" s="93"/>
      <c r="I102" s="38"/>
      <c r="J102" s="38"/>
      <c r="K102" s="38"/>
      <c r="L102" s="38"/>
      <c r="M102" s="38"/>
      <c r="N102" s="161">
        <f ca="1"/>
        <v>28</v>
      </c>
      <c r="O102" s="161" t="e">
        <f ca="1"/>
        <v>#N/A</v>
      </c>
      <c r="P102" s="47" t="e">
        <f ca="1"/>
        <v>#N/A</v>
      </c>
      <c r="Q102" s="47" t="e">
        <f ca="1"/>
        <v>#N/A</v>
      </c>
      <c r="R102" s="47"/>
      <c r="S102" s="47"/>
      <c r="T102" s="47"/>
      <c r="U102" s="47"/>
    </row>
    <row r="103" spans="1:21" s="230" customFormat="1" ht="15" hidden="1" customHeight="1">
      <c r="A103" s="233"/>
      <c r="B103" s="10"/>
      <c r="H103" s="93"/>
      <c r="I103" s="38"/>
      <c r="J103" s="38"/>
      <c r="K103" s="38"/>
      <c r="L103" s="38"/>
      <c r="M103" s="38"/>
      <c r="N103" s="161">
        <f ca="1"/>
        <v>29</v>
      </c>
      <c r="O103" s="161" t="e">
        <f ca="1"/>
        <v>#N/A</v>
      </c>
      <c r="P103" s="47" t="e">
        <f ca="1"/>
        <v>#N/A</v>
      </c>
      <c r="Q103" s="47" t="e">
        <f ca="1"/>
        <v>#N/A</v>
      </c>
      <c r="R103" s="47"/>
      <c r="S103" s="47"/>
      <c r="T103" s="47"/>
      <c r="U103" s="47"/>
    </row>
    <row r="104" spans="1:21" s="230" customFormat="1" ht="15" hidden="1" customHeight="1">
      <c r="A104" s="233"/>
      <c r="B104" s="10"/>
      <c r="H104" s="93"/>
      <c r="I104" s="38"/>
      <c r="J104" s="38"/>
      <c r="K104" s="38"/>
      <c r="L104" s="38"/>
      <c r="M104" s="38"/>
      <c r="N104" s="161">
        <f ca="1"/>
        <v>30</v>
      </c>
      <c r="O104" s="161" t="e">
        <f ca="1"/>
        <v>#N/A</v>
      </c>
      <c r="P104" s="47" t="e">
        <f ca="1"/>
        <v>#N/A</v>
      </c>
      <c r="Q104" s="47" t="e">
        <f ca="1"/>
        <v>#N/A</v>
      </c>
      <c r="R104" s="47"/>
      <c r="S104" s="47"/>
      <c r="T104" s="47"/>
      <c r="U104" s="47"/>
    </row>
    <row r="105" spans="1:21" s="230" customFormat="1" ht="15" hidden="1" customHeight="1">
      <c r="A105" s="233"/>
      <c r="B105" s="10"/>
      <c r="H105" s="93"/>
      <c r="I105" s="38"/>
      <c r="J105" s="38"/>
      <c r="K105" s="38"/>
      <c r="L105" s="38"/>
      <c r="M105" s="38"/>
      <c r="N105" s="161">
        <f ca="1"/>
        <v>31</v>
      </c>
      <c r="O105" s="161" t="e">
        <f ca="1"/>
        <v>#N/A</v>
      </c>
      <c r="P105" s="47" t="e">
        <f ca="1"/>
        <v>#N/A</v>
      </c>
      <c r="Q105" s="47" t="e">
        <f ca="1"/>
        <v>#N/A</v>
      </c>
      <c r="R105" s="47"/>
      <c r="S105" s="47"/>
      <c r="T105" s="47"/>
      <c r="U105" s="47"/>
    </row>
    <row r="106" spans="1:21" s="230" customFormat="1" ht="15" hidden="1" customHeight="1">
      <c r="A106" s="233"/>
      <c r="B106" s="10"/>
      <c r="H106" s="93"/>
      <c r="I106" s="38"/>
      <c r="J106" s="38"/>
      <c r="K106" s="38"/>
      <c r="L106" s="38"/>
      <c r="M106" s="38"/>
      <c r="N106" s="161">
        <f ca="1"/>
        <v>32</v>
      </c>
      <c r="O106" s="161" t="e">
        <f ca="1"/>
        <v>#N/A</v>
      </c>
      <c r="P106" s="47" t="e">
        <f ca="1"/>
        <v>#N/A</v>
      </c>
      <c r="Q106" s="47" t="e">
        <f ca="1"/>
        <v>#N/A</v>
      </c>
      <c r="R106" s="47"/>
      <c r="S106" s="47"/>
      <c r="T106" s="47"/>
      <c r="U106" s="47"/>
    </row>
    <row r="107" spans="1:21" s="230" customFormat="1" ht="15" hidden="1" customHeight="1">
      <c r="A107" s="233"/>
      <c r="B107" s="10"/>
      <c r="H107" s="93"/>
      <c r="I107" s="38"/>
      <c r="J107" s="38"/>
      <c r="K107" s="38"/>
      <c r="L107" s="38"/>
      <c r="M107" s="38"/>
      <c r="N107" s="161">
        <f ca="1"/>
        <v>33</v>
      </c>
      <c r="O107" s="161" t="e">
        <f ca="1"/>
        <v>#N/A</v>
      </c>
      <c r="P107" s="47" t="e">
        <f ca="1"/>
        <v>#N/A</v>
      </c>
      <c r="Q107" s="47" t="e">
        <f ca="1"/>
        <v>#N/A</v>
      </c>
      <c r="R107" s="47"/>
      <c r="S107" s="47"/>
      <c r="T107" s="47"/>
      <c r="U107" s="47"/>
    </row>
    <row r="108" spans="1:21" s="230" customFormat="1" ht="15" hidden="1" customHeight="1">
      <c r="A108" s="233"/>
      <c r="B108" s="10"/>
      <c r="H108" s="93"/>
      <c r="I108" s="38"/>
      <c r="J108" s="38"/>
      <c r="K108" s="38"/>
      <c r="L108" s="38"/>
      <c r="M108" s="38"/>
      <c r="N108" s="161">
        <f ca="1"/>
        <v>34</v>
      </c>
      <c r="O108" s="161" t="e">
        <f ca="1"/>
        <v>#N/A</v>
      </c>
      <c r="P108" s="47" t="e">
        <f ca="1"/>
        <v>#N/A</v>
      </c>
      <c r="Q108" s="47" t="e">
        <f ca="1"/>
        <v>#N/A</v>
      </c>
      <c r="R108" s="47"/>
      <c r="S108" s="47"/>
      <c r="T108" s="47"/>
      <c r="U108" s="47"/>
    </row>
    <row r="109" spans="1:21" s="230" customFormat="1" ht="15" hidden="1" customHeight="1">
      <c r="A109" s="233"/>
      <c r="B109" s="10"/>
      <c r="H109" s="93"/>
      <c r="I109" s="38"/>
      <c r="J109" s="38"/>
      <c r="K109" s="38"/>
      <c r="L109" s="38"/>
      <c r="M109" s="38"/>
      <c r="N109" s="161">
        <f ca="1"/>
        <v>35</v>
      </c>
      <c r="O109" s="161" t="e">
        <f ca="1"/>
        <v>#N/A</v>
      </c>
      <c r="P109" s="47" t="e">
        <f ca="1"/>
        <v>#N/A</v>
      </c>
      <c r="Q109" s="47" t="e">
        <f ca="1"/>
        <v>#N/A</v>
      </c>
      <c r="R109" s="47"/>
      <c r="S109" s="47"/>
      <c r="T109" s="47"/>
      <c r="U109" s="47"/>
    </row>
    <row r="110" spans="1:21" s="230" customFormat="1" ht="15" hidden="1" customHeight="1">
      <c r="A110" s="233"/>
      <c r="B110" s="10"/>
      <c r="H110" s="93"/>
      <c r="I110" s="38"/>
      <c r="J110" s="38"/>
      <c r="K110" s="38"/>
      <c r="L110" s="38"/>
      <c r="M110" s="38"/>
      <c r="N110" s="161">
        <f ca="1"/>
        <v>36</v>
      </c>
      <c r="O110" s="161" t="e">
        <f ca="1"/>
        <v>#N/A</v>
      </c>
      <c r="P110" s="47" t="e">
        <f ca="1"/>
        <v>#N/A</v>
      </c>
      <c r="Q110" s="47" t="e">
        <f ca="1"/>
        <v>#N/A</v>
      </c>
      <c r="R110" s="47"/>
      <c r="S110" s="47"/>
      <c r="T110" s="47"/>
      <c r="U110" s="47"/>
    </row>
    <row r="111" spans="1:21" s="230" customFormat="1" ht="15" hidden="1" customHeight="1">
      <c r="A111" s="233"/>
      <c r="B111" s="10"/>
      <c r="H111" s="93"/>
      <c r="I111" s="38"/>
      <c r="J111" s="38"/>
      <c r="K111" s="38"/>
      <c r="L111" s="38"/>
      <c r="M111" s="38"/>
      <c r="N111" s="161">
        <f ca="1"/>
        <v>37</v>
      </c>
      <c r="O111" s="161" t="e">
        <f ca="1"/>
        <v>#N/A</v>
      </c>
      <c r="P111" s="47" t="e">
        <f ca="1"/>
        <v>#N/A</v>
      </c>
      <c r="Q111" s="47" t="e">
        <f ca="1"/>
        <v>#N/A</v>
      </c>
      <c r="R111" s="47"/>
      <c r="S111" s="47"/>
      <c r="T111" s="47"/>
      <c r="U111" s="47"/>
    </row>
    <row r="112" spans="1:21" s="230" customFormat="1" ht="15" hidden="1" customHeight="1">
      <c r="A112" s="233"/>
      <c r="B112" s="10"/>
      <c r="H112" s="93"/>
      <c r="I112" s="38"/>
      <c r="J112" s="38"/>
      <c r="K112" s="38"/>
      <c r="L112" s="38"/>
      <c r="M112" s="38"/>
      <c r="N112" s="161">
        <f ca="1"/>
        <v>38</v>
      </c>
      <c r="O112" s="161" t="e">
        <f ca="1"/>
        <v>#N/A</v>
      </c>
      <c r="P112" s="47" t="e">
        <f ca="1"/>
        <v>#N/A</v>
      </c>
      <c r="Q112" s="47" t="e">
        <f ca="1"/>
        <v>#N/A</v>
      </c>
      <c r="R112" s="47"/>
      <c r="S112" s="47"/>
      <c r="T112" s="47"/>
      <c r="U112" s="47"/>
    </row>
    <row r="113" spans="1:21" s="230" customFormat="1" ht="15" hidden="1" customHeight="1">
      <c r="A113" s="233"/>
      <c r="B113" s="10"/>
      <c r="H113" s="93"/>
      <c r="I113" s="38"/>
      <c r="J113" s="38"/>
      <c r="K113" s="38"/>
      <c r="L113" s="38"/>
      <c r="M113" s="38"/>
      <c r="N113" s="161">
        <f ca="1"/>
        <v>39</v>
      </c>
      <c r="O113" s="161" t="e">
        <f ca="1"/>
        <v>#N/A</v>
      </c>
      <c r="P113" s="47" t="e">
        <f ca="1"/>
        <v>#N/A</v>
      </c>
      <c r="Q113" s="47" t="e">
        <f ca="1"/>
        <v>#N/A</v>
      </c>
      <c r="R113" s="47"/>
      <c r="S113" s="47"/>
      <c r="T113" s="47"/>
      <c r="U113" s="47"/>
    </row>
    <row r="114" spans="1:21" s="230" customFormat="1" ht="15" hidden="1" customHeight="1">
      <c r="A114" s="233"/>
      <c r="B114" s="10"/>
      <c r="H114" s="93"/>
      <c r="I114" s="38"/>
      <c r="J114" s="38"/>
      <c r="K114" s="38"/>
      <c r="L114" s="38"/>
      <c r="M114" s="38"/>
      <c r="N114" s="161">
        <f ca="1"/>
        <v>40</v>
      </c>
      <c r="O114" s="161" t="e">
        <f ca="1"/>
        <v>#N/A</v>
      </c>
      <c r="P114" s="47" t="e">
        <f ca="1"/>
        <v>#N/A</v>
      </c>
      <c r="Q114" s="47" t="e">
        <f ca="1"/>
        <v>#N/A</v>
      </c>
      <c r="R114" s="47"/>
      <c r="S114" s="47"/>
      <c r="T114" s="47"/>
      <c r="U114" s="47"/>
    </row>
  </sheetData>
  <sheetProtection algorithmName="SHA-512" hashValue="sSB9TsxBwm0rKYSHRck/6sKJPfKE7jUr1YOfyN6QQIAI9Ss+2aCJCIwGjoW2yy/qWI18jMB9TM2p0zoMJwhE8A==" saltValue="+9VJpUoBG8j+/jbdwnpV+w==" spinCount="100000" sheet="1" objects="1" scenarios="1"/>
  <mergeCells count="40">
    <mergeCell ref="C69:F69"/>
    <mergeCell ref="B32:F32"/>
    <mergeCell ref="C45:F45"/>
    <mergeCell ref="C68:F68"/>
    <mergeCell ref="C42:F42"/>
    <mergeCell ref="C43:F43"/>
    <mergeCell ref="C44:F44"/>
    <mergeCell ref="C65:F65"/>
    <mergeCell ref="C66:F66"/>
    <mergeCell ref="C67:F67"/>
    <mergeCell ref="B30:F30"/>
    <mergeCell ref="C22:F22"/>
    <mergeCell ref="C23:D23"/>
    <mergeCell ref="E23:F23"/>
    <mergeCell ref="C24:D24"/>
    <mergeCell ref="E24:F24"/>
    <mergeCell ref="B25:F25"/>
    <mergeCell ref="C27:F27"/>
    <mergeCell ref="C28:D28"/>
    <mergeCell ref="E28:F28"/>
    <mergeCell ref="C29:D29"/>
    <mergeCell ref="E29:F29"/>
    <mergeCell ref="C21:F21"/>
    <mergeCell ref="C12:D12"/>
    <mergeCell ref="E12:F12"/>
    <mergeCell ref="C13:D13"/>
    <mergeCell ref="E13:F13"/>
    <mergeCell ref="C15:F15"/>
    <mergeCell ref="C16:F16"/>
    <mergeCell ref="C17:D17"/>
    <mergeCell ref="E17:F17"/>
    <mergeCell ref="C18:D18"/>
    <mergeCell ref="E18:F18"/>
    <mergeCell ref="B19:F19"/>
    <mergeCell ref="C10:F10"/>
    <mergeCell ref="B4:F4"/>
    <mergeCell ref="C6:F6"/>
    <mergeCell ref="C7:F7"/>
    <mergeCell ref="C8:F8"/>
    <mergeCell ref="C9:F9"/>
  </mergeCells>
  <conditionalFormatting sqref="B38">
    <cfRule type="expression" dxfId="8" priority="1">
      <formula>NOT(ISBLANK(B38))</formula>
    </cfRule>
  </conditionalFormatting>
  <conditionalFormatting sqref="B32:F32">
    <cfRule type="expression" dxfId="7" priority="5">
      <formula>NOT(ISBLANK($B$32))</formula>
    </cfRule>
  </conditionalFormatting>
  <conditionalFormatting sqref="C18">
    <cfRule type="expression" dxfId="6" priority="4">
      <formula>NOT(ISBLANK($E18))</formula>
    </cfRule>
  </conditionalFormatting>
  <conditionalFormatting sqref="C23:D24 C12:D13 C17:D17 C28:D29">
    <cfRule type="expression" dxfId="5" priority="6">
      <formula>NOT(ISBLANK($E12))</formula>
    </cfRule>
  </conditionalFormatting>
  <conditionalFormatting sqref="C6:F10 C15:F16 C21:F22 C27">
    <cfRule type="expression" dxfId="4" priority="9">
      <formula>NOT(ISBLANK($C6))</formula>
    </cfRule>
  </conditionalFormatting>
  <conditionalFormatting sqref="C18:F18 C24:F24">
    <cfRule type="expression" dxfId="3" priority="3">
      <formula>$O15="W"</formula>
    </cfRule>
  </conditionalFormatting>
  <conditionalFormatting sqref="C38:F38 B37:E37">
    <cfRule type="expression" dxfId="2" priority="7">
      <formula>NOT(ISBLANK(B37))</formula>
    </cfRule>
  </conditionalFormatting>
  <conditionalFormatting sqref="C38:F38">
    <cfRule type="expression" dxfId="1" priority="2">
      <formula>NOT(ISBLANK($B$37))</formula>
    </cfRule>
  </conditionalFormatting>
  <conditionalFormatting sqref="E17:F18 E23:F24 E12:F13 E28:F29">
    <cfRule type="expression" dxfId="0" priority="8">
      <formula>NOT(ISBLANK($E12))</formula>
    </cfRule>
  </conditionalFormatting>
  <dataValidations count="20">
    <dataValidation type="decimal" allowBlank="1" showInputMessage="1" showErrorMessage="1" sqref="C8:F8" xr:uid="{F80DF0E0-726D-4705-83C2-272440618C0B}">
      <formula1>0</formula1>
      <formula2>250</formula2>
    </dataValidation>
    <dataValidation type="list" allowBlank="1" showInputMessage="1" showErrorMessage="1" sqref="C10:F10" xr:uid="{C0978C4B-F760-4BCF-B7B4-04A165C6A779}">
      <formula1>INDEX(INDIRECT($I$10),,1)</formula1>
    </dataValidation>
    <dataValidation type="list" allowBlank="1" showInputMessage="1" showErrorMessage="1" sqref="E12:F12" xr:uid="{F0514A65-AB97-4A16-964C-19B770B0AB57}">
      <formula1>INDEX(INDIRECT($I$12),,1)</formula1>
    </dataValidation>
    <dataValidation type="list" allowBlank="1" showInputMessage="1" showErrorMessage="1" sqref="E24:F24 E29:F29" xr:uid="{405481E6-ECE9-4C83-97CD-54CF310613A7}">
      <formula1>INDEX(INDIRECT($I$24),,1)</formula1>
    </dataValidation>
    <dataValidation type="list" allowBlank="1" showInputMessage="1" showErrorMessage="1" sqref="E18:F18" xr:uid="{C9F8A915-73FC-45BC-A332-B4F4C389DE65}">
      <formula1>INDEX(INDIRECT($I$18),,1)</formula1>
    </dataValidation>
    <dataValidation type="list" allowBlank="1" showInputMessage="1" showErrorMessage="1" sqref="C15:F15" xr:uid="{842C5B50-6A5E-4F00-AB17-CFE30B77BFD0}">
      <formula1>INDEX(INDIRECT($I$15),,1)</formula1>
    </dataValidation>
    <dataValidation type="list" allowBlank="1" showInputMessage="1" showErrorMessage="1" sqref="C22:F22" xr:uid="{06C8B8CA-C093-4B34-B235-334657731AAA}">
      <formula1>$P$21:$P$23</formula1>
    </dataValidation>
    <dataValidation type="decimal" allowBlank="1" showInputMessage="1" showErrorMessage="1" sqref="E23:F23 E17:F17 E28:F28" xr:uid="{117EE930-D8AB-4B1E-A8CF-0B83E4691CB3}">
      <formula1>0</formula1>
      <formula2>15</formula2>
    </dataValidation>
    <dataValidation type="list" allowBlank="1" showInputMessage="1" showErrorMessage="1" sqref="C16:F16" xr:uid="{357783FB-517E-4D3C-9F5A-CC9EC33E4BDA}">
      <formula1>$P$15:$P$17</formula1>
    </dataValidation>
    <dataValidation type="list" allowBlank="1" showInputMessage="1" showErrorMessage="1" sqref="C27:F27" xr:uid="{7D8F9FB0-20AF-4AC3-800F-9AB74848A96B}">
      <formula1>$P$27:$P$30</formula1>
    </dataValidation>
    <dataValidation type="list" allowBlank="1" showInputMessage="1" showErrorMessage="1" sqref="C10:F10" xr:uid="{E0517CF5-9E1D-46D2-9615-A74ACB23AA52}">
      <formula1>JaNein</formula1>
    </dataValidation>
    <dataValidation type="list" allowBlank="1" showInputMessage="1" showErrorMessage="1" sqref="C21:F21" xr:uid="{9F7EF863-BD1F-4525-8650-4464DEDBAE9A}">
      <formula1>INDEX(INDIRECT($I$21),,1)</formula1>
    </dataValidation>
    <dataValidation type="list" allowBlank="1" showInputMessage="1" showErrorMessage="1" sqref="C6:F6" xr:uid="{17B46378-485F-4A99-ACAD-A5A1705828CC}">
      <formula1>INDIRECT($I$6)</formula1>
    </dataValidation>
    <dataValidation type="whole" allowBlank="1" showInputMessage="1" showErrorMessage="1" sqref="D37:D38" xr:uid="{C94A1879-D7E0-4DC8-9F02-9E161722A4FB}">
      <formula1>0</formula1>
      <formula2>24</formula2>
    </dataValidation>
    <dataValidation type="decimal" operator="greaterThanOrEqual" allowBlank="1" showInputMessage="1" showErrorMessage="1" sqref="F38 E37:E38" xr:uid="{9D9EC9FF-5D93-41E3-BAF9-4F73596B51BB}">
      <formula1>0</formula1>
    </dataValidation>
    <dataValidation type="textLength" allowBlank="1" showInputMessage="1" showErrorMessage="1" sqref="C7:F7" xr:uid="{307BCA98-D7EB-44E9-A64A-B8A4543B0069}">
      <formula1>0</formula1>
      <formula2>250</formula2>
    </dataValidation>
    <dataValidation type="list" allowBlank="1" showInputMessage="1" showErrorMessage="1" sqref="C9:F9" xr:uid="{90741FFA-0D84-40D0-84DC-670BD0688CE8}">
      <formula1>"&lt; 1995,1995 - 2005,&gt; 2005"</formula1>
    </dataValidation>
    <dataValidation type="list" allowBlank="1" showInputMessage="1" showErrorMessage="1" sqref="E13:F13" xr:uid="{F5F613F0-327B-43E5-8DCD-BF789B577DD6}">
      <formula1>INDEX(INDIRECT($I$13),,1)</formula1>
    </dataValidation>
    <dataValidation type="whole" allowBlank="1" showInputMessage="1" showErrorMessage="1" sqref="C37:C38" xr:uid="{8A2A669E-0052-4CF9-B4F1-B3B2BCFBB047}">
      <formula1>-30</formula1>
      <formula2>35</formula2>
    </dataValidation>
    <dataValidation type="list" allowBlank="1" showInputMessage="1" showErrorMessage="1" sqref="B37" xr:uid="{0859D82F-F8AC-43A1-B0F0-71CC0D241DCB}">
      <formula1>$P$36:$P$39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EC33-9B61-4EFB-8C8A-411530E37EE7}">
  <dimension ref="A1:BV146"/>
  <sheetViews>
    <sheetView workbookViewId="0">
      <selection activeCell="N148" sqref="N148"/>
    </sheetView>
  </sheetViews>
  <sheetFormatPr defaultColWidth="9.109375" defaultRowHeight="13.8" outlineLevelCol="1"/>
  <cols>
    <col min="1" max="1" width="20.6640625" style="143" customWidth="1"/>
    <col min="2" max="2" width="10.6640625" style="29" customWidth="1"/>
    <col min="3" max="6" width="10.6640625" style="29" customWidth="1" outlineLevel="1"/>
    <col min="7" max="7" width="5.6640625" style="28" customWidth="1"/>
    <col min="8" max="8" width="15.6640625" style="144" customWidth="1"/>
    <col min="9" max="74" width="5.6640625" style="29" customWidth="1"/>
    <col min="75" max="16384" width="9.109375" style="29"/>
  </cols>
  <sheetData>
    <row r="1" spans="1:8">
      <c r="A1" s="213" t="s">
        <v>4847</v>
      </c>
      <c r="B1" s="152" t="s">
        <v>5091</v>
      </c>
      <c r="G1" s="218" t="s">
        <v>4851</v>
      </c>
      <c r="H1" s="157" t="s">
        <v>4943</v>
      </c>
    </row>
    <row r="2" spans="1:8">
      <c r="A2" s="156" t="s">
        <v>4762</v>
      </c>
    </row>
    <row r="3" spans="1:8">
      <c r="A3" s="214" t="s">
        <v>4809</v>
      </c>
      <c r="B3" s="29" t="s">
        <v>3</v>
      </c>
      <c r="G3" s="219" t="s">
        <v>4852</v>
      </c>
      <c r="H3" s="158" cm="1">
        <f t="array" aca="1" ref="H3" ca="1">INDIRECT("'"&amp;$B$1&amp;"'!"&amp;$G3)</f>
        <v>0</v>
      </c>
    </row>
    <row r="4" spans="1:8">
      <c r="A4" s="214" t="s">
        <v>4750</v>
      </c>
      <c r="B4" s="29" t="s">
        <v>3</v>
      </c>
      <c r="G4" s="219" t="s">
        <v>4855</v>
      </c>
      <c r="H4" s="158" t="str" cm="1">
        <f t="array" aca="1" ref="H4" ca="1">INDIRECT("'"&amp;$B$1&amp;"'!"&amp;$G4)</f>
        <v>-</v>
      </c>
    </row>
    <row r="5" spans="1:8">
      <c r="A5" s="214" t="s">
        <v>4751</v>
      </c>
      <c r="B5" s="29" t="s">
        <v>3</v>
      </c>
      <c r="G5" s="219" t="s">
        <v>4931</v>
      </c>
      <c r="H5" s="158" t="str" cm="1">
        <f t="array" aca="1" ref="H5" ca="1">INDIRECT("'"&amp;$B$1&amp;"'!"&amp;$G5)</f>
        <v>-</v>
      </c>
    </row>
    <row r="6" spans="1:8">
      <c r="A6" s="155" t="s">
        <v>4842</v>
      </c>
      <c r="G6" s="84"/>
    </row>
    <row r="7" spans="1:8">
      <c r="A7" s="214" t="s">
        <v>4945</v>
      </c>
      <c r="B7" s="29" t="s">
        <v>4584</v>
      </c>
      <c r="C7" s="143"/>
      <c r="D7" s="145"/>
      <c r="G7" s="84"/>
      <c r="H7" s="159">
        <f>A!$Q$11</f>
        <v>35</v>
      </c>
    </row>
    <row r="8" spans="1:8">
      <c r="A8" s="214" t="s">
        <v>4944</v>
      </c>
      <c r="B8" s="29" t="s">
        <v>4584</v>
      </c>
      <c r="C8" s="143"/>
      <c r="D8" s="145"/>
      <c r="G8" s="219" t="s">
        <v>5124</v>
      </c>
      <c r="H8" s="159" cm="1">
        <f t="array" aca="1" ref="H8" ca="1">INDIRECT("'"&amp;$B$1&amp;"'!"&amp;$G8)</f>
        <v>0</v>
      </c>
    </row>
    <row r="9" spans="1:8">
      <c r="A9" s="214" t="s">
        <v>4946</v>
      </c>
      <c r="B9" s="29" t="s">
        <v>4584</v>
      </c>
      <c r="C9" s="143"/>
      <c r="D9" s="145"/>
      <c r="G9" s="84"/>
      <c r="H9" s="195" t="e">
        <f ca="1">H8-H79</f>
        <v>#VALUE!</v>
      </c>
    </row>
    <row r="10" spans="1:8">
      <c r="A10" s="214" t="s">
        <v>4947</v>
      </c>
      <c r="B10" s="29" t="s">
        <v>4584</v>
      </c>
      <c r="C10" s="143"/>
      <c r="H10" s="195" t="e">
        <f ca="1">H7+H94</f>
        <v>#VALUE!</v>
      </c>
    </row>
    <row r="11" spans="1:8">
      <c r="A11" s="214" t="s">
        <v>4764</v>
      </c>
      <c r="B11" s="29" t="s">
        <v>2</v>
      </c>
      <c r="G11" s="219" t="s">
        <v>4858</v>
      </c>
      <c r="H11" s="159" cm="1">
        <f t="array" aca="1" ref="H11" ca="1">INDIRECT("'"&amp;$B$1&amp;"'!"&amp;$G11)</f>
        <v>0</v>
      </c>
    </row>
    <row r="12" spans="1:8">
      <c r="A12" s="214" t="s">
        <v>4763</v>
      </c>
      <c r="B12" s="29" t="s">
        <v>2</v>
      </c>
      <c r="H12" s="195" t="e">
        <f ca="1">H11+H11/H13</f>
        <v>#N/A</v>
      </c>
    </row>
    <row r="13" spans="1:8">
      <c r="A13" s="214" t="s">
        <v>4592</v>
      </c>
      <c r="B13" s="29" t="s">
        <v>3</v>
      </c>
      <c r="H13" s="196" t="e">
        <f ca="1">$H$69 * ((273.15 + H10) / (H10 - H9) - 1)</f>
        <v>#N/A</v>
      </c>
    </row>
    <row r="15" spans="1:8">
      <c r="A15" s="156" t="s">
        <v>4544</v>
      </c>
    </row>
    <row r="16" spans="1:8">
      <c r="A16" s="214" t="s">
        <v>4748</v>
      </c>
      <c r="B16" s="29" t="s">
        <v>3</v>
      </c>
      <c r="G16" s="219" t="e">
        <f>MATCH($H$16, BIN!$B$1:$B$352, 0)</f>
        <v>#N/A</v>
      </c>
      <c r="H16" s="158" t="str">
        <f>A!$Q$9</f>
        <v>-</v>
      </c>
    </row>
    <row r="17" spans="1:74">
      <c r="A17" s="214" t="s">
        <v>4749</v>
      </c>
      <c r="B17" s="29" t="s">
        <v>3</v>
      </c>
      <c r="G17" s="219" t="e">
        <f>MATCH($H$17, BIN!$B$1:$B$375, 0)</f>
        <v>#N/A</v>
      </c>
      <c r="H17" s="158" t="str">
        <f>A!$Q$10</f>
        <v>-</v>
      </c>
    </row>
    <row r="18" spans="1:74">
      <c r="A18" s="214"/>
    </row>
    <row r="19" spans="1:74">
      <c r="A19" s="156" t="s">
        <v>4747</v>
      </c>
      <c r="I19" s="85" t="e" cm="1">
        <f t="array" ref="I19">INDEX(BIN!$B$1:$BO$375, $G$16+3, COLUMN()-COLUMN($I$20)+1)</f>
        <v>#N/A</v>
      </c>
      <c r="J19" s="85" t="e" cm="1">
        <f t="array" ref="J19">INDEX(BIN!$B$1:$BO$375, $G$16+3, COLUMN()-COLUMN($I$20)+1)</f>
        <v>#N/A</v>
      </c>
      <c r="K19" s="85" t="e" cm="1">
        <f t="array" ref="K19">INDEX(BIN!$B$1:$BO$375, $G$16+3, COLUMN()-COLUMN($I$20)+1)</f>
        <v>#N/A</v>
      </c>
      <c r="L19" s="85" t="e" cm="1">
        <f t="array" ref="L19">INDEX(BIN!$B$1:$BO$375, $G$16+3, COLUMN()-COLUMN($I$20)+1)</f>
        <v>#N/A</v>
      </c>
      <c r="M19" s="85" t="e" cm="1">
        <f t="array" ref="M19">INDEX(BIN!$B$1:$BO$375, $G$16+3, COLUMN()-COLUMN($I$20)+1)</f>
        <v>#N/A</v>
      </c>
      <c r="N19" s="85" t="e" cm="1">
        <f t="array" ref="N19">INDEX(BIN!$B$1:$BO$375, $G$16+3, COLUMN()-COLUMN($I$20)+1)</f>
        <v>#N/A</v>
      </c>
      <c r="O19" s="85" t="e" cm="1">
        <f t="array" ref="O19">INDEX(BIN!$B$1:$BO$375, $G$16+3, COLUMN()-COLUMN($I$20)+1)</f>
        <v>#N/A</v>
      </c>
      <c r="P19" s="85" t="e" cm="1">
        <f t="array" ref="P19">INDEX(BIN!$B$1:$BO$375, $G$16+3, COLUMN()-COLUMN($I$20)+1)</f>
        <v>#N/A</v>
      </c>
      <c r="Q19" s="85" t="e" cm="1">
        <f t="array" ref="Q19">INDEX(BIN!$B$1:$BO$375, $G$16+3, COLUMN()-COLUMN($I$20)+1)</f>
        <v>#N/A</v>
      </c>
      <c r="R19" s="85" t="e" cm="1">
        <f t="array" ref="R19">INDEX(BIN!$B$1:$BO$375, $G$16+3, COLUMN()-COLUMN($I$20)+1)</f>
        <v>#N/A</v>
      </c>
      <c r="S19" s="85" t="e" cm="1">
        <f t="array" ref="S19">INDEX(BIN!$B$1:$BO$375, $G$16+3, COLUMN()-COLUMN($I$20)+1)</f>
        <v>#N/A</v>
      </c>
      <c r="T19" s="85" t="e" cm="1">
        <f t="array" ref="T19">INDEX(BIN!$B$1:$BO$375, $G$16+3, COLUMN()-COLUMN($I$20)+1)</f>
        <v>#N/A</v>
      </c>
      <c r="U19" s="85" t="e" cm="1">
        <f t="array" ref="U19">INDEX(BIN!$B$1:$BO$375, $G$16+3, COLUMN()-COLUMN($I$20)+1)</f>
        <v>#N/A</v>
      </c>
      <c r="V19" s="85" t="e" cm="1">
        <f t="array" ref="V19">INDEX(BIN!$B$1:$BO$375, $G$16+3, COLUMN()-COLUMN($I$20)+1)</f>
        <v>#N/A</v>
      </c>
      <c r="W19" s="85" t="e" cm="1">
        <f t="array" ref="W19">INDEX(BIN!$B$1:$BO$375, $G$16+3, COLUMN()-COLUMN($I$20)+1)</f>
        <v>#N/A</v>
      </c>
      <c r="X19" s="85" t="e" cm="1">
        <f t="array" ref="X19">INDEX(BIN!$B$1:$BO$375, $G$16+3, COLUMN()-COLUMN($I$20)+1)</f>
        <v>#N/A</v>
      </c>
      <c r="Y19" s="85" t="e" cm="1">
        <f t="array" ref="Y19">INDEX(BIN!$B$1:$BO$375, $G$16+3, COLUMN()-COLUMN($I$20)+1)</f>
        <v>#N/A</v>
      </c>
      <c r="Z19" s="85" t="e" cm="1">
        <f t="array" ref="Z19">INDEX(BIN!$B$1:$BO$375, $G$16+3, COLUMN()-COLUMN($I$20)+1)</f>
        <v>#N/A</v>
      </c>
      <c r="AA19" s="85" t="e" cm="1">
        <f t="array" ref="AA19">INDEX(BIN!$B$1:$BO$375, $G$16+3, COLUMN()-COLUMN($I$20)+1)</f>
        <v>#N/A</v>
      </c>
      <c r="AB19" s="85" t="e" cm="1">
        <f t="array" ref="AB19">INDEX(BIN!$B$1:$BO$375, $G$16+3, COLUMN()-COLUMN($I$20)+1)</f>
        <v>#N/A</v>
      </c>
      <c r="AC19" s="85" t="e" cm="1">
        <f t="array" ref="AC19">INDEX(BIN!$B$1:$BO$375, $G$16+3, COLUMN()-COLUMN($I$20)+1)</f>
        <v>#N/A</v>
      </c>
      <c r="AD19" s="85" t="e" cm="1">
        <f t="array" ref="AD19">INDEX(BIN!$B$1:$BO$375, $G$16+3, COLUMN()-COLUMN($I$20)+1)</f>
        <v>#N/A</v>
      </c>
      <c r="AE19" s="85" t="e" cm="1">
        <f t="array" ref="AE19">INDEX(BIN!$B$1:$BO$375, $G$16+3, COLUMN()-COLUMN($I$20)+1)</f>
        <v>#N/A</v>
      </c>
      <c r="AF19" s="85" t="e" cm="1">
        <f t="array" ref="AF19">INDEX(BIN!$B$1:$BO$375, $G$16+3, COLUMN()-COLUMN($I$20)+1)</f>
        <v>#N/A</v>
      </c>
      <c r="AG19" s="85" t="e" cm="1">
        <f t="array" ref="AG19">INDEX(BIN!$B$1:$BO$375, $G$16+3, COLUMN()-COLUMN($I$20)+1)</f>
        <v>#N/A</v>
      </c>
      <c r="AH19" s="85" t="e" cm="1">
        <f t="array" ref="AH19">INDEX(BIN!$B$1:$BO$375, $G$16+3, COLUMN()-COLUMN($I$20)+1)</f>
        <v>#N/A</v>
      </c>
      <c r="AI19" s="85" t="e" cm="1">
        <f t="array" ref="AI19">INDEX(BIN!$B$1:$BO$375, $G$16+3, COLUMN()-COLUMN($I$20)+1)</f>
        <v>#N/A</v>
      </c>
      <c r="AJ19" s="85" t="e" cm="1">
        <f t="array" ref="AJ19">INDEX(BIN!$B$1:$BO$375, $G$16+3, COLUMN()-COLUMN($I$20)+1)</f>
        <v>#N/A</v>
      </c>
      <c r="AK19" s="85" t="e" cm="1">
        <f t="array" ref="AK19">INDEX(BIN!$B$1:$BO$375, $G$16+3, COLUMN()-COLUMN($I$20)+1)</f>
        <v>#N/A</v>
      </c>
      <c r="AL19" s="85" t="e" cm="1">
        <f t="array" ref="AL19">INDEX(BIN!$B$1:$BO$375, $G$16+3, COLUMN()-COLUMN($I$20)+1)</f>
        <v>#N/A</v>
      </c>
      <c r="AM19" s="85" t="e" cm="1">
        <f t="array" ref="AM19">INDEX(BIN!$B$1:$BO$375, $G$16+3, COLUMN()-COLUMN($I$20)+1)</f>
        <v>#N/A</v>
      </c>
      <c r="AN19" s="85" t="e" cm="1">
        <f t="array" ref="AN19">INDEX(BIN!$B$1:$BO$375, $G$16+3, COLUMN()-COLUMN($I$20)+1)</f>
        <v>#N/A</v>
      </c>
      <c r="AO19" s="85" t="e" cm="1">
        <f t="array" ref="AO19">INDEX(BIN!$B$1:$BO$375, $G$16+3, COLUMN()-COLUMN($I$20)+1)</f>
        <v>#N/A</v>
      </c>
      <c r="AP19" s="85" t="e" cm="1">
        <f t="array" ref="AP19">INDEX(BIN!$B$1:$BO$375, $G$16+3, COLUMN()-COLUMN($I$20)+1)</f>
        <v>#N/A</v>
      </c>
      <c r="AQ19" s="85" t="e" cm="1">
        <f t="array" ref="AQ19">INDEX(BIN!$B$1:$BO$375, $G$16+3, COLUMN()-COLUMN($I$20)+1)</f>
        <v>#N/A</v>
      </c>
      <c r="AR19" s="85" t="e" cm="1">
        <f t="array" ref="AR19">INDEX(BIN!$B$1:$BO$375, $G$16+3, COLUMN()-COLUMN($I$20)+1)</f>
        <v>#N/A</v>
      </c>
      <c r="AS19" s="85" t="e" cm="1">
        <f t="array" ref="AS19">INDEX(BIN!$B$1:$BO$375, $G$16+3, COLUMN()-COLUMN($I$20)+1)</f>
        <v>#N/A</v>
      </c>
      <c r="AT19" s="85" t="e" cm="1">
        <f t="array" ref="AT19">INDEX(BIN!$B$1:$BO$375, $G$16+3, COLUMN()-COLUMN($I$20)+1)</f>
        <v>#N/A</v>
      </c>
      <c r="AU19" s="85" t="e" cm="1">
        <f t="array" ref="AU19">INDEX(BIN!$B$1:$BO$375, $G$16+3, COLUMN()-COLUMN($I$20)+1)</f>
        <v>#N/A</v>
      </c>
      <c r="AV19" s="85" t="e" cm="1">
        <f t="array" ref="AV19">INDEX(BIN!$B$1:$BO$375, $G$16+3, COLUMN()-COLUMN($I$20)+1)</f>
        <v>#N/A</v>
      </c>
      <c r="AW19" s="85" t="e" cm="1">
        <f t="array" ref="AW19">INDEX(BIN!$B$1:$BO$375, $G$16+3, COLUMN()-COLUMN($I$20)+1)</f>
        <v>#N/A</v>
      </c>
      <c r="AX19" s="85" t="e" cm="1">
        <f t="array" ref="AX19">INDEX(BIN!$B$1:$BO$375, $G$16+3, COLUMN()-COLUMN($I$20)+1)</f>
        <v>#N/A</v>
      </c>
      <c r="AY19" s="85" t="e" cm="1">
        <f t="array" ref="AY19">INDEX(BIN!$B$1:$BO$375, $G$16+3, COLUMN()-COLUMN($I$20)+1)</f>
        <v>#N/A</v>
      </c>
      <c r="AZ19" s="85" t="e" cm="1">
        <f t="array" ref="AZ19">INDEX(BIN!$B$1:$BO$375, $G$16+3, COLUMN()-COLUMN($I$20)+1)</f>
        <v>#N/A</v>
      </c>
      <c r="BA19" s="85" t="e" cm="1">
        <f t="array" ref="BA19">INDEX(BIN!$B$1:$BO$375, $G$16+3, COLUMN()-COLUMN($I$20)+1)</f>
        <v>#N/A</v>
      </c>
      <c r="BB19" s="85" t="e" cm="1">
        <f t="array" ref="BB19">INDEX(BIN!$B$1:$BO$375, $G$16+3, COLUMN()-COLUMN($I$20)+1)</f>
        <v>#N/A</v>
      </c>
      <c r="BC19" s="85" t="e" cm="1">
        <f t="array" ref="BC19">INDEX(BIN!$B$1:$BO$375, $G$16+3, COLUMN()-COLUMN($I$20)+1)</f>
        <v>#N/A</v>
      </c>
      <c r="BD19" s="85" t="e" cm="1">
        <f t="array" ref="BD19">INDEX(BIN!$B$1:$BO$375, $G$16+3, COLUMN()-COLUMN($I$20)+1)</f>
        <v>#N/A</v>
      </c>
      <c r="BE19" s="85" t="e" cm="1">
        <f t="array" ref="BE19">INDEX(BIN!$B$1:$BO$375, $G$16+3, COLUMN()-COLUMN($I$20)+1)</f>
        <v>#N/A</v>
      </c>
      <c r="BF19" s="85" t="e" cm="1">
        <f t="array" ref="BF19">INDEX(BIN!$B$1:$BO$375, $G$16+3, COLUMN()-COLUMN($I$20)+1)</f>
        <v>#N/A</v>
      </c>
      <c r="BG19" s="85" t="e" cm="1">
        <f t="array" ref="BG19">INDEX(BIN!$B$1:$BO$375, $G$16+3, COLUMN()-COLUMN($I$20)+1)</f>
        <v>#N/A</v>
      </c>
      <c r="BH19" s="85" t="e" cm="1">
        <f t="array" ref="BH19">INDEX(BIN!$B$1:$BO$375, $G$16+3, COLUMN()-COLUMN($I$20)+1)</f>
        <v>#N/A</v>
      </c>
      <c r="BI19" s="85" t="e" cm="1">
        <f t="array" ref="BI19">INDEX(BIN!$B$1:$BO$375, $G$16+3, COLUMN()-COLUMN($I$20)+1)</f>
        <v>#N/A</v>
      </c>
      <c r="BJ19" s="85" t="e" cm="1">
        <f t="array" ref="BJ19">INDEX(BIN!$B$1:$BO$375, $G$16+3, COLUMN()-COLUMN($I$20)+1)</f>
        <v>#N/A</v>
      </c>
      <c r="BK19" s="85" t="e" cm="1">
        <f t="array" ref="BK19">INDEX(BIN!$B$1:$BO$375, $G$16+3, COLUMN()-COLUMN($I$20)+1)</f>
        <v>#N/A</v>
      </c>
      <c r="BL19" s="85" t="e" cm="1">
        <f t="array" ref="BL19">INDEX(BIN!$B$1:$BO$375, $G$16+3, COLUMN()-COLUMN($I$20)+1)</f>
        <v>#N/A</v>
      </c>
      <c r="BM19" s="85" t="e" cm="1">
        <f t="array" ref="BM19">INDEX(BIN!$B$1:$BO$375, $G$16+3, COLUMN()-COLUMN($I$20)+1)</f>
        <v>#N/A</v>
      </c>
      <c r="BN19" s="85" t="e" cm="1">
        <f t="array" ref="BN19">INDEX(BIN!$B$1:$BO$375, $G$16+3, COLUMN()-COLUMN($I$20)+1)</f>
        <v>#N/A</v>
      </c>
      <c r="BO19" s="85" t="e" cm="1">
        <f t="array" ref="BO19">INDEX(BIN!$B$1:$BO$375, $G$16+3, COLUMN()-COLUMN($I$20)+1)</f>
        <v>#N/A</v>
      </c>
      <c r="BP19" s="85" t="e" cm="1">
        <f t="array" ref="BP19">INDEX(BIN!$B$1:$BO$375, $G$16+3, COLUMN()-COLUMN($I$20)+1)</f>
        <v>#N/A</v>
      </c>
      <c r="BQ19" s="85" t="e" cm="1">
        <f t="array" ref="BQ19">INDEX(BIN!$B$1:$BO$375, $G$16+3, COLUMN()-COLUMN($I$20)+1)</f>
        <v>#N/A</v>
      </c>
      <c r="BR19" s="85" t="e" cm="1">
        <f t="array" ref="BR19">INDEX(BIN!$B$1:$BO$375, $G$16+3, COLUMN()-COLUMN($I$20)+1)</f>
        <v>#N/A</v>
      </c>
      <c r="BS19" s="85" t="e" cm="1">
        <f t="array" ref="BS19">INDEX(BIN!$B$1:$BO$375, $G$16+3, COLUMN()-COLUMN($I$20)+1)</f>
        <v>#N/A</v>
      </c>
      <c r="BT19" s="85" t="e" cm="1">
        <f t="array" ref="BT19">INDEX(BIN!$B$1:$BO$375, $G$16+3, COLUMN()-COLUMN($I$20)+1)</f>
        <v>#N/A</v>
      </c>
      <c r="BU19" s="85" t="e" cm="1">
        <f t="array" ref="BU19">INDEX(BIN!$B$1:$BO$375, $G$16+3, COLUMN()-COLUMN($I$20)+1)</f>
        <v>#N/A</v>
      </c>
      <c r="BV19" s="85" t="e" cm="1">
        <f t="array" ref="BV19">INDEX(BIN!$B$1:$BO$375, $G$16+3, COLUMN()-COLUMN($I$20)+1)</f>
        <v>#N/A</v>
      </c>
    </row>
    <row r="20" spans="1:74">
      <c r="A20" s="214" t="s">
        <v>4805</v>
      </c>
      <c r="B20" s="29" t="s">
        <v>4584</v>
      </c>
      <c r="H20" s="153"/>
      <c r="I20" s="121">
        <v>-25</v>
      </c>
      <c r="J20" s="121">
        <v>-24</v>
      </c>
      <c r="K20" s="121">
        <v>-23</v>
      </c>
      <c r="L20" s="121">
        <v>-22</v>
      </c>
      <c r="M20" s="121">
        <v>-21</v>
      </c>
      <c r="N20" s="121">
        <v>-20</v>
      </c>
      <c r="O20" s="121">
        <v>-19</v>
      </c>
      <c r="P20" s="121">
        <v>-18</v>
      </c>
      <c r="Q20" s="121">
        <v>-17</v>
      </c>
      <c r="R20" s="121">
        <v>-16</v>
      </c>
      <c r="S20" s="121">
        <v>-15</v>
      </c>
      <c r="T20" s="121">
        <v>-14</v>
      </c>
      <c r="U20" s="121">
        <v>-13</v>
      </c>
      <c r="V20" s="121">
        <v>-12</v>
      </c>
      <c r="W20" s="121">
        <v>-11</v>
      </c>
      <c r="X20" s="121">
        <v>-10</v>
      </c>
      <c r="Y20" s="121">
        <v>-9</v>
      </c>
      <c r="Z20" s="121">
        <v>-8</v>
      </c>
      <c r="AA20" s="121">
        <v>-7</v>
      </c>
      <c r="AB20" s="121">
        <v>-6</v>
      </c>
      <c r="AC20" s="121">
        <v>-5</v>
      </c>
      <c r="AD20" s="121">
        <v>-4</v>
      </c>
      <c r="AE20" s="121">
        <v>-3</v>
      </c>
      <c r="AF20" s="121">
        <v>-2</v>
      </c>
      <c r="AG20" s="121">
        <v>-1</v>
      </c>
      <c r="AH20" s="121">
        <v>0</v>
      </c>
      <c r="AI20" s="121">
        <v>1</v>
      </c>
      <c r="AJ20" s="121">
        <v>2</v>
      </c>
      <c r="AK20" s="121">
        <v>3</v>
      </c>
      <c r="AL20" s="121">
        <v>4</v>
      </c>
      <c r="AM20" s="121">
        <v>5</v>
      </c>
      <c r="AN20" s="121">
        <v>6</v>
      </c>
      <c r="AO20" s="121">
        <v>7</v>
      </c>
      <c r="AP20" s="121">
        <v>8</v>
      </c>
      <c r="AQ20" s="121">
        <v>9</v>
      </c>
      <c r="AR20" s="121">
        <v>10</v>
      </c>
      <c r="AS20" s="121">
        <v>11</v>
      </c>
      <c r="AT20" s="121">
        <v>12</v>
      </c>
      <c r="AU20" s="121">
        <v>13</v>
      </c>
      <c r="AV20" s="121">
        <v>14</v>
      </c>
      <c r="AW20" s="121">
        <v>15</v>
      </c>
      <c r="AX20" s="121">
        <v>16</v>
      </c>
      <c r="AY20" s="121">
        <v>17</v>
      </c>
      <c r="AZ20" s="121">
        <v>18</v>
      </c>
      <c r="BA20" s="121">
        <v>19</v>
      </c>
      <c r="BB20" s="121">
        <v>20</v>
      </c>
      <c r="BC20" s="121">
        <v>21</v>
      </c>
      <c r="BD20" s="121">
        <v>22</v>
      </c>
      <c r="BE20" s="121">
        <v>23</v>
      </c>
      <c r="BF20" s="121">
        <v>24</v>
      </c>
      <c r="BG20" s="121">
        <v>25</v>
      </c>
      <c r="BH20" s="121">
        <v>26</v>
      </c>
      <c r="BI20" s="121">
        <v>27</v>
      </c>
      <c r="BJ20" s="121">
        <v>28</v>
      </c>
      <c r="BK20" s="121">
        <v>29</v>
      </c>
      <c r="BL20" s="121">
        <v>30</v>
      </c>
      <c r="BM20" s="121">
        <v>31</v>
      </c>
      <c r="BN20" s="121">
        <v>32</v>
      </c>
      <c r="BO20" s="121">
        <v>33</v>
      </c>
      <c r="BP20" s="121">
        <v>34</v>
      </c>
      <c r="BQ20" s="121">
        <v>35</v>
      </c>
      <c r="BR20" s="121">
        <v>36</v>
      </c>
      <c r="BS20" s="121">
        <v>37</v>
      </c>
      <c r="BT20" s="121">
        <v>38</v>
      </c>
      <c r="BU20" s="121">
        <v>39</v>
      </c>
      <c r="BV20" s="121">
        <v>40</v>
      </c>
    </row>
    <row r="21" spans="1:74">
      <c r="A21" s="214" t="s">
        <v>4806</v>
      </c>
      <c r="B21" s="29" t="s">
        <v>4584</v>
      </c>
      <c r="H21" s="153"/>
      <c r="I21" s="51" t="e" cm="1">
        <f t="array" ref="I21">INDEX(BIN!$B$1:$BO$375, $G$17+3, COLUMN()-COLUMN($I$20)+1)</f>
        <v>#N/A</v>
      </c>
      <c r="J21" s="51" t="e" cm="1">
        <f t="array" ref="J21">INDEX(BIN!$B$1:$BO$375, $G$17+3, COLUMN()-COLUMN($I$20)+1)</f>
        <v>#N/A</v>
      </c>
      <c r="K21" s="51" t="e" cm="1">
        <f t="array" ref="K21">INDEX(BIN!$B$1:$BO$375, $G$17+3, COLUMN()-COLUMN($I$20)+1)</f>
        <v>#N/A</v>
      </c>
      <c r="L21" s="51" t="e" cm="1">
        <f t="array" ref="L21">INDEX(BIN!$B$1:$BO$375, $G$17+3, COLUMN()-COLUMN($I$20)+1)</f>
        <v>#N/A</v>
      </c>
      <c r="M21" s="51" t="e" cm="1">
        <f t="array" ref="M21">INDEX(BIN!$B$1:$BO$375, $G$17+3, COLUMN()-COLUMN($I$20)+1)</f>
        <v>#N/A</v>
      </c>
      <c r="N21" s="51" t="e" cm="1">
        <f t="array" ref="N21">INDEX(BIN!$B$1:$BO$375, $G$17+3, COLUMN()-COLUMN($I$20)+1)</f>
        <v>#N/A</v>
      </c>
      <c r="O21" s="51" t="e" cm="1">
        <f t="array" ref="O21">INDEX(BIN!$B$1:$BO$375, $G$17+3, COLUMN()-COLUMN($I$20)+1)</f>
        <v>#N/A</v>
      </c>
      <c r="P21" s="51" t="e" cm="1">
        <f t="array" ref="P21">INDEX(BIN!$B$1:$BO$375, $G$17+3, COLUMN()-COLUMN($I$20)+1)</f>
        <v>#N/A</v>
      </c>
      <c r="Q21" s="51" t="e" cm="1">
        <f t="array" ref="Q21">INDEX(BIN!$B$1:$BO$375, $G$17+3, COLUMN()-COLUMN($I$20)+1)</f>
        <v>#N/A</v>
      </c>
      <c r="R21" s="51" t="e" cm="1">
        <f t="array" ref="R21">INDEX(BIN!$B$1:$BO$375, $G$17+3, COLUMN()-COLUMN($I$20)+1)</f>
        <v>#N/A</v>
      </c>
      <c r="S21" s="51" t="e" cm="1">
        <f t="array" ref="S21">INDEX(BIN!$B$1:$BO$375, $G$17+3, COLUMN()-COLUMN($I$20)+1)</f>
        <v>#N/A</v>
      </c>
      <c r="T21" s="51" t="e" cm="1">
        <f t="array" ref="T21">INDEX(BIN!$B$1:$BO$375, $G$17+3, COLUMN()-COLUMN($I$20)+1)</f>
        <v>#N/A</v>
      </c>
      <c r="U21" s="51" t="e" cm="1">
        <f t="array" ref="U21">INDEX(BIN!$B$1:$BO$375, $G$17+3, COLUMN()-COLUMN($I$20)+1)</f>
        <v>#N/A</v>
      </c>
      <c r="V21" s="51" t="e" cm="1">
        <f t="array" ref="V21">INDEX(BIN!$B$1:$BO$375, $G$17+3, COLUMN()-COLUMN($I$20)+1)</f>
        <v>#N/A</v>
      </c>
      <c r="W21" s="51" t="e" cm="1">
        <f t="array" ref="W21">INDEX(BIN!$B$1:$BO$375, $G$17+3, COLUMN()-COLUMN($I$20)+1)</f>
        <v>#N/A</v>
      </c>
      <c r="X21" s="51" t="e" cm="1">
        <f t="array" ref="X21">INDEX(BIN!$B$1:$BO$375, $G$17+3, COLUMN()-COLUMN($I$20)+1)</f>
        <v>#N/A</v>
      </c>
      <c r="Y21" s="51" t="e" cm="1">
        <f t="array" ref="Y21">INDEX(BIN!$B$1:$BO$375, $G$17+3, COLUMN()-COLUMN($I$20)+1)</f>
        <v>#N/A</v>
      </c>
      <c r="Z21" s="51" t="e" cm="1">
        <f t="array" ref="Z21">INDEX(BIN!$B$1:$BO$375, $G$17+3, COLUMN()-COLUMN($I$20)+1)</f>
        <v>#N/A</v>
      </c>
      <c r="AA21" s="51" t="e" cm="1">
        <f t="array" ref="AA21">INDEX(BIN!$B$1:$BO$375, $G$17+3, COLUMN()-COLUMN($I$20)+1)</f>
        <v>#N/A</v>
      </c>
      <c r="AB21" s="51" t="e" cm="1">
        <f t="array" ref="AB21">INDEX(BIN!$B$1:$BO$375, $G$17+3, COLUMN()-COLUMN($I$20)+1)</f>
        <v>#N/A</v>
      </c>
      <c r="AC21" s="51" t="e" cm="1">
        <f t="array" ref="AC21">INDEX(BIN!$B$1:$BO$375, $G$17+3, COLUMN()-COLUMN($I$20)+1)</f>
        <v>#N/A</v>
      </c>
      <c r="AD21" s="51" t="e" cm="1">
        <f t="array" ref="AD21">INDEX(BIN!$B$1:$BO$375, $G$17+3, COLUMN()-COLUMN($I$20)+1)</f>
        <v>#N/A</v>
      </c>
      <c r="AE21" s="51" t="e" cm="1">
        <f t="array" ref="AE21">INDEX(BIN!$B$1:$BO$375, $G$17+3, COLUMN()-COLUMN($I$20)+1)</f>
        <v>#N/A</v>
      </c>
      <c r="AF21" s="51" t="e" cm="1">
        <f t="array" ref="AF21">INDEX(BIN!$B$1:$BO$375, $G$17+3, COLUMN()-COLUMN($I$20)+1)</f>
        <v>#N/A</v>
      </c>
      <c r="AG21" s="51" t="e" cm="1">
        <f t="array" ref="AG21">INDEX(BIN!$B$1:$BO$375, $G$17+3, COLUMN()-COLUMN($I$20)+1)</f>
        <v>#N/A</v>
      </c>
      <c r="AH21" s="51" t="e" cm="1">
        <f t="array" ref="AH21">INDEX(BIN!$B$1:$BO$375, $G$17+3, COLUMN()-COLUMN($I$20)+1)</f>
        <v>#N/A</v>
      </c>
      <c r="AI21" s="51" t="e" cm="1">
        <f t="array" ref="AI21">INDEX(BIN!$B$1:$BO$375, $G$17+3, COLUMN()-COLUMN($I$20)+1)</f>
        <v>#N/A</v>
      </c>
      <c r="AJ21" s="51" t="e" cm="1">
        <f t="array" ref="AJ21">INDEX(BIN!$B$1:$BO$375, $G$17+3, COLUMN()-COLUMN($I$20)+1)</f>
        <v>#N/A</v>
      </c>
      <c r="AK21" s="51" t="e" cm="1">
        <f t="array" ref="AK21">INDEX(BIN!$B$1:$BO$375, $G$17+3, COLUMN()-COLUMN($I$20)+1)</f>
        <v>#N/A</v>
      </c>
      <c r="AL21" s="51" t="e" cm="1">
        <f t="array" ref="AL21">INDEX(BIN!$B$1:$BO$375, $G$17+3, COLUMN()-COLUMN($I$20)+1)</f>
        <v>#N/A</v>
      </c>
      <c r="AM21" s="51" t="e" cm="1">
        <f t="array" ref="AM21">INDEX(BIN!$B$1:$BO$375, $G$17+3, COLUMN()-COLUMN($I$20)+1)</f>
        <v>#N/A</v>
      </c>
      <c r="AN21" s="51" t="e" cm="1">
        <f t="array" ref="AN21">INDEX(BIN!$B$1:$BO$375, $G$17+3, COLUMN()-COLUMN($I$20)+1)</f>
        <v>#N/A</v>
      </c>
      <c r="AO21" s="51" t="e" cm="1">
        <f t="array" ref="AO21">INDEX(BIN!$B$1:$BO$375, $G$17+3, COLUMN()-COLUMN($I$20)+1)</f>
        <v>#N/A</v>
      </c>
      <c r="AP21" s="51" t="e" cm="1">
        <f t="array" ref="AP21">INDEX(BIN!$B$1:$BO$375, $G$17+3, COLUMN()-COLUMN($I$20)+1)</f>
        <v>#N/A</v>
      </c>
      <c r="AQ21" s="51" t="e" cm="1">
        <f t="array" ref="AQ21">INDEX(BIN!$B$1:$BO$375, $G$17+3, COLUMN()-COLUMN($I$20)+1)</f>
        <v>#N/A</v>
      </c>
      <c r="AR21" s="51" t="e" cm="1">
        <f t="array" ref="AR21">INDEX(BIN!$B$1:$BO$375, $G$17+3, COLUMN()-COLUMN($I$20)+1)</f>
        <v>#N/A</v>
      </c>
      <c r="AS21" s="51" t="e" cm="1">
        <f t="array" ref="AS21">INDEX(BIN!$B$1:$BO$375, $G$17+3, COLUMN()-COLUMN($I$20)+1)</f>
        <v>#N/A</v>
      </c>
      <c r="AT21" s="51" t="e" cm="1">
        <f t="array" ref="AT21">INDEX(BIN!$B$1:$BO$375, $G$17+3, COLUMN()-COLUMN($I$20)+1)</f>
        <v>#N/A</v>
      </c>
      <c r="AU21" s="51" t="e" cm="1">
        <f t="array" ref="AU21">INDEX(BIN!$B$1:$BO$375, $G$17+3, COLUMN()-COLUMN($I$20)+1)</f>
        <v>#N/A</v>
      </c>
      <c r="AV21" s="51" t="e" cm="1">
        <f t="array" ref="AV21">INDEX(BIN!$B$1:$BO$375, $G$17+3, COLUMN()-COLUMN($I$20)+1)</f>
        <v>#N/A</v>
      </c>
      <c r="AW21" s="51" t="e" cm="1">
        <f t="array" ref="AW21">INDEX(BIN!$B$1:$BO$375, $G$17+3, COLUMN()-COLUMN($I$20)+1)</f>
        <v>#N/A</v>
      </c>
      <c r="AX21" s="51" t="e" cm="1">
        <f t="array" ref="AX21">INDEX(BIN!$B$1:$BO$375, $G$17+3, COLUMN()-COLUMN($I$20)+1)</f>
        <v>#N/A</v>
      </c>
      <c r="AY21" s="51" t="e" cm="1">
        <f t="array" ref="AY21">INDEX(BIN!$B$1:$BO$375, $G$17+3, COLUMN()-COLUMN($I$20)+1)</f>
        <v>#N/A</v>
      </c>
      <c r="AZ21" s="51" t="e" cm="1">
        <f t="array" ref="AZ21">INDEX(BIN!$B$1:$BO$375, $G$17+3, COLUMN()-COLUMN($I$20)+1)</f>
        <v>#N/A</v>
      </c>
      <c r="BA21" s="51" t="e" cm="1">
        <f t="array" ref="BA21">INDEX(BIN!$B$1:$BO$375, $G$17+3, COLUMN()-COLUMN($I$20)+1)</f>
        <v>#N/A</v>
      </c>
      <c r="BB21" s="51" t="e" cm="1">
        <f t="array" ref="BB21">INDEX(BIN!$B$1:$BO$375, $G$17+3, COLUMN()-COLUMN($I$20)+1)</f>
        <v>#N/A</v>
      </c>
      <c r="BC21" s="51" t="e" cm="1">
        <f t="array" ref="BC21">INDEX(BIN!$B$1:$BO$375, $G$17+3, COLUMN()-COLUMN($I$20)+1)</f>
        <v>#N/A</v>
      </c>
      <c r="BD21" s="51" t="e" cm="1">
        <f t="array" ref="BD21">INDEX(BIN!$B$1:$BO$375, $G$17+3, COLUMN()-COLUMN($I$20)+1)</f>
        <v>#N/A</v>
      </c>
      <c r="BE21" s="51" t="e" cm="1">
        <f t="array" ref="BE21">INDEX(BIN!$B$1:$BO$375, $G$17+3, COLUMN()-COLUMN($I$20)+1)</f>
        <v>#N/A</v>
      </c>
      <c r="BF21" s="51" t="e" cm="1">
        <f t="array" ref="BF21">INDEX(BIN!$B$1:$BO$375, $G$17+3, COLUMN()-COLUMN($I$20)+1)</f>
        <v>#N/A</v>
      </c>
      <c r="BG21" s="51" t="e" cm="1">
        <f t="array" ref="BG21">INDEX(BIN!$B$1:$BO$375, $G$17+3, COLUMN()-COLUMN($I$20)+1)</f>
        <v>#N/A</v>
      </c>
      <c r="BH21" s="51" t="e" cm="1">
        <f t="array" ref="BH21">INDEX(BIN!$B$1:$BO$375, $G$17+3, COLUMN()-COLUMN($I$20)+1)</f>
        <v>#N/A</v>
      </c>
      <c r="BI21" s="51" t="e" cm="1">
        <f t="array" ref="BI21">INDEX(BIN!$B$1:$BO$375, $G$17+3, COLUMN()-COLUMN($I$20)+1)</f>
        <v>#N/A</v>
      </c>
      <c r="BJ21" s="51" t="e" cm="1">
        <f t="array" ref="BJ21">INDEX(BIN!$B$1:$BO$375, $G$17+3, COLUMN()-COLUMN($I$20)+1)</f>
        <v>#N/A</v>
      </c>
      <c r="BK21" s="51" t="e" cm="1">
        <f t="array" ref="BK21">INDEX(BIN!$B$1:$BO$375, $G$17+3, COLUMN()-COLUMN($I$20)+1)</f>
        <v>#N/A</v>
      </c>
      <c r="BL21" s="51" t="e" cm="1">
        <f t="array" ref="BL21">INDEX(BIN!$B$1:$BO$375, $G$17+3, COLUMN()-COLUMN($I$20)+1)</f>
        <v>#N/A</v>
      </c>
      <c r="BM21" s="51" t="e" cm="1">
        <f t="array" ref="BM21">INDEX(BIN!$B$1:$BO$375, $G$17+3, COLUMN()-COLUMN($I$20)+1)</f>
        <v>#N/A</v>
      </c>
      <c r="BN21" s="51" t="e" cm="1">
        <f t="array" ref="BN21">INDEX(BIN!$B$1:$BO$375, $G$17+3, COLUMN()-COLUMN($I$20)+1)</f>
        <v>#N/A</v>
      </c>
      <c r="BO21" s="51" t="e" cm="1">
        <f t="array" ref="BO21">INDEX(BIN!$B$1:$BO$375, $G$17+3, COLUMN()-COLUMN($I$20)+1)</f>
        <v>#N/A</v>
      </c>
      <c r="BP21" s="51" t="e" cm="1">
        <f t="array" ref="BP21">INDEX(BIN!$B$1:$BO$375, $G$17+3, COLUMN()-COLUMN($I$20)+1)</f>
        <v>#N/A</v>
      </c>
      <c r="BQ21" s="51" t="e" cm="1">
        <f t="array" ref="BQ21">INDEX(BIN!$B$1:$BO$375, $G$17+3, COLUMN()-COLUMN($I$20)+1)</f>
        <v>#N/A</v>
      </c>
      <c r="BR21" s="51" t="e" cm="1">
        <f t="array" ref="BR21">INDEX(BIN!$B$1:$BO$375, $G$17+3, COLUMN()-COLUMN($I$20)+1)</f>
        <v>#N/A</v>
      </c>
      <c r="BS21" s="51" t="e" cm="1">
        <f t="array" ref="BS21">INDEX(BIN!$B$1:$BO$375, $G$17+3, COLUMN()-COLUMN($I$20)+1)</f>
        <v>#N/A</v>
      </c>
      <c r="BT21" s="51" t="e" cm="1">
        <f t="array" ref="BT21">INDEX(BIN!$B$1:$BO$375, $G$17+3, COLUMN()-COLUMN($I$20)+1)</f>
        <v>#N/A</v>
      </c>
      <c r="BU21" s="51" t="e" cm="1">
        <f t="array" ref="BU21">INDEX(BIN!$B$1:$BO$375, $G$17+3, COLUMN()-COLUMN($I$20)+1)</f>
        <v>#N/A</v>
      </c>
      <c r="BV21" s="51" t="e" cm="1">
        <f t="array" ref="BV21">INDEX(BIN!$B$1:$BO$375, $G$17+3, COLUMN()-COLUMN($I$20)+1)</f>
        <v>#N/A</v>
      </c>
    </row>
    <row r="22" spans="1:74">
      <c r="A22" s="214" t="s">
        <v>4807</v>
      </c>
      <c r="B22" s="29" t="s">
        <v>4584</v>
      </c>
      <c r="H22" s="153"/>
      <c r="I22" s="121" t="e">
        <f t="shared" ref="I22:BT22" ca="1" si="0">IF($H$4="A", I20, I21)</f>
        <v>#N/A</v>
      </c>
      <c r="J22" s="121" t="e">
        <f t="shared" ca="1" si="0"/>
        <v>#N/A</v>
      </c>
      <c r="K22" s="121" t="e">
        <f t="shared" ca="1" si="0"/>
        <v>#N/A</v>
      </c>
      <c r="L22" s="121" t="e">
        <f t="shared" ca="1" si="0"/>
        <v>#N/A</v>
      </c>
      <c r="M22" s="121" t="e">
        <f t="shared" ca="1" si="0"/>
        <v>#N/A</v>
      </c>
      <c r="N22" s="121" t="e">
        <f t="shared" ca="1" si="0"/>
        <v>#N/A</v>
      </c>
      <c r="O22" s="121" t="e">
        <f t="shared" ca="1" si="0"/>
        <v>#N/A</v>
      </c>
      <c r="P22" s="121" t="e">
        <f t="shared" ca="1" si="0"/>
        <v>#N/A</v>
      </c>
      <c r="Q22" s="121" t="e">
        <f t="shared" ca="1" si="0"/>
        <v>#N/A</v>
      </c>
      <c r="R22" s="121" t="e">
        <f t="shared" ca="1" si="0"/>
        <v>#N/A</v>
      </c>
      <c r="S22" s="121" t="e">
        <f t="shared" ca="1" si="0"/>
        <v>#N/A</v>
      </c>
      <c r="T22" s="121" t="e">
        <f t="shared" ca="1" si="0"/>
        <v>#N/A</v>
      </c>
      <c r="U22" s="121" t="e">
        <f t="shared" ca="1" si="0"/>
        <v>#N/A</v>
      </c>
      <c r="V22" s="121" t="e">
        <f t="shared" ca="1" si="0"/>
        <v>#N/A</v>
      </c>
      <c r="W22" s="121" t="e">
        <f t="shared" ca="1" si="0"/>
        <v>#N/A</v>
      </c>
      <c r="X22" s="121" t="e">
        <f t="shared" ca="1" si="0"/>
        <v>#N/A</v>
      </c>
      <c r="Y22" s="121" t="e">
        <f t="shared" ca="1" si="0"/>
        <v>#N/A</v>
      </c>
      <c r="Z22" s="121" t="e">
        <f t="shared" ca="1" si="0"/>
        <v>#N/A</v>
      </c>
      <c r="AA22" s="121" t="e">
        <f t="shared" ca="1" si="0"/>
        <v>#N/A</v>
      </c>
      <c r="AB22" s="121" t="e">
        <f t="shared" ca="1" si="0"/>
        <v>#N/A</v>
      </c>
      <c r="AC22" s="121" t="e">
        <f t="shared" ca="1" si="0"/>
        <v>#N/A</v>
      </c>
      <c r="AD22" s="121" t="e">
        <f t="shared" ca="1" si="0"/>
        <v>#N/A</v>
      </c>
      <c r="AE22" s="121" t="e">
        <f t="shared" ca="1" si="0"/>
        <v>#N/A</v>
      </c>
      <c r="AF22" s="121" t="e">
        <f t="shared" ca="1" si="0"/>
        <v>#N/A</v>
      </c>
      <c r="AG22" s="121" t="e">
        <f t="shared" ca="1" si="0"/>
        <v>#N/A</v>
      </c>
      <c r="AH22" s="121" t="e">
        <f t="shared" ca="1" si="0"/>
        <v>#N/A</v>
      </c>
      <c r="AI22" s="121" t="e">
        <f t="shared" ca="1" si="0"/>
        <v>#N/A</v>
      </c>
      <c r="AJ22" s="121" t="e">
        <f t="shared" ca="1" si="0"/>
        <v>#N/A</v>
      </c>
      <c r="AK22" s="121" t="e">
        <f t="shared" ca="1" si="0"/>
        <v>#N/A</v>
      </c>
      <c r="AL22" s="121" t="e">
        <f t="shared" ca="1" si="0"/>
        <v>#N/A</v>
      </c>
      <c r="AM22" s="121" t="e">
        <f t="shared" ca="1" si="0"/>
        <v>#N/A</v>
      </c>
      <c r="AN22" s="121" t="e">
        <f t="shared" ca="1" si="0"/>
        <v>#N/A</v>
      </c>
      <c r="AO22" s="121" t="e">
        <f t="shared" ca="1" si="0"/>
        <v>#N/A</v>
      </c>
      <c r="AP22" s="121" t="e">
        <f t="shared" ca="1" si="0"/>
        <v>#N/A</v>
      </c>
      <c r="AQ22" s="121" t="e">
        <f t="shared" ca="1" si="0"/>
        <v>#N/A</v>
      </c>
      <c r="AR22" s="121" t="e">
        <f t="shared" ca="1" si="0"/>
        <v>#N/A</v>
      </c>
      <c r="AS22" s="121" t="e">
        <f t="shared" ca="1" si="0"/>
        <v>#N/A</v>
      </c>
      <c r="AT22" s="121" t="e">
        <f t="shared" ca="1" si="0"/>
        <v>#N/A</v>
      </c>
      <c r="AU22" s="121" t="e">
        <f t="shared" ca="1" si="0"/>
        <v>#N/A</v>
      </c>
      <c r="AV22" s="121" t="e">
        <f t="shared" ca="1" si="0"/>
        <v>#N/A</v>
      </c>
      <c r="AW22" s="121" t="e">
        <f t="shared" ca="1" si="0"/>
        <v>#N/A</v>
      </c>
      <c r="AX22" s="121" t="e">
        <f t="shared" ca="1" si="0"/>
        <v>#N/A</v>
      </c>
      <c r="AY22" s="121" t="e">
        <f t="shared" ca="1" si="0"/>
        <v>#N/A</v>
      </c>
      <c r="AZ22" s="121" t="e">
        <f t="shared" ca="1" si="0"/>
        <v>#N/A</v>
      </c>
      <c r="BA22" s="121" t="e">
        <f t="shared" ca="1" si="0"/>
        <v>#N/A</v>
      </c>
      <c r="BB22" s="121" t="e">
        <f t="shared" ca="1" si="0"/>
        <v>#N/A</v>
      </c>
      <c r="BC22" s="121" t="e">
        <f t="shared" ca="1" si="0"/>
        <v>#N/A</v>
      </c>
      <c r="BD22" s="121" t="e">
        <f t="shared" ca="1" si="0"/>
        <v>#N/A</v>
      </c>
      <c r="BE22" s="121" t="e">
        <f t="shared" ca="1" si="0"/>
        <v>#N/A</v>
      </c>
      <c r="BF22" s="121" t="e">
        <f t="shared" ca="1" si="0"/>
        <v>#N/A</v>
      </c>
      <c r="BG22" s="121" t="e">
        <f t="shared" ca="1" si="0"/>
        <v>#N/A</v>
      </c>
      <c r="BH22" s="121" t="e">
        <f t="shared" ca="1" si="0"/>
        <v>#N/A</v>
      </c>
      <c r="BI22" s="121" t="e">
        <f t="shared" ca="1" si="0"/>
        <v>#N/A</v>
      </c>
      <c r="BJ22" s="121" t="e">
        <f t="shared" ca="1" si="0"/>
        <v>#N/A</v>
      </c>
      <c r="BK22" s="121" t="e">
        <f t="shared" ca="1" si="0"/>
        <v>#N/A</v>
      </c>
      <c r="BL22" s="121" t="e">
        <f t="shared" ca="1" si="0"/>
        <v>#N/A</v>
      </c>
      <c r="BM22" s="121" t="e">
        <f t="shared" ca="1" si="0"/>
        <v>#N/A</v>
      </c>
      <c r="BN22" s="121" t="e">
        <f t="shared" ca="1" si="0"/>
        <v>#N/A</v>
      </c>
      <c r="BO22" s="121" t="e">
        <f t="shared" ca="1" si="0"/>
        <v>#N/A</v>
      </c>
      <c r="BP22" s="121" t="e">
        <f t="shared" ca="1" si="0"/>
        <v>#N/A</v>
      </c>
      <c r="BQ22" s="121" t="e">
        <f t="shared" ca="1" si="0"/>
        <v>#N/A</v>
      </c>
      <c r="BR22" s="121" t="e">
        <f t="shared" ca="1" si="0"/>
        <v>#N/A</v>
      </c>
      <c r="BS22" s="121" t="e">
        <f t="shared" ca="1" si="0"/>
        <v>#N/A</v>
      </c>
      <c r="BT22" s="121" t="e">
        <f t="shared" ca="1" si="0"/>
        <v>#N/A</v>
      </c>
      <c r="BU22" s="121" t="e">
        <f t="shared" ref="BU22:BV22" ca="1" si="1">IF($H$4="A", BU20, BU21)</f>
        <v>#N/A</v>
      </c>
      <c r="BV22" s="121" t="e">
        <f t="shared" ca="1" si="1"/>
        <v>#N/A</v>
      </c>
    </row>
    <row r="23" spans="1:74">
      <c r="A23" s="214"/>
    </row>
    <row r="24" spans="1:74">
      <c r="A24" s="156" t="s">
        <v>4844</v>
      </c>
      <c r="B24" s="54"/>
    </row>
    <row r="25" spans="1:74">
      <c r="A25" s="214" t="s">
        <v>4821</v>
      </c>
      <c r="B25" s="29" t="s">
        <v>2</v>
      </c>
      <c r="G25" s="219" t="s">
        <v>4968</v>
      </c>
      <c r="H25" s="159" cm="1">
        <f t="array" aca="1" ref="H25" ca="1">INDIRECT("'"&amp;$B$1&amp;"'!"&amp;$G25)</f>
        <v>0</v>
      </c>
    </row>
    <row r="26" spans="1:74">
      <c r="A26" s="214" t="s">
        <v>4822</v>
      </c>
      <c r="B26" s="29" t="s">
        <v>4609</v>
      </c>
      <c r="H26" s="197" t="s">
        <v>3</v>
      </c>
      <c r="I26" s="215" t="s">
        <v>4964</v>
      </c>
    </row>
    <row r="27" spans="1:74">
      <c r="A27" s="214" t="s">
        <v>4789</v>
      </c>
      <c r="B27" s="29" t="s">
        <v>4589</v>
      </c>
      <c r="G27" s="219" t="s">
        <v>4965</v>
      </c>
      <c r="H27" s="159" cm="1">
        <f t="array" aca="1" ref="H27" ca="1">INDIRECT("'"&amp;$B$1&amp;"'!"&amp;$G27)</f>
        <v>0</v>
      </c>
      <c r="I27" s="142">
        <f ca="1">H27/24</f>
        <v>0</v>
      </c>
    </row>
    <row r="28" spans="1:74">
      <c r="A28" s="214" t="s">
        <v>4824</v>
      </c>
      <c r="B28" s="29" t="s">
        <v>3</v>
      </c>
      <c r="H28" s="197" t="s">
        <v>3</v>
      </c>
      <c r="I28" s="215" t="s">
        <v>4964</v>
      </c>
    </row>
    <row r="29" spans="1:74">
      <c r="A29" s="214" t="s">
        <v>4829</v>
      </c>
      <c r="B29" s="29" t="s">
        <v>4584</v>
      </c>
      <c r="H29" s="153"/>
      <c r="I29" s="122">
        <f t="shared" ref="I29:BT29" ca="1" si="2">IF($H$28="FIX", $H$8, $H$8)</f>
        <v>0</v>
      </c>
      <c r="J29" s="122">
        <f t="shared" ca="1" si="2"/>
        <v>0</v>
      </c>
      <c r="K29" s="122">
        <f t="shared" ca="1" si="2"/>
        <v>0</v>
      </c>
      <c r="L29" s="122">
        <f t="shared" ca="1" si="2"/>
        <v>0</v>
      </c>
      <c r="M29" s="122">
        <f t="shared" ca="1" si="2"/>
        <v>0</v>
      </c>
      <c r="N29" s="122">
        <f t="shared" ca="1" si="2"/>
        <v>0</v>
      </c>
      <c r="O29" s="122">
        <f t="shared" ca="1" si="2"/>
        <v>0</v>
      </c>
      <c r="P29" s="122">
        <f t="shared" ca="1" si="2"/>
        <v>0</v>
      </c>
      <c r="Q29" s="122">
        <f t="shared" ca="1" si="2"/>
        <v>0</v>
      </c>
      <c r="R29" s="122">
        <f t="shared" ca="1" si="2"/>
        <v>0</v>
      </c>
      <c r="S29" s="122">
        <f t="shared" ca="1" si="2"/>
        <v>0</v>
      </c>
      <c r="T29" s="122">
        <f t="shared" ca="1" si="2"/>
        <v>0</v>
      </c>
      <c r="U29" s="122">
        <f t="shared" ca="1" si="2"/>
        <v>0</v>
      </c>
      <c r="V29" s="122">
        <f t="shared" ca="1" si="2"/>
        <v>0</v>
      </c>
      <c r="W29" s="122">
        <f t="shared" ca="1" si="2"/>
        <v>0</v>
      </c>
      <c r="X29" s="122">
        <f t="shared" ca="1" si="2"/>
        <v>0</v>
      </c>
      <c r="Y29" s="122">
        <f t="shared" ca="1" si="2"/>
        <v>0</v>
      </c>
      <c r="Z29" s="122">
        <f t="shared" ca="1" si="2"/>
        <v>0</v>
      </c>
      <c r="AA29" s="122">
        <f t="shared" ca="1" si="2"/>
        <v>0</v>
      </c>
      <c r="AB29" s="122">
        <f t="shared" ca="1" si="2"/>
        <v>0</v>
      </c>
      <c r="AC29" s="122">
        <f t="shared" ca="1" si="2"/>
        <v>0</v>
      </c>
      <c r="AD29" s="122">
        <f t="shared" ca="1" si="2"/>
        <v>0</v>
      </c>
      <c r="AE29" s="122">
        <f t="shared" ca="1" si="2"/>
        <v>0</v>
      </c>
      <c r="AF29" s="122">
        <f t="shared" ca="1" si="2"/>
        <v>0</v>
      </c>
      <c r="AG29" s="122">
        <f t="shared" ca="1" si="2"/>
        <v>0</v>
      </c>
      <c r="AH29" s="122">
        <f t="shared" ca="1" si="2"/>
        <v>0</v>
      </c>
      <c r="AI29" s="122">
        <f t="shared" ca="1" si="2"/>
        <v>0</v>
      </c>
      <c r="AJ29" s="122">
        <f t="shared" ca="1" si="2"/>
        <v>0</v>
      </c>
      <c r="AK29" s="122">
        <f t="shared" ca="1" si="2"/>
        <v>0</v>
      </c>
      <c r="AL29" s="122">
        <f t="shared" ca="1" si="2"/>
        <v>0</v>
      </c>
      <c r="AM29" s="122">
        <f t="shared" ca="1" si="2"/>
        <v>0</v>
      </c>
      <c r="AN29" s="122">
        <f t="shared" ca="1" si="2"/>
        <v>0</v>
      </c>
      <c r="AO29" s="122">
        <f t="shared" ca="1" si="2"/>
        <v>0</v>
      </c>
      <c r="AP29" s="122">
        <f t="shared" ca="1" si="2"/>
        <v>0</v>
      </c>
      <c r="AQ29" s="122">
        <f t="shared" ca="1" si="2"/>
        <v>0</v>
      </c>
      <c r="AR29" s="122">
        <f t="shared" ca="1" si="2"/>
        <v>0</v>
      </c>
      <c r="AS29" s="122">
        <f t="shared" ca="1" si="2"/>
        <v>0</v>
      </c>
      <c r="AT29" s="122">
        <f t="shared" ca="1" si="2"/>
        <v>0</v>
      </c>
      <c r="AU29" s="122">
        <f t="shared" ca="1" si="2"/>
        <v>0</v>
      </c>
      <c r="AV29" s="122">
        <f t="shared" ca="1" si="2"/>
        <v>0</v>
      </c>
      <c r="AW29" s="122">
        <f t="shared" ca="1" si="2"/>
        <v>0</v>
      </c>
      <c r="AX29" s="122">
        <f t="shared" ca="1" si="2"/>
        <v>0</v>
      </c>
      <c r="AY29" s="122">
        <f t="shared" ca="1" si="2"/>
        <v>0</v>
      </c>
      <c r="AZ29" s="122">
        <f t="shared" ca="1" si="2"/>
        <v>0</v>
      </c>
      <c r="BA29" s="122">
        <f t="shared" ca="1" si="2"/>
        <v>0</v>
      </c>
      <c r="BB29" s="122">
        <f t="shared" ca="1" si="2"/>
        <v>0</v>
      </c>
      <c r="BC29" s="122">
        <f t="shared" ca="1" si="2"/>
        <v>0</v>
      </c>
      <c r="BD29" s="122">
        <f t="shared" ca="1" si="2"/>
        <v>0</v>
      </c>
      <c r="BE29" s="122">
        <f t="shared" ca="1" si="2"/>
        <v>0</v>
      </c>
      <c r="BF29" s="122">
        <f t="shared" ca="1" si="2"/>
        <v>0</v>
      </c>
      <c r="BG29" s="122">
        <f t="shared" ca="1" si="2"/>
        <v>0</v>
      </c>
      <c r="BH29" s="122">
        <f t="shared" ca="1" si="2"/>
        <v>0</v>
      </c>
      <c r="BI29" s="122">
        <f t="shared" ca="1" si="2"/>
        <v>0</v>
      </c>
      <c r="BJ29" s="122">
        <f t="shared" ca="1" si="2"/>
        <v>0</v>
      </c>
      <c r="BK29" s="122">
        <f t="shared" ca="1" si="2"/>
        <v>0</v>
      </c>
      <c r="BL29" s="122">
        <f t="shared" ca="1" si="2"/>
        <v>0</v>
      </c>
      <c r="BM29" s="122">
        <f t="shared" ca="1" si="2"/>
        <v>0</v>
      </c>
      <c r="BN29" s="122">
        <f t="shared" ca="1" si="2"/>
        <v>0</v>
      </c>
      <c r="BO29" s="122">
        <f t="shared" ca="1" si="2"/>
        <v>0</v>
      </c>
      <c r="BP29" s="122">
        <f t="shared" ca="1" si="2"/>
        <v>0</v>
      </c>
      <c r="BQ29" s="122">
        <f t="shared" ca="1" si="2"/>
        <v>0</v>
      </c>
      <c r="BR29" s="122">
        <f t="shared" ca="1" si="2"/>
        <v>0</v>
      </c>
      <c r="BS29" s="122">
        <f t="shared" ca="1" si="2"/>
        <v>0</v>
      </c>
      <c r="BT29" s="122">
        <f t="shared" ca="1" si="2"/>
        <v>0</v>
      </c>
      <c r="BU29" s="122">
        <f t="shared" ref="BU29:BV29" ca="1" si="3">IF($H$28="FIX", $H$8, $H$8)</f>
        <v>0</v>
      </c>
      <c r="BV29" s="122">
        <f t="shared" ca="1" si="3"/>
        <v>0</v>
      </c>
    </row>
    <row r="30" spans="1:74">
      <c r="A30" s="156" t="s">
        <v>4832</v>
      </c>
      <c r="B30" s="70"/>
    </row>
    <row r="31" spans="1:74">
      <c r="A31" s="214" t="s">
        <v>4849</v>
      </c>
      <c r="B31" s="29" t="s">
        <v>2</v>
      </c>
      <c r="G31" s="219" t="s">
        <v>4967</v>
      </c>
      <c r="H31" s="159" cm="1">
        <f t="array" aca="1" ref="H31" ca="1">INDIRECT("'"&amp;$B$1&amp;"'!"&amp;$G31)</f>
        <v>0</v>
      </c>
    </row>
    <row r="32" spans="1:74">
      <c r="A32" s="214" t="s">
        <v>4833</v>
      </c>
      <c r="B32" s="29" t="s">
        <v>2</v>
      </c>
      <c r="H32" s="153"/>
      <c r="I32" s="122">
        <f t="shared" ref="I32:BT32" ca="1" si="4">$H$31</f>
        <v>0</v>
      </c>
      <c r="J32" s="122">
        <f t="shared" ca="1" si="4"/>
        <v>0</v>
      </c>
      <c r="K32" s="122">
        <f t="shared" ca="1" si="4"/>
        <v>0</v>
      </c>
      <c r="L32" s="122">
        <f t="shared" ca="1" si="4"/>
        <v>0</v>
      </c>
      <c r="M32" s="122">
        <f t="shared" ca="1" si="4"/>
        <v>0</v>
      </c>
      <c r="N32" s="122">
        <f t="shared" ca="1" si="4"/>
        <v>0</v>
      </c>
      <c r="O32" s="122">
        <f t="shared" ca="1" si="4"/>
        <v>0</v>
      </c>
      <c r="P32" s="122">
        <f t="shared" ca="1" si="4"/>
        <v>0</v>
      </c>
      <c r="Q32" s="122">
        <f t="shared" ca="1" si="4"/>
        <v>0</v>
      </c>
      <c r="R32" s="122">
        <f t="shared" ca="1" si="4"/>
        <v>0</v>
      </c>
      <c r="S32" s="122">
        <f t="shared" ca="1" si="4"/>
        <v>0</v>
      </c>
      <c r="T32" s="122">
        <f t="shared" ca="1" si="4"/>
        <v>0</v>
      </c>
      <c r="U32" s="122">
        <f t="shared" ca="1" si="4"/>
        <v>0</v>
      </c>
      <c r="V32" s="122">
        <f t="shared" ca="1" si="4"/>
        <v>0</v>
      </c>
      <c r="W32" s="122">
        <f t="shared" ca="1" si="4"/>
        <v>0</v>
      </c>
      <c r="X32" s="122">
        <f t="shared" ca="1" si="4"/>
        <v>0</v>
      </c>
      <c r="Y32" s="122">
        <f t="shared" ca="1" si="4"/>
        <v>0</v>
      </c>
      <c r="Z32" s="122">
        <f t="shared" ca="1" si="4"/>
        <v>0</v>
      </c>
      <c r="AA32" s="122">
        <f t="shared" ca="1" si="4"/>
        <v>0</v>
      </c>
      <c r="AB32" s="122">
        <f t="shared" ca="1" si="4"/>
        <v>0</v>
      </c>
      <c r="AC32" s="122">
        <f t="shared" ca="1" si="4"/>
        <v>0</v>
      </c>
      <c r="AD32" s="122">
        <f t="shared" ca="1" si="4"/>
        <v>0</v>
      </c>
      <c r="AE32" s="122">
        <f t="shared" ca="1" si="4"/>
        <v>0</v>
      </c>
      <c r="AF32" s="122">
        <f t="shared" ca="1" si="4"/>
        <v>0</v>
      </c>
      <c r="AG32" s="122">
        <f t="shared" ca="1" si="4"/>
        <v>0</v>
      </c>
      <c r="AH32" s="122">
        <f t="shared" ca="1" si="4"/>
        <v>0</v>
      </c>
      <c r="AI32" s="122">
        <f t="shared" ca="1" si="4"/>
        <v>0</v>
      </c>
      <c r="AJ32" s="122">
        <f t="shared" ca="1" si="4"/>
        <v>0</v>
      </c>
      <c r="AK32" s="122">
        <f t="shared" ca="1" si="4"/>
        <v>0</v>
      </c>
      <c r="AL32" s="122">
        <f t="shared" ca="1" si="4"/>
        <v>0</v>
      </c>
      <c r="AM32" s="122">
        <f t="shared" ca="1" si="4"/>
        <v>0</v>
      </c>
      <c r="AN32" s="122">
        <f t="shared" ca="1" si="4"/>
        <v>0</v>
      </c>
      <c r="AO32" s="122">
        <f t="shared" ca="1" si="4"/>
        <v>0</v>
      </c>
      <c r="AP32" s="122">
        <f t="shared" ca="1" si="4"/>
        <v>0</v>
      </c>
      <c r="AQ32" s="122">
        <f t="shared" ca="1" si="4"/>
        <v>0</v>
      </c>
      <c r="AR32" s="122">
        <f t="shared" ca="1" si="4"/>
        <v>0</v>
      </c>
      <c r="AS32" s="122">
        <f t="shared" ca="1" si="4"/>
        <v>0</v>
      </c>
      <c r="AT32" s="122">
        <f t="shared" ca="1" si="4"/>
        <v>0</v>
      </c>
      <c r="AU32" s="122">
        <f t="shared" ca="1" si="4"/>
        <v>0</v>
      </c>
      <c r="AV32" s="122">
        <f t="shared" ca="1" si="4"/>
        <v>0</v>
      </c>
      <c r="AW32" s="122">
        <f t="shared" ca="1" si="4"/>
        <v>0</v>
      </c>
      <c r="AX32" s="122">
        <f t="shared" ca="1" si="4"/>
        <v>0</v>
      </c>
      <c r="AY32" s="122">
        <f t="shared" ca="1" si="4"/>
        <v>0</v>
      </c>
      <c r="AZ32" s="122">
        <f t="shared" ca="1" si="4"/>
        <v>0</v>
      </c>
      <c r="BA32" s="122">
        <f t="shared" ca="1" si="4"/>
        <v>0</v>
      </c>
      <c r="BB32" s="122">
        <f t="shared" ca="1" si="4"/>
        <v>0</v>
      </c>
      <c r="BC32" s="122">
        <f t="shared" ca="1" si="4"/>
        <v>0</v>
      </c>
      <c r="BD32" s="122">
        <f t="shared" ca="1" si="4"/>
        <v>0</v>
      </c>
      <c r="BE32" s="122">
        <f t="shared" ca="1" si="4"/>
        <v>0</v>
      </c>
      <c r="BF32" s="122">
        <f t="shared" ca="1" si="4"/>
        <v>0</v>
      </c>
      <c r="BG32" s="122">
        <f t="shared" ca="1" si="4"/>
        <v>0</v>
      </c>
      <c r="BH32" s="122">
        <f t="shared" ca="1" si="4"/>
        <v>0</v>
      </c>
      <c r="BI32" s="122">
        <f t="shared" ca="1" si="4"/>
        <v>0</v>
      </c>
      <c r="BJ32" s="122">
        <f t="shared" ca="1" si="4"/>
        <v>0</v>
      </c>
      <c r="BK32" s="122">
        <f t="shared" ca="1" si="4"/>
        <v>0</v>
      </c>
      <c r="BL32" s="122">
        <f t="shared" ca="1" si="4"/>
        <v>0</v>
      </c>
      <c r="BM32" s="122">
        <f t="shared" ca="1" si="4"/>
        <v>0</v>
      </c>
      <c r="BN32" s="122">
        <f t="shared" ca="1" si="4"/>
        <v>0</v>
      </c>
      <c r="BO32" s="122">
        <f t="shared" ca="1" si="4"/>
        <v>0</v>
      </c>
      <c r="BP32" s="122">
        <f t="shared" ca="1" si="4"/>
        <v>0</v>
      </c>
      <c r="BQ32" s="122">
        <f t="shared" ca="1" si="4"/>
        <v>0</v>
      </c>
      <c r="BR32" s="122">
        <f t="shared" ca="1" si="4"/>
        <v>0</v>
      </c>
      <c r="BS32" s="122">
        <f t="shared" ca="1" si="4"/>
        <v>0</v>
      </c>
      <c r="BT32" s="122">
        <f t="shared" ca="1" si="4"/>
        <v>0</v>
      </c>
      <c r="BU32" s="122">
        <f t="shared" ref="BU32:BV32" ca="1" si="5">$H$31</f>
        <v>0</v>
      </c>
      <c r="BV32" s="122">
        <f t="shared" ca="1" si="5"/>
        <v>0</v>
      </c>
    </row>
    <row r="33" spans="1:74">
      <c r="A33" s="214" t="s">
        <v>4836</v>
      </c>
      <c r="B33" s="29" t="s">
        <v>4589</v>
      </c>
      <c r="H33" s="153"/>
      <c r="I33" s="125">
        <f ca="1">$I$27</f>
        <v>0</v>
      </c>
      <c r="J33" s="125">
        <f ca="1">I33</f>
        <v>0</v>
      </c>
      <c r="K33" s="125">
        <f t="shared" ref="K33:BV33" ca="1" si="6">J33</f>
        <v>0</v>
      </c>
      <c r="L33" s="125">
        <f t="shared" ca="1" si="6"/>
        <v>0</v>
      </c>
      <c r="M33" s="125">
        <f t="shared" ca="1" si="6"/>
        <v>0</v>
      </c>
      <c r="N33" s="125">
        <f t="shared" ca="1" si="6"/>
        <v>0</v>
      </c>
      <c r="O33" s="125">
        <f t="shared" ca="1" si="6"/>
        <v>0</v>
      </c>
      <c r="P33" s="125">
        <f t="shared" ca="1" si="6"/>
        <v>0</v>
      </c>
      <c r="Q33" s="125">
        <f t="shared" ca="1" si="6"/>
        <v>0</v>
      </c>
      <c r="R33" s="125">
        <f t="shared" ca="1" si="6"/>
        <v>0</v>
      </c>
      <c r="S33" s="125">
        <f t="shared" ca="1" si="6"/>
        <v>0</v>
      </c>
      <c r="T33" s="125">
        <f t="shared" ca="1" si="6"/>
        <v>0</v>
      </c>
      <c r="U33" s="125">
        <f t="shared" ca="1" si="6"/>
        <v>0</v>
      </c>
      <c r="V33" s="125">
        <f t="shared" ca="1" si="6"/>
        <v>0</v>
      </c>
      <c r="W33" s="125">
        <f t="shared" ca="1" si="6"/>
        <v>0</v>
      </c>
      <c r="X33" s="125">
        <f t="shared" ca="1" si="6"/>
        <v>0</v>
      </c>
      <c r="Y33" s="125">
        <f t="shared" ca="1" si="6"/>
        <v>0</v>
      </c>
      <c r="Z33" s="125">
        <f t="shared" ca="1" si="6"/>
        <v>0</v>
      </c>
      <c r="AA33" s="125">
        <f t="shared" ca="1" si="6"/>
        <v>0</v>
      </c>
      <c r="AB33" s="125">
        <f t="shared" ca="1" si="6"/>
        <v>0</v>
      </c>
      <c r="AC33" s="125">
        <f t="shared" ca="1" si="6"/>
        <v>0</v>
      </c>
      <c r="AD33" s="125">
        <f t="shared" ca="1" si="6"/>
        <v>0</v>
      </c>
      <c r="AE33" s="125">
        <f t="shared" ca="1" si="6"/>
        <v>0</v>
      </c>
      <c r="AF33" s="125">
        <f t="shared" ca="1" si="6"/>
        <v>0</v>
      </c>
      <c r="AG33" s="125">
        <f t="shared" ca="1" si="6"/>
        <v>0</v>
      </c>
      <c r="AH33" s="125">
        <f t="shared" ca="1" si="6"/>
        <v>0</v>
      </c>
      <c r="AI33" s="125">
        <f t="shared" ca="1" si="6"/>
        <v>0</v>
      </c>
      <c r="AJ33" s="125">
        <f t="shared" ca="1" si="6"/>
        <v>0</v>
      </c>
      <c r="AK33" s="125">
        <f t="shared" ca="1" si="6"/>
        <v>0</v>
      </c>
      <c r="AL33" s="125">
        <f t="shared" ca="1" si="6"/>
        <v>0</v>
      </c>
      <c r="AM33" s="125">
        <f t="shared" ca="1" si="6"/>
        <v>0</v>
      </c>
      <c r="AN33" s="125">
        <f t="shared" ca="1" si="6"/>
        <v>0</v>
      </c>
      <c r="AO33" s="125">
        <f t="shared" ca="1" si="6"/>
        <v>0</v>
      </c>
      <c r="AP33" s="125">
        <f t="shared" ca="1" si="6"/>
        <v>0</v>
      </c>
      <c r="AQ33" s="125">
        <f t="shared" ca="1" si="6"/>
        <v>0</v>
      </c>
      <c r="AR33" s="125">
        <f t="shared" ca="1" si="6"/>
        <v>0</v>
      </c>
      <c r="AS33" s="125">
        <f t="shared" ca="1" si="6"/>
        <v>0</v>
      </c>
      <c r="AT33" s="125">
        <f t="shared" ca="1" si="6"/>
        <v>0</v>
      </c>
      <c r="AU33" s="125">
        <f t="shared" ca="1" si="6"/>
        <v>0</v>
      </c>
      <c r="AV33" s="125">
        <f t="shared" ca="1" si="6"/>
        <v>0</v>
      </c>
      <c r="AW33" s="125">
        <f t="shared" ca="1" si="6"/>
        <v>0</v>
      </c>
      <c r="AX33" s="125">
        <f t="shared" ca="1" si="6"/>
        <v>0</v>
      </c>
      <c r="AY33" s="125">
        <f t="shared" ca="1" si="6"/>
        <v>0</v>
      </c>
      <c r="AZ33" s="125">
        <f t="shared" ca="1" si="6"/>
        <v>0</v>
      </c>
      <c r="BA33" s="125">
        <f t="shared" ca="1" si="6"/>
        <v>0</v>
      </c>
      <c r="BB33" s="125">
        <f t="shared" ca="1" si="6"/>
        <v>0</v>
      </c>
      <c r="BC33" s="125">
        <f t="shared" ca="1" si="6"/>
        <v>0</v>
      </c>
      <c r="BD33" s="125">
        <f t="shared" ca="1" si="6"/>
        <v>0</v>
      </c>
      <c r="BE33" s="125">
        <f t="shared" ca="1" si="6"/>
        <v>0</v>
      </c>
      <c r="BF33" s="125">
        <f t="shared" ca="1" si="6"/>
        <v>0</v>
      </c>
      <c r="BG33" s="125">
        <f t="shared" ca="1" si="6"/>
        <v>0</v>
      </c>
      <c r="BH33" s="125">
        <f t="shared" ca="1" si="6"/>
        <v>0</v>
      </c>
      <c r="BI33" s="125">
        <f t="shared" ca="1" si="6"/>
        <v>0</v>
      </c>
      <c r="BJ33" s="125">
        <f t="shared" ca="1" si="6"/>
        <v>0</v>
      </c>
      <c r="BK33" s="125">
        <f t="shared" ca="1" si="6"/>
        <v>0</v>
      </c>
      <c r="BL33" s="125">
        <f t="shared" ca="1" si="6"/>
        <v>0</v>
      </c>
      <c r="BM33" s="125">
        <f t="shared" ca="1" si="6"/>
        <v>0</v>
      </c>
      <c r="BN33" s="125">
        <f t="shared" ca="1" si="6"/>
        <v>0</v>
      </c>
      <c r="BO33" s="125">
        <f t="shared" ca="1" si="6"/>
        <v>0</v>
      </c>
      <c r="BP33" s="125">
        <f t="shared" ca="1" si="6"/>
        <v>0</v>
      </c>
      <c r="BQ33" s="125">
        <f t="shared" ca="1" si="6"/>
        <v>0</v>
      </c>
      <c r="BR33" s="125">
        <f t="shared" ca="1" si="6"/>
        <v>0</v>
      </c>
      <c r="BS33" s="125">
        <f t="shared" ca="1" si="6"/>
        <v>0</v>
      </c>
      <c r="BT33" s="125">
        <f t="shared" ca="1" si="6"/>
        <v>0</v>
      </c>
      <c r="BU33" s="125">
        <f t="shared" ca="1" si="6"/>
        <v>0</v>
      </c>
      <c r="BV33" s="125">
        <f t="shared" ca="1" si="6"/>
        <v>0</v>
      </c>
    </row>
    <row r="34" spans="1:74">
      <c r="A34" s="214" t="s">
        <v>4837</v>
      </c>
      <c r="B34" s="29" t="s">
        <v>4759</v>
      </c>
      <c r="H34" s="153"/>
      <c r="I34" s="129" t="e">
        <f t="shared" ref="I34:BT34" ca="1" si="7">I32 * I$19 * I$33</f>
        <v>#N/A</v>
      </c>
      <c r="J34" s="129" t="e">
        <f t="shared" ca="1" si="7"/>
        <v>#N/A</v>
      </c>
      <c r="K34" s="129" t="e">
        <f t="shared" ca="1" si="7"/>
        <v>#N/A</v>
      </c>
      <c r="L34" s="129" t="e">
        <f t="shared" ca="1" si="7"/>
        <v>#N/A</v>
      </c>
      <c r="M34" s="129" t="e">
        <f t="shared" ca="1" si="7"/>
        <v>#N/A</v>
      </c>
      <c r="N34" s="129" t="e">
        <f t="shared" ca="1" si="7"/>
        <v>#N/A</v>
      </c>
      <c r="O34" s="129" t="e">
        <f t="shared" ca="1" si="7"/>
        <v>#N/A</v>
      </c>
      <c r="P34" s="129" t="e">
        <f t="shared" ca="1" si="7"/>
        <v>#N/A</v>
      </c>
      <c r="Q34" s="129" t="e">
        <f t="shared" ca="1" si="7"/>
        <v>#N/A</v>
      </c>
      <c r="R34" s="129" t="e">
        <f t="shared" ca="1" si="7"/>
        <v>#N/A</v>
      </c>
      <c r="S34" s="129" t="e">
        <f t="shared" ca="1" si="7"/>
        <v>#N/A</v>
      </c>
      <c r="T34" s="129" t="e">
        <f t="shared" ca="1" si="7"/>
        <v>#N/A</v>
      </c>
      <c r="U34" s="129" t="e">
        <f t="shared" ca="1" si="7"/>
        <v>#N/A</v>
      </c>
      <c r="V34" s="129" t="e">
        <f t="shared" ca="1" si="7"/>
        <v>#N/A</v>
      </c>
      <c r="W34" s="129" t="e">
        <f t="shared" ca="1" si="7"/>
        <v>#N/A</v>
      </c>
      <c r="X34" s="129" t="e">
        <f t="shared" ca="1" si="7"/>
        <v>#N/A</v>
      </c>
      <c r="Y34" s="129" t="e">
        <f t="shared" ca="1" si="7"/>
        <v>#N/A</v>
      </c>
      <c r="Z34" s="129" t="e">
        <f t="shared" ca="1" si="7"/>
        <v>#N/A</v>
      </c>
      <c r="AA34" s="129" t="e">
        <f t="shared" ca="1" si="7"/>
        <v>#N/A</v>
      </c>
      <c r="AB34" s="129" t="e">
        <f t="shared" ca="1" si="7"/>
        <v>#N/A</v>
      </c>
      <c r="AC34" s="129" t="e">
        <f t="shared" ca="1" si="7"/>
        <v>#N/A</v>
      </c>
      <c r="AD34" s="129" t="e">
        <f t="shared" ca="1" si="7"/>
        <v>#N/A</v>
      </c>
      <c r="AE34" s="129" t="e">
        <f t="shared" ca="1" si="7"/>
        <v>#N/A</v>
      </c>
      <c r="AF34" s="129" t="e">
        <f t="shared" ca="1" si="7"/>
        <v>#N/A</v>
      </c>
      <c r="AG34" s="129" t="e">
        <f t="shared" ca="1" si="7"/>
        <v>#N/A</v>
      </c>
      <c r="AH34" s="129" t="e">
        <f t="shared" ca="1" si="7"/>
        <v>#N/A</v>
      </c>
      <c r="AI34" s="129" t="e">
        <f t="shared" ca="1" si="7"/>
        <v>#N/A</v>
      </c>
      <c r="AJ34" s="129" t="e">
        <f t="shared" ca="1" si="7"/>
        <v>#N/A</v>
      </c>
      <c r="AK34" s="129" t="e">
        <f t="shared" ca="1" si="7"/>
        <v>#N/A</v>
      </c>
      <c r="AL34" s="129" t="e">
        <f t="shared" ca="1" si="7"/>
        <v>#N/A</v>
      </c>
      <c r="AM34" s="129" t="e">
        <f t="shared" ca="1" si="7"/>
        <v>#N/A</v>
      </c>
      <c r="AN34" s="129" t="e">
        <f t="shared" ca="1" si="7"/>
        <v>#N/A</v>
      </c>
      <c r="AO34" s="129" t="e">
        <f t="shared" ca="1" si="7"/>
        <v>#N/A</v>
      </c>
      <c r="AP34" s="129" t="e">
        <f t="shared" ca="1" si="7"/>
        <v>#N/A</v>
      </c>
      <c r="AQ34" s="129" t="e">
        <f t="shared" ca="1" si="7"/>
        <v>#N/A</v>
      </c>
      <c r="AR34" s="129" t="e">
        <f t="shared" ca="1" si="7"/>
        <v>#N/A</v>
      </c>
      <c r="AS34" s="129" t="e">
        <f t="shared" ca="1" si="7"/>
        <v>#N/A</v>
      </c>
      <c r="AT34" s="129" t="e">
        <f t="shared" ca="1" si="7"/>
        <v>#N/A</v>
      </c>
      <c r="AU34" s="129" t="e">
        <f t="shared" ca="1" si="7"/>
        <v>#N/A</v>
      </c>
      <c r="AV34" s="129" t="e">
        <f t="shared" ca="1" si="7"/>
        <v>#N/A</v>
      </c>
      <c r="AW34" s="129" t="e">
        <f t="shared" ca="1" si="7"/>
        <v>#N/A</v>
      </c>
      <c r="AX34" s="129" t="e">
        <f t="shared" ca="1" si="7"/>
        <v>#N/A</v>
      </c>
      <c r="AY34" s="129" t="e">
        <f t="shared" ca="1" si="7"/>
        <v>#N/A</v>
      </c>
      <c r="AZ34" s="129" t="e">
        <f t="shared" ca="1" si="7"/>
        <v>#N/A</v>
      </c>
      <c r="BA34" s="129" t="e">
        <f t="shared" ca="1" si="7"/>
        <v>#N/A</v>
      </c>
      <c r="BB34" s="129" t="e">
        <f t="shared" ca="1" si="7"/>
        <v>#N/A</v>
      </c>
      <c r="BC34" s="129" t="e">
        <f t="shared" ca="1" si="7"/>
        <v>#N/A</v>
      </c>
      <c r="BD34" s="129" t="e">
        <f t="shared" ca="1" si="7"/>
        <v>#N/A</v>
      </c>
      <c r="BE34" s="129" t="e">
        <f t="shared" ca="1" si="7"/>
        <v>#N/A</v>
      </c>
      <c r="BF34" s="129" t="e">
        <f t="shared" ca="1" si="7"/>
        <v>#N/A</v>
      </c>
      <c r="BG34" s="129" t="e">
        <f t="shared" ca="1" si="7"/>
        <v>#N/A</v>
      </c>
      <c r="BH34" s="129" t="e">
        <f t="shared" ca="1" si="7"/>
        <v>#N/A</v>
      </c>
      <c r="BI34" s="129" t="e">
        <f t="shared" ca="1" si="7"/>
        <v>#N/A</v>
      </c>
      <c r="BJ34" s="129" t="e">
        <f t="shared" ca="1" si="7"/>
        <v>#N/A</v>
      </c>
      <c r="BK34" s="129" t="e">
        <f t="shared" ca="1" si="7"/>
        <v>#N/A</v>
      </c>
      <c r="BL34" s="129" t="e">
        <f t="shared" ca="1" si="7"/>
        <v>#N/A</v>
      </c>
      <c r="BM34" s="129" t="e">
        <f t="shared" ca="1" si="7"/>
        <v>#N/A</v>
      </c>
      <c r="BN34" s="129" t="e">
        <f t="shared" ca="1" si="7"/>
        <v>#N/A</v>
      </c>
      <c r="BO34" s="129" t="e">
        <f t="shared" ca="1" si="7"/>
        <v>#N/A</v>
      </c>
      <c r="BP34" s="129" t="e">
        <f t="shared" ca="1" si="7"/>
        <v>#N/A</v>
      </c>
      <c r="BQ34" s="129" t="e">
        <f t="shared" ca="1" si="7"/>
        <v>#N/A</v>
      </c>
      <c r="BR34" s="129" t="e">
        <f t="shared" ca="1" si="7"/>
        <v>#N/A</v>
      </c>
      <c r="BS34" s="129" t="e">
        <f t="shared" ca="1" si="7"/>
        <v>#N/A</v>
      </c>
      <c r="BT34" s="129" t="e">
        <f t="shared" ca="1" si="7"/>
        <v>#N/A</v>
      </c>
      <c r="BU34" s="129" t="e">
        <f t="shared" ref="BU34:BV34" ca="1" si="8">BU32 * BU$19 * BU$33</f>
        <v>#N/A</v>
      </c>
      <c r="BV34" s="129" t="e">
        <f t="shared" ca="1" si="8"/>
        <v>#N/A</v>
      </c>
    </row>
    <row r="35" spans="1:74">
      <c r="A35" s="214" t="s">
        <v>4948</v>
      </c>
      <c r="B35" s="29" t="s">
        <v>4609</v>
      </c>
      <c r="H35" s="199" t="e">
        <f ca="1">SUM(I34:BV34)/1000</f>
        <v>#N/A</v>
      </c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</row>
    <row r="36" spans="1:74">
      <c r="A36" s="156" t="s">
        <v>4830</v>
      </c>
      <c r="B36" s="70"/>
    </row>
    <row r="37" spans="1:74">
      <c r="A37" s="214" t="s">
        <v>4827</v>
      </c>
      <c r="B37" s="29" t="s">
        <v>4584</v>
      </c>
      <c r="G37" s="219" t="s">
        <v>4966</v>
      </c>
      <c r="H37" s="252" cm="1">
        <f t="array" aca="1" ref="H37" ca="1">IF(INDIRECT("'"&amp;$B$1&amp;"'!"&amp;$G37)=1, 19, 5)</f>
        <v>5</v>
      </c>
    </row>
    <row r="38" spans="1:74">
      <c r="A38" s="214" t="s">
        <v>4828</v>
      </c>
      <c r="B38" s="29" t="s">
        <v>4584</v>
      </c>
      <c r="H38" s="134">
        <v>0</v>
      </c>
    </row>
    <row r="39" spans="1:74">
      <c r="A39" s="214" t="s">
        <v>4949</v>
      </c>
      <c r="B39" s="29" t="s">
        <v>2</v>
      </c>
      <c r="H39" s="195">
        <f ca="1">H25-H31</f>
        <v>0</v>
      </c>
    </row>
    <row r="40" spans="1:74">
      <c r="A40" s="214" t="s">
        <v>4950</v>
      </c>
      <c r="B40" s="29" t="s">
        <v>3</v>
      </c>
      <c r="H40" s="153"/>
      <c r="I40" s="139">
        <f t="shared" ref="I40:BT40" ca="1" si="9">MAX(0, (I$20 + $H$38 - $H$37) / ($H$7 - $H$37))</f>
        <v>0</v>
      </c>
      <c r="J40" s="139">
        <f t="shared" ca="1" si="9"/>
        <v>0</v>
      </c>
      <c r="K40" s="139">
        <f t="shared" ca="1" si="9"/>
        <v>0</v>
      </c>
      <c r="L40" s="139">
        <f t="shared" ca="1" si="9"/>
        <v>0</v>
      </c>
      <c r="M40" s="139">
        <f t="shared" ca="1" si="9"/>
        <v>0</v>
      </c>
      <c r="N40" s="139">
        <f t="shared" ca="1" si="9"/>
        <v>0</v>
      </c>
      <c r="O40" s="139">
        <f t="shared" ca="1" si="9"/>
        <v>0</v>
      </c>
      <c r="P40" s="139">
        <f t="shared" ca="1" si="9"/>
        <v>0</v>
      </c>
      <c r="Q40" s="139">
        <f t="shared" ca="1" si="9"/>
        <v>0</v>
      </c>
      <c r="R40" s="139">
        <f t="shared" ca="1" si="9"/>
        <v>0</v>
      </c>
      <c r="S40" s="139">
        <f t="shared" ca="1" si="9"/>
        <v>0</v>
      </c>
      <c r="T40" s="139">
        <f t="shared" ca="1" si="9"/>
        <v>0</v>
      </c>
      <c r="U40" s="139">
        <f t="shared" ca="1" si="9"/>
        <v>0</v>
      </c>
      <c r="V40" s="139">
        <f t="shared" ca="1" si="9"/>
        <v>0</v>
      </c>
      <c r="W40" s="139">
        <f t="shared" ca="1" si="9"/>
        <v>0</v>
      </c>
      <c r="X40" s="139">
        <f t="shared" ca="1" si="9"/>
        <v>0</v>
      </c>
      <c r="Y40" s="139">
        <f t="shared" ca="1" si="9"/>
        <v>0</v>
      </c>
      <c r="Z40" s="139">
        <f t="shared" ca="1" si="9"/>
        <v>0</v>
      </c>
      <c r="AA40" s="139">
        <f t="shared" ca="1" si="9"/>
        <v>0</v>
      </c>
      <c r="AB40" s="139">
        <f t="shared" ca="1" si="9"/>
        <v>0</v>
      </c>
      <c r="AC40" s="139">
        <f t="shared" ca="1" si="9"/>
        <v>0</v>
      </c>
      <c r="AD40" s="139">
        <f t="shared" ca="1" si="9"/>
        <v>0</v>
      </c>
      <c r="AE40" s="139">
        <f t="shared" ca="1" si="9"/>
        <v>0</v>
      </c>
      <c r="AF40" s="139">
        <f t="shared" ca="1" si="9"/>
        <v>0</v>
      </c>
      <c r="AG40" s="139">
        <f t="shared" ca="1" si="9"/>
        <v>0</v>
      </c>
      <c r="AH40" s="139">
        <f t="shared" ca="1" si="9"/>
        <v>0</v>
      </c>
      <c r="AI40" s="139">
        <f t="shared" ca="1" si="9"/>
        <v>0</v>
      </c>
      <c r="AJ40" s="139">
        <f t="shared" ca="1" si="9"/>
        <v>0</v>
      </c>
      <c r="AK40" s="139">
        <f t="shared" ca="1" si="9"/>
        <v>0</v>
      </c>
      <c r="AL40" s="139">
        <f t="shared" ca="1" si="9"/>
        <v>0</v>
      </c>
      <c r="AM40" s="139">
        <f t="shared" ca="1" si="9"/>
        <v>0</v>
      </c>
      <c r="AN40" s="139">
        <f t="shared" ca="1" si="9"/>
        <v>3.3333333333333333E-2</v>
      </c>
      <c r="AO40" s="139">
        <f t="shared" ca="1" si="9"/>
        <v>6.6666666666666666E-2</v>
      </c>
      <c r="AP40" s="139">
        <f t="shared" ca="1" si="9"/>
        <v>0.1</v>
      </c>
      <c r="AQ40" s="139">
        <f t="shared" ca="1" si="9"/>
        <v>0.13333333333333333</v>
      </c>
      <c r="AR40" s="139">
        <f t="shared" ca="1" si="9"/>
        <v>0.16666666666666666</v>
      </c>
      <c r="AS40" s="139">
        <f t="shared" ca="1" si="9"/>
        <v>0.2</v>
      </c>
      <c r="AT40" s="139">
        <f t="shared" ca="1" si="9"/>
        <v>0.23333333333333334</v>
      </c>
      <c r="AU40" s="139">
        <f t="shared" ca="1" si="9"/>
        <v>0.26666666666666666</v>
      </c>
      <c r="AV40" s="139">
        <f t="shared" ca="1" si="9"/>
        <v>0.3</v>
      </c>
      <c r="AW40" s="139">
        <f t="shared" ca="1" si="9"/>
        <v>0.33333333333333331</v>
      </c>
      <c r="AX40" s="139">
        <f t="shared" ca="1" si="9"/>
        <v>0.36666666666666664</v>
      </c>
      <c r="AY40" s="139">
        <f t="shared" ca="1" si="9"/>
        <v>0.4</v>
      </c>
      <c r="AZ40" s="139">
        <f t="shared" ca="1" si="9"/>
        <v>0.43333333333333335</v>
      </c>
      <c r="BA40" s="139">
        <f t="shared" ca="1" si="9"/>
        <v>0.46666666666666667</v>
      </c>
      <c r="BB40" s="139">
        <f t="shared" ca="1" si="9"/>
        <v>0.5</v>
      </c>
      <c r="BC40" s="139">
        <f t="shared" ca="1" si="9"/>
        <v>0.53333333333333333</v>
      </c>
      <c r="BD40" s="139">
        <f t="shared" ca="1" si="9"/>
        <v>0.56666666666666665</v>
      </c>
      <c r="BE40" s="139">
        <f t="shared" ca="1" si="9"/>
        <v>0.6</v>
      </c>
      <c r="BF40" s="139">
        <f t="shared" ca="1" si="9"/>
        <v>0.6333333333333333</v>
      </c>
      <c r="BG40" s="139">
        <f t="shared" ca="1" si="9"/>
        <v>0.66666666666666663</v>
      </c>
      <c r="BH40" s="139">
        <f t="shared" ca="1" si="9"/>
        <v>0.7</v>
      </c>
      <c r="BI40" s="139">
        <f t="shared" ca="1" si="9"/>
        <v>0.73333333333333328</v>
      </c>
      <c r="BJ40" s="139">
        <f t="shared" ca="1" si="9"/>
        <v>0.76666666666666672</v>
      </c>
      <c r="BK40" s="139">
        <f t="shared" ca="1" si="9"/>
        <v>0.8</v>
      </c>
      <c r="BL40" s="139">
        <f t="shared" ca="1" si="9"/>
        <v>0.83333333333333337</v>
      </c>
      <c r="BM40" s="139">
        <f t="shared" ca="1" si="9"/>
        <v>0.8666666666666667</v>
      </c>
      <c r="BN40" s="139">
        <f t="shared" ca="1" si="9"/>
        <v>0.9</v>
      </c>
      <c r="BO40" s="139">
        <f t="shared" ca="1" si="9"/>
        <v>0.93333333333333335</v>
      </c>
      <c r="BP40" s="139">
        <f t="shared" ca="1" si="9"/>
        <v>0.96666666666666667</v>
      </c>
      <c r="BQ40" s="139">
        <f t="shared" ca="1" si="9"/>
        <v>1</v>
      </c>
      <c r="BR40" s="139">
        <f t="shared" ca="1" si="9"/>
        <v>1.0333333333333334</v>
      </c>
      <c r="BS40" s="139">
        <f t="shared" ca="1" si="9"/>
        <v>1.0666666666666667</v>
      </c>
      <c r="BT40" s="139">
        <f t="shared" ca="1" si="9"/>
        <v>1.1000000000000001</v>
      </c>
      <c r="BU40" s="139">
        <f t="shared" ref="BU40:BV40" ca="1" si="10">MAX(0, (BU$20 + $H$38 - $H$37) / ($H$7 - $H$37))</f>
        <v>1.1333333333333333</v>
      </c>
      <c r="BV40" s="139">
        <f t="shared" ca="1" si="10"/>
        <v>1.1666666666666667</v>
      </c>
    </row>
    <row r="41" spans="1:74">
      <c r="A41" s="214" t="s">
        <v>4951</v>
      </c>
      <c r="B41" s="29" t="s">
        <v>2</v>
      </c>
      <c r="H41" s="153"/>
      <c r="I41" s="123">
        <f t="shared" ref="I41:BT41" ca="1" si="11">$H$39 * I40</f>
        <v>0</v>
      </c>
      <c r="J41" s="123">
        <f t="shared" ca="1" si="11"/>
        <v>0</v>
      </c>
      <c r="K41" s="123">
        <f t="shared" ca="1" si="11"/>
        <v>0</v>
      </c>
      <c r="L41" s="123">
        <f t="shared" ca="1" si="11"/>
        <v>0</v>
      </c>
      <c r="M41" s="123">
        <f t="shared" ca="1" si="11"/>
        <v>0</v>
      </c>
      <c r="N41" s="123">
        <f t="shared" ca="1" si="11"/>
        <v>0</v>
      </c>
      <c r="O41" s="123">
        <f t="shared" ca="1" si="11"/>
        <v>0</v>
      </c>
      <c r="P41" s="123">
        <f t="shared" ca="1" si="11"/>
        <v>0</v>
      </c>
      <c r="Q41" s="123">
        <f t="shared" ca="1" si="11"/>
        <v>0</v>
      </c>
      <c r="R41" s="123">
        <f t="shared" ca="1" si="11"/>
        <v>0</v>
      </c>
      <c r="S41" s="123">
        <f t="shared" ca="1" si="11"/>
        <v>0</v>
      </c>
      <c r="T41" s="123">
        <f t="shared" ca="1" si="11"/>
        <v>0</v>
      </c>
      <c r="U41" s="123">
        <f t="shared" ca="1" si="11"/>
        <v>0</v>
      </c>
      <c r="V41" s="123">
        <f t="shared" ca="1" si="11"/>
        <v>0</v>
      </c>
      <c r="W41" s="123">
        <f t="shared" ca="1" si="11"/>
        <v>0</v>
      </c>
      <c r="X41" s="123">
        <f t="shared" ca="1" si="11"/>
        <v>0</v>
      </c>
      <c r="Y41" s="123">
        <f t="shared" ca="1" si="11"/>
        <v>0</v>
      </c>
      <c r="Z41" s="123">
        <f t="shared" ca="1" si="11"/>
        <v>0</v>
      </c>
      <c r="AA41" s="123">
        <f t="shared" ca="1" si="11"/>
        <v>0</v>
      </c>
      <c r="AB41" s="123">
        <f t="shared" ca="1" si="11"/>
        <v>0</v>
      </c>
      <c r="AC41" s="123">
        <f t="shared" ca="1" si="11"/>
        <v>0</v>
      </c>
      <c r="AD41" s="123">
        <f t="shared" ca="1" si="11"/>
        <v>0</v>
      </c>
      <c r="AE41" s="123">
        <f t="shared" ca="1" si="11"/>
        <v>0</v>
      </c>
      <c r="AF41" s="123">
        <f t="shared" ca="1" si="11"/>
        <v>0</v>
      </c>
      <c r="AG41" s="123">
        <f t="shared" ca="1" si="11"/>
        <v>0</v>
      </c>
      <c r="AH41" s="123">
        <f t="shared" ca="1" si="11"/>
        <v>0</v>
      </c>
      <c r="AI41" s="123">
        <f t="shared" ca="1" si="11"/>
        <v>0</v>
      </c>
      <c r="AJ41" s="123">
        <f t="shared" ca="1" si="11"/>
        <v>0</v>
      </c>
      <c r="AK41" s="123">
        <f t="shared" ca="1" si="11"/>
        <v>0</v>
      </c>
      <c r="AL41" s="123">
        <f t="shared" ca="1" si="11"/>
        <v>0</v>
      </c>
      <c r="AM41" s="123">
        <f t="shared" ca="1" si="11"/>
        <v>0</v>
      </c>
      <c r="AN41" s="123">
        <f t="shared" ca="1" si="11"/>
        <v>0</v>
      </c>
      <c r="AO41" s="123">
        <f t="shared" ca="1" si="11"/>
        <v>0</v>
      </c>
      <c r="AP41" s="123">
        <f t="shared" ca="1" si="11"/>
        <v>0</v>
      </c>
      <c r="AQ41" s="123">
        <f t="shared" ca="1" si="11"/>
        <v>0</v>
      </c>
      <c r="AR41" s="123">
        <f t="shared" ca="1" si="11"/>
        <v>0</v>
      </c>
      <c r="AS41" s="123">
        <f t="shared" ca="1" si="11"/>
        <v>0</v>
      </c>
      <c r="AT41" s="123">
        <f t="shared" ca="1" si="11"/>
        <v>0</v>
      </c>
      <c r="AU41" s="123">
        <f t="shared" ca="1" si="11"/>
        <v>0</v>
      </c>
      <c r="AV41" s="123">
        <f t="shared" ca="1" si="11"/>
        <v>0</v>
      </c>
      <c r="AW41" s="123">
        <f t="shared" ca="1" si="11"/>
        <v>0</v>
      </c>
      <c r="AX41" s="123">
        <f t="shared" ca="1" si="11"/>
        <v>0</v>
      </c>
      <c r="AY41" s="123">
        <f t="shared" ca="1" si="11"/>
        <v>0</v>
      </c>
      <c r="AZ41" s="123">
        <f t="shared" ca="1" si="11"/>
        <v>0</v>
      </c>
      <c r="BA41" s="123">
        <f t="shared" ca="1" si="11"/>
        <v>0</v>
      </c>
      <c r="BB41" s="123">
        <f t="shared" ca="1" si="11"/>
        <v>0</v>
      </c>
      <c r="BC41" s="123">
        <f t="shared" ca="1" si="11"/>
        <v>0</v>
      </c>
      <c r="BD41" s="123">
        <f t="shared" ca="1" si="11"/>
        <v>0</v>
      </c>
      <c r="BE41" s="123">
        <f t="shared" ca="1" si="11"/>
        <v>0</v>
      </c>
      <c r="BF41" s="123">
        <f t="shared" ca="1" si="11"/>
        <v>0</v>
      </c>
      <c r="BG41" s="123">
        <f t="shared" ca="1" si="11"/>
        <v>0</v>
      </c>
      <c r="BH41" s="123">
        <f t="shared" ca="1" si="11"/>
        <v>0</v>
      </c>
      <c r="BI41" s="123">
        <f t="shared" ca="1" si="11"/>
        <v>0</v>
      </c>
      <c r="BJ41" s="123">
        <f t="shared" ca="1" si="11"/>
        <v>0</v>
      </c>
      <c r="BK41" s="123">
        <f t="shared" ca="1" si="11"/>
        <v>0</v>
      </c>
      <c r="BL41" s="123">
        <f t="shared" ca="1" si="11"/>
        <v>0</v>
      </c>
      <c r="BM41" s="123">
        <f t="shared" ca="1" si="11"/>
        <v>0</v>
      </c>
      <c r="BN41" s="123">
        <f t="shared" ca="1" si="11"/>
        <v>0</v>
      </c>
      <c r="BO41" s="123">
        <f t="shared" ca="1" si="11"/>
        <v>0</v>
      </c>
      <c r="BP41" s="123">
        <f t="shared" ca="1" si="11"/>
        <v>0</v>
      </c>
      <c r="BQ41" s="123">
        <f t="shared" ca="1" si="11"/>
        <v>0</v>
      </c>
      <c r="BR41" s="123">
        <f t="shared" ca="1" si="11"/>
        <v>0</v>
      </c>
      <c r="BS41" s="123">
        <f t="shared" ca="1" si="11"/>
        <v>0</v>
      </c>
      <c r="BT41" s="123">
        <f t="shared" ca="1" si="11"/>
        <v>0</v>
      </c>
      <c r="BU41" s="123">
        <f t="shared" ref="BU41:BV41" ca="1" si="12">$H$39 * BU40</f>
        <v>0</v>
      </c>
      <c r="BV41" s="123">
        <f t="shared" ca="1" si="12"/>
        <v>0</v>
      </c>
    </row>
    <row r="42" spans="1:74">
      <c r="A42" s="214" t="s">
        <v>4952</v>
      </c>
      <c r="B42" s="29" t="s">
        <v>4589</v>
      </c>
      <c r="H42" s="153"/>
      <c r="I42" s="125">
        <f ca="1">$I$27</f>
        <v>0</v>
      </c>
      <c r="J42" s="125">
        <f ca="1">I42</f>
        <v>0</v>
      </c>
      <c r="K42" s="125">
        <f t="shared" ref="K42:BV42" ca="1" si="13">J42</f>
        <v>0</v>
      </c>
      <c r="L42" s="125">
        <f t="shared" ca="1" si="13"/>
        <v>0</v>
      </c>
      <c r="M42" s="125">
        <f t="shared" ca="1" si="13"/>
        <v>0</v>
      </c>
      <c r="N42" s="125">
        <f t="shared" ca="1" si="13"/>
        <v>0</v>
      </c>
      <c r="O42" s="125">
        <f t="shared" ca="1" si="13"/>
        <v>0</v>
      </c>
      <c r="P42" s="125">
        <f t="shared" ca="1" si="13"/>
        <v>0</v>
      </c>
      <c r="Q42" s="125">
        <f t="shared" ca="1" si="13"/>
        <v>0</v>
      </c>
      <c r="R42" s="125">
        <f t="shared" ca="1" si="13"/>
        <v>0</v>
      </c>
      <c r="S42" s="125">
        <f t="shared" ca="1" si="13"/>
        <v>0</v>
      </c>
      <c r="T42" s="125">
        <f t="shared" ca="1" si="13"/>
        <v>0</v>
      </c>
      <c r="U42" s="125">
        <f t="shared" ca="1" si="13"/>
        <v>0</v>
      </c>
      <c r="V42" s="125">
        <f t="shared" ca="1" si="13"/>
        <v>0</v>
      </c>
      <c r="W42" s="125">
        <f t="shared" ca="1" si="13"/>
        <v>0</v>
      </c>
      <c r="X42" s="125">
        <f t="shared" ca="1" si="13"/>
        <v>0</v>
      </c>
      <c r="Y42" s="125">
        <f t="shared" ca="1" si="13"/>
        <v>0</v>
      </c>
      <c r="Z42" s="125">
        <f t="shared" ca="1" si="13"/>
        <v>0</v>
      </c>
      <c r="AA42" s="125">
        <f t="shared" ca="1" si="13"/>
        <v>0</v>
      </c>
      <c r="AB42" s="125">
        <f t="shared" ca="1" si="13"/>
        <v>0</v>
      </c>
      <c r="AC42" s="125">
        <f t="shared" ca="1" si="13"/>
        <v>0</v>
      </c>
      <c r="AD42" s="125">
        <f t="shared" ca="1" si="13"/>
        <v>0</v>
      </c>
      <c r="AE42" s="125">
        <f t="shared" ca="1" si="13"/>
        <v>0</v>
      </c>
      <c r="AF42" s="125">
        <f t="shared" ca="1" si="13"/>
        <v>0</v>
      </c>
      <c r="AG42" s="125">
        <f t="shared" ca="1" si="13"/>
        <v>0</v>
      </c>
      <c r="AH42" s="125">
        <f t="shared" ca="1" si="13"/>
        <v>0</v>
      </c>
      <c r="AI42" s="125">
        <f t="shared" ca="1" si="13"/>
        <v>0</v>
      </c>
      <c r="AJ42" s="125">
        <f t="shared" ca="1" si="13"/>
        <v>0</v>
      </c>
      <c r="AK42" s="125">
        <f t="shared" ca="1" si="13"/>
        <v>0</v>
      </c>
      <c r="AL42" s="125">
        <f t="shared" ca="1" si="13"/>
        <v>0</v>
      </c>
      <c r="AM42" s="125">
        <f t="shared" ca="1" si="13"/>
        <v>0</v>
      </c>
      <c r="AN42" s="125">
        <f t="shared" ca="1" si="13"/>
        <v>0</v>
      </c>
      <c r="AO42" s="125">
        <f t="shared" ca="1" si="13"/>
        <v>0</v>
      </c>
      <c r="AP42" s="125">
        <f t="shared" ca="1" si="13"/>
        <v>0</v>
      </c>
      <c r="AQ42" s="125">
        <f t="shared" ca="1" si="13"/>
        <v>0</v>
      </c>
      <c r="AR42" s="125">
        <f t="shared" ca="1" si="13"/>
        <v>0</v>
      </c>
      <c r="AS42" s="125">
        <f t="shared" ca="1" si="13"/>
        <v>0</v>
      </c>
      <c r="AT42" s="125">
        <f t="shared" ca="1" si="13"/>
        <v>0</v>
      </c>
      <c r="AU42" s="125">
        <f t="shared" ca="1" si="13"/>
        <v>0</v>
      </c>
      <c r="AV42" s="125">
        <f t="shared" ca="1" si="13"/>
        <v>0</v>
      </c>
      <c r="AW42" s="125">
        <f t="shared" ca="1" si="13"/>
        <v>0</v>
      </c>
      <c r="AX42" s="125">
        <f t="shared" ca="1" si="13"/>
        <v>0</v>
      </c>
      <c r="AY42" s="125">
        <f t="shared" ca="1" si="13"/>
        <v>0</v>
      </c>
      <c r="AZ42" s="125">
        <f t="shared" ca="1" si="13"/>
        <v>0</v>
      </c>
      <c r="BA42" s="125">
        <f t="shared" ca="1" si="13"/>
        <v>0</v>
      </c>
      <c r="BB42" s="125">
        <f t="shared" ca="1" si="13"/>
        <v>0</v>
      </c>
      <c r="BC42" s="125">
        <f t="shared" ca="1" si="13"/>
        <v>0</v>
      </c>
      <c r="BD42" s="125">
        <f t="shared" ca="1" si="13"/>
        <v>0</v>
      </c>
      <c r="BE42" s="125">
        <f t="shared" ca="1" si="13"/>
        <v>0</v>
      </c>
      <c r="BF42" s="125">
        <f t="shared" ca="1" si="13"/>
        <v>0</v>
      </c>
      <c r="BG42" s="125">
        <f t="shared" ca="1" si="13"/>
        <v>0</v>
      </c>
      <c r="BH42" s="125">
        <f t="shared" ca="1" si="13"/>
        <v>0</v>
      </c>
      <c r="BI42" s="125">
        <f t="shared" ca="1" si="13"/>
        <v>0</v>
      </c>
      <c r="BJ42" s="125">
        <f t="shared" ca="1" si="13"/>
        <v>0</v>
      </c>
      <c r="BK42" s="125">
        <f t="shared" ca="1" si="13"/>
        <v>0</v>
      </c>
      <c r="BL42" s="125">
        <f t="shared" ca="1" si="13"/>
        <v>0</v>
      </c>
      <c r="BM42" s="125">
        <f t="shared" ca="1" si="13"/>
        <v>0</v>
      </c>
      <c r="BN42" s="125">
        <f t="shared" ca="1" si="13"/>
        <v>0</v>
      </c>
      <c r="BO42" s="125">
        <f t="shared" ca="1" si="13"/>
        <v>0</v>
      </c>
      <c r="BP42" s="125">
        <f t="shared" ca="1" si="13"/>
        <v>0</v>
      </c>
      <c r="BQ42" s="125">
        <f t="shared" ca="1" si="13"/>
        <v>0</v>
      </c>
      <c r="BR42" s="125">
        <f t="shared" ca="1" si="13"/>
        <v>0</v>
      </c>
      <c r="BS42" s="125">
        <f t="shared" ca="1" si="13"/>
        <v>0</v>
      </c>
      <c r="BT42" s="125">
        <f t="shared" ca="1" si="13"/>
        <v>0</v>
      </c>
      <c r="BU42" s="125">
        <f t="shared" ca="1" si="13"/>
        <v>0</v>
      </c>
      <c r="BV42" s="125">
        <f t="shared" ca="1" si="13"/>
        <v>0</v>
      </c>
    </row>
    <row r="43" spans="1:74">
      <c r="A43" s="214" t="s">
        <v>4953</v>
      </c>
      <c r="B43" s="29" t="s">
        <v>4759</v>
      </c>
      <c r="H43" s="153"/>
      <c r="I43" s="129" t="e">
        <f t="shared" ref="I43:BT43" ca="1" si="14">I41 * I$19 * I$42</f>
        <v>#N/A</v>
      </c>
      <c r="J43" s="129" t="e">
        <f t="shared" ca="1" si="14"/>
        <v>#N/A</v>
      </c>
      <c r="K43" s="129" t="e">
        <f t="shared" ca="1" si="14"/>
        <v>#N/A</v>
      </c>
      <c r="L43" s="129" t="e">
        <f t="shared" ca="1" si="14"/>
        <v>#N/A</v>
      </c>
      <c r="M43" s="129" t="e">
        <f t="shared" ca="1" si="14"/>
        <v>#N/A</v>
      </c>
      <c r="N43" s="129" t="e">
        <f t="shared" ca="1" si="14"/>
        <v>#N/A</v>
      </c>
      <c r="O43" s="129" t="e">
        <f t="shared" ca="1" si="14"/>
        <v>#N/A</v>
      </c>
      <c r="P43" s="129" t="e">
        <f t="shared" ca="1" si="14"/>
        <v>#N/A</v>
      </c>
      <c r="Q43" s="129" t="e">
        <f t="shared" ca="1" si="14"/>
        <v>#N/A</v>
      </c>
      <c r="R43" s="129" t="e">
        <f t="shared" ca="1" si="14"/>
        <v>#N/A</v>
      </c>
      <c r="S43" s="129" t="e">
        <f t="shared" ca="1" si="14"/>
        <v>#N/A</v>
      </c>
      <c r="T43" s="129" t="e">
        <f t="shared" ca="1" si="14"/>
        <v>#N/A</v>
      </c>
      <c r="U43" s="129" t="e">
        <f t="shared" ca="1" si="14"/>
        <v>#N/A</v>
      </c>
      <c r="V43" s="129" t="e">
        <f t="shared" ca="1" si="14"/>
        <v>#N/A</v>
      </c>
      <c r="W43" s="129" t="e">
        <f t="shared" ca="1" si="14"/>
        <v>#N/A</v>
      </c>
      <c r="X43" s="129" t="e">
        <f t="shared" ca="1" si="14"/>
        <v>#N/A</v>
      </c>
      <c r="Y43" s="129" t="e">
        <f t="shared" ca="1" si="14"/>
        <v>#N/A</v>
      </c>
      <c r="Z43" s="129" t="e">
        <f t="shared" ca="1" si="14"/>
        <v>#N/A</v>
      </c>
      <c r="AA43" s="129" t="e">
        <f t="shared" ca="1" si="14"/>
        <v>#N/A</v>
      </c>
      <c r="AB43" s="129" t="e">
        <f t="shared" ca="1" si="14"/>
        <v>#N/A</v>
      </c>
      <c r="AC43" s="129" t="e">
        <f t="shared" ca="1" si="14"/>
        <v>#N/A</v>
      </c>
      <c r="AD43" s="129" t="e">
        <f t="shared" ca="1" si="14"/>
        <v>#N/A</v>
      </c>
      <c r="AE43" s="129" t="e">
        <f t="shared" ca="1" si="14"/>
        <v>#N/A</v>
      </c>
      <c r="AF43" s="129" t="e">
        <f t="shared" ca="1" si="14"/>
        <v>#N/A</v>
      </c>
      <c r="AG43" s="129" t="e">
        <f t="shared" ca="1" si="14"/>
        <v>#N/A</v>
      </c>
      <c r="AH43" s="129" t="e">
        <f t="shared" ca="1" si="14"/>
        <v>#N/A</v>
      </c>
      <c r="AI43" s="129" t="e">
        <f t="shared" ca="1" si="14"/>
        <v>#N/A</v>
      </c>
      <c r="AJ43" s="129" t="e">
        <f t="shared" ca="1" si="14"/>
        <v>#N/A</v>
      </c>
      <c r="AK43" s="129" t="e">
        <f t="shared" ca="1" si="14"/>
        <v>#N/A</v>
      </c>
      <c r="AL43" s="129" t="e">
        <f t="shared" ca="1" si="14"/>
        <v>#N/A</v>
      </c>
      <c r="AM43" s="129" t="e">
        <f t="shared" ca="1" si="14"/>
        <v>#N/A</v>
      </c>
      <c r="AN43" s="129" t="e">
        <f t="shared" ca="1" si="14"/>
        <v>#N/A</v>
      </c>
      <c r="AO43" s="129" t="e">
        <f t="shared" ca="1" si="14"/>
        <v>#N/A</v>
      </c>
      <c r="AP43" s="129" t="e">
        <f t="shared" ca="1" si="14"/>
        <v>#N/A</v>
      </c>
      <c r="AQ43" s="129" t="e">
        <f t="shared" ca="1" si="14"/>
        <v>#N/A</v>
      </c>
      <c r="AR43" s="129" t="e">
        <f t="shared" ca="1" si="14"/>
        <v>#N/A</v>
      </c>
      <c r="AS43" s="129" t="e">
        <f t="shared" ca="1" si="14"/>
        <v>#N/A</v>
      </c>
      <c r="AT43" s="129" t="e">
        <f t="shared" ca="1" si="14"/>
        <v>#N/A</v>
      </c>
      <c r="AU43" s="129" t="e">
        <f t="shared" ca="1" si="14"/>
        <v>#N/A</v>
      </c>
      <c r="AV43" s="129" t="e">
        <f t="shared" ca="1" si="14"/>
        <v>#N/A</v>
      </c>
      <c r="AW43" s="129" t="e">
        <f t="shared" ca="1" si="14"/>
        <v>#N/A</v>
      </c>
      <c r="AX43" s="129" t="e">
        <f t="shared" ca="1" si="14"/>
        <v>#N/A</v>
      </c>
      <c r="AY43" s="129" t="e">
        <f t="shared" ca="1" si="14"/>
        <v>#N/A</v>
      </c>
      <c r="AZ43" s="129" t="e">
        <f t="shared" ca="1" si="14"/>
        <v>#N/A</v>
      </c>
      <c r="BA43" s="129" t="e">
        <f t="shared" ca="1" si="14"/>
        <v>#N/A</v>
      </c>
      <c r="BB43" s="129" t="e">
        <f t="shared" ca="1" si="14"/>
        <v>#N/A</v>
      </c>
      <c r="BC43" s="129" t="e">
        <f t="shared" ca="1" si="14"/>
        <v>#N/A</v>
      </c>
      <c r="BD43" s="129" t="e">
        <f t="shared" ca="1" si="14"/>
        <v>#N/A</v>
      </c>
      <c r="BE43" s="129" t="e">
        <f t="shared" ca="1" si="14"/>
        <v>#N/A</v>
      </c>
      <c r="BF43" s="129" t="e">
        <f t="shared" ca="1" si="14"/>
        <v>#N/A</v>
      </c>
      <c r="BG43" s="129" t="e">
        <f t="shared" ca="1" si="14"/>
        <v>#N/A</v>
      </c>
      <c r="BH43" s="129" t="e">
        <f t="shared" ca="1" si="14"/>
        <v>#N/A</v>
      </c>
      <c r="BI43" s="129" t="e">
        <f t="shared" ca="1" si="14"/>
        <v>#N/A</v>
      </c>
      <c r="BJ43" s="129" t="e">
        <f t="shared" ca="1" si="14"/>
        <v>#N/A</v>
      </c>
      <c r="BK43" s="129" t="e">
        <f t="shared" ca="1" si="14"/>
        <v>#N/A</v>
      </c>
      <c r="BL43" s="129" t="e">
        <f t="shared" ca="1" si="14"/>
        <v>#N/A</v>
      </c>
      <c r="BM43" s="129" t="e">
        <f t="shared" ca="1" si="14"/>
        <v>#N/A</v>
      </c>
      <c r="BN43" s="129" t="e">
        <f t="shared" ca="1" si="14"/>
        <v>#N/A</v>
      </c>
      <c r="BO43" s="129" t="e">
        <f t="shared" ca="1" si="14"/>
        <v>#N/A</v>
      </c>
      <c r="BP43" s="129" t="e">
        <f t="shared" ca="1" si="14"/>
        <v>#N/A</v>
      </c>
      <c r="BQ43" s="129" t="e">
        <f t="shared" ca="1" si="14"/>
        <v>#N/A</v>
      </c>
      <c r="BR43" s="129" t="e">
        <f t="shared" ca="1" si="14"/>
        <v>#N/A</v>
      </c>
      <c r="BS43" s="129" t="e">
        <f t="shared" ca="1" si="14"/>
        <v>#N/A</v>
      </c>
      <c r="BT43" s="129" t="e">
        <f t="shared" ca="1" si="14"/>
        <v>#N/A</v>
      </c>
      <c r="BU43" s="129" t="e">
        <f t="shared" ref="BU43:BV43" ca="1" si="15">BU41 * BU$19 * BU$42</f>
        <v>#N/A</v>
      </c>
      <c r="BV43" s="129" t="e">
        <f t="shared" ca="1" si="15"/>
        <v>#N/A</v>
      </c>
    </row>
    <row r="44" spans="1:74">
      <c r="A44" s="214" t="s">
        <v>4954</v>
      </c>
      <c r="B44" s="29" t="s">
        <v>4609</v>
      </c>
      <c r="H44" s="199" t="e">
        <f ca="1">SUM(I43:BV43)/1000</f>
        <v>#N/A</v>
      </c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</row>
    <row r="45" spans="1:74">
      <c r="A45" s="156" t="s">
        <v>4831</v>
      </c>
      <c r="B45" s="70"/>
    </row>
    <row r="46" spans="1:74">
      <c r="A46" s="214" t="s">
        <v>4834</v>
      </c>
      <c r="B46" s="29" t="s">
        <v>2</v>
      </c>
      <c r="H46" s="153"/>
      <c r="I46" s="123">
        <f t="shared" ref="I46:BT46" ca="1" si="16">I41+I32</f>
        <v>0</v>
      </c>
      <c r="J46" s="123">
        <f t="shared" ca="1" si="16"/>
        <v>0</v>
      </c>
      <c r="K46" s="123">
        <f t="shared" ca="1" si="16"/>
        <v>0</v>
      </c>
      <c r="L46" s="123">
        <f t="shared" ca="1" si="16"/>
        <v>0</v>
      </c>
      <c r="M46" s="123">
        <f t="shared" ca="1" si="16"/>
        <v>0</v>
      </c>
      <c r="N46" s="123">
        <f t="shared" ca="1" si="16"/>
        <v>0</v>
      </c>
      <c r="O46" s="123">
        <f t="shared" ca="1" si="16"/>
        <v>0</v>
      </c>
      <c r="P46" s="123">
        <f t="shared" ca="1" si="16"/>
        <v>0</v>
      </c>
      <c r="Q46" s="123">
        <f t="shared" ca="1" si="16"/>
        <v>0</v>
      </c>
      <c r="R46" s="123">
        <f t="shared" ca="1" si="16"/>
        <v>0</v>
      </c>
      <c r="S46" s="123">
        <f t="shared" ca="1" si="16"/>
        <v>0</v>
      </c>
      <c r="T46" s="123">
        <f t="shared" ca="1" si="16"/>
        <v>0</v>
      </c>
      <c r="U46" s="123">
        <f t="shared" ca="1" si="16"/>
        <v>0</v>
      </c>
      <c r="V46" s="123">
        <f t="shared" ca="1" si="16"/>
        <v>0</v>
      </c>
      <c r="W46" s="123">
        <f t="shared" ca="1" si="16"/>
        <v>0</v>
      </c>
      <c r="X46" s="123">
        <f t="shared" ca="1" si="16"/>
        <v>0</v>
      </c>
      <c r="Y46" s="123">
        <f t="shared" ca="1" si="16"/>
        <v>0</v>
      </c>
      <c r="Z46" s="123">
        <f t="shared" ca="1" si="16"/>
        <v>0</v>
      </c>
      <c r="AA46" s="123">
        <f t="shared" ca="1" si="16"/>
        <v>0</v>
      </c>
      <c r="AB46" s="123">
        <f t="shared" ca="1" si="16"/>
        <v>0</v>
      </c>
      <c r="AC46" s="123">
        <f t="shared" ca="1" si="16"/>
        <v>0</v>
      </c>
      <c r="AD46" s="123">
        <f t="shared" ca="1" si="16"/>
        <v>0</v>
      </c>
      <c r="AE46" s="123">
        <f t="shared" ca="1" si="16"/>
        <v>0</v>
      </c>
      <c r="AF46" s="123">
        <f t="shared" ca="1" si="16"/>
        <v>0</v>
      </c>
      <c r="AG46" s="123">
        <f t="shared" ca="1" si="16"/>
        <v>0</v>
      </c>
      <c r="AH46" s="123">
        <f t="shared" ca="1" si="16"/>
        <v>0</v>
      </c>
      <c r="AI46" s="123">
        <f t="shared" ca="1" si="16"/>
        <v>0</v>
      </c>
      <c r="AJ46" s="123">
        <f t="shared" ca="1" si="16"/>
        <v>0</v>
      </c>
      <c r="AK46" s="123">
        <f t="shared" ca="1" si="16"/>
        <v>0</v>
      </c>
      <c r="AL46" s="123">
        <f t="shared" ca="1" si="16"/>
        <v>0</v>
      </c>
      <c r="AM46" s="123">
        <f t="shared" ca="1" si="16"/>
        <v>0</v>
      </c>
      <c r="AN46" s="123">
        <f t="shared" ca="1" si="16"/>
        <v>0</v>
      </c>
      <c r="AO46" s="123">
        <f t="shared" ca="1" si="16"/>
        <v>0</v>
      </c>
      <c r="AP46" s="123">
        <f t="shared" ca="1" si="16"/>
        <v>0</v>
      </c>
      <c r="AQ46" s="123">
        <f t="shared" ca="1" si="16"/>
        <v>0</v>
      </c>
      <c r="AR46" s="123">
        <f t="shared" ca="1" si="16"/>
        <v>0</v>
      </c>
      <c r="AS46" s="123">
        <f t="shared" ca="1" si="16"/>
        <v>0</v>
      </c>
      <c r="AT46" s="123">
        <f t="shared" ca="1" si="16"/>
        <v>0</v>
      </c>
      <c r="AU46" s="123">
        <f t="shared" ca="1" si="16"/>
        <v>0</v>
      </c>
      <c r="AV46" s="123">
        <f t="shared" ca="1" si="16"/>
        <v>0</v>
      </c>
      <c r="AW46" s="123">
        <f t="shared" ca="1" si="16"/>
        <v>0</v>
      </c>
      <c r="AX46" s="123">
        <f t="shared" ca="1" si="16"/>
        <v>0</v>
      </c>
      <c r="AY46" s="123">
        <f t="shared" ca="1" si="16"/>
        <v>0</v>
      </c>
      <c r="AZ46" s="123">
        <f t="shared" ca="1" si="16"/>
        <v>0</v>
      </c>
      <c r="BA46" s="123">
        <f t="shared" ca="1" si="16"/>
        <v>0</v>
      </c>
      <c r="BB46" s="123">
        <f t="shared" ca="1" si="16"/>
        <v>0</v>
      </c>
      <c r="BC46" s="123">
        <f t="shared" ca="1" si="16"/>
        <v>0</v>
      </c>
      <c r="BD46" s="123">
        <f t="shared" ca="1" si="16"/>
        <v>0</v>
      </c>
      <c r="BE46" s="123">
        <f t="shared" ca="1" si="16"/>
        <v>0</v>
      </c>
      <c r="BF46" s="123">
        <f t="shared" ca="1" si="16"/>
        <v>0</v>
      </c>
      <c r="BG46" s="123">
        <f t="shared" ca="1" si="16"/>
        <v>0</v>
      </c>
      <c r="BH46" s="123">
        <f t="shared" ca="1" si="16"/>
        <v>0</v>
      </c>
      <c r="BI46" s="123">
        <f t="shared" ca="1" si="16"/>
        <v>0</v>
      </c>
      <c r="BJ46" s="123">
        <f t="shared" ca="1" si="16"/>
        <v>0</v>
      </c>
      <c r="BK46" s="123">
        <f t="shared" ca="1" si="16"/>
        <v>0</v>
      </c>
      <c r="BL46" s="123">
        <f t="shared" ca="1" si="16"/>
        <v>0</v>
      </c>
      <c r="BM46" s="123">
        <f t="shared" ca="1" si="16"/>
        <v>0</v>
      </c>
      <c r="BN46" s="123">
        <f t="shared" ca="1" si="16"/>
        <v>0</v>
      </c>
      <c r="BO46" s="123">
        <f t="shared" ca="1" si="16"/>
        <v>0</v>
      </c>
      <c r="BP46" s="123">
        <f t="shared" ca="1" si="16"/>
        <v>0</v>
      </c>
      <c r="BQ46" s="123">
        <f t="shared" ca="1" si="16"/>
        <v>0</v>
      </c>
      <c r="BR46" s="123">
        <f t="shared" ca="1" si="16"/>
        <v>0</v>
      </c>
      <c r="BS46" s="123">
        <f t="shared" ca="1" si="16"/>
        <v>0</v>
      </c>
      <c r="BT46" s="123">
        <f t="shared" ca="1" si="16"/>
        <v>0</v>
      </c>
      <c r="BU46" s="123">
        <f t="shared" ref="BU46:BV46" ca="1" si="17">BU41+BU32</f>
        <v>0</v>
      </c>
      <c r="BV46" s="123">
        <f t="shared" ca="1" si="17"/>
        <v>0</v>
      </c>
    </row>
    <row r="47" spans="1:74">
      <c r="A47" s="214" t="s">
        <v>4819</v>
      </c>
      <c r="B47" s="29" t="s">
        <v>4589</v>
      </c>
      <c r="H47" s="153"/>
      <c r="I47" s="125">
        <f ca="1">$I$27</f>
        <v>0</v>
      </c>
      <c r="J47" s="125">
        <f ca="1">I47</f>
        <v>0</v>
      </c>
      <c r="K47" s="125">
        <f t="shared" ref="K47:BV47" ca="1" si="18">J47</f>
        <v>0</v>
      </c>
      <c r="L47" s="125">
        <f t="shared" ca="1" si="18"/>
        <v>0</v>
      </c>
      <c r="M47" s="125">
        <f t="shared" ca="1" si="18"/>
        <v>0</v>
      </c>
      <c r="N47" s="125">
        <f t="shared" ca="1" si="18"/>
        <v>0</v>
      </c>
      <c r="O47" s="125">
        <f t="shared" ca="1" si="18"/>
        <v>0</v>
      </c>
      <c r="P47" s="125">
        <f t="shared" ca="1" si="18"/>
        <v>0</v>
      </c>
      <c r="Q47" s="125">
        <f t="shared" ca="1" si="18"/>
        <v>0</v>
      </c>
      <c r="R47" s="125">
        <f t="shared" ca="1" si="18"/>
        <v>0</v>
      </c>
      <c r="S47" s="125">
        <f t="shared" ca="1" si="18"/>
        <v>0</v>
      </c>
      <c r="T47" s="125">
        <f t="shared" ca="1" si="18"/>
        <v>0</v>
      </c>
      <c r="U47" s="125">
        <f t="shared" ca="1" si="18"/>
        <v>0</v>
      </c>
      <c r="V47" s="125">
        <f t="shared" ca="1" si="18"/>
        <v>0</v>
      </c>
      <c r="W47" s="125">
        <f t="shared" ca="1" si="18"/>
        <v>0</v>
      </c>
      <c r="X47" s="125">
        <f t="shared" ca="1" si="18"/>
        <v>0</v>
      </c>
      <c r="Y47" s="125">
        <f t="shared" ca="1" si="18"/>
        <v>0</v>
      </c>
      <c r="Z47" s="125">
        <f t="shared" ca="1" si="18"/>
        <v>0</v>
      </c>
      <c r="AA47" s="125">
        <f t="shared" ca="1" si="18"/>
        <v>0</v>
      </c>
      <c r="AB47" s="125">
        <f t="shared" ca="1" si="18"/>
        <v>0</v>
      </c>
      <c r="AC47" s="125">
        <f t="shared" ca="1" si="18"/>
        <v>0</v>
      </c>
      <c r="AD47" s="125">
        <f t="shared" ca="1" si="18"/>
        <v>0</v>
      </c>
      <c r="AE47" s="125">
        <f t="shared" ca="1" si="18"/>
        <v>0</v>
      </c>
      <c r="AF47" s="125">
        <f t="shared" ca="1" si="18"/>
        <v>0</v>
      </c>
      <c r="AG47" s="125">
        <f t="shared" ca="1" si="18"/>
        <v>0</v>
      </c>
      <c r="AH47" s="125">
        <f t="shared" ca="1" si="18"/>
        <v>0</v>
      </c>
      <c r="AI47" s="125">
        <f t="shared" ca="1" si="18"/>
        <v>0</v>
      </c>
      <c r="AJ47" s="125">
        <f t="shared" ca="1" si="18"/>
        <v>0</v>
      </c>
      <c r="AK47" s="125">
        <f t="shared" ca="1" si="18"/>
        <v>0</v>
      </c>
      <c r="AL47" s="125">
        <f t="shared" ca="1" si="18"/>
        <v>0</v>
      </c>
      <c r="AM47" s="125">
        <f t="shared" ca="1" si="18"/>
        <v>0</v>
      </c>
      <c r="AN47" s="125">
        <f t="shared" ca="1" si="18"/>
        <v>0</v>
      </c>
      <c r="AO47" s="125">
        <f t="shared" ca="1" si="18"/>
        <v>0</v>
      </c>
      <c r="AP47" s="125">
        <f t="shared" ca="1" si="18"/>
        <v>0</v>
      </c>
      <c r="AQ47" s="125">
        <f t="shared" ca="1" si="18"/>
        <v>0</v>
      </c>
      <c r="AR47" s="125">
        <f t="shared" ca="1" si="18"/>
        <v>0</v>
      </c>
      <c r="AS47" s="125">
        <f t="shared" ca="1" si="18"/>
        <v>0</v>
      </c>
      <c r="AT47" s="125">
        <f t="shared" ca="1" si="18"/>
        <v>0</v>
      </c>
      <c r="AU47" s="125">
        <f t="shared" ca="1" si="18"/>
        <v>0</v>
      </c>
      <c r="AV47" s="125">
        <f t="shared" ca="1" si="18"/>
        <v>0</v>
      </c>
      <c r="AW47" s="125">
        <f t="shared" ca="1" si="18"/>
        <v>0</v>
      </c>
      <c r="AX47" s="125">
        <f t="shared" ca="1" si="18"/>
        <v>0</v>
      </c>
      <c r="AY47" s="125">
        <f t="shared" ca="1" si="18"/>
        <v>0</v>
      </c>
      <c r="AZ47" s="125">
        <f t="shared" ca="1" si="18"/>
        <v>0</v>
      </c>
      <c r="BA47" s="125">
        <f t="shared" ca="1" si="18"/>
        <v>0</v>
      </c>
      <c r="BB47" s="125">
        <f t="shared" ca="1" si="18"/>
        <v>0</v>
      </c>
      <c r="BC47" s="125">
        <f t="shared" ca="1" si="18"/>
        <v>0</v>
      </c>
      <c r="BD47" s="125">
        <f t="shared" ca="1" si="18"/>
        <v>0</v>
      </c>
      <c r="BE47" s="125">
        <f t="shared" ca="1" si="18"/>
        <v>0</v>
      </c>
      <c r="BF47" s="125">
        <f t="shared" ca="1" si="18"/>
        <v>0</v>
      </c>
      <c r="BG47" s="125">
        <f t="shared" ca="1" si="18"/>
        <v>0</v>
      </c>
      <c r="BH47" s="125">
        <f t="shared" ca="1" si="18"/>
        <v>0</v>
      </c>
      <c r="BI47" s="125">
        <f t="shared" ca="1" si="18"/>
        <v>0</v>
      </c>
      <c r="BJ47" s="125">
        <f t="shared" ca="1" si="18"/>
        <v>0</v>
      </c>
      <c r="BK47" s="125">
        <f t="shared" ca="1" si="18"/>
        <v>0</v>
      </c>
      <c r="BL47" s="125">
        <f t="shared" ca="1" si="18"/>
        <v>0</v>
      </c>
      <c r="BM47" s="125">
        <f t="shared" ca="1" si="18"/>
        <v>0</v>
      </c>
      <c r="BN47" s="125">
        <f t="shared" ca="1" si="18"/>
        <v>0</v>
      </c>
      <c r="BO47" s="125">
        <f t="shared" ca="1" si="18"/>
        <v>0</v>
      </c>
      <c r="BP47" s="125">
        <f t="shared" ca="1" si="18"/>
        <v>0</v>
      </c>
      <c r="BQ47" s="125">
        <f t="shared" ca="1" si="18"/>
        <v>0</v>
      </c>
      <c r="BR47" s="125">
        <f t="shared" ca="1" si="18"/>
        <v>0</v>
      </c>
      <c r="BS47" s="125">
        <f t="shared" ca="1" si="18"/>
        <v>0</v>
      </c>
      <c r="BT47" s="125">
        <f t="shared" ca="1" si="18"/>
        <v>0</v>
      </c>
      <c r="BU47" s="125">
        <f t="shared" ca="1" si="18"/>
        <v>0</v>
      </c>
      <c r="BV47" s="125">
        <f t="shared" ca="1" si="18"/>
        <v>0</v>
      </c>
    </row>
    <row r="48" spans="1:74">
      <c r="A48" s="214" t="s">
        <v>4838</v>
      </c>
      <c r="B48" s="29" t="s">
        <v>4759</v>
      </c>
      <c r="H48" s="153"/>
      <c r="I48" s="129" t="e">
        <f ca="1">I46 * I$19 * I$47</f>
        <v>#N/A</v>
      </c>
      <c r="J48" s="129" t="e">
        <f t="shared" ref="J48:BU48" ca="1" si="19">J46 * J$19 * J$47</f>
        <v>#N/A</v>
      </c>
      <c r="K48" s="129" t="e">
        <f t="shared" ca="1" si="19"/>
        <v>#N/A</v>
      </c>
      <c r="L48" s="129" t="e">
        <f t="shared" ca="1" si="19"/>
        <v>#N/A</v>
      </c>
      <c r="M48" s="129" t="e">
        <f t="shared" ca="1" si="19"/>
        <v>#N/A</v>
      </c>
      <c r="N48" s="129" t="e">
        <f t="shared" ca="1" si="19"/>
        <v>#N/A</v>
      </c>
      <c r="O48" s="129" t="e">
        <f t="shared" ca="1" si="19"/>
        <v>#N/A</v>
      </c>
      <c r="P48" s="129" t="e">
        <f t="shared" ca="1" si="19"/>
        <v>#N/A</v>
      </c>
      <c r="Q48" s="129" t="e">
        <f t="shared" ca="1" si="19"/>
        <v>#N/A</v>
      </c>
      <c r="R48" s="129" t="e">
        <f t="shared" ca="1" si="19"/>
        <v>#N/A</v>
      </c>
      <c r="S48" s="129" t="e">
        <f t="shared" ca="1" si="19"/>
        <v>#N/A</v>
      </c>
      <c r="T48" s="129" t="e">
        <f t="shared" ca="1" si="19"/>
        <v>#N/A</v>
      </c>
      <c r="U48" s="129" t="e">
        <f t="shared" ca="1" si="19"/>
        <v>#N/A</v>
      </c>
      <c r="V48" s="129" t="e">
        <f t="shared" ca="1" si="19"/>
        <v>#N/A</v>
      </c>
      <c r="W48" s="129" t="e">
        <f t="shared" ca="1" si="19"/>
        <v>#N/A</v>
      </c>
      <c r="X48" s="129" t="e">
        <f t="shared" ca="1" si="19"/>
        <v>#N/A</v>
      </c>
      <c r="Y48" s="129" t="e">
        <f t="shared" ca="1" si="19"/>
        <v>#N/A</v>
      </c>
      <c r="Z48" s="129" t="e">
        <f t="shared" ca="1" si="19"/>
        <v>#N/A</v>
      </c>
      <c r="AA48" s="129" t="e">
        <f t="shared" ca="1" si="19"/>
        <v>#N/A</v>
      </c>
      <c r="AB48" s="129" t="e">
        <f t="shared" ca="1" si="19"/>
        <v>#N/A</v>
      </c>
      <c r="AC48" s="129" t="e">
        <f t="shared" ca="1" si="19"/>
        <v>#N/A</v>
      </c>
      <c r="AD48" s="129" t="e">
        <f t="shared" ca="1" si="19"/>
        <v>#N/A</v>
      </c>
      <c r="AE48" s="129" t="e">
        <f t="shared" ca="1" si="19"/>
        <v>#N/A</v>
      </c>
      <c r="AF48" s="129" t="e">
        <f t="shared" ca="1" si="19"/>
        <v>#N/A</v>
      </c>
      <c r="AG48" s="129" t="e">
        <f t="shared" ca="1" si="19"/>
        <v>#N/A</v>
      </c>
      <c r="AH48" s="129" t="e">
        <f t="shared" ca="1" si="19"/>
        <v>#N/A</v>
      </c>
      <c r="AI48" s="129" t="e">
        <f t="shared" ca="1" si="19"/>
        <v>#N/A</v>
      </c>
      <c r="AJ48" s="129" t="e">
        <f t="shared" ca="1" si="19"/>
        <v>#N/A</v>
      </c>
      <c r="AK48" s="129" t="e">
        <f t="shared" ca="1" si="19"/>
        <v>#N/A</v>
      </c>
      <c r="AL48" s="129" t="e">
        <f t="shared" ca="1" si="19"/>
        <v>#N/A</v>
      </c>
      <c r="AM48" s="129" t="e">
        <f t="shared" ca="1" si="19"/>
        <v>#N/A</v>
      </c>
      <c r="AN48" s="129" t="e">
        <f t="shared" ca="1" si="19"/>
        <v>#N/A</v>
      </c>
      <c r="AO48" s="129" t="e">
        <f t="shared" ca="1" si="19"/>
        <v>#N/A</v>
      </c>
      <c r="AP48" s="129" t="e">
        <f t="shared" ca="1" si="19"/>
        <v>#N/A</v>
      </c>
      <c r="AQ48" s="129" t="e">
        <f t="shared" ca="1" si="19"/>
        <v>#N/A</v>
      </c>
      <c r="AR48" s="129" t="e">
        <f t="shared" ca="1" si="19"/>
        <v>#N/A</v>
      </c>
      <c r="AS48" s="129" t="e">
        <f t="shared" ca="1" si="19"/>
        <v>#N/A</v>
      </c>
      <c r="AT48" s="129" t="e">
        <f t="shared" ca="1" si="19"/>
        <v>#N/A</v>
      </c>
      <c r="AU48" s="129" t="e">
        <f t="shared" ca="1" si="19"/>
        <v>#N/A</v>
      </c>
      <c r="AV48" s="129" t="e">
        <f t="shared" ca="1" si="19"/>
        <v>#N/A</v>
      </c>
      <c r="AW48" s="129" t="e">
        <f t="shared" ca="1" si="19"/>
        <v>#N/A</v>
      </c>
      <c r="AX48" s="129" t="e">
        <f t="shared" ca="1" si="19"/>
        <v>#N/A</v>
      </c>
      <c r="AY48" s="129" t="e">
        <f t="shared" ca="1" si="19"/>
        <v>#N/A</v>
      </c>
      <c r="AZ48" s="129" t="e">
        <f t="shared" ca="1" si="19"/>
        <v>#N/A</v>
      </c>
      <c r="BA48" s="129" t="e">
        <f t="shared" ca="1" si="19"/>
        <v>#N/A</v>
      </c>
      <c r="BB48" s="129" t="e">
        <f t="shared" ca="1" si="19"/>
        <v>#N/A</v>
      </c>
      <c r="BC48" s="129" t="e">
        <f t="shared" ca="1" si="19"/>
        <v>#N/A</v>
      </c>
      <c r="BD48" s="129" t="e">
        <f t="shared" ca="1" si="19"/>
        <v>#N/A</v>
      </c>
      <c r="BE48" s="129" t="e">
        <f t="shared" ca="1" si="19"/>
        <v>#N/A</v>
      </c>
      <c r="BF48" s="129" t="e">
        <f t="shared" ca="1" si="19"/>
        <v>#N/A</v>
      </c>
      <c r="BG48" s="129" t="e">
        <f t="shared" ca="1" si="19"/>
        <v>#N/A</v>
      </c>
      <c r="BH48" s="129" t="e">
        <f t="shared" ca="1" si="19"/>
        <v>#N/A</v>
      </c>
      <c r="BI48" s="129" t="e">
        <f t="shared" ca="1" si="19"/>
        <v>#N/A</v>
      </c>
      <c r="BJ48" s="129" t="e">
        <f t="shared" ca="1" si="19"/>
        <v>#N/A</v>
      </c>
      <c r="BK48" s="129" t="e">
        <f t="shared" ca="1" si="19"/>
        <v>#N/A</v>
      </c>
      <c r="BL48" s="129" t="e">
        <f t="shared" ca="1" si="19"/>
        <v>#N/A</v>
      </c>
      <c r="BM48" s="129" t="e">
        <f t="shared" ca="1" si="19"/>
        <v>#N/A</v>
      </c>
      <c r="BN48" s="129" t="e">
        <f t="shared" ca="1" si="19"/>
        <v>#N/A</v>
      </c>
      <c r="BO48" s="129" t="e">
        <f t="shared" ca="1" si="19"/>
        <v>#N/A</v>
      </c>
      <c r="BP48" s="129" t="e">
        <f t="shared" ca="1" si="19"/>
        <v>#N/A</v>
      </c>
      <c r="BQ48" s="129" t="e">
        <f t="shared" ca="1" si="19"/>
        <v>#N/A</v>
      </c>
      <c r="BR48" s="129" t="e">
        <f t="shared" ca="1" si="19"/>
        <v>#N/A</v>
      </c>
      <c r="BS48" s="129" t="e">
        <f t="shared" ca="1" si="19"/>
        <v>#N/A</v>
      </c>
      <c r="BT48" s="129" t="e">
        <f t="shared" ca="1" si="19"/>
        <v>#N/A</v>
      </c>
      <c r="BU48" s="129" t="e">
        <f t="shared" ca="1" si="19"/>
        <v>#N/A</v>
      </c>
      <c r="BV48" s="129" t="e">
        <f t="shared" ref="BV48" ca="1" si="20">BV46 * BV$19 * BV$47</f>
        <v>#N/A</v>
      </c>
    </row>
    <row r="49" spans="1:74">
      <c r="A49" s="214" t="s">
        <v>4820</v>
      </c>
      <c r="B49" s="29" t="s">
        <v>3</v>
      </c>
      <c r="H49" s="153"/>
      <c r="I49" s="121" t="e">
        <f ca="1">IF(I48&gt;0, 1, 0)</f>
        <v>#N/A</v>
      </c>
      <c r="J49" s="121" t="e">
        <f t="shared" ref="J49:BU49" ca="1" si="21">IF(J48&gt;0, 1, 0)</f>
        <v>#N/A</v>
      </c>
      <c r="K49" s="121" t="e">
        <f t="shared" ca="1" si="21"/>
        <v>#N/A</v>
      </c>
      <c r="L49" s="121" t="e">
        <f t="shared" ca="1" si="21"/>
        <v>#N/A</v>
      </c>
      <c r="M49" s="121" t="e">
        <f t="shared" ca="1" si="21"/>
        <v>#N/A</v>
      </c>
      <c r="N49" s="121" t="e">
        <f t="shared" ca="1" si="21"/>
        <v>#N/A</v>
      </c>
      <c r="O49" s="121" t="e">
        <f t="shared" ca="1" si="21"/>
        <v>#N/A</v>
      </c>
      <c r="P49" s="121" t="e">
        <f t="shared" ca="1" si="21"/>
        <v>#N/A</v>
      </c>
      <c r="Q49" s="121" t="e">
        <f t="shared" ca="1" si="21"/>
        <v>#N/A</v>
      </c>
      <c r="R49" s="121" t="e">
        <f t="shared" ca="1" si="21"/>
        <v>#N/A</v>
      </c>
      <c r="S49" s="121" t="e">
        <f t="shared" ca="1" si="21"/>
        <v>#N/A</v>
      </c>
      <c r="T49" s="121" t="e">
        <f t="shared" ca="1" si="21"/>
        <v>#N/A</v>
      </c>
      <c r="U49" s="121" t="e">
        <f t="shared" ca="1" si="21"/>
        <v>#N/A</v>
      </c>
      <c r="V49" s="121" t="e">
        <f t="shared" ca="1" si="21"/>
        <v>#N/A</v>
      </c>
      <c r="W49" s="121" t="e">
        <f t="shared" ca="1" si="21"/>
        <v>#N/A</v>
      </c>
      <c r="X49" s="121" t="e">
        <f t="shared" ca="1" si="21"/>
        <v>#N/A</v>
      </c>
      <c r="Y49" s="121" t="e">
        <f t="shared" ca="1" si="21"/>
        <v>#N/A</v>
      </c>
      <c r="Z49" s="121" t="e">
        <f t="shared" ca="1" si="21"/>
        <v>#N/A</v>
      </c>
      <c r="AA49" s="121" t="e">
        <f t="shared" ca="1" si="21"/>
        <v>#N/A</v>
      </c>
      <c r="AB49" s="121" t="e">
        <f t="shared" ca="1" si="21"/>
        <v>#N/A</v>
      </c>
      <c r="AC49" s="121" t="e">
        <f t="shared" ca="1" si="21"/>
        <v>#N/A</v>
      </c>
      <c r="AD49" s="121" t="e">
        <f t="shared" ca="1" si="21"/>
        <v>#N/A</v>
      </c>
      <c r="AE49" s="121" t="e">
        <f t="shared" ca="1" si="21"/>
        <v>#N/A</v>
      </c>
      <c r="AF49" s="121" t="e">
        <f t="shared" ca="1" si="21"/>
        <v>#N/A</v>
      </c>
      <c r="AG49" s="121" t="e">
        <f t="shared" ca="1" si="21"/>
        <v>#N/A</v>
      </c>
      <c r="AH49" s="121" t="e">
        <f t="shared" ca="1" si="21"/>
        <v>#N/A</v>
      </c>
      <c r="AI49" s="121" t="e">
        <f t="shared" ca="1" si="21"/>
        <v>#N/A</v>
      </c>
      <c r="AJ49" s="121" t="e">
        <f t="shared" ca="1" si="21"/>
        <v>#N/A</v>
      </c>
      <c r="AK49" s="121" t="e">
        <f t="shared" ca="1" si="21"/>
        <v>#N/A</v>
      </c>
      <c r="AL49" s="121" t="e">
        <f t="shared" ca="1" si="21"/>
        <v>#N/A</v>
      </c>
      <c r="AM49" s="121" t="e">
        <f t="shared" ca="1" si="21"/>
        <v>#N/A</v>
      </c>
      <c r="AN49" s="121" t="e">
        <f t="shared" ca="1" si="21"/>
        <v>#N/A</v>
      </c>
      <c r="AO49" s="121" t="e">
        <f t="shared" ca="1" si="21"/>
        <v>#N/A</v>
      </c>
      <c r="AP49" s="121" t="e">
        <f t="shared" ca="1" si="21"/>
        <v>#N/A</v>
      </c>
      <c r="AQ49" s="121" t="e">
        <f t="shared" ca="1" si="21"/>
        <v>#N/A</v>
      </c>
      <c r="AR49" s="121" t="e">
        <f t="shared" ca="1" si="21"/>
        <v>#N/A</v>
      </c>
      <c r="AS49" s="121" t="e">
        <f t="shared" ca="1" si="21"/>
        <v>#N/A</v>
      </c>
      <c r="AT49" s="121" t="e">
        <f t="shared" ca="1" si="21"/>
        <v>#N/A</v>
      </c>
      <c r="AU49" s="121" t="e">
        <f t="shared" ca="1" si="21"/>
        <v>#N/A</v>
      </c>
      <c r="AV49" s="121" t="e">
        <f t="shared" ca="1" si="21"/>
        <v>#N/A</v>
      </c>
      <c r="AW49" s="121" t="e">
        <f t="shared" ca="1" si="21"/>
        <v>#N/A</v>
      </c>
      <c r="AX49" s="121" t="e">
        <f t="shared" ca="1" si="21"/>
        <v>#N/A</v>
      </c>
      <c r="AY49" s="121" t="e">
        <f t="shared" ca="1" si="21"/>
        <v>#N/A</v>
      </c>
      <c r="AZ49" s="121" t="e">
        <f t="shared" ca="1" si="21"/>
        <v>#N/A</v>
      </c>
      <c r="BA49" s="121" t="e">
        <f t="shared" ca="1" si="21"/>
        <v>#N/A</v>
      </c>
      <c r="BB49" s="121" t="e">
        <f t="shared" ca="1" si="21"/>
        <v>#N/A</v>
      </c>
      <c r="BC49" s="121" t="e">
        <f t="shared" ca="1" si="21"/>
        <v>#N/A</v>
      </c>
      <c r="BD49" s="121" t="e">
        <f t="shared" ca="1" si="21"/>
        <v>#N/A</v>
      </c>
      <c r="BE49" s="121" t="e">
        <f t="shared" ca="1" si="21"/>
        <v>#N/A</v>
      </c>
      <c r="BF49" s="121" t="e">
        <f t="shared" ca="1" si="21"/>
        <v>#N/A</v>
      </c>
      <c r="BG49" s="121" t="e">
        <f t="shared" ca="1" si="21"/>
        <v>#N/A</v>
      </c>
      <c r="BH49" s="121" t="e">
        <f t="shared" ca="1" si="21"/>
        <v>#N/A</v>
      </c>
      <c r="BI49" s="121" t="e">
        <f t="shared" ca="1" si="21"/>
        <v>#N/A</v>
      </c>
      <c r="BJ49" s="121" t="e">
        <f t="shared" ca="1" si="21"/>
        <v>#N/A</v>
      </c>
      <c r="BK49" s="121" t="e">
        <f t="shared" ca="1" si="21"/>
        <v>#N/A</v>
      </c>
      <c r="BL49" s="121" t="e">
        <f t="shared" ca="1" si="21"/>
        <v>#N/A</v>
      </c>
      <c r="BM49" s="121" t="e">
        <f t="shared" ca="1" si="21"/>
        <v>#N/A</v>
      </c>
      <c r="BN49" s="121" t="e">
        <f t="shared" ca="1" si="21"/>
        <v>#N/A</v>
      </c>
      <c r="BO49" s="121" t="e">
        <f t="shared" ca="1" si="21"/>
        <v>#N/A</v>
      </c>
      <c r="BP49" s="121" t="e">
        <f t="shared" ca="1" si="21"/>
        <v>#N/A</v>
      </c>
      <c r="BQ49" s="121" t="e">
        <f t="shared" ca="1" si="21"/>
        <v>#N/A</v>
      </c>
      <c r="BR49" s="121" t="e">
        <f t="shared" ca="1" si="21"/>
        <v>#N/A</v>
      </c>
      <c r="BS49" s="121" t="e">
        <f t="shared" ca="1" si="21"/>
        <v>#N/A</v>
      </c>
      <c r="BT49" s="121" t="e">
        <f t="shared" ca="1" si="21"/>
        <v>#N/A</v>
      </c>
      <c r="BU49" s="121" t="e">
        <f t="shared" ca="1" si="21"/>
        <v>#N/A</v>
      </c>
      <c r="BV49" s="121" t="e">
        <f t="shared" ref="BV49" ca="1" si="22">IF(BV48&gt;0, 1, 0)</f>
        <v>#N/A</v>
      </c>
    </row>
    <row r="50" spans="1:74">
      <c r="A50" s="156" t="s">
        <v>4808</v>
      </c>
      <c r="C50" s="146">
        <f ca="1">MATCH(_xlfn.MAXIFS($C$51:$C$53, $C$51:$C$53, "&lt;="&amp;$H$8), $C$51:$C$53, 0)</f>
        <v>2</v>
      </c>
      <c r="D50" s="133" t="s">
        <v>4784</v>
      </c>
      <c r="E50" s="133" t="s">
        <v>4781</v>
      </c>
      <c r="H50" s="146"/>
    </row>
    <row r="51" spans="1:74">
      <c r="A51" s="214" t="s">
        <v>4784</v>
      </c>
      <c r="B51" s="29" t="s">
        <v>3</v>
      </c>
      <c r="C51" s="51">
        <v>-50</v>
      </c>
      <c r="D51" s="51">
        <v>0.5</v>
      </c>
      <c r="E51" s="51">
        <v>0.25</v>
      </c>
      <c r="H51" s="200" cm="1">
        <f t="array" aca="1" ref="H51" ca="1">IF($H$5="A", INDEX($D$51:$D$53, $C$50), 0)</f>
        <v>0</v>
      </c>
    </row>
    <row r="52" spans="1:74">
      <c r="A52" s="214" t="s">
        <v>4816</v>
      </c>
      <c r="B52" s="29" t="s">
        <v>2</v>
      </c>
      <c r="C52" s="51">
        <v>0</v>
      </c>
      <c r="D52" s="51">
        <v>0.5</v>
      </c>
      <c r="E52" s="51">
        <v>0.125</v>
      </c>
      <c r="H52" s="196">
        <f ca="1">$H$51*$H$11/24</f>
        <v>0</v>
      </c>
    </row>
    <row r="53" spans="1:74">
      <c r="A53" s="214" t="s">
        <v>4817</v>
      </c>
      <c r="B53" s="29" t="s">
        <v>4759</v>
      </c>
      <c r="C53" s="51">
        <v>8</v>
      </c>
      <c r="D53" s="51">
        <v>0</v>
      </c>
      <c r="E53" s="51">
        <v>0</v>
      </c>
      <c r="H53" s="153"/>
      <c r="I53" s="126" t="e">
        <f ca="1">IF(I$48&gt;0, $H$52, 0)</f>
        <v>#N/A</v>
      </c>
      <c r="J53" s="126" t="e">
        <f t="shared" ref="J53:BU53" ca="1" si="23">IF(J48&gt;0, $H$52, 0)</f>
        <v>#N/A</v>
      </c>
      <c r="K53" s="126" t="e">
        <f t="shared" ca="1" si="23"/>
        <v>#N/A</v>
      </c>
      <c r="L53" s="126" t="e">
        <f t="shared" ca="1" si="23"/>
        <v>#N/A</v>
      </c>
      <c r="M53" s="126" t="e">
        <f t="shared" ca="1" si="23"/>
        <v>#N/A</v>
      </c>
      <c r="N53" s="126" t="e">
        <f t="shared" ca="1" si="23"/>
        <v>#N/A</v>
      </c>
      <c r="O53" s="126" t="e">
        <f t="shared" ca="1" si="23"/>
        <v>#N/A</v>
      </c>
      <c r="P53" s="126" t="e">
        <f t="shared" ca="1" si="23"/>
        <v>#N/A</v>
      </c>
      <c r="Q53" s="126" t="e">
        <f t="shared" ca="1" si="23"/>
        <v>#N/A</v>
      </c>
      <c r="R53" s="126" t="e">
        <f t="shared" ca="1" si="23"/>
        <v>#N/A</v>
      </c>
      <c r="S53" s="126" t="e">
        <f t="shared" ca="1" si="23"/>
        <v>#N/A</v>
      </c>
      <c r="T53" s="126" t="e">
        <f t="shared" ca="1" si="23"/>
        <v>#N/A</v>
      </c>
      <c r="U53" s="126" t="e">
        <f t="shared" ca="1" si="23"/>
        <v>#N/A</v>
      </c>
      <c r="V53" s="126" t="e">
        <f t="shared" ca="1" si="23"/>
        <v>#N/A</v>
      </c>
      <c r="W53" s="126" t="e">
        <f t="shared" ca="1" si="23"/>
        <v>#N/A</v>
      </c>
      <c r="X53" s="126" t="e">
        <f t="shared" ca="1" si="23"/>
        <v>#N/A</v>
      </c>
      <c r="Y53" s="126" t="e">
        <f t="shared" ca="1" si="23"/>
        <v>#N/A</v>
      </c>
      <c r="Z53" s="126" t="e">
        <f t="shared" ca="1" si="23"/>
        <v>#N/A</v>
      </c>
      <c r="AA53" s="126" t="e">
        <f t="shared" ca="1" si="23"/>
        <v>#N/A</v>
      </c>
      <c r="AB53" s="126" t="e">
        <f t="shared" ca="1" si="23"/>
        <v>#N/A</v>
      </c>
      <c r="AC53" s="126" t="e">
        <f t="shared" ca="1" si="23"/>
        <v>#N/A</v>
      </c>
      <c r="AD53" s="126" t="e">
        <f t="shared" ca="1" si="23"/>
        <v>#N/A</v>
      </c>
      <c r="AE53" s="126" t="e">
        <f t="shared" ca="1" si="23"/>
        <v>#N/A</v>
      </c>
      <c r="AF53" s="126" t="e">
        <f t="shared" ca="1" si="23"/>
        <v>#N/A</v>
      </c>
      <c r="AG53" s="126" t="e">
        <f t="shared" ca="1" si="23"/>
        <v>#N/A</v>
      </c>
      <c r="AH53" s="126" t="e">
        <f t="shared" ca="1" si="23"/>
        <v>#N/A</v>
      </c>
      <c r="AI53" s="126" t="e">
        <f t="shared" ca="1" si="23"/>
        <v>#N/A</v>
      </c>
      <c r="AJ53" s="126" t="e">
        <f t="shared" ca="1" si="23"/>
        <v>#N/A</v>
      </c>
      <c r="AK53" s="126" t="e">
        <f t="shared" ca="1" si="23"/>
        <v>#N/A</v>
      </c>
      <c r="AL53" s="126" t="e">
        <f t="shared" ca="1" si="23"/>
        <v>#N/A</v>
      </c>
      <c r="AM53" s="126" t="e">
        <f t="shared" ca="1" si="23"/>
        <v>#N/A</v>
      </c>
      <c r="AN53" s="126" t="e">
        <f t="shared" ca="1" si="23"/>
        <v>#N/A</v>
      </c>
      <c r="AO53" s="126" t="e">
        <f t="shared" ca="1" si="23"/>
        <v>#N/A</v>
      </c>
      <c r="AP53" s="126" t="e">
        <f t="shared" ca="1" si="23"/>
        <v>#N/A</v>
      </c>
      <c r="AQ53" s="126" t="e">
        <f t="shared" ca="1" si="23"/>
        <v>#N/A</v>
      </c>
      <c r="AR53" s="126" t="e">
        <f t="shared" ca="1" si="23"/>
        <v>#N/A</v>
      </c>
      <c r="AS53" s="126" t="e">
        <f t="shared" ca="1" si="23"/>
        <v>#N/A</v>
      </c>
      <c r="AT53" s="126" t="e">
        <f t="shared" ca="1" si="23"/>
        <v>#N/A</v>
      </c>
      <c r="AU53" s="126" t="e">
        <f t="shared" ca="1" si="23"/>
        <v>#N/A</v>
      </c>
      <c r="AV53" s="126" t="e">
        <f t="shared" ca="1" si="23"/>
        <v>#N/A</v>
      </c>
      <c r="AW53" s="126" t="e">
        <f t="shared" ca="1" si="23"/>
        <v>#N/A</v>
      </c>
      <c r="AX53" s="126" t="e">
        <f t="shared" ca="1" si="23"/>
        <v>#N/A</v>
      </c>
      <c r="AY53" s="126" t="e">
        <f t="shared" ca="1" si="23"/>
        <v>#N/A</v>
      </c>
      <c r="AZ53" s="126" t="e">
        <f t="shared" ca="1" si="23"/>
        <v>#N/A</v>
      </c>
      <c r="BA53" s="126" t="e">
        <f t="shared" ca="1" si="23"/>
        <v>#N/A</v>
      </c>
      <c r="BB53" s="126" t="e">
        <f t="shared" ca="1" si="23"/>
        <v>#N/A</v>
      </c>
      <c r="BC53" s="126" t="e">
        <f t="shared" ca="1" si="23"/>
        <v>#N/A</v>
      </c>
      <c r="BD53" s="126" t="e">
        <f t="shared" ca="1" si="23"/>
        <v>#N/A</v>
      </c>
      <c r="BE53" s="126" t="e">
        <f t="shared" ca="1" si="23"/>
        <v>#N/A</v>
      </c>
      <c r="BF53" s="126" t="e">
        <f t="shared" ca="1" si="23"/>
        <v>#N/A</v>
      </c>
      <c r="BG53" s="126" t="e">
        <f t="shared" ca="1" si="23"/>
        <v>#N/A</v>
      </c>
      <c r="BH53" s="126" t="e">
        <f t="shared" ca="1" si="23"/>
        <v>#N/A</v>
      </c>
      <c r="BI53" s="126" t="e">
        <f t="shared" ca="1" si="23"/>
        <v>#N/A</v>
      </c>
      <c r="BJ53" s="126" t="e">
        <f t="shared" ca="1" si="23"/>
        <v>#N/A</v>
      </c>
      <c r="BK53" s="126" t="e">
        <f t="shared" ca="1" si="23"/>
        <v>#N/A</v>
      </c>
      <c r="BL53" s="126" t="e">
        <f t="shared" ca="1" si="23"/>
        <v>#N/A</v>
      </c>
      <c r="BM53" s="126" t="e">
        <f t="shared" ca="1" si="23"/>
        <v>#N/A</v>
      </c>
      <c r="BN53" s="126" t="e">
        <f t="shared" ca="1" si="23"/>
        <v>#N/A</v>
      </c>
      <c r="BO53" s="126" t="e">
        <f t="shared" ca="1" si="23"/>
        <v>#N/A</v>
      </c>
      <c r="BP53" s="126" t="e">
        <f t="shared" ca="1" si="23"/>
        <v>#N/A</v>
      </c>
      <c r="BQ53" s="126" t="e">
        <f t="shared" ca="1" si="23"/>
        <v>#N/A</v>
      </c>
      <c r="BR53" s="126" t="e">
        <f t="shared" ca="1" si="23"/>
        <v>#N/A</v>
      </c>
      <c r="BS53" s="126" t="e">
        <f t="shared" ca="1" si="23"/>
        <v>#N/A</v>
      </c>
      <c r="BT53" s="126" t="e">
        <f t="shared" ca="1" si="23"/>
        <v>#N/A</v>
      </c>
      <c r="BU53" s="126" t="e">
        <f t="shared" ca="1" si="23"/>
        <v>#N/A</v>
      </c>
      <c r="BV53" s="126" t="e">
        <f t="shared" ref="BV53" ca="1" si="24">IF(BV48&gt;0, $H$52, 0)</f>
        <v>#N/A</v>
      </c>
    </row>
    <row r="54" spans="1:74">
      <c r="A54" s="214" t="s">
        <v>4955</v>
      </c>
      <c r="B54" s="29" t="s">
        <v>4759</v>
      </c>
      <c r="D54" s="145"/>
      <c r="H54" s="153"/>
      <c r="I54" s="129" t="e">
        <f ca="1">I53 * I$19</f>
        <v>#N/A</v>
      </c>
      <c r="J54" s="129" t="e">
        <f t="shared" ref="J54:BU54" ca="1" si="25">J53 * J$19</f>
        <v>#N/A</v>
      </c>
      <c r="K54" s="129" t="e">
        <f t="shared" ca="1" si="25"/>
        <v>#N/A</v>
      </c>
      <c r="L54" s="129" t="e">
        <f t="shared" ca="1" si="25"/>
        <v>#N/A</v>
      </c>
      <c r="M54" s="129" t="e">
        <f t="shared" ca="1" si="25"/>
        <v>#N/A</v>
      </c>
      <c r="N54" s="129" t="e">
        <f t="shared" ca="1" si="25"/>
        <v>#N/A</v>
      </c>
      <c r="O54" s="129" t="e">
        <f t="shared" ca="1" si="25"/>
        <v>#N/A</v>
      </c>
      <c r="P54" s="129" t="e">
        <f t="shared" ca="1" si="25"/>
        <v>#N/A</v>
      </c>
      <c r="Q54" s="129" t="e">
        <f t="shared" ca="1" si="25"/>
        <v>#N/A</v>
      </c>
      <c r="R54" s="129" t="e">
        <f t="shared" ca="1" si="25"/>
        <v>#N/A</v>
      </c>
      <c r="S54" s="129" t="e">
        <f t="shared" ca="1" si="25"/>
        <v>#N/A</v>
      </c>
      <c r="T54" s="129" t="e">
        <f t="shared" ca="1" si="25"/>
        <v>#N/A</v>
      </c>
      <c r="U54" s="129" t="e">
        <f t="shared" ca="1" si="25"/>
        <v>#N/A</v>
      </c>
      <c r="V54" s="129" t="e">
        <f t="shared" ca="1" si="25"/>
        <v>#N/A</v>
      </c>
      <c r="W54" s="129" t="e">
        <f t="shared" ca="1" si="25"/>
        <v>#N/A</v>
      </c>
      <c r="X54" s="129" t="e">
        <f t="shared" ca="1" si="25"/>
        <v>#N/A</v>
      </c>
      <c r="Y54" s="129" t="e">
        <f t="shared" ca="1" si="25"/>
        <v>#N/A</v>
      </c>
      <c r="Z54" s="129" t="e">
        <f t="shared" ca="1" si="25"/>
        <v>#N/A</v>
      </c>
      <c r="AA54" s="129" t="e">
        <f t="shared" ca="1" si="25"/>
        <v>#N/A</v>
      </c>
      <c r="AB54" s="129" t="e">
        <f t="shared" ca="1" si="25"/>
        <v>#N/A</v>
      </c>
      <c r="AC54" s="129" t="e">
        <f t="shared" ca="1" si="25"/>
        <v>#N/A</v>
      </c>
      <c r="AD54" s="129" t="e">
        <f t="shared" ca="1" si="25"/>
        <v>#N/A</v>
      </c>
      <c r="AE54" s="129" t="e">
        <f t="shared" ca="1" si="25"/>
        <v>#N/A</v>
      </c>
      <c r="AF54" s="129" t="e">
        <f t="shared" ca="1" si="25"/>
        <v>#N/A</v>
      </c>
      <c r="AG54" s="129" t="e">
        <f t="shared" ca="1" si="25"/>
        <v>#N/A</v>
      </c>
      <c r="AH54" s="129" t="e">
        <f t="shared" ca="1" si="25"/>
        <v>#N/A</v>
      </c>
      <c r="AI54" s="129" t="e">
        <f t="shared" ca="1" si="25"/>
        <v>#N/A</v>
      </c>
      <c r="AJ54" s="129" t="e">
        <f t="shared" ca="1" si="25"/>
        <v>#N/A</v>
      </c>
      <c r="AK54" s="129" t="e">
        <f t="shared" ca="1" si="25"/>
        <v>#N/A</v>
      </c>
      <c r="AL54" s="129" t="e">
        <f t="shared" ca="1" si="25"/>
        <v>#N/A</v>
      </c>
      <c r="AM54" s="129" t="e">
        <f t="shared" ca="1" si="25"/>
        <v>#N/A</v>
      </c>
      <c r="AN54" s="129" t="e">
        <f t="shared" ca="1" si="25"/>
        <v>#N/A</v>
      </c>
      <c r="AO54" s="129" t="e">
        <f t="shared" ca="1" si="25"/>
        <v>#N/A</v>
      </c>
      <c r="AP54" s="129" t="e">
        <f t="shared" ca="1" si="25"/>
        <v>#N/A</v>
      </c>
      <c r="AQ54" s="129" t="e">
        <f t="shared" ca="1" si="25"/>
        <v>#N/A</v>
      </c>
      <c r="AR54" s="129" t="e">
        <f t="shared" ca="1" si="25"/>
        <v>#N/A</v>
      </c>
      <c r="AS54" s="129" t="e">
        <f t="shared" ca="1" si="25"/>
        <v>#N/A</v>
      </c>
      <c r="AT54" s="129" t="e">
        <f t="shared" ca="1" si="25"/>
        <v>#N/A</v>
      </c>
      <c r="AU54" s="129" t="e">
        <f t="shared" ca="1" si="25"/>
        <v>#N/A</v>
      </c>
      <c r="AV54" s="129" t="e">
        <f t="shared" ca="1" si="25"/>
        <v>#N/A</v>
      </c>
      <c r="AW54" s="129" t="e">
        <f t="shared" ca="1" si="25"/>
        <v>#N/A</v>
      </c>
      <c r="AX54" s="129" t="e">
        <f t="shared" ca="1" si="25"/>
        <v>#N/A</v>
      </c>
      <c r="AY54" s="129" t="e">
        <f t="shared" ca="1" si="25"/>
        <v>#N/A</v>
      </c>
      <c r="AZ54" s="129" t="e">
        <f t="shared" ca="1" si="25"/>
        <v>#N/A</v>
      </c>
      <c r="BA54" s="129" t="e">
        <f t="shared" ca="1" si="25"/>
        <v>#N/A</v>
      </c>
      <c r="BB54" s="129" t="e">
        <f t="shared" ca="1" si="25"/>
        <v>#N/A</v>
      </c>
      <c r="BC54" s="129" t="e">
        <f t="shared" ca="1" si="25"/>
        <v>#N/A</v>
      </c>
      <c r="BD54" s="129" t="e">
        <f t="shared" ca="1" si="25"/>
        <v>#N/A</v>
      </c>
      <c r="BE54" s="129" t="e">
        <f t="shared" ca="1" si="25"/>
        <v>#N/A</v>
      </c>
      <c r="BF54" s="129" t="e">
        <f t="shared" ca="1" si="25"/>
        <v>#N/A</v>
      </c>
      <c r="BG54" s="129" t="e">
        <f t="shared" ca="1" si="25"/>
        <v>#N/A</v>
      </c>
      <c r="BH54" s="129" t="e">
        <f t="shared" ca="1" si="25"/>
        <v>#N/A</v>
      </c>
      <c r="BI54" s="129" t="e">
        <f t="shared" ca="1" si="25"/>
        <v>#N/A</v>
      </c>
      <c r="BJ54" s="129" t="e">
        <f t="shared" ca="1" si="25"/>
        <v>#N/A</v>
      </c>
      <c r="BK54" s="129" t="e">
        <f t="shared" ca="1" si="25"/>
        <v>#N/A</v>
      </c>
      <c r="BL54" s="129" t="e">
        <f t="shared" ca="1" si="25"/>
        <v>#N/A</v>
      </c>
      <c r="BM54" s="129" t="e">
        <f t="shared" ca="1" si="25"/>
        <v>#N/A</v>
      </c>
      <c r="BN54" s="129" t="e">
        <f t="shared" ca="1" si="25"/>
        <v>#N/A</v>
      </c>
      <c r="BO54" s="129" t="e">
        <f t="shared" ca="1" si="25"/>
        <v>#N/A</v>
      </c>
      <c r="BP54" s="129" t="e">
        <f t="shared" ca="1" si="25"/>
        <v>#N/A</v>
      </c>
      <c r="BQ54" s="129" t="e">
        <f t="shared" ca="1" si="25"/>
        <v>#N/A</v>
      </c>
      <c r="BR54" s="129" t="e">
        <f t="shared" ca="1" si="25"/>
        <v>#N/A</v>
      </c>
      <c r="BS54" s="129" t="e">
        <f t="shared" ca="1" si="25"/>
        <v>#N/A</v>
      </c>
      <c r="BT54" s="129" t="e">
        <f t="shared" ca="1" si="25"/>
        <v>#N/A</v>
      </c>
      <c r="BU54" s="129" t="e">
        <f t="shared" ca="1" si="25"/>
        <v>#N/A</v>
      </c>
      <c r="BV54" s="129" t="e">
        <f t="shared" ref="BV54" ca="1" si="26">BV53 * BV$19</f>
        <v>#N/A</v>
      </c>
    </row>
    <row r="55" spans="1:74">
      <c r="A55" s="214" t="s">
        <v>4956</v>
      </c>
      <c r="B55" s="29" t="s">
        <v>4609</v>
      </c>
      <c r="C55" s="143"/>
      <c r="D55" s="143"/>
      <c r="E55" s="143"/>
      <c r="F55" s="143"/>
      <c r="H55" s="199" t="e">
        <f ca="1">SUM(I54:BV54)/1000</f>
        <v>#N/A</v>
      </c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</row>
    <row r="56" spans="1:74">
      <c r="A56" s="214" t="s">
        <v>4781</v>
      </c>
      <c r="B56" s="29" t="s">
        <v>3</v>
      </c>
      <c r="H56" s="203" cm="1">
        <f t="array" aca="1" ref="H56" ca="1">IF($H$5="A", INDEX($E$51:$E$53, $C$50), 0)</f>
        <v>0</v>
      </c>
    </row>
    <row r="57" spans="1:74">
      <c r="A57" s="214" t="s">
        <v>4783</v>
      </c>
      <c r="B57" s="29" t="s">
        <v>2</v>
      </c>
      <c r="H57" s="201">
        <f ca="1">$H$56 * $H$11 / 24</f>
        <v>0</v>
      </c>
    </row>
    <row r="58" spans="1:74">
      <c r="A58" s="214" t="s">
        <v>4798</v>
      </c>
      <c r="B58" s="29" t="s">
        <v>2</v>
      </c>
      <c r="H58" s="153"/>
      <c r="I58" s="126" t="e">
        <f t="shared" ref="I58:BT58" ca="1" si="27">IF(I$48&gt;0, $H$57, 0)</f>
        <v>#N/A</v>
      </c>
      <c r="J58" s="126" t="e">
        <f t="shared" ca="1" si="27"/>
        <v>#N/A</v>
      </c>
      <c r="K58" s="126" t="e">
        <f t="shared" ca="1" si="27"/>
        <v>#N/A</v>
      </c>
      <c r="L58" s="126" t="e">
        <f t="shared" ca="1" si="27"/>
        <v>#N/A</v>
      </c>
      <c r="M58" s="126" t="e">
        <f t="shared" ca="1" si="27"/>
        <v>#N/A</v>
      </c>
      <c r="N58" s="126" t="e">
        <f t="shared" ca="1" si="27"/>
        <v>#N/A</v>
      </c>
      <c r="O58" s="126" t="e">
        <f t="shared" ca="1" si="27"/>
        <v>#N/A</v>
      </c>
      <c r="P58" s="126" t="e">
        <f t="shared" ca="1" si="27"/>
        <v>#N/A</v>
      </c>
      <c r="Q58" s="126" t="e">
        <f t="shared" ca="1" si="27"/>
        <v>#N/A</v>
      </c>
      <c r="R58" s="126" t="e">
        <f t="shared" ca="1" si="27"/>
        <v>#N/A</v>
      </c>
      <c r="S58" s="126" t="e">
        <f t="shared" ca="1" si="27"/>
        <v>#N/A</v>
      </c>
      <c r="T58" s="126" t="e">
        <f t="shared" ca="1" si="27"/>
        <v>#N/A</v>
      </c>
      <c r="U58" s="126" t="e">
        <f t="shared" ca="1" si="27"/>
        <v>#N/A</v>
      </c>
      <c r="V58" s="126" t="e">
        <f t="shared" ca="1" si="27"/>
        <v>#N/A</v>
      </c>
      <c r="W58" s="126" t="e">
        <f t="shared" ca="1" si="27"/>
        <v>#N/A</v>
      </c>
      <c r="X58" s="126" t="e">
        <f t="shared" ca="1" si="27"/>
        <v>#N/A</v>
      </c>
      <c r="Y58" s="126" t="e">
        <f t="shared" ca="1" si="27"/>
        <v>#N/A</v>
      </c>
      <c r="Z58" s="126" t="e">
        <f t="shared" ca="1" si="27"/>
        <v>#N/A</v>
      </c>
      <c r="AA58" s="126" t="e">
        <f t="shared" ca="1" si="27"/>
        <v>#N/A</v>
      </c>
      <c r="AB58" s="126" t="e">
        <f t="shared" ca="1" si="27"/>
        <v>#N/A</v>
      </c>
      <c r="AC58" s="126" t="e">
        <f t="shared" ca="1" si="27"/>
        <v>#N/A</v>
      </c>
      <c r="AD58" s="126" t="e">
        <f t="shared" ca="1" si="27"/>
        <v>#N/A</v>
      </c>
      <c r="AE58" s="126" t="e">
        <f t="shared" ca="1" si="27"/>
        <v>#N/A</v>
      </c>
      <c r="AF58" s="126" t="e">
        <f t="shared" ca="1" si="27"/>
        <v>#N/A</v>
      </c>
      <c r="AG58" s="126" t="e">
        <f t="shared" ca="1" si="27"/>
        <v>#N/A</v>
      </c>
      <c r="AH58" s="126" t="e">
        <f t="shared" ca="1" si="27"/>
        <v>#N/A</v>
      </c>
      <c r="AI58" s="126" t="e">
        <f t="shared" ca="1" si="27"/>
        <v>#N/A</v>
      </c>
      <c r="AJ58" s="126" t="e">
        <f t="shared" ca="1" si="27"/>
        <v>#N/A</v>
      </c>
      <c r="AK58" s="126" t="e">
        <f t="shared" ca="1" si="27"/>
        <v>#N/A</v>
      </c>
      <c r="AL58" s="126" t="e">
        <f t="shared" ca="1" si="27"/>
        <v>#N/A</v>
      </c>
      <c r="AM58" s="126" t="e">
        <f t="shared" ca="1" si="27"/>
        <v>#N/A</v>
      </c>
      <c r="AN58" s="126" t="e">
        <f t="shared" ca="1" si="27"/>
        <v>#N/A</v>
      </c>
      <c r="AO58" s="126" t="e">
        <f t="shared" ca="1" si="27"/>
        <v>#N/A</v>
      </c>
      <c r="AP58" s="126" t="e">
        <f t="shared" ca="1" si="27"/>
        <v>#N/A</v>
      </c>
      <c r="AQ58" s="126" t="e">
        <f t="shared" ca="1" si="27"/>
        <v>#N/A</v>
      </c>
      <c r="AR58" s="126" t="e">
        <f t="shared" ca="1" si="27"/>
        <v>#N/A</v>
      </c>
      <c r="AS58" s="126" t="e">
        <f t="shared" ca="1" si="27"/>
        <v>#N/A</v>
      </c>
      <c r="AT58" s="126" t="e">
        <f t="shared" ca="1" si="27"/>
        <v>#N/A</v>
      </c>
      <c r="AU58" s="126" t="e">
        <f t="shared" ca="1" si="27"/>
        <v>#N/A</v>
      </c>
      <c r="AV58" s="126" t="e">
        <f t="shared" ca="1" si="27"/>
        <v>#N/A</v>
      </c>
      <c r="AW58" s="126" t="e">
        <f t="shared" ca="1" si="27"/>
        <v>#N/A</v>
      </c>
      <c r="AX58" s="126" t="e">
        <f t="shared" ca="1" si="27"/>
        <v>#N/A</v>
      </c>
      <c r="AY58" s="126" t="e">
        <f t="shared" ca="1" si="27"/>
        <v>#N/A</v>
      </c>
      <c r="AZ58" s="126" t="e">
        <f t="shared" ca="1" si="27"/>
        <v>#N/A</v>
      </c>
      <c r="BA58" s="126" t="e">
        <f t="shared" ca="1" si="27"/>
        <v>#N/A</v>
      </c>
      <c r="BB58" s="126" t="e">
        <f t="shared" ca="1" si="27"/>
        <v>#N/A</v>
      </c>
      <c r="BC58" s="126" t="e">
        <f t="shared" ca="1" si="27"/>
        <v>#N/A</v>
      </c>
      <c r="BD58" s="126" t="e">
        <f t="shared" ca="1" si="27"/>
        <v>#N/A</v>
      </c>
      <c r="BE58" s="126" t="e">
        <f t="shared" ca="1" si="27"/>
        <v>#N/A</v>
      </c>
      <c r="BF58" s="126" t="e">
        <f t="shared" ca="1" si="27"/>
        <v>#N/A</v>
      </c>
      <c r="BG58" s="126" t="e">
        <f t="shared" ca="1" si="27"/>
        <v>#N/A</v>
      </c>
      <c r="BH58" s="126" t="e">
        <f t="shared" ca="1" si="27"/>
        <v>#N/A</v>
      </c>
      <c r="BI58" s="126" t="e">
        <f t="shared" ca="1" si="27"/>
        <v>#N/A</v>
      </c>
      <c r="BJ58" s="126" t="e">
        <f t="shared" ca="1" si="27"/>
        <v>#N/A</v>
      </c>
      <c r="BK58" s="126" t="e">
        <f t="shared" ca="1" si="27"/>
        <v>#N/A</v>
      </c>
      <c r="BL58" s="126" t="e">
        <f t="shared" ca="1" si="27"/>
        <v>#N/A</v>
      </c>
      <c r="BM58" s="126" t="e">
        <f t="shared" ca="1" si="27"/>
        <v>#N/A</v>
      </c>
      <c r="BN58" s="126" t="e">
        <f t="shared" ca="1" si="27"/>
        <v>#N/A</v>
      </c>
      <c r="BO58" s="126" t="e">
        <f t="shared" ca="1" si="27"/>
        <v>#N/A</v>
      </c>
      <c r="BP58" s="126" t="e">
        <f t="shared" ca="1" si="27"/>
        <v>#N/A</v>
      </c>
      <c r="BQ58" s="126" t="e">
        <f t="shared" ca="1" si="27"/>
        <v>#N/A</v>
      </c>
      <c r="BR58" s="126" t="e">
        <f t="shared" ca="1" si="27"/>
        <v>#N/A</v>
      </c>
      <c r="BS58" s="126" t="e">
        <f t="shared" ca="1" si="27"/>
        <v>#N/A</v>
      </c>
      <c r="BT58" s="126" t="e">
        <f t="shared" ca="1" si="27"/>
        <v>#N/A</v>
      </c>
      <c r="BU58" s="126" t="e">
        <f t="shared" ref="BU58:BV58" ca="1" si="28">IF(BU$48&gt;0, $H$57, 0)</f>
        <v>#N/A</v>
      </c>
      <c r="BV58" s="126" t="e">
        <f t="shared" ca="1" si="28"/>
        <v>#N/A</v>
      </c>
    </row>
    <row r="59" spans="1:74">
      <c r="A59" s="214" t="s">
        <v>4799</v>
      </c>
      <c r="B59" s="29" t="s">
        <v>4759</v>
      </c>
      <c r="H59" s="153"/>
      <c r="I59" s="128" t="e">
        <f t="shared" ref="I59:BT59" ca="1" si="29">I58 * I$19</f>
        <v>#N/A</v>
      </c>
      <c r="J59" s="128" t="e">
        <f t="shared" ca="1" si="29"/>
        <v>#N/A</v>
      </c>
      <c r="K59" s="128" t="e">
        <f t="shared" ca="1" si="29"/>
        <v>#N/A</v>
      </c>
      <c r="L59" s="128" t="e">
        <f t="shared" ca="1" si="29"/>
        <v>#N/A</v>
      </c>
      <c r="M59" s="128" t="e">
        <f t="shared" ca="1" si="29"/>
        <v>#N/A</v>
      </c>
      <c r="N59" s="128" t="e">
        <f t="shared" ca="1" si="29"/>
        <v>#N/A</v>
      </c>
      <c r="O59" s="128" t="e">
        <f t="shared" ca="1" si="29"/>
        <v>#N/A</v>
      </c>
      <c r="P59" s="128" t="e">
        <f t="shared" ca="1" si="29"/>
        <v>#N/A</v>
      </c>
      <c r="Q59" s="128" t="e">
        <f t="shared" ca="1" si="29"/>
        <v>#N/A</v>
      </c>
      <c r="R59" s="128" t="e">
        <f t="shared" ca="1" si="29"/>
        <v>#N/A</v>
      </c>
      <c r="S59" s="128" t="e">
        <f t="shared" ca="1" si="29"/>
        <v>#N/A</v>
      </c>
      <c r="T59" s="128" t="e">
        <f t="shared" ca="1" si="29"/>
        <v>#N/A</v>
      </c>
      <c r="U59" s="128" t="e">
        <f t="shared" ca="1" si="29"/>
        <v>#N/A</v>
      </c>
      <c r="V59" s="128" t="e">
        <f t="shared" ca="1" si="29"/>
        <v>#N/A</v>
      </c>
      <c r="W59" s="128" t="e">
        <f t="shared" ca="1" si="29"/>
        <v>#N/A</v>
      </c>
      <c r="X59" s="128" t="e">
        <f t="shared" ca="1" si="29"/>
        <v>#N/A</v>
      </c>
      <c r="Y59" s="128" t="e">
        <f t="shared" ca="1" si="29"/>
        <v>#N/A</v>
      </c>
      <c r="Z59" s="128" t="e">
        <f t="shared" ca="1" si="29"/>
        <v>#N/A</v>
      </c>
      <c r="AA59" s="128" t="e">
        <f t="shared" ca="1" si="29"/>
        <v>#N/A</v>
      </c>
      <c r="AB59" s="128" t="e">
        <f t="shared" ca="1" si="29"/>
        <v>#N/A</v>
      </c>
      <c r="AC59" s="128" t="e">
        <f t="shared" ca="1" si="29"/>
        <v>#N/A</v>
      </c>
      <c r="AD59" s="128" t="e">
        <f t="shared" ca="1" si="29"/>
        <v>#N/A</v>
      </c>
      <c r="AE59" s="128" t="e">
        <f t="shared" ca="1" si="29"/>
        <v>#N/A</v>
      </c>
      <c r="AF59" s="128" t="e">
        <f t="shared" ca="1" si="29"/>
        <v>#N/A</v>
      </c>
      <c r="AG59" s="128" t="e">
        <f t="shared" ca="1" si="29"/>
        <v>#N/A</v>
      </c>
      <c r="AH59" s="128" t="e">
        <f t="shared" ca="1" si="29"/>
        <v>#N/A</v>
      </c>
      <c r="AI59" s="128" t="e">
        <f t="shared" ca="1" si="29"/>
        <v>#N/A</v>
      </c>
      <c r="AJ59" s="128" t="e">
        <f t="shared" ca="1" si="29"/>
        <v>#N/A</v>
      </c>
      <c r="AK59" s="128" t="e">
        <f t="shared" ca="1" si="29"/>
        <v>#N/A</v>
      </c>
      <c r="AL59" s="128" t="e">
        <f t="shared" ca="1" si="29"/>
        <v>#N/A</v>
      </c>
      <c r="AM59" s="128" t="e">
        <f t="shared" ca="1" si="29"/>
        <v>#N/A</v>
      </c>
      <c r="AN59" s="128" t="e">
        <f t="shared" ca="1" si="29"/>
        <v>#N/A</v>
      </c>
      <c r="AO59" s="128" t="e">
        <f t="shared" ca="1" si="29"/>
        <v>#N/A</v>
      </c>
      <c r="AP59" s="128" t="e">
        <f t="shared" ca="1" si="29"/>
        <v>#N/A</v>
      </c>
      <c r="AQ59" s="128" t="e">
        <f t="shared" ca="1" si="29"/>
        <v>#N/A</v>
      </c>
      <c r="AR59" s="128" t="e">
        <f t="shared" ca="1" si="29"/>
        <v>#N/A</v>
      </c>
      <c r="AS59" s="128" t="e">
        <f t="shared" ca="1" si="29"/>
        <v>#N/A</v>
      </c>
      <c r="AT59" s="128" t="e">
        <f t="shared" ca="1" si="29"/>
        <v>#N/A</v>
      </c>
      <c r="AU59" s="128" t="e">
        <f t="shared" ca="1" si="29"/>
        <v>#N/A</v>
      </c>
      <c r="AV59" s="128" t="e">
        <f t="shared" ca="1" si="29"/>
        <v>#N/A</v>
      </c>
      <c r="AW59" s="128" t="e">
        <f t="shared" ca="1" si="29"/>
        <v>#N/A</v>
      </c>
      <c r="AX59" s="128" t="e">
        <f t="shared" ca="1" si="29"/>
        <v>#N/A</v>
      </c>
      <c r="AY59" s="128" t="e">
        <f t="shared" ca="1" si="29"/>
        <v>#N/A</v>
      </c>
      <c r="AZ59" s="128" t="e">
        <f t="shared" ca="1" si="29"/>
        <v>#N/A</v>
      </c>
      <c r="BA59" s="128" t="e">
        <f t="shared" ca="1" si="29"/>
        <v>#N/A</v>
      </c>
      <c r="BB59" s="128" t="e">
        <f t="shared" ca="1" si="29"/>
        <v>#N/A</v>
      </c>
      <c r="BC59" s="128" t="e">
        <f t="shared" ca="1" si="29"/>
        <v>#N/A</v>
      </c>
      <c r="BD59" s="128" t="e">
        <f t="shared" ca="1" si="29"/>
        <v>#N/A</v>
      </c>
      <c r="BE59" s="128" t="e">
        <f t="shared" ca="1" si="29"/>
        <v>#N/A</v>
      </c>
      <c r="BF59" s="128" t="e">
        <f t="shared" ca="1" si="29"/>
        <v>#N/A</v>
      </c>
      <c r="BG59" s="128" t="e">
        <f t="shared" ca="1" si="29"/>
        <v>#N/A</v>
      </c>
      <c r="BH59" s="128" t="e">
        <f t="shared" ca="1" si="29"/>
        <v>#N/A</v>
      </c>
      <c r="BI59" s="128" t="e">
        <f t="shared" ca="1" si="29"/>
        <v>#N/A</v>
      </c>
      <c r="BJ59" s="128" t="e">
        <f t="shared" ca="1" si="29"/>
        <v>#N/A</v>
      </c>
      <c r="BK59" s="128" t="e">
        <f t="shared" ca="1" si="29"/>
        <v>#N/A</v>
      </c>
      <c r="BL59" s="128" t="e">
        <f t="shared" ca="1" si="29"/>
        <v>#N/A</v>
      </c>
      <c r="BM59" s="128" t="e">
        <f t="shared" ca="1" si="29"/>
        <v>#N/A</v>
      </c>
      <c r="BN59" s="128" t="e">
        <f t="shared" ca="1" si="29"/>
        <v>#N/A</v>
      </c>
      <c r="BO59" s="128" t="e">
        <f t="shared" ca="1" si="29"/>
        <v>#N/A</v>
      </c>
      <c r="BP59" s="128" t="e">
        <f t="shared" ca="1" si="29"/>
        <v>#N/A</v>
      </c>
      <c r="BQ59" s="128" t="e">
        <f t="shared" ca="1" si="29"/>
        <v>#N/A</v>
      </c>
      <c r="BR59" s="128" t="e">
        <f t="shared" ca="1" si="29"/>
        <v>#N/A</v>
      </c>
      <c r="BS59" s="128" t="e">
        <f t="shared" ca="1" si="29"/>
        <v>#N/A</v>
      </c>
      <c r="BT59" s="128" t="e">
        <f t="shared" ca="1" si="29"/>
        <v>#N/A</v>
      </c>
      <c r="BU59" s="128" t="e">
        <f t="shared" ref="BU59:BV59" ca="1" si="30">BU58 * BU$19</f>
        <v>#N/A</v>
      </c>
      <c r="BV59" s="128" t="e">
        <f t="shared" ca="1" si="30"/>
        <v>#N/A</v>
      </c>
    </row>
    <row r="60" spans="1:74">
      <c r="A60" s="214" t="s">
        <v>4782</v>
      </c>
      <c r="B60" s="29" t="s">
        <v>4609</v>
      </c>
      <c r="H60" s="199" t="e">
        <f ca="1">SUM(I59:BV59)/1000</f>
        <v>#N/A</v>
      </c>
    </row>
    <row r="61" spans="1:74">
      <c r="A61" s="156" t="s">
        <v>4835</v>
      </c>
      <c r="B61" s="70"/>
    </row>
    <row r="62" spans="1:74">
      <c r="A62" s="214" t="s">
        <v>4796</v>
      </c>
      <c r="B62" s="29" t="s">
        <v>2</v>
      </c>
      <c r="H62" s="153"/>
      <c r="I62" s="122" t="e">
        <f t="shared" ref="I62:BT62" ca="1" si="31">I46+I53</f>
        <v>#N/A</v>
      </c>
      <c r="J62" s="122" t="e">
        <f t="shared" ca="1" si="31"/>
        <v>#N/A</v>
      </c>
      <c r="K62" s="122" t="e">
        <f t="shared" ca="1" si="31"/>
        <v>#N/A</v>
      </c>
      <c r="L62" s="122" t="e">
        <f t="shared" ca="1" si="31"/>
        <v>#N/A</v>
      </c>
      <c r="M62" s="122" t="e">
        <f t="shared" ca="1" si="31"/>
        <v>#N/A</v>
      </c>
      <c r="N62" s="122" t="e">
        <f t="shared" ca="1" si="31"/>
        <v>#N/A</v>
      </c>
      <c r="O62" s="122" t="e">
        <f t="shared" ca="1" si="31"/>
        <v>#N/A</v>
      </c>
      <c r="P62" s="122" t="e">
        <f t="shared" ca="1" si="31"/>
        <v>#N/A</v>
      </c>
      <c r="Q62" s="122" t="e">
        <f t="shared" ca="1" si="31"/>
        <v>#N/A</v>
      </c>
      <c r="R62" s="122" t="e">
        <f t="shared" ca="1" si="31"/>
        <v>#N/A</v>
      </c>
      <c r="S62" s="122" t="e">
        <f t="shared" ca="1" si="31"/>
        <v>#N/A</v>
      </c>
      <c r="T62" s="122" t="e">
        <f t="shared" ca="1" si="31"/>
        <v>#N/A</v>
      </c>
      <c r="U62" s="122" t="e">
        <f t="shared" ca="1" si="31"/>
        <v>#N/A</v>
      </c>
      <c r="V62" s="122" t="e">
        <f t="shared" ca="1" si="31"/>
        <v>#N/A</v>
      </c>
      <c r="W62" s="122" t="e">
        <f t="shared" ca="1" si="31"/>
        <v>#N/A</v>
      </c>
      <c r="X62" s="122" t="e">
        <f t="shared" ca="1" si="31"/>
        <v>#N/A</v>
      </c>
      <c r="Y62" s="122" t="e">
        <f t="shared" ca="1" si="31"/>
        <v>#N/A</v>
      </c>
      <c r="Z62" s="122" t="e">
        <f t="shared" ca="1" si="31"/>
        <v>#N/A</v>
      </c>
      <c r="AA62" s="122" t="e">
        <f t="shared" ca="1" si="31"/>
        <v>#N/A</v>
      </c>
      <c r="AB62" s="122" t="e">
        <f t="shared" ca="1" si="31"/>
        <v>#N/A</v>
      </c>
      <c r="AC62" s="122" t="e">
        <f t="shared" ca="1" si="31"/>
        <v>#N/A</v>
      </c>
      <c r="AD62" s="122" t="e">
        <f t="shared" ca="1" si="31"/>
        <v>#N/A</v>
      </c>
      <c r="AE62" s="122" t="e">
        <f t="shared" ca="1" si="31"/>
        <v>#N/A</v>
      </c>
      <c r="AF62" s="122" t="e">
        <f t="shared" ca="1" si="31"/>
        <v>#N/A</v>
      </c>
      <c r="AG62" s="122" t="e">
        <f t="shared" ca="1" si="31"/>
        <v>#N/A</v>
      </c>
      <c r="AH62" s="122" t="e">
        <f t="shared" ca="1" si="31"/>
        <v>#N/A</v>
      </c>
      <c r="AI62" s="122" t="e">
        <f t="shared" ca="1" si="31"/>
        <v>#N/A</v>
      </c>
      <c r="AJ62" s="122" t="e">
        <f t="shared" ca="1" si="31"/>
        <v>#N/A</v>
      </c>
      <c r="AK62" s="122" t="e">
        <f t="shared" ca="1" si="31"/>
        <v>#N/A</v>
      </c>
      <c r="AL62" s="122" t="e">
        <f t="shared" ca="1" si="31"/>
        <v>#N/A</v>
      </c>
      <c r="AM62" s="122" t="e">
        <f t="shared" ca="1" si="31"/>
        <v>#N/A</v>
      </c>
      <c r="AN62" s="122" t="e">
        <f t="shared" ca="1" si="31"/>
        <v>#N/A</v>
      </c>
      <c r="AO62" s="122" t="e">
        <f t="shared" ca="1" si="31"/>
        <v>#N/A</v>
      </c>
      <c r="AP62" s="122" t="e">
        <f t="shared" ca="1" si="31"/>
        <v>#N/A</v>
      </c>
      <c r="AQ62" s="122" t="e">
        <f t="shared" ca="1" si="31"/>
        <v>#N/A</v>
      </c>
      <c r="AR62" s="122" t="e">
        <f t="shared" ca="1" si="31"/>
        <v>#N/A</v>
      </c>
      <c r="AS62" s="122" t="e">
        <f t="shared" ca="1" si="31"/>
        <v>#N/A</v>
      </c>
      <c r="AT62" s="122" t="e">
        <f t="shared" ca="1" si="31"/>
        <v>#N/A</v>
      </c>
      <c r="AU62" s="122" t="e">
        <f t="shared" ca="1" si="31"/>
        <v>#N/A</v>
      </c>
      <c r="AV62" s="122" t="e">
        <f t="shared" ca="1" si="31"/>
        <v>#N/A</v>
      </c>
      <c r="AW62" s="122" t="e">
        <f t="shared" ca="1" si="31"/>
        <v>#N/A</v>
      </c>
      <c r="AX62" s="122" t="e">
        <f t="shared" ca="1" si="31"/>
        <v>#N/A</v>
      </c>
      <c r="AY62" s="122" t="e">
        <f t="shared" ca="1" si="31"/>
        <v>#N/A</v>
      </c>
      <c r="AZ62" s="122" t="e">
        <f t="shared" ca="1" si="31"/>
        <v>#N/A</v>
      </c>
      <c r="BA62" s="122" t="e">
        <f t="shared" ca="1" si="31"/>
        <v>#N/A</v>
      </c>
      <c r="BB62" s="122" t="e">
        <f t="shared" ca="1" si="31"/>
        <v>#N/A</v>
      </c>
      <c r="BC62" s="122" t="e">
        <f t="shared" ca="1" si="31"/>
        <v>#N/A</v>
      </c>
      <c r="BD62" s="122" t="e">
        <f t="shared" ca="1" si="31"/>
        <v>#N/A</v>
      </c>
      <c r="BE62" s="122" t="e">
        <f t="shared" ca="1" si="31"/>
        <v>#N/A</v>
      </c>
      <c r="BF62" s="122" t="e">
        <f t="shared" ca="1" si="31"/>
        <v>#N/A</v>
      </c>
      <c r="BG62" s="122" t="e">
        <f t="shared" ca="1" si="31"/>
        <v>#N/A</v>
      </c>
      <c r="BH62" s="122" t="e">
        <f t="shared" ca="1" si="31"/>
        <v>#N/A</v>
      </c>
      <c r="BI62" s="122" t="e">
        <f t="shared" ca="1" si="31"/>
        <v>#N/A</v>
      </c>
      <c r="BJ62" s="122" t="e">
        <f t="shared" ca="1" si="31"/>
        <v>#N/A</v>
      </c>
      <c r="BK62" s="122" t="e">
        <f t="shared" ca="1" si="31"/>
        <v>#N/A</v>
      </c>
      <c r="BL62" s="122" t="e">
        <f t="shared" ca="1" si="31"/>
        <v>#N/A</v>
      </c>
      <c r="BM62" s="122" t="e">
        <f t="shared" ca="1" si="31"/>
        <v>#N/A</v>
      </c>
      <c r="BN62" s="122" t="e">
        <f t="shared" ca="1" si="31"/>
        <v>#N/A</v>
      </c>
      <c r="BO62" s="122" t="e">
        <f t="shared" ca="1" si="31"/>
        <v>#N/A</v>
      </c>
      <c r="BP62" s="122" t="e">
        <f t="shared" ca="1" si="31"/>
        <v>#N/A</v>
      </c>
      <c r="BQ62" s="122" t="e">
        <f t="shared" ca="1" si="31"/>
        <v>#N/A</v>
      </c>
      <c r="BR62" s="122" t="e">
        <f t="shared" ca="1" si="31"/>
        <v>#N/A</v>
      </c>
      <c r="BS62" s="122" t="e">
        <f t="shared" ca="1" si="31"/>
        <v>#N/A</v>
      </c>
      <c r="BT62" s="122" t="e">
        <f t="shared" ca="1" si="31"/>
        <v>#N/A</v>
      </c>
      <c r="BU62" s="122" t="e">
        <f t="shared" ref="BU62:BV62" ca="1" si="32">BU46+BU53</f>
        <v>#N/A</v>
      </c>
      <c r="BV62" s="122" t="e">
        <f t="shared" ca="1" si="32"/>
        <v>#N/A</v>
      </c>
    </row>
    <row r="63" spans="1:74">
      <c r="A63" s="214" t="s">
        <v>4790</v>
      </c>
      <c r="B63" s="29" t="s">
        <v>4759</v>
      </c>
      <c r="H63" s="153"/>
      <c r="I63" s="129" t="e">
        <f t="shared" ref="I63:BT63" ca="1" si="33">I62 * I$19 * I$47</f>
        <v>#N/A</v>
      </c>
      <c r="J63" s="129" t="e">
        <f t="shared" ca="1" si="33"/>
        <v>#N/A</v>
      </c>
      <c r="K63" s="129" t="e">
        <f t="shared" ca="1" si="33"/>
        <v>#N/A</v>
      </c>
      <c r="L63" s="129" t="e">
        <f t="shared" ca="1" si="33"/>
        <v>#N/A</v>
      </c>
      <c r="M63" s="129" t="e">
        <f t="shared" ca="1" si="33"/>
        <v>#N/A</v>
      </c>
      <c r="N63" s="129" t="e">
        <f t="shared" ca="1" si="33"/>
        <v>#N/A</v>
      </c>
      <c r="O63" s="129" t="e">
        <f t="shared" ca="1" si="33"/>
        <v>#N/A</v>
      </c>
      <c r="P63" s="129" t="e">
        <f t="shared" ca="1" si="33"/>
        <v>#N/A</v>
      </c>
      <c r="Q63" s="129" t="e">
        <f t="shared" ca="1" si="33"/>
        <v>#N/A</v>
      </c>
      <c r="R63" s="129" t="e">
        <f t="shared" ca="1" si="33"/>
        <v>#N/A</v>
      </c>
      <c r="S63" s="129" t="e">
        <f t="shared" ca="1" si="33"/>
        <v>#N/A</v>
      </c>
      <c r="T63" s="129" t="e">
        <f t="shared" ca="1" si="33"/>
        <v>#N/A</v>
      </c>
      <c r="U63" s="129" t="e">
        <f t="shared" ca="1" si="33"/>
        <v>#N/A</v>
      </c>
      <c r="V63" s="129" t="e">
        <f t="shared" ca="1" si="33"/>
        <v>#N/A</v>
      </c>
      <c r="W63" s="129" t="e">
        <f t="shared" ca="1" si="33"/>
        <v>#N/A</v>
      </c>
      <c r="X63" s="129" t="e">
        <f t="shared" ca="1" si="33"/>
        <v>#N/A</v>
      </c>
      <c r="Y63" s="129" t="e">
        <f t="shared" ca="1" si="33"/>
        <v>#N/A</v>
      </c>
      <c r="Z63" s="129" t="e">
        <f t="shared" ca="1" si="33"/>
        <v>#N/A</v>
      </c>
      <c r="AA63" s="129" t="e">
        <f t="shared" ca="1" si="33"/>
        <v>#N/A</v>
      </c>
      <c r="AB63" s="129" t="e">
        <f t="shared" ca="1" si="33"/>
        <v>#N/A</v>
      </c>
      <c r="AC63" s="129" t="e">
        <f t="shared" ca="1" si="33"/>
        <v>#N/A</v>
      </c>
      <c r="AD63" s="129" t="e">
        <f t="shared" ca="1" si="33"/>
        <v>#N/A</v>
      </c>
      <c r="AE63" s="129" t="e">
        <f t="shared" ca="1" si="33"/>
        <v>#N/A</v>
      </c>
      <c r="AF63" s="129" t="e">
        <f t="shared" ca="1" si="33"/>
        <v>#N/A</v>
      </c>
      <c r="AG63" s="129" t="e">
        <f t="shared" ca="1" si="33"/>
        <v>#N/A</v>
      </c>
      <c r="AH63" s="129" t="e">
        <f t="shared" ca="1" si="33"/>
        <v>#N/A</v>
      </c>
      <c r="AI63" s="129" t="e">
        <f t="shared" ca="1" si="33"/>
        <v>#N/A</v>
      </c>
      <c r="AJ63" s="129" t="e">
        <f t="shared" ca="1" si="33"/>
        <v>#N/A</v>
      </c>
      <c r="AK63" s="129" t="e">
        <f t="shared" ca="1" si="33"/>
        <v>#N/A</v>
      </c>
      <c r="AL63" s="129" t="e">
        <f t="shared" ca="1" si="33"/>
        <v>#N/A</v>
      </c>
      <c r="AM63" s="129" t="e">
        <f t="shared" ca="1" si="33"/>
        <v>#N/A</v>
      </c>
      <c r="AN63" s="129" t="e">
        <f t="shared" ca="1" si="33"/>
        <v>#N/A</v>
      </c>
      <c r="AO63" s="129" t="e">
        <f t="shared" ca="1" si="33"/>
        <v>#N/A</v>
      </c>
      <c r="AP63" s="129" t="e">
        <f t="shared" ca="1" si="33"/>
        <v>#N/A</v>
      </c>
      <c r="AQ63" s="129" t="e">
        <f t="shared" ca="1" si="33"/>
        <v>#N/A</v>
      </c>
      <c r="AR63" s="129" t="e">
        <f t="shared" ca="1" si="33"/>
        <v>#N/A</v>
      </c>
      <c r="AS63" s="129" t="e">
        <f t="shared" ca="1" si="33"/>
        <v>#N/A</v>
      </c>
      <c r="AT63" s="129" t="e">
        <f t="shared" ca="1" si="33"/>
        <v>#N/A</v>
      </c>
      <c r="AU63" s="129" t="e">
        <f t="shared" ca="1" si="33"/>
        <v>#N/A</v>
      </c>
      <c r="AV63" s="129" t="e">
        <f t="shared" ca="1" si="33"/>
        <v>#N/A</v>
      </c>
      <c r="AW63" s="129" t="e">
        <f t="shared" ca="1" si="33"/>
        <v>#N/A</v>
      </c>
      <c r="AX63" s="129" t="e">
        <f t="shared" ca="1" si="33"/>
        <v>#N/A</v>
      </c>
      <c r="AY63" s="129" t="e">
        <f t="shared" ca="1" si="33"/>
        <v>#N/A</v>
      </c>
      <c r="AZ63" s="129" t="e">
        <f t="shared" ca="1" si="33"/>
        <v>#N/A</v>
      </c>
      <c r="BA63" s="129" t="e">
        <f t="shared" ca="1" si="33"/>
        <v>#N/A</v>
      </c>
      <c r="BB63" s="129" t="e">
        <f t="shared" ca="1" si="33"/>
        <v>#N/A</v>
      </c>
      <c r="BC63" s="129" t="e">
        <f t="shared" ca="1" si="33"/>
        <v>#N/A</v>
      </c>
      <c r="BD63" s="129" t="e">
        <f t="shared" ca="1" si="33"/>
        <v>#N/A</v>
      </c>
      <c r="BE63" s="129" t="e">
        <f t="shared" ca="1" si="33"/>
        <v>#N/A</v>
      </c>
      <c r="BF63" s="129" t="e">
        <f t="shared" ca="1" si="33"/>
        <v>#N/A</v>
      </c>
      <c r="BG63" s="129" t="e">
        <f t="shared" ca="1" si="33"/>
        <v>#N/A</v>
      </c>
      <c r="BH63" s="129" t="e">
        <f t="shared" ca="1" si="33"/>
        <v>#N/A</v>
      </c>
      <c r="BI63" s="129" t="e">
        <f t="shared" ca="1" si="33"/>
        <v>#N/A</v>
      </c>
      <c r="BJ63" s="129" t="e">
        <f t="shared" ca="1" si="33"/>
        <v>#N/A</v>
      </c>
      <c r="BK63" s="129" t="e">
        <f t="shared" ca="1" si="33"/>
        <v>#N/A</v>
      </c>
      <c r="BL63" s="129" t="e">
        <f t="shared" ca="1" si="33"/>
        <v>#N/A</v>
      </c>
      <c r="BM63" s="129" t="e">
        <f t="shared" ca="1" si="33"/>
        <v>#N/A</v>
      </c>
      <c r="BN63" s="129" t="e">
        <f t="shared" ca="1" si="33"/>
        <v>#N/A</v>
      </c>
      <c r="BO63" s="129" t="e">
        <f t="shared" ca="1" si="33"/>
        <v>#N/A</v>
      </c>
      <c r="BP63" s="129" t="e">
        <f t="shared" ca="1" si="33"/>
        <v>#N/A</v>
      </c>
      <c r="BQ63" s="129" t="e">
        <f t="shared" ca="1" si="33"/>
        <v>#N/A</v>
      </c>
      <c r="BR63" s="129" t="e">
        <f t="shared" ca="1" si="33"/>
        <v>#N/A</v>
      </c>
      <c r="BS63" s="129" t="e">
        <f t="shared" ca="1" si="33"/>
        <v>#N/A</v>
      </c>
      <c r="BT63" s="129" t="e">
        <f t="shared" ca="1" si="33"/>
        <v>#N/A</v>
      </c>
      <c r="BU63" s="129" t="e">
        <f t="shared" ref="BU63:BV63" ca="1" si="34">BU62 * BU$19 * BU$47</f>
        <v>#N/A</v>
      </c>
      <c r="BV63" s="129" t="e">
        <f t="shared" ca="1" si="34"/>
        <v>#N/A</v>
      </c>
    </row>
    <row r="64" spans="1:74">
      <c r="A64" s="214" t="s">
        <v>4758</v>
      </c>
      <c r="B64" s="29" t="s">
        <v>4609</v>
      </c>
      <c r="H64" s="199" t="e">
        <f ca="1">SUM(I63:BV63)/1000</f>
        <v>#N/A</v>
      </c>
    </row>
    <row r="65" spans="1:74">
      <c r="A65" s="214" t="s">
        <v>4818</v>
      </c>
      <c r="B65" s="29" t="s">
        <v>3</v>
      </c>
      <c r="H65" s="153"/>
      <c r="I65" s="125" t="e">
        <f t="shared" ref="I65:BT65" ca="1" si="35">MIN(1, I62/$H$11)</f>
        <v>#N/A</v>
      </c>
      <c r="J65" s="125" t="e">
        <f t="shared" ca="1" si="35"/>
        <v>#N/A</v>
      </c>
      <c r="K65" s="125" t="e">
        <f t="shared" ca="1" si="35"/>
        <v>#N/A</v>
      </c>
      <c r="L65" s="125" t="e">
        <f t="shared" ca="1" si="35"/>
        <v>#N/A</v>
      </c>
      <c r="M65" s="125" t="e">
        <f t="shared" ca="1" si="35"/>
        <v>#N/A</v>
      </c>
      <c r="N65" s="125" t="e">
        <f t="shared" ca="1" si="35"/>
        <v>#N/A</v>
      </c>
      <c r="O65" s="125" t="e">
        <f t="shared" ca="1" si="35"/>
        <v>#N/A</v>
      </c>
      <c r="P65" s="125" t="e">
        <f t="shared" ca="1" si="35"/>
        <v>#N/A</v>
      </c>
      <c r="Q65" s="125" t="e">
        <f t="shared" ca="1" si="35"/>
        <v>#N/A</v>
      </c>
      <c r="R65" s="125" t="e">
        <f t="shared" ca="1" si="35"/>
        <v>#N/A</v>
      </c>
      <c r="S65" s="125" t="e">
        <f t="shared" ca="1" si="35"/>
        <v>#N/A</v>
      </c>
      <c r="T65" s="125" t="e">
        <f t="shared" ca="1" si="35"/>
        <v>#N/A</v>
      </c>
      <c r="U65" s="125" t="e">
        <f t="shared" ca="1" si="35"/>
        <v>#N/A</v>
      </c>
      <c r="V65" s="125" t="e">
        <f t="shared" ca="1" si="35"/>
        <v>#N/A</v>
      </c>
      <c r="W65" s="125" t="e">
        <f t="shared" ca="1" si="35"/>
        <v>#N/A</v>
      </c>
      <c r="X65" s="125" t="e">
        <f t="shared" ca="1" si="35"/>
        <v>#N/A</v>
      </c>
      <c r="Y65" s="125" t="e">
        <f t="shared" ca="1" si="35"/>
        <v>#N/A</v>
      </c>
      <c r="Z65" s="125" t="e">
        <f t="shared" ca="1" si="35"/>
        <v>#N/A</v>
      </c>
      <c r="AA65" s="125" t="e">
        <f t="shared" ca="1" si="35"/>
        <v>#N/A</v>
      </c>
      <c r="AB65" s="125" t="e">
        <f t="shared" ca="1" si="35"/>
        <v>#N/A</v>
      </c>
      <c r="AC65" s="125" t="e">
        <f t="shared" ca="1" si="35"/>
        <v>#N/A</v>
      </c>
      <c r="AD65" s="125" t="e">
        <f t="shared" ca="1" si="35"/>
        <v>#N/A</v>
      </c>
      <c r="AE65" s="125" t="e">
        <f t="shared" ca="1" si="35"/>
        <v>#N/A</v>
      </c>
      <c r="AF65" s="125" t="e">
        <f t="shared" ca="1" si="35"/>
        <v>#N/A</v>
      </c>
      <c r="AG65" s="125" t="e">
        <f t="shared" ca="1" si="35"/>
        <v>#N/A</v>
      </c>
      <c r="AH65" s="125" t="e">
        <f t="shared" ca="1" si="35"/>
        <v>#N/A</v>
      </c>
      <c r="AI65" s="125" t="e">
        <f t="shared" ca="1" si="35"/>
        <v>#N/A</v>
      </c>
      <c r="AJ65" s="125" t="e">
        <f t="shared" ca="1" si="35"/>
        <v>#N/A</v>
      </c>
      <c r="AK65" s="125" t="e">
        <f t="shared" ca="1" si="35"/>
        <v>#N/A</v>
      </c>
      <c r="AL65" s="125" t="e">
        <f t="shared" ca="1" si="35"/>
        <v>#N/A</v>
      </c>
      <c r="AM65" s="125" t="e">
        <f t="shared" ca="1" si="35"/>
        <v>#N/A</v>
      </c>
      <c r="AN65" s="125" t="e">
        <f t="shared" ca="1" si="35"/>
        <v>#N/A</v>
      </c>
      <c r="AO65" s="125" t="e">
        <f t="shared" ca="1" si="35"/>
        <v>#N/A</v>
      </c>
      <c r="AP65" s="125" t="e">
        <f t="shared" ca="1" si="35"/>
        <v>#N/A</v>
      </c>
      <c r="AQ65" s="125" t="e">
        <f t="shared" ca="1" si="35"/>
        <v>#N/A</v>
      </c>
      <c r="AR65" s="125" t="e">
        <f t="shared" ca="1" si="35"/>
        <v>#N/A</v>
      </c>
      <c r="AS65" s="125" t="e">
        <f t="shared" ca="1" si="35"/>
        <v>#N/A</v>
      </c>
      <c r="AT65" s="125" t="e">
        <f t="shared" ca="1" si="35"/>
        <v>#N/A</v>
      </c>
      <c r="AU65" s="125" t="e">
        <f t="shared" ca="1" si="35"/>
        <v>#N/A</v>
      </c>
      <c r="AV65" s="125" t="e">
        <f t="shared" ca="1" si="35"/>
        <v>#N/A</v>
      </c>
      <c r="AW65" s="125" t="e">
        <f t="shared" ca="1" si="35"/>
        <v>#N/A</v>
      </c>
      <c r="AX65" s="125" t="e">
        <f t="shared" ca="1" si="35"/>
        <v>#N/A</v>
      </c>
      <c r="AY65" s="125" t="e">
        <f t="shared" ca="1" si="35"/>
        <v>#N/A</v>
      </c>
      <c r="AZ65" s="125" t="e">
        <f t="shared" ca="1" si="35"/>
        <v>#N/A</v>
      </c>
      <c r="BA65" s="125" t="e">
        <f t="shared" ca="1" si="35"/>
        <v>#N/A</v>
      </c>
      <c r="BB65" s="125" t="e">
        <f t="shared" ca="1" si="35"/>
        <v>#N/A</v>
      </c>
      <c r="BC65" s="125" t="e">
        <f t="shared" ca="1" si="35"/>
        <v>#N/A</v>
      </c>
      <c r="BD65" s="125" t="e">
        <f t="shared" ca="1" si="35"/>
        <v>#N/A</v>
      </c>
      <c r="BE65" s="125" t="e">
        <f t="shared" ca="1" si="35"/>
        <v>#N/A</v>
      </c>
      <c r="BF65" s="125" t="e">
        <f t="shared" ca="1" si="35"/>
        <v>#N/A</v>
      </c>
      <c r="BG65" s="125" t="e">
        <f t="shared" ca="1" si="35"/>
        <v>#N/A</v>
      </c>
      <c r="BH65" s="125" t="e">
        <f t="shared" ca="1" si="35"/>
        <v>#N/A</v>
      </c>
      <c r="BI65" s="125" t="e">
        <f t="shared" ca="1" si="35"/>
        <v>#N/A</v>
      </c>
      <c r="BJ65" s="125" t="e">
        <f t="shared" ca="1" si="35"/>
        <v>#N/A</v>
      </c>
      <c r="BK65" s="125" t="e">
        <f t="shared" ca="1" si="35"/>
        <v>#N/A</v>
      </c>
      <c r="BL65" s="125" t="e">
        <f t="shared" ca="1" si="35"/>
        <v>#N/A</v>
      </c>
      <c r="BM65" s="125" t="e">
        <f t="shared" ca="1" si="35"/>
        <v>#N/A</v>
      </c>
      <c r="BN65" s="125" t="e">
        <f t="shared" ca="1" si="35"/>
        <v>#N/A</v>
      </c>
      <c r="BO65" s="125" t="e">
        <f t="shared" ca="1" si="35"/>
        <v>#N/A</v>
      </c>
      <c r="BP65" s="125" t="e">
        <f t="shared" ca="1" si="35"/>
        <v>#N/A</v>
      </c>
      <c r="BQ65" s="125" t="e">
        <f t="shared" ca="1" si="35"/>
        <v>#N/A</v>
      </c>
      <c r="BR65" s="125" t="e">
        <f t="shared" ca="1" si="35"/>
        <v>#N/A</v>
      </c>
      <c r="BS65" s="125" t="e">
        <f t="shared" ca="1" si="35"/>
        <v>#N/A</v>
      </c>
      <c r="BT65" s="125" t="e">
        <f t="shared" ca="1" si="35"/>
        <v>#N/A</v>
      </c>
      <c r="BU65" s="125" t="e">
        <f t="shared" ref="BU65:BV65" ca="1" si="36">MIN(1, BU62/$H$11)</f>
        <v>#N/A</v>
      </c>
      <c r="BV65" s="125" t="e">
        <f t="shared" ca="1" si="36"/>
        <v>#N/A</v>
      </c>
    </row>
    <row r="67" spans="1:74">
      <c r="A67" s="214"/>
      <c r="D67" s="145"/>
      <c r="H67" s="143"/>
    </row>
    <row r="68" spans="1:74">
      <c r="A68" s="156" t="s">
        <v>4754</v>
      </c>
      <c r="D68" s="145"/>
      <c r="H68" s="143"/>
    </row>
    <row r="69" spans="1:74">
      <c r="A69" s="214" t="s">
        <v>4815</v>
      </c>
      <c r="B69" s="29" t="s">
        <v>3</v>
      </c>
      <c r="D69" s="145"/>
      <c r="G69" s="219" t="s">
        <v>4859</v>
      </c>
      <c r="H69" s="162" t="e" cm="1">
        <f t="array" aca="1" ref="H69" ca="1">INDIRECT("'"&amp;$B$1&amp;"'!"&amp;$G69)</f>
        <v>#N/A</v>
      </c>
    </row>
    <row r="70" spans="1:74">
      <c r="A70" s="214" t="s">
        <v>3</v>
      </c>
      <c r="D70" s="145"/>
      <c r="H70" s="153"/>
    </row>
    <row r="71" spans="1:74">
      <c r="A71" s="214" t="s">
        <v>3</v>
      </c>
      <c r="D71" s="145"/>
      <c r="H71" s="153"/>
    </row>
    <row r="72" spans="1:74">
      <c r="D72" s="145"/>
      <c r="H72" s="143"/>
    </row>
    <row r="73" spans="1:74">
      <c r="A73" s="156" t="s">
        <v>4752</v>
      </c>
      <c r="D73" s="145"/>
      <c r="H73" s="143"/>
    </row>
    <row r="74" spans="1:74">
      <c r="A74" s="214" t="s">
        <v>4814</v>
      </c>
      <c r="D74" s="145"/>
      <c r="G74" s="219" t="s">
        <v>4932</v>
      </c>
      <c r="H74" s="159" t="e" cm="1">
        <f t="array" aca="1" ref="H74" ca="1">INDIRECT("'"&amp;$B$1&amp;"'!"&amp;$G74)</f>
        <v>#N/A</v>
      </c>
    </row>
    <row r="75" spans="1:74">
      <c r="A75" s="214" t="s">
        <v>3</v>
      </c>
      <c r="D75" s="145"/>
      <c r="H75" s="153"/>
    </row>
    <row r="76" spans="1:74">
      <c r="A76" s="214" t="s">
        <v>3</v>
      </c>
      <c r="D76" s="145"/>
      <c r="H76" s="153"/>
    </row>
    <row r="77" spans="1:74">
      <c r="A77" s="214"/>
      <c r="D77" s="145"/>
      <c r="H77" s="143"/>
    </row>
    <row r="78" spans="1:74">
      <c r="A78" s="156" t="s">
        <v>4751</v>
      </c>
      <c r="C78" s="146" t="e">
        <f ca="1">MATCH($H$3&amp;$H$5, $F$79:$F$84, 0)</f>
        <v>#N/A</v>
      </c>
      <c r="E78" s="137" t="s">
        <v>4812</v>
      </c>
      <c r="H78" s="146"/>
    </row>
    <row r="79" spans="1:74">
      <c r="A79" s="214" t="s">
        <v>4980</v>
      </c>
      <c r="B79" s="29" t="s">
        <v>4584</v>
      </c>
      <c r="C79" s="51" t="s">
        <v>4810</v>
      </c>
      <c r="D79" s="134" t="s">
        <v>4539</v>
      </c>
      <c r="E79" s="135">
        <v>0.05</v>
      </c>
      <c r="F79" s="147" t="str">
        <f t="shared" ref="F79:F84" si="37">C79&amp;D79</f>
        <v>&lt; 1995A</v>
      </c>
      <c r="G79" s="219" t="s">
        <v>4860</v>
      </c>
      <c r="H79" s="159" t="str" cm="1">
        <f t="array" aca="1" ref="H79" ca="1">INDIRECT("'"&amp;$B$1&amp;"'!"&amp;$G79)</f>
        <v/>
      </c>
      <c r="I79" s="54" t="s">
        <v>4969</v>
      </c>
      <c r="U79" s="54" t="s">
        <v>4970</v>
      </c>
    </row>
    <row r="80" spans="1:74">
      <c r="A80" s="214" t="s">
        <v>4981</v>
      </c>
      <c r="B80" s="29" t="s">
        <v>4584</v>
      </c>
      <c r="C80" s="51" t="s">
        <v>4846</v>
      </c>
      <c r="D80" s="134" t="s">
        <v>4539</v>
      </c>
      <c r="E80" s="135">
        <v>3.5000000000000003E-2</v>
      </c>
      <c r="F80" s="147" t="str">
        <f t="shared" si="37"/>
        <v>1995 - 2005A</v>
      </c>
      <c r="G80" s="219"/>
      <c r="H80" s="217">
        <f ca="1">IF($H$5="A", 4, 4)</f>
        <v>4</v>
      </c>
      <c r="I80" s="54"/>
      <c r="U80" s="54"/>
    </row>
    <row r="81" spans="1:74">
      <c r="A81" s="214" t="s">
        <v>4840</v>
      </c>
      <c r="B81" s="29" t="s">
        <v>4841</v>
      </c>
      <c r="C81" s="51" t="s">
        <v>4811</v>
      </c>
      <c r="D81" s="134" t="s">
        <v>4539</v>
      </c>
      <c r="E81" s="135">
        <v>0.02</v>
      </c>
      <c r="F81" s="147" t="str">
        <f t="shared" si="37"/>
        <v>&gt; 2005A</v>
      </c>
      <c r="H81" s="208"/>
    </row>
    <row r="82" spans="1:74">
      <c r="A82" s="214" t="s">
        <v>4804</v>
      </c>
      <c r="B82" s="29" t="s">
        <v>4584</v>
      </c>
      <c r="C82" s="51" t="s">
        <v>4810</v>
      </c>
      <c r="D82" s="134" t="s">
        <v>6</v>
      </c>
      <c r="E82" s="138">
        <v>0</v>
      </c>
      <c r="F82" s="147" t="str">
        <f t="shared" si="37"/>
        <v>&lt; 1995W</v>
      </c>
      <c r="H82" s="208"/>
      <c r="I82" s="205" t="e">
        <f ca="1">$I$29 - $H$79</f>
        <v>#VALUE!</v>
      </c>
      <c r="J82" s="122" t="e">
        <f t="shared" ref="J82:BU82" ca="1" si="38">$I$29-$H$79</f>
        <v>#VALUE!</v>
      </c>
      <c r="K82" s="122" t="e">
        <f t="shared" ca="1" si="38"/>
        <v>#VALUE!</v>
      </c>
      <c r="L82" s="122" t="e">
        <f t="shared" ca="1" si="38"/>
        <v>#VALUE!</v>
      </c>
      <c r="M82" s="122" t="e">
        <f t="shared" ca="1" si="38"/>
        <v>#VALUE!</v>
      </c>
      <c r="N82" s="122" t="e">
        <f t="shared" ca="1" si="38"/>
        <v>#VALUE!</v>
      </c>
      <c r="O82" s="122" t="e">
        <f t="shared" ca="1" si="38"/>
        <v>#VALUE!</v>
      </c>
      <c r="P82" s="122" t="e">
        <f t="shared" ca="1" si="38"/>
        <v>#VALUE!</v>
      </c>
      <c r="Q82" s="122" t="e">
        <f t="shared" ca="1" si="38"/>
        <v>#VALUE!</v>
      </c>
      <c r="R82" s="122" t="e">
        <f t="shared" ca="1" si="38"/>
        <v>#VALUE!</v>
      </c>
      <c r="S82" s="122" t="e">
        <f t="shared" ca="1" si="38"/>
        <v>#VALUE!</v>
      </c>
      <c r="T82" s="122" t="e">
        <f t="shared" ca="1" si="38"/>
        <v>#VALUE!</v>
      </c>
      <c r="U82" s="122" t="e">
        <f t="shared" ca="1" si="38"/>
        <v>#VALUE!</v>
      </c>
      <c r="V82" s="122" t="e">
        <f t="shared" ca="1" si="38"/>
        <v>#VALUE!</v>
      </c>
      <c r="W82" s="122" t="e">
        <f t="shared" ca="1" si="38"/>
        <v>#VALUE!</v>
      </c>
      <c r="X82" s="122" t="e">
        <f t="shared" ca="1" si="38"/>
        <v>#VALUE!</v>
      </c>
      <c r="Y82" s="122" t="e">
        <f t="shared" ca="1" si="38"/>
        <v>#VALUE!</v>
      </c>
      <c r="Z82" s="122" t="e">
        <f t="shared" ca="1" si="38"/>
        <v>#VALUE!</v>
      </c>
      <c r="AA82" s="122" t="e">
        <f t="shared" ca="1" si="38"/>
        <v>#VALUE!</v>
      </c>
      <c r="AB82" s="122" t="e">
        <f t="shared" ca="1" si="38"/>
        <v>#VALUE!</v>
      </c>
      <c r="AC82" s="122" t="e">
        <f t="shared" ca="1" si="38"/>
        <v>#VALUE!</v>
      </c>
      <c r="AD82" s="122" t="e">
        <f t="shared" ca="1" si="38"/>
        <v>#VALUE!</v>
      </c>
      <c r="AE82" s="122" t="e">
        <f t="shared" ca="1" si="38"/>
        <v>#VALUE!</v>
      </c>
      <c r="AF82" s="122" t="e">
        <f t="shared" ca="1" si="38"/>
        <v>#VALUE!</v>
      </c>
      <c r="AG82" s="122" t="e">
        <f t="shared" ca="1" si="38"/>
        <v>#VALUE!</v>
      </c>
      <c r="AH82" s="122" t="e">
        <f t="shared" ca="1" si="38"/>
        <v>#VALUE!</v>
      </c>
      <c r="AI82" s="122" t="e">
        <f t="shared" ca="1" si="38"/>
        <v>#VALUE!</v>
      </c>
      <c r="AJ82" s="122" t="e">
        <f t="shared" ca="1" si="38"/>
        <v>#VALUE!</v>
      </c>
      <c r="AK82" s="122" t="e">
        <f t="shared" ca="1" si="38"/>
        <v>#VALUE!</v>
      </c>
      <c r="AL82" s="122" t="e">
        <f t="shared" ca="1" si="38"/>
        <v>#VALUE!</v>
      </c>
      <c r="AM82" s="122" t="e">
        <f t="shared" ca="1" si="38"/>
        <v>#VALUE!</v>
      </c>
      <c r="AN82" s="122" t="e">
        <f t="shared" ca="1" si="38"/>
        <v>#VALUE!</v>
      </c>
      <c r="AO82" s="122" t="e">
        <f t="shared" ca="1" si="38"/>
        <v>#VALUE!</v>
      </c>
      <c r="AP82" s="122" t="e">
        <f t="shared" ca="1" si="38"/>
        <v>#VALUE!</v>
      </c>
      <c r="AQ82" s="122" t="e">
        <f t="shared" ca="1" si="38"/>
        <v>#VALUE!</v>
      </c>
      <c r="AR82" s="122" t="e">
        <f t="shared" ca="1" si="38"/>
        <v>#VALUE!</v>
      </c>
      <c r="AS82" s="122" t="e">
        <f t="shared" ca="1" si="38"/>
        <v>#VALUE!</v>
      </c>
      <c r="AT82" s="122" t="e">
        <f t="shared" ca="1" si="38"/>
        <v>#VALUE!</v>
      </c>
      <c r="AU82" s="122" t="e">
        <f t="shared" ca="1" si="38"/>
        <v>#VALUE!</v>
      </c>
      <c r="AV82" s="122" t="e">
        <f t="shared" ca="1" si="38"/>
        <v>#VALUE!</v>
      </c>
      <c r="AW82" s="122" t="e">
        <f t="shared" ca="1" si="38"/>
        <v>#VALUE!</v>
      </c>
      <c r="AX82" s="122" t="e">
        <f t="shared" ca="1" si="38"/>
        <v>#VALUE!</v>
      </c>
      <c r="AY82" s="122" t="e">
        <f t="shared" ca="1" si="38"/>
        <v>#VALUE!</v>
      </c>
      <c r="AZ82" s="122" t="e">
        <f t="shared" ca="1" si="38"/>
        <v>#VALUE!</v>
      </c>
      <c r="BA82" s="122" t="e">
        <f t="shared" ca="1" si="38"/>
        <v>#VALUE!</v>
      </c>
      <c r="BB82" s="122" t="e">
        <f t="shared" ca="1" si="38"/>
        <v>#VALUE!</v>
      </c>
      <c r="BC82" s="122" t="e">
        <f t="shared" ca="1" si="38"/>
        <v>#VALUE!</v>
      </c>
      <c r="BD82" s="122" t="e">
        <f t="shared" ca="1" si="38"/>
        <v>#VALUE!</v>
      </c>
      <c r="BE82" s="122" t="e">
        <f t="shared" ca="1" si="38"/>
        <v>#VALUE!</v>
      </c>
      <c r="BF82" s="122" t="e">
        <f t="shared" ca="1" si="38"/>
        <v>#VALUE!</v>
      </c>
      <c r="BG82" s="122" t="e">
        <f t="shared" ca="1" si="38"/>
        <v>#VALUE!</v>
      </c>
      <c r="BH82" s="122" t="e">
        <f t="shared" ca="1" si="38"/>
        <v>#VALUE!</v>
      </c>
      <c r="BI82" s="122" t="e">
        <f t="shared" ca="1" si="38"/>
        <v>#VALUE!</v>
      </c>
      <c r="BJ82" s="122" t="e">
        <f t="shared" ca="1" si="38"/>
        <v>#VALUE!</v>
      </c>
      <c r="BK82" s="122" t="e">
        <f t="shared" ca="1" si="38"/>
        <v>#VALUE!</v>
      </c>
      <c r="BL82" s="122" t="e">
        <f t="shared" ca="1" si="38"/>
        <v>#VALUE!</v>
      </c>
      <c r="BM82" s="122" t="e">
        <f t="shared" ca="1" si="38"/>
        <v>#VALUE!</v>
      </c>
      <c r="BN82" s="122" t="e">
        <f t="shared" ca="1" si="38"/>
        <v>#VALUE!</v>
      </c>
      <c r="BO82" s="122" t="e">
        <f t="shared" ca="1" si="38"/>
        <v>#VALUE!</v>
      </c>
      <c r="BP82" s="122" t="e">
        <f t="shared" ca="1" si="38"/>
        <v>#VALUE!</v>
      </c>
      <c r="BQ82" s="122" t="e">
        <f t="shared" ca="1" si="38"/>
        <v>#VALUE!</v>
      </c>
      <c r="BR82" s="122" t="e">
        <f t="shared" ca="1" si="38"/>
        <v>#VALUE!</v>
      </c>
      <c r="BS82" s="122" t="e">
        <f t="shared" ca="1" si="38"/>
        <v>#VALUE!</v>
      </c>
      <c r="BT82" s="122" t="e">
        <f t="shared" ca="1" si="38"/>
        <v>#VALUE!</v>
      </c>
      <c r="BU82" s="122" t="e">
        <f t="shared" ca="1" si="38"/>
        <v>#VALUE!</v>
      </c>
      <c r="BV82" s="122" t="e">
        <f t="shared" ref="BV82" ca="1" si="39">$I$29-$H$79</f>
        <v>#VALUE!</v>
      </c>
    </row>
    <row r="83" spans="1:74">
      <c r="A83" s="214" t="s">
        <v>4999</v>
      </c>
      <c r="B83" s="29" t="s">
        <v>4584</v>
      </c>
      <c r="C83" s="51" t="s">
        <v>4846</v>
      </c>
      <c r="D83" s="134" t="s">
        <v>6</v>
      </c>
      <c r="E83" s="138">
        <v>0</v>
      </c>
      <c r="F83" s="147" t="str">
        <f t="shared" si="37"/>
        <v>1995 - 2005W</v>
      </c>
      <c r="H83" s="208"/>
      <c r="I83" s="205" t="e">
        <f ca="1">I$82+$H$79</f>
        <v>#VALUE!</v>
      </c>
      <c r="J83" s="205" t="e">
        <f t="shared" ref="J83:BU83" ca="1" si="40">J$82+$H$79</f>
        <v>#VALUE!</v>
      </c>
      <c r="K83" s="205" t="e">
        <f t="shared" ca="1" si="40"/>
        <v>#VALUE!</v>
      </c>
      <c r="L83" s="205" t="e">
        <f t="shared" ca="1" si="40"/>
        <v>#VALUE!</v>
      </c>
      <c r="M83" s="205" t="e">
        <f t="shared" ca="1" si="40"/>
        <v>#VALUE!</v>
      </c>
      <c r="N83" s="205" t="e">
        <f t="shared" ca="1" si="40"/>
        <v>#VALUE!</v>
      </c>
      <c r="O83" s="205" t="e">
        <f t="shared" ca="1" si="40"/>
        <v>#VALUE!</v>
      </c>
      <c r="P83" s="205" t="e">
        <f t="shared" ca="1" si="40"/>
        <v>#VALUE!</v>
      </c>
      <c r="Q83" s="205" t="e">
        <f t="shared" ca="1" si="40"/>
        <v>#VALUE!</v>
      </c>
      <c r="R83" s="205" t="e">
        <f t="shared" ca="1" si="40"/>
        <v>#VALUE!</v>
      </c>
      <c r="S83" s="205" t="e">
        <f t="shared" ca="1" si="40"/>
        <v>#VALUE!</v>
      </c>
      <c r="T83" s="205" t="e">
        <f t="shared" ca="1" si="40"/>
        <v>#VALUE!</v>
      </c>
      <c r="U83" s="205" t="e">
        <f t="shared" ca="1" si="40"/>
        <v>#VALUE!</v>
      </c>
      <c r="V83" s="205" t="e">
        <f t="shared" ca="1" si="40"/>
        <v>#VALUE!</v>
      </c>
      <c r="W83" s="205" t="e">
        <f t="shared" ca="1" si="40"/>
        <v>#VALUE!</v>
      </c>
      <c r="X83" s="205" t="e">
        <f t="shared" ca="1" si="40"/>
        <v>#VALUE!</v>
      </c>
      <c r="Y83" s="205" t="e">
        <f t="shared" ca="1" si="40"/>
        <v>#VALUE!</v>
      </c>
      <c r="Z83" s="205" t="e">
        <f t="shared" ca="1" si="40"/>
        <v>#VALUE!</v>
      </c>
      <c r="AA83" s="205" t="e">
        <f t="shared" ca="1" si="40"/>
        <v>#VALUE!</v>
      </c>
      <c r="AB83" s="205" t="e">
        <f t="shared" ca="1" si="40"/>
        <v>#VALUE!</v>
      </c>
      <c r="AC83" s="205" t="e">
        <f t="shared" ca="1" si="40"/>
        <v>#VALUE!</v>
      </c>
      <c r="AD83" s="205" t="e">
        <f t="shared" ca="1" si="40"/>
        <v>#VALUE!</v>
      </c>
      <c r="AE83" s="205" t="e">
        <f t="shared" ca="1" si="40"/>
        <v>#VALUE!</v>
      </c>
      <c r="AF83" s="205" t="e">
        <f t="shared" ca="1" si="40"/>
        <v>#VALUE!</v>
      </c>
      <c r="AG83" s="205" t="e">
        <f t="shared" ca="1" si="40"/>
        <v>#VALUE!</v>
      </c>
      <c r="AH83" s="205" t="e">
        <f t="shared" ca="1" si="40"/>
        <v>#VALUE!</v>
      </c>
      <c r="AI83" s="205" t="e">
        <f t="shared" ca="1" si="40"/>
        <v>#VALUE!</v>
      </c>
      <c r="AJ83" s="205" t="e">
        <f t="shared" ca="1" si="40"/>
        <v>#VALUE!</v>
      </c>
      <c r="AK83" s="205" t="e">
        <f t="shared" ca="1" si="40"/>
        <v>#VALUE!</v>
      </c>
      <c r="AL83" s="205" t="e">
        <f t="shared" ca="1" si="40"/>
        <v>#VALUE!</v>
      </c>
      <c r="AM83" s="205" t="e">
        <f t="shared" ca="1" si="40"/>
        <v>#VALUE!</v>
      </c>
      <c r="AN83" s="205" t="e">
        <f t="shared" ca="1" si="40"/>
        <v>#VALUE!</v>
      </c>
      <c r="AO83" s="205" t="e">
        <f t="shared" ca="1" si="40"/>
        <v>#VALUE!</v>
      </c>
      <c r="AP83" s="205" t="e">
        <f t="shared" ca="1" si="40"/>
        <v>#VALUE!</v>
      </c>
      <c r="AQ83" s="205" t="e">
        <f t="shared" ca="1" si="40"/>
        <v>#VALUE!</v>
      </c>
      <c r="AR83" s="205" t="e">
        <f t="shared" ca="1" si="40"/>
        <v>#VALUE!</v>
      </c>
      <c r="AS83" s="205" t="e">
        <f t="shared" ca="1" si="40"/>
        <v>#VALUE!</v>
      </c>
      <c r="AT83" s="205" t="e">
        <f t="shared" ca="1" si="40"/>
        <v>#VALUE!</v>
      </c>
      <c r="AU83" s="205" t="e">
        <f t="shared" ca="1" si="40"/>
        <v>#VALUE!</v>
      </c>
      <c r="AV83" s="205" t="e">
        <f t="shared" ca="1" si="40"/>
        <v>#VALUE!</v>
      </c>
      <c r="AW83" s="205" t="e">
        <f t="shared" ca="1" si="40"/>
        <v>#VALUE!</v>
      </c>
      <c r="AX83" s="205" t="e">
        <f t="shared" ca="1" si="40"/>
        <v>#VALUE!</v>
      </c>
      <c r="AY83" s="205" t="e">
        <f t="shared" ca="1" si="40"/>
        <v>#VALUE!</v>
      </c>
      <c r="AZ83" s="205" t="e">
        <f t="shared" ca="1" si="40"/>
        <v>#VALUE!</v>
      </c>
      <c r="BA83" s="205" t="e">
        <f t="shared" ca="1" si="40"/>
        <v>#VALUE!</v>
      </c>
      <c r="BB83" s="205" t="e">
        <f t="shared" ca="1" si="40"/>
        <v>#VALUE!</v>
      </c>
      <c r="BC83" s="205" t="e">
        <f t="shared" ca="1" si="40"/>
        <v>#VALUE!</v>
      </c>
      <c r="BD83" s="205" t="e">
        <f t="shared" ca="1" si="40"/>
        <v>#VALUE!</v>
      </c>
      <c r="BE83" s="205" t="e">
        <f t="shared" ca="1" si="40"/>
        <v>#VALUE!</v>
      </c>
      <c r="BF83" s="205" t="e">
        <f t="shared" ca="1" si="40"/>
        <v>#VALUE!</v>
      </c>
      <c r="BG83" s="205" t="e">
        <f t="shared" ca="1" si="40"/>
        <v>#VALUE!</v>
      </c>
      <c r="BH83" s="205" t="e">
        <f t="shared" ca="1" si="40"/>
        <v>#VALUE!</v>
      </c>
      <c r="BI83" s="205" t="e">
        <f t="shared" ca="1" si="40"/>
        <v>#VALUE!</v>
      </c>
      <c r="BJ83" s="205" t="e">
        <f t="shared" ca="1" si="40"/>
        <v>#VALUE!</v>
      </c>
      <c r="BK83" s="205" t="e">
        <f t="shared" ca="1" si="40"/>
        <v>#VALUE!</v>
      </c>
      <c r="BL83" s="205" t="e">
        <f t="shared" ca="1" si="40"/>
        <v>#VALUE!</v>
      </c>
      <c r="BM83" s="205" t="e">
        <f t="shared" ca="1" si="40"/>
        <v>#VALUE!</v>
      </c>
      <c r="BN83" s="205" t="e">
        <f t="shared" ca="1" si="40"/>
        <v>#VALUE!</v>
      </c>
      <c r="BO83" s="205" t="e">
        <f t="shared" ca="1" si="40"/>
        <v>#VALUE!</v>
      </c>
      <c r="BP83" s="205" t="e">
        <f t="shared" ca="1" si="40"/>
        <v>#VALUE!</v>
      </c>
      <c r="BQ83" s="205" t="e">
        <f t="shared" ca="1" si="40"/>
        <v>#VALUE!</v>
      </c>
      <c r="BR83" s="205" t="e">
        <f t="shared" ca="1" si="40"/>
        <v>#VALUE!</v>
      </c>
      <c r="BS83" s="205" t="e">
        <f t="shared" ca="1" si="40"/>
        <v>#VALUE!</v>
      </c>
      <c r="BT83" s="205" t="e">
        <f t="shared" ca="1" si="40"/>
        <v>#VALUE!</v>
      </c>
      <c r="BU83" s="205" t="e">
        <f t="shared" ca="1" si="40"/>
        <v>#VALUE!</v>
      </c>
      <c r="BV83" s="205" t="e">
        <f t="shared" ref="BV83" ca="1" si="41">BV$82+$H$79</f>
        <v>#VALUE!</v>
      </c>
    </row>
    <row r="84" spans="1:74">
      <c r="A84" s="214" t="s">
        <v>5000</v>
      </c>
      <c r="B84" s="29" t="s">
        <v>4584</v>
      </c>
      <c r="C84" s="51" t="s">
        <v>4811</v>
      </c>
      <c r="D84" s="134" t="s">
        <v>6</v>
      </c>
      <c r="E84" s="138">
        <v>0</v>
      </c>
      <c r="F84" s="147" t="str">
        <f t="shared" si="37"/>
        <v>&gt; 2005W</v>
      </c>
      <c r="H84" s="208"/>
      <c r="I84" s="205" t="e">
        <f ca="1">I83+$H$80</f>
        <v>#VALUE!</v>
      </c>
      <c r="J84" s="205" t="e">
        <f t="shared" ref="J84:BU84" ca="1" si="42">J83+$H$80</f>
        <v>#VALUE!</v>
      </c>
      <c r="K84" s="205" t="e">
        <f t="shared" ca="1" si="42"/>
        <v>#VALUE!</v>
      </c>
      <c r="L84" s="205" t="e">
        <f t="shared" ca="1" si="42"/>
        <v>#VALUE!</v>
      </c>
      <c r="M84" s="205" t="e">
        <f t="shared" ca="1" si="42"/>
        <v>#VALUE!</v>
      </c>
      <c r="N84" s="205" t="e">
        <f t="shared" ca="1" si="42"/>
        <v>#VALUE!</v>
      </c>
      <c r="O84" s="205" t="e">
        <f t="shared" ca="1" si="42"/>
        <v>#VALUE!</v>
      </c>
      <c r="P84" s="205" t="e">
        <f t="shared" ca="1" si="42"/>
        <v>#VALUE!</v>
      </c>
      <c r="Q84" s="205" t="e">
        <f t="shared" ca="1" si="42"/>
        <v>#VALUE!</v>
      </c>
      <c r="R84" s="205" t="e">
        <f t="shared" ca="1" si="42"/>
        <v>#VALUE!</v>
      </c>
      <c r="S84" s="205" t="e">
        <f t="shared" ca="1" si="42"/>
        <v>#VALUE!</v>
      </c>
      <c r="T84" s="205" t="e">
        <f t="shared" ca="1" si="42"/>
        <v>#VALUE!</v>
      </c>
      <c r="U84" s="205" t="e">
        <f t="shared" ca="1" si="42"/>
        <v>#VALUE!</v>
      </c>
      <c r="V84" s="205" t="e">
        <f t="shared" ca="1" si="42"/>
        <v>#VALUE!</v>
      </c>
      <c r="W84" s="205" t="e">
        <f t="shared" ca="1" si="42"/>
        <v>#VALUE!</v>
      </c>
      <c r="X84" s="205" t="e">
        <f t="shared" ca="1" si="42"/>
        <v>#VALUE!</v>
      </c>
      <c r="Y84" s="205" t="e">
        <f t="shared" ca="1" si="42"/>
        <v>#VALUE!</v>
      </c>
      <c r="Z84" s="205" t="e">
        <f t="shared" ca="1" si="42"/>
        <v>#VALUE!</v>
      </c>
      <c r="AA84" s="205" t="e">
        <f t="shared" ca="1" si="42"/>
        <v>#VALUE!</v>
      </c>
      <c r="AB84" s="205" t="e">
        <f t="shared" ca="1" si="42"/>
        <v>#VALUE!</v>
      </c>
      <c r="AC84" s="205" t="e">
        <f t="shared" ca="1" si="42"/>
        <v>#VALUE!</v>
      </c>
      <c r="AD84" s="205" t="e">
        <f t="shared" ca="1" si="42"/>
        <v>#VALUE!</v>
      </c>
      <c r="AE84" s="205" t="e">
        <f t="shared" ca="1" si="42"/>
        <v>#VALUE!</v>
      </c>
      <c r="AF84" s="205" t="e">
        <f t="shared" ca="1" si="42"/>
        <v>#VALUE!</v>
      </c>
      <c r="AG84" s="205" t="e">
        <f t="shared" ca="1" si="42"/>
        <v>#VALUE!</v>
      </c>
      <c r="AH84" s="205" t="e">
        <f t="shared" ca="1" si="42"/>
        <v>#VALUE!</v>
      </c>
      <c r="AI84" s="205" t="e">
        <f t="shared" ca="1" si="42"/>
        <v>#VALUE!</v>
      </c>
      <c r="AJ84" s="205" t="e">
        <f t="shared" ca="1" si="42"/>
        <v>#VALUE!</v>
      </c>
      <c r="AK84" s="205" t="e">
        <f t="shared" ca="1" si="42"/>
        <v>#VALUE!</v>
      </c>
      <c r="AL84" s="205" t="e">
        <f t="shared" ca="1" si="42"/>
        <v>#VALUE!</v>
      </c>
      <c r="AM84" s="205" t="e">
        <f t="shared" ca="1" si="42"/>
        <v>#VALUE!</v>
      </c>
      <c r="AN84" s="205" t="e">
        <f t="shared" ca="1" si="42"/>
        <v>#VALUE!</v>
      </c>
      <c r="AO84" s="205" t="e">
        <f t="shared" ca="1" si="42"/>
        <v>#VALUE!</v>
      </c>
      <c r="AP84" s="205" t="e">
        <f t="shared" ca="1" si="42"/>
        <v>#VALUE!</v>
      </c>
      <c r="AQ84" s="205" t="e">
        <f t="shared" ca="1" si="42"/>
        <v>#VALUE!</v>
      </c>
      <c r="AR84" s="205" t="e">
        <f t="shared" ca="1" si="42"/>
        <v>#VALUE!</v>
      </c>
      <c r="AS84" s="205" t="e">
        <f t="shared" ca="1" si="42"/>
        <v>#VALUE!</v>
      </c>
      <c r="AT84" s="205" t="e">
        <f t="shared" ca="1" si="42"/>
        <v>#VALUE!</v>
      </c>
      <c r="AU84" s="205" t="e">
        <f t="shared" ca="1" si="42"/>
        <v>#VALUE!</v>
      </c>
      <c r="AV84" s="205" t="e">
        <f t="shared" ca="1" si="42"/>
        <v>#VALUE!</v>
      </c>
      <c r="AW84" s="205" t="e">
        <f t="shared" ca="1" si="42"/>
        <v>#VALUE!</v>
      </c>
      <c r="AX84" s="205" t="e">
        <f t="shared" ca="1" si="42"/>
        <v>#VALUE!</v>
      </c>
      <c r="AY84" s="205" t="e">
        <f t="shared" ca="1" si="42"/>
        <v>#VALUE!</v>
      </c>
      <c r="AZ84" s="205" t="e">
        <f t="shared" ca="1" si="42"/>
        <v>#VALUE!</v>
      </c>
      <c r="BA84" s="205" t="e">
        <f t="shared" ca="1" si="42"/>
        <v>#VALUE!</v>
      </c>
      <c r="BB84" s="205" t="e">
        <f t="shared" ca="1" si="42"/>
        <v>#VALUE!</v>
      </c>
      <c r="BC84" s="205" t="e">
        <f t="shared" ca="1" si="42"/>
        <v>#VALUE!</v>
      </c>
      <c r="BD84" s="205" t="e">
        <f t="shared" ca="1" si="42"/>
        <v>#VALUE!</v>
      </c>
      <c r="BE84" s="205" t="e">
        <f t="shared" ca="1" si="42"/>
        <v>#VALUE!</v>
      </c>
      <c r="BF84" s="205" t="e">
        <f t="shared" ca="1" si="42"/>
        <v>#VALUE!</v>
      </c>
      <c r="BG84" s="205" t="e">
        <f t="shared" ca="1" si="42"/>
        <v>#VALUE!</v>
      </c>
      <c r="BH84" s="205" t="e">
        <f t="shared" ca="1" si="42"/>
        <v>#VALUE!</v>
      </c>
      <c r="BI84" s="205" t="e">
        <f t="shared" ca="1" si="42"/>
        <v>#VALUE!</v>
      </c>
      <c r="BJ84" s="205" t="e">
        <f t="shared" ca="1" si="42"/>
        <v>#VALUE!</v>
      </c>
      <c r="BK84" s="205" t="e">
        <f t="shared" ca="1" si="42"/>
        <v>#VALUE!</v>
      </c>
      <c r="BL84" s="205" t="e">
        <f t="shared" ca="1" si="42"/>
        <v>#VALUE!</v>
      </c>
      <c r="BM84" s="205" t="e">
        <f t="shared" ca="1" si="42"/>
        <v>#VALUE!</v>
      </c>
      <c r="BN84" s="205" t="e">
        <f t="shared" ca="1" si="42"/>
        <v>#VALUE!</v>
      </c>
      <c r="BO84" s="205" t="e">
        <f t="shared" ca="1" si="42"/>
        <v>#VALUE!</v>
      </c>
      <c r="BP84" s="205" t="e">
        <f t="shared" ca="1" si="42"/>
        <v>#VALUE!</v>
      </c>
      <c r="BQ84" s="205" t="e">
        <f t="shared" ca="1" si="42"/>
        <v>#VALUE!</v>
      </c>
      <c r="BR84" s="205" t="e">
        <f t="shared" ca="1" si="42"/>
        <v>#VALUE!</v>
      </c>
      <c r="BS84" s="205" t="e">
        <f t="shared" ca="1" si="42"/>
        <v>#VALUE!</v>
      </c>
      <c r="BT84" s="205" t="e">
        <f t="shared" ca="1" si="42"/>
        <v>#VALUE!</v>
      </c>
      <c r="BU84" s="205" t="e">
        <f t="shared" ca="1" si="42"/>
        <v>#VALUE!</v>
      </c>
      <c r="BV84" s="205" t="e">
        <f t="shared" ref="BV84" ca="1" si="43">BV83+$H$80</f>
        <v>#VALUE!</v>
      </c>
    </row>
    <row r="85" spans="1:74">
      <c r="A85" s="214" t="s">
        <v>5001</v>
      </c>
      <c r="B85" s="29" t="s">
        <v>4841</v>
      </c>
      <c r="C85" s="147"/>
      <c r="D85" s="147"/>
      <c r="E85" s="147"/>
      <c r="F85" s="147"/>
      <c r="H85" s="208"/>
      <c r="I85" s="122" t="e">
        <f ca="1">I62/(I84-I83)</f>
        <v>#N/A</v>
      </c>
      <c r="J85" s="122" t="e">
        <f t="shared" ref="J85:BU85" ca="1" si="44">J62/(J84-J83)</f>
        <v>#N/A</v>
      </c>
      <c r="K85" s="122" t="e">
        <f t="shared" ca="1" si="44"/>
        <v>#N/A</v>
      </c>
      <c r="L85" s="122" t="e">
        <f t="shared" ca="1" si="44"/>
        <v>#N/A</v>
      </c>
      <c r="M85" s="122" t="e">
        <f t="shared" ca="1" si="44"/>
        <v>#N/A</v>
      </c>
      <c r="N85" s="122" t="e">
        <f t="shared" ca="1" si="44"/>
        <v>#N/A</v>
      </c>
      <c r="O85" s="122" t="e">
        <f t="shared" ca="1" si="44"/>
        <v>#N/A</v>
      </c>
      <c r="P85" s="122" t="e">
        <f t="shared" ca="1" si="44"/>
        <v>#N/A</v>
      </c>
      <c r="Q85" s="122" t="e">
        <f t="shared" ca="1" si="44"/>
        <v>#N/A</v>
      </c>
      <c r="R85" s="122" t="e">
        <f t="shared" ca="1" si="44"/>
        <v>#N/A</v>
      </c>
      <c r="S85" s="122" t="e">
        <f t="shared" ca="1" si="44"/>
        <v>#N/A</v>
      </c>
      <c r="T85" s="122" t="e">
        <f t="shared" ca="1" si="44"/>
        <v>#N/A</v>
      </c>
      <c r="U85" s="122" t="e">
        <f t="shared" ca="1" si="44"/>
        <v>#N/A</v>
      </c>
      <c r="V85" s="122" t="e">
        <f t="shared" ca="1" si="44"/>
        <v>#N/A</v>
      </c>
      <c r="W85" s="122" t="e">
        <f t="shared" ca="1" si="44"/>
        <v>#N/A</v>
      </c>
      <c r="X85" s="122" t="e">
        <f t="shared" ca="1" si="44"/>
        <v>#N/A</v>
      </c>
      <c r="Y85" s="122" t="e">
        <f t="shared" ca="1" si="44"/>
        <v>#N/A</v>
      </c>
      <c r="Z85" s="122" t="e">
        <f t="shared" ca="1" si="44"/>
        <v>#N/A</v>
      </c>
      <c r="AA85" s="122" t="e">
        <f t="shared" ca="1" si="44"/>
        <v>#N/A</v>
      </c>
      <c r="AB85" s="122" t="e">
        <f t="shared" ca="1" si="44"/>
        <v>#N/A</v>
      </c>
      <c r="AC85" s="122" t="e">
        <f t="shared" ca="1" si="44"/>
        <v>#N/A</v>
      </c>
      <c r="AD85" s="122" t="e">
        <f t="shared" ca="1" si="44"/>
        <v>#N/A</v>
      </c>
      <c r="AE85" s="122" t="e">
        <f t="shared" ca="1" si="44"/>
        <v>#N/A</v>
      </c>
      <c r="AF85" s="122" t="e">
        <f t="shared" ca="1" si="44"/>
        <v>#N/A</v>
      </c>
      <c r="AG85" s="122" t="e">
        <f t="shared" ca="1" si="44"/>
        <v>#N/A</v>
      </c>
      <c r="AH85" s="122" t="e">
        <f t="shared" ca="1" si="44"/>
        <v>#N/A</v>
      </c>
      <c r="AI85" s="122" t="e">
        <f t="shared" ca="1" si="44"/>
        <v>#N/A</v>
      </c>
      <c r="AJ85" s="122" t="e">
        <f t="shared" ca="1" si="44"/>
        <v>#N/A</v>
      </c>
      <c r="AK85" s="122" t="e">
        <f t="shared" ca="1" si="44"/>
        <v>#N/A</v>
      </c>
      <c r="AL85" s="122" t="e">
        <f t="shared" ca="1" si="44"/>
        <v>#N/A</v>
      </c>
      <c r="AM85" s="122" t="e">
        <f t="shared" ca="1" si="44"/>
        <v>#N/A</v>
      </c>
      <c r="AN85" s="122" t="e">
        <f t="shared" ca="1" si="44"/>
        <v>#N/A</v>
      </c>
      <c r="AO85" s="122" t="e">
        <f t="shared" ca="1" si="44"/>
        <v>#N/A</v>
      </c>
      <c r="AP85" s="122" t="e">
        <f t="shared" ca="1" si="44"/>
        <v>#N/A</v>
      </c>
      <c r="AQ85" s="122" t="e">
        <f t="shared" ca="1" si="44"/>
        <v>#N/A</v>
      </c>
      <c r="AR85" s="122" t="e">
        <f t="shared" ca="1" si="44"/>
        <v>#N/A</v>
      </c>
      <c r="AS85" s="122" t="e">
        <f t="shared" ca="1" si="44"/>
        <v>#N/A</v>
      </c>
      <c r="AT85" s="122" t="e">
        <f t="shared" ca="1" si="44"/>
        <v>#N/A</v>
      </c>
      <c r="AU85" s="122" t="e">
        <f t="shared" ca="1" si="44"/>
        <v>#N/A</v>
      </c>
      <c r="AV85" s="122" t="e">
        <f t="shared" ca="1" si="44"/>
        <v>#N/A</v>
      </c>
      <c r="AW85" s="122" t="e">
        <f t="shared" ca="1" si="44"/>
        <v>#N/A</v>
      </c>
      <c r="AX85" s="122" t="e">
        <f t="shared" ca="1" si="44"/>
        <v>#N/A</v>
      </c>
      <c r="AY85" s="122" t="e">
        <f t="shared" ca="1" si="44"/>
        <v>#N/A</v>
      </c>
      <c r="AZ85" s="122" t="e">
        <f t="shared" ca="1" si="44"/>
        <v>#N/A</v>
      </c>
      <c r="BA85" s="122" t="e">
        <f t="shared" ca="1" si="44"/>
        <v>#N/A</v>
      </c>
      <c r="BB85" s="122" t="e">
        <f t="shared" ca="1" si="44"/>
        <v>#N/A</v>
      </c>
      <c r="BC85" s="122" t="e">
        <f t="shared" ca="1" si="44"/>
        <v>#N/A</v>
      </c>
      <c r="BD85" s="122" t="e">
        <f t="shared" ca="1" si="44"/>
        <v>#N/A</v>
      </c>
      <c r="BE85" s="122" t="e">
        <f t="shared" ca="1" si="44"/>
        <v>#N/A</v>
      </c>
      <c r="BF85" s="122" t="e">
        <f t="shared" ca="1" si="44"/>
        <v>#N/A</v>
      </c>
      <c r="BG85" s="122" t="e">
        <f t="shared" ca="1" si="44"/>
        <v>#N/A</v>
      </c>
      <c r="BH85" s="122" t="e">
        <f t="shared" ca="1" si="44"/>
        <v>#N/A</v>
      </c>
      <c r="BI85" s="122" t="e">
        <f t="shared" ca="1" si="44"/>
        <v>#N/A</v>
      </c>
      <c r="BJ85" s="122" t="e">
        <f t="shared" ca="1" si="44"/>
        <v>#N/A</v>
      </c>
      <c r="BK85" s="122" t="e">
        <f t="shared" ca="1" si="44"/>
        <v>#N/A</v>
      </c>
      <c r="BL85" s="122" t="e">
        <f t="shared" ca="1" si="44"/>
        <v>#N/A</v>
      </c>
      <c r="BM85" s="122" t="e">
        <f t="shared" ca="1" si="44"/>
        <v>#N/A</v>
      </c>
      <c r="BN85" s="122" t="e">
        <f t="shared" ca="1" si="44"/>
        <v>#N/A</v>
      </c>
      <c r="BO85" s="122" t="e">
        <f t="shared" ca="1" si="44"/>
        <v>#N/A</v>
      </c>
      <c r="BP85" s="122" t="e">
        <f t="shared" ca="1" si="44"/>
        <v>#N/A</v>
      </c>
      <c r="BQ85" s="122" t="e">
        <f t="shared" ca="1" si="44"/>
        <v>#N/A</v>
      </c>
      <c r="BR85" s="122" t="e">
        <f t="shared" ca="1" si="44"/>
        <v>#N/A</v>
      </c>
      <c r="BS85" s="122" t="e">
        <f t="shared" ca="1" si="44"/>
        <v>#N/A</v>
      </c>
      <c r="BT85" s="122" t="e">
        <f t="shared" ca="1" si="44"/>
        <v>#N/A</v>
      </c>
      <c r="BU85" s="122" t="e">
        <f t="shared" ca="1" si="44"/>
        <v>#N/A</v>
      </c>
      <c r="BV85" s="122" t="e">
        <f t="shared" ref="BV85" ca="1" si="45">BV62/(BV84-BV83)</f>
        <v>#N/A</v>
      </c>
    </row>
    <row r="86" spans="1:74">
      <c r="A86" s="214" t="s">
        <v>4770</v>
      </c>
      <c r="B86" s="29" t="s">
        <v>3</v>
      </c>
      <c r="G86" s="219" t="s">
        <v>4933</v>
      </c>
      <c r="H86" s="159" t="e" cm="1">
        <f t="array" aca="1" ref="H86" ca="1">INDIRECT("'"&amp;$B$1&amp;"'!"&amp;$G86)</f>
        <v>#N/A</v>
      </c>
    </row>
    <row r="87" spans="1:74">
      <c r="A87" s="214" t="s">
        <v>4768</v>
      </c>
      <c r="B87" s="29" t="s">
        <v>3</v>
      </c>
      <c r="H87" s="203" t="e" cm="1">
        <f t="array" aca="1" ref="H87" ca="1">INDEX($E$79:$E$84, $C$78)</f>
        <v>#N/A</v>
      </c>
    </row>
    <row r="88" spans="1:74">
      <c r="A88" s="214" t="s">
        <v>4772</v>
      </c>
      <c r="B88" s="29" t="s">
        <v>2</v>
      </c>
      <c r="H88" s="204" t="e">
        <f ca="1">H87*H11</f>
        <v>#N/A</v>
      </c>
    </row>
    <row r="89" spans="1:74">
      <c r="A89" s="214" t="s">
        <v>4802</v>
      </c>
      <c r="B89" s="29" t="s">
        <v>2</v>
      </c>
      <c r="H89" s="208"/>
      <c r="I89" s="206" t="e">
        <f t="shared" ref="I89:BT89" ca="1" si="46">$H$88 * IF($H$86="ON", I$65, MAX(0.3,I$65)^3)</f>
        <v>#N/A</v>
      </c>
      <c r="J89" s="126" t="e">
        <f t="shared" ca="1" si="46"/>
        <v>#N/A</v>
      </c>
      <c r="K89" s="126" t="e">
        <f t="shared" ca="1" si="46"/>
        <v>#N/A</v>
      </c>
      <c r="L89" s="126" t="e">
        <f t="shared" ca="1" si="46"/>
        <v>#N/A</v>
      </c>
      <c r="M89" s="126" t="e">
        <f t="shared" ca="1" si="46"/>
        <v>#N/A</v>
      </c>
      <c r="N89" s="126" t="e">
        <f t="shared" ca="1" si="46"/>
        <v>#N/A</v>
      </c>
      <c r="O89" s="126" t="e">
        <f t="shared" ca="1" si="46"/>
        <v>#N/A</v>
      </c>
      <c r="P89" s="126" t="e">
        <f t="shared" ca="1" si="46"/>
        <v>#N/A</v>
      </c>
      <c r="Q89" s="126" t="e">
        <f t="shared" ca="1" si="46"/>
        <v>#N/A</v>
      </c>
      <c r="R89" s="126" t="e">
        <f t="shared" ca="1" si="46"/>
        <v>#N/A</v>
      </c>
      <c r="S89" s="126" t="e">
        <f t="shared" ca="1" si="46"/>
        <v>#N/A</v>
      </c>
      <c r="T89" s="126" t="e">
        <f t="shared" ca="1" si="46"/>
        <v>#N/A</v>
      </c>
      <c r="U89" s="126" t="e">
        <f t="shared" ca="1" si="46"/>
        <v>#N/A</v>
      </c>
      <c r="V89" s="126" t="e">
        <f t="shared" ca="1" si="46"/>
        <v>#N/A</v>
      </c>
      <c r="W89" s="126" t="e">
        <f t="shared" ca="1" si="46"/>
        <v>#N/A</v>
      </c>
      <c r="X89" s="126" t="e">
        <f t="shared" ca="1" si="46"/>
        <v>#N/A</v>
      </c>
      <c r="Y89" s="126" t="e">
        <f t="shared" ca="1" si="46"/>
        <v>#N/A</v>
      </c>
      <c r="Z89" s="126" t="e">
        <f t="shared" ca="1" si="46"/>
        <v>#N/A</v>
      </c>
      <c r="AA89" s="126" t="e">
        <f t="shared" ca="1" si="46"/>
        <v>#N/A</v>
      </c>
      <c r="AB89" s="126" t="e">
        <f t="shared" ca="1" si="46"/>
        <v>#N/A</v>
      </c>
      <c r="AC89" s="126" t="e">
        <f t="shared" ca="1" si="46"/>
        <v>#N/A</v>
      </c>
      <c r="AD89" s="126" t="e">
        <f t="shared" ca="1" si="46"/>
        <v>#N/A</v>
      </c>
      <c r="AE89" s="126" t="e">
        <f t="shared" ca="1" si="46"/>
        <v>#N/A</v>
      </c>
      <c r="AF89" s="126" t="e">
        <f t="shared" ca="1" si="46"/>
        <v>#N/A</v>
      </c>
      <c r="AG89" s="126" t="e">
        <f t="shared" ca="1" si="46"/>
        <v>#N/A</v>
      </c>
      <c r="AH89" s="126" t="e">
        <f t="shared" ca="1" si="46"/>
        <v>#N/A</v>
      </c>
      <c r="AI89" s="126" t="e">
        <f t="shared" ca="1" si="46"/>
        <v>#N/A</v>
      </c>
      <c r="AJ89" s="126" t="e">
        <f t="shared" ca="1" si="46"/>
        <v>#N/A</v>
      </c>
      <c r="AK89" s="126" t="e">
        <f t="shared" ca="1" si="46"/>
        <v>#N/A</v>
      </c>
      <c r="AL89" s="126" t="e">
        <f t="shared" ca="1" si="46"/>
        <v>#N/A</v>
      </c>
      <c r="AM89" s="126" t="e">
        <f t="shared" ca="1" si="46"/>
        <v>#N/A</v>
      </c>
      <c r="AN89" s="126" t="e">
        <f t="shared" ca="1" si="46"/>
        <v>#N/A</v>
      </c>
      <c r="AO89" s="126" t="e">
        <f t="shared" ca="1" si="46"/>
        <v>#N/A</v>
      </c>
      <c r="AP89" s="126" t="e">
        <f t="shared" ca="1" si="46"/>
        <v>#N/A</v>
      </c>
      <c r="AQ89" s="126" t="e">
        <f t="shared" ca="1" si="46"/>
        <v>#N/A</v>
      </c>
      <c r="AR89" s="126" t="e">
        <f t="shared" ca="1" si="46"/>
        <v>#N/A</v>
      </c>
      <c r="AS89" s="126" t="e">
        <f t="shared" ca="1" si="46"/>
        <v>#N/A</v>
      </c>
      <c r="AT89" s="126" t="e">
        <f t="shared" ca="1" si="46"/>
        <v>#N/A</v>
      </c>
      <c r="AU89" s="126" t="e">
        <f t="shared" ca="1" si="46"/>
        <v>#N/A</v>
      </c>
      <c r="AV89" s="126" t="e">
        <f t="shared" ca="1" si="46"/>
        <v>#N/A</v>
      </c>
      <c r="AW89" s="126" t="e">
        <f t="shared" ca="1" si="46"/>
        <v>#N/A</v>
      </c>
      <c r="AX89" s="126" t="e">
        <f t="shared" ca="1" si="46"/>
        <v>#N/A</v>
      </c>
      <c r="AY89" s="126" t="e">
        <f t="shared" ca="1" si="46"/>
        <v>#N/A</v>
      </c>
      <c r="AZ89" s="126" t="e">
        <f t="shared" ca="1" si="46"/>
        <v>#N/A</v>
      </c>
      <c r="BA89" s="126" t="e">
        <f t="shared" ca="1" si="46"/>
        <v>#N/A</v>
      </c>
      <c r="BB89" s="126" t="e">
        <f t="shared" ca="1" si="46"/>
        <v>#N/A</v>
      </c>
      <c r="BC89" s="126" t="e">
        <f t="shared" ca="1" si="46"/>
        <v>#N/A</v>
      </c>
      <c r="BD89" s="126" t="e">
        <f t="shared" ca="1" si="46"/>
        <v>#N/A</v>
      </c>
      <c r="BE89" s="126" t="e">
        <f t="shared" ca="1" si="46"/>
        <v>#N/A</v>
      </c>
      <c r="BF89" s="126" t="e">
        <f t="shared" ca="1" si="46"/>
        <v>#N/A</v>
      </c>
      <c r="BG89" s="126" t="e">
        <f t="shared" ca="1" si="46"/>
        <v>#N/A</v>
      </c>
      <c r="BH89" s="126" t="e">
        <f t="shared" ca="1" si="46"/>
        <v>#N/A</v>
      </c>
      <c r="BI89" s="126" t="e">
        <f t="shared" ca="1" si="46"/>
        <v>#N/A</v>
      </c>
      <c r="BJ89" s="126" t="e">
        <f t="shared" ca="1" si="46"/>
        <v>#N/A</v>
      </c>
      <c r="BK89" s="126" t="e">
        <f t="shared" ca="1" si="46"/>
        <v>#N/A</v>
      </c>
      <c r="BL89" s="126" t="e">
        <f t="shared" ca="1" si="46"/>
        <v>#N/A</v>
      </c>
      <c r="BM89" s="126" t="e">
        <f t="shared" ca="1" si="46"/>
        <v>#N/A</v>
      </c>
      <c r="BN89" s="126" t="e">
        <f t="shared" ca="1" si="46"/>
        <v>#N/A</v>
      </c>
      <c r="BO89" s="126" t="e">
        <f t="shared" ca="1" si="46"/>
        <v>#N/A</v>
      </c>
      <c r="BP89" s="126" t="e">
        <f t="shared" ca="1" si="46"/>
        <v>#N/A</v>
      </c>
      <c r="BQ89" s="126" t="e">
        <f t="shared" ca="1" si="46"/>
        <v>#N/A</v>
      </c>
      <c r="BR89" s="126" t="e">
        <f t="shared" ca="1" si="46"/>
        <v>#N/A</v>
      </c>
      <c r="BS89" s="126" t="e">
        <f t="shared" ca="1" si="46"/>
        <v>#N/A</v>
      </c>
      <c r="BT89" s="126" t="e">
        <f t="shared" ca="1" si="46"/>
        <v>#N/A</v>
      </c>
      <c r="BU89" s="126" t="e">
        <f t="shared" ref="BU89:BV89" ca="1" si="47">$H$88 * IF($H$86="ON", BU$65, MAX(0.3,BU$65)^3)</f>
        <v>#N/A</v>
      </c>
      <c r="BV89" s="126" t="e">
        <f t="shared" ca="1" si="47"/>
        <v>#N/A</v>
      </c>
    </row>
    <row r="90" spans="1:74">
      <c r="A90" s="214" t="s">
        <v>4803</v>
      </c>
      <c r="B90" s="29" t="s">
        <v>4759</v>
      </c>
      <c r="H90" s="208"/>
      <c r="I90" s="207" t="e">
        <f t="shared" ref="I90:BT90" ca="1" si="48">I89 * I$19 * I$47</f>
        <v>#N/A</v>
      </c>
      <c r="J90" s="128" t="e">
        <f t="shared" ca="1" si="48"/>
        <v>#N/A</v>
      </c>
      <c r="K90" s="128" t="e">
        <f t="shared" ca="1" si="48"/>
        <v>#N/A</v>
      </c>
      <c r="L90" s="128" t="e">
        <f t="shared" ca="1" si="48"/>
        <v>#N/A</v>
      </c>
      <c r="M90" s="128" t="e">
        <f t="shared" ca="1" si="48"/>
        <v>#N/A</v>
      </c>
      <c r="N90" s="128" t="e">
        <f t="shared" ca="1" si="48"/>
        <v>#N/A</v>
      </c>
      <c r="O90" s="128" t="e">
        <f t="shared" ca="1" si="48"/>
        <v>#N/A</v>
      </c>
      <c r="P90" s="128" t="e">
        <f t="shared" ca="1" si="48"/>
        <v>#N/A</v>
      </c>
      <c r="Q90" s="128" t="e">
        <f t="shared" ca="1" si="48"/>
        <v>#N/A</v>
      </c>
      <c r="R90" s="128" t="e">
        <f t="shared" ca="1" si="48"/>
        <v>#N/A</v>
      </c>
      <c r="S90" s="128" t="e">
        <f t="shared" ca="1" si="48"/>
        <v>#N/A</v>
      </c>
      <c r="T90" s="128" t="e">
        <f t="shared" ca="1" si="48"/>
        <v>#N/A</v>
      </c>
      <c r="U90" s="128" t="e">
        <f t="shared" ca="1" si="48"/>
        <v>#N/A</v>
      </c>
      <c r="V90" s="128" t="e">
        <f t="shared" ca="1" si="48"/>
        <v>#N/A</v>
      </c>
      <c r="W90" s="128" t="e">
        <f t="shared" ca="1" si="48"/>
        <v>#N/A</v>
      </c>
      <c r="X90" s="128" t="e">
        <f t="shared" ca="1" si="48"/>
        <v>#N/A</v>
      </c>
      <c r="Y90" s="128" t="e">
        <f t="shared" ca="1" si="48"/>
        <v>#N/A</v>
      </c>
      <c r="Z90" s="128" t="e">
        <f t="shared" ca="1" si="48"/>
        <v>#N/A</v>
      </c>
      <c r="AA90" s="128" t="e">
        <f t="shared" ca="1" si="48"/>
        <v>#N/A</v>
      </c>
      <c r="AB90" s="128" t="e">
        <f t="shared" ca="1" si="48"/>
        <v>#N/A</v>
      </c>
      <c r="AC90" s="128" t="e">
        <f t="shared" ca="1" si="48"/>
        <v>#N/A</v>
      </c>
      <c r="AD90" s="128" t="e">
        <f t="shared" ca="1" si="48"/>
        <v>#N/A</v>
      </c>
      <c r="AE90" s="128" t="e">
        <f t="shared" ca="1" si="48"/>
        <v>#N/A</v>
      </c>
      <c r="AF90" s="128" t="e">
        <f t="shared" ca="1" si="48"/>
        <v>#N/A</v>
      </c>
      <c r="AG90" s="128" t="e">
        <f t="shared" ca="1" si="48"/>
        <v>#N/A</v>
      </c>
      <c r="AH90" s="128" t="e">
        <f t="shared" ca="1" si="48"/>
        <v>#N/A</v>
      </c>
      <c r="AI90" s="128" t="e">
        <f t="shared" ca="1" si="48"/>
        <v>#N/A</v>
      </c>
      <c r="AJ90" s="128" t="e">
        <f t="shared" ca="1" si="48"/>
        <v>#N/A</v>
      </c>
      <c r="AK90" s="128" t="e">
        <f t="shared" ca="1" si="48"/>
        <v>#N/A</v>
      </c>
      <c r="AL90" s="128" t="e">
        <f t="shared" ca="1" si="48"/>
        <v>#N/A</v>
      </c>
      <c r="AM90" s="128" t="e">
        <f t="shared" ca="1" si="48"/>
        <v>#N/A</v>
      </c>
      <c r="AN90" s="128" t="e">
        <f t="shared" ca="1" si="48"/>
        <v>#N/A</v>
      </c>
      <c r="AO90" s="128" t="e">
        <f t="shared" ca="1" si="48"/>
        <v>#N/A</v>
      </c>
      <c r="AP90" s="128" t="e">
        <f t="shared" ca="1" si="48"/>
        <v>#N/A</v>
      </c>
      <c r="AQ90" s="128" t="e">
        <f t="shared" ca="1" si="48"/>
        <v>#N/A</v>
      </c>
      <c r="AR90" s="128" t="e">
        <f t="shared" ca="1" si="48"/>
        <v>#N/A</v>
      </c>
      <c r="AS90" s="128" t="e">
        <f t="shared" ca="1" si="48"/>
        <v>#N/A</v>
      </c>
      <c r="AT90" s="128" t="e">
        <f t="shared" ca="1" si="48"/>
        <v>#N/A</v>
      </c>
      <c r="AU90" s="128" t="e">
        <f t="shared" ca="1" si="48"/>
        <v>#N/A</v>
      </c>
      <c r="AV90" s="128" t="e">
        <f t="shared" ca="1" si="48"/>
        <v>#N/A</v>
      </c>
      <c r="AW90" s="128" t="e">
        <f t="shared" ca="1" si="48"/>
        <v>#N/A</v>
      </c>
      <c r="AX90" s="128" t="e">
        <f t="shared" ca="1" si="48"/>
        <v>#N/A</v>
      </c>
      <c r="AY90" s="128" t="e">
        <f t="shared" ca="1" si="48"/>
        <v>#N/A</v>
      </c>
      <c r="AZ90" s="128" t="e">
        <f t="shared" ca="1" si="48"/>
        <v>#N/A</v>
      </c>
      <c r="BA90" s="128" t="e">
        <f t="shared" ca="1" si="48"/>
        <v>#N/A</v>
      </c>
      <c r="BB90" s="128" t="e">
        <f t="shared" ca="1" si="48"/>
        <v>#N/A</v>
      </c>
      <c r="BC90" s="128" t="e">
        <f t="shared" ca="1" si="48"/>
        <v>#N/A</v>
      </c>
      <c r="BD90" s="128" t="e">
        <f t="shared" ca="1" si="48"/>
        <v>#N/A</v>
      </c>
      <c r="BE90" s="128" t="e">
        <f t="shared" ca="1" si="48"/>
        <v>#N/A</v>
      </c>
      <c r="BF90" s="128" t="e">
        <f t="shared" ca="1" si="48"/>
        <v>#N/A</v>
      </c>
      <c r="BG90" s="128" t="e">
        <f t="shared" ca="1" si="48"/>
        <v>#N/A</v>
      </c>
      <c r="BH90" s="128" t="e">
        <f t="shared" ca="1" si="48"/>
        <v>#N/A</v>
      </c>
      <c r="BI90" s="128" t="e">
        <f t="shared" ca="1" si="48"/>
        <v>#N/A</v>
      </c>
      <c r="BJ90" s="128" t="e">
        <f t="shared" ca="1" si="48"/>
        <v>#N/A</v>
      </c>
      <c r="BK90" s="128" t="e">
        <f t="shared" ca="1" si="48"/>
        <v>#N/A</v>
      </c>
      <c r="BL90" s="128" t="e">
        <f t="shared" ca="1" si="48"/>
        <v>#N/A</v>
      </c>
      <c r="BM90" s="128" t="e">
        <f t="shared" ca="1" si="48"/>
        <v>#N/A</v>
      </c>
      <c r="BN90" s="128" t="e">
        <f t="shared" ca="1" si="48"/>
        <v>#N/A</v>
      </c>
      <c r="BO90" s="128" t="e">
        <f t="shared" ca="1" si="48"/>
        <v>#N/A</v>
      </c>
      <c r="BP90" s="128" t="e">
        <f t="shared" ca="1" si="48"/>
        <v>#N/A</v>
      </c>
      <c r="BQ90" s="128" t="e">
        <f t="shared" ca="1" si="48"/>
        <v>#N/A</v>
      </c>
      <c r="BR90" s="128" t="e">
        <f t="shared" ca="1" si="48"/>
        <v>#N/A</v>
      </c>
      <c r="BS90" s="128" t="e">
        <f t="shared" ca="1" si="48"/>
        <v>#N/A</v>
      </c>
      <c r="BT90" s="128" t="e">
        <f t="shared" ca="1" si="48"/>
        <v>#N/A</v>
      </c>
      <c r="BU90" s="128" t="e">
        <f t="shared" ref="BU90:BV90" ca="1" si="49">BU89 * BU$19 * BU$47</f>
        <v>#N/A</v>
      </c>
      <c r="BV90" s="128" t="e">
        <f t="shared" ca="1" si="49"/>
        <v>#N/A</v>
      </c>
    </row>
    <row r="91" spans="1:74">
      <c r="A91" s="214" t="s">
        <v>4769</v>
      </c>
      <c r="B91" s="29" t="s">
        <v>4609</v>
      </c>
      <c r="H91" s="202" t="e">
        <f ca="1">SUM(I90:BV90)/1000</f>
        <v>#N/A</v>
      </c>
    </row>
    <row r="92" spans="1:74">
      <c r="E92" s="136"/>
      <c r="F92" s="143"/>
      <c r="H92" s="143"/>
    </row>
    <row r="93" spans="1:74">
      <c r="A93" s="156" t="s">
        <v>4750</v>
      </c>
      <c r="H93" s="146"/>
    </row>
    <row r="94" spans="1:74">
      <c r="A94" s="214" t="s">
        <v>4974</v>
      </c>
      <c r="B94" s="29" t="s">
        <v>4584</v>
      </c>
      <c r="C94" s="146" t="e">
        <f ca="1">MATCH($H$3&amp;$H$4, $F$95:$F$100, 0)</f>
        <v>#N/A</v>
      </c>
      <c r="E94" s="133" t="s">
        <v>4812</v>
      </c>
      <c r="G94" s="219" t="s">
        <v>4934</v>
      </c>
      <c r="H94" s="159" t="str" cm="1">
        <f t="array" aca="1" ref="H94" ca="1">INDIRECT("'"&amp;$B$1&amp;"'!"&amp;$G94)</f>
        <v/>
      </c>
    </row>
    <row r="95" spans="1:74">
      <c r="A95" s="214" t="s">
        <v>4982</v>
      </c>
      <c r="B95" s="29" t="s">
        <v>4584</v>
      </c>
      <c r="C95" s="51" t="s">
        <v>4810</v>
      </c>
      <c r="D95" s="134" t="s">
        <v>4539</v>
      </c>
      <c r="E95" s="135">
        <v>0.05</v>
      </c>
      <c r="F95" s="147" t="str">
        <f t="shared" ref="F95:F100" si="50">C95&amp;D95</f>
        <v>&lt; 1995A</v>
      </c>
      <c r="G95" s="219">
        <f>MATCH(A!$E$11, $I$20:$BV$20, 0)</f>
        <v>61</v>
      </c>
      <c r="H95" s="217">
        <f ca="1">IF($H$4="A", 4, 2)</f>
        <v>2</v>
      </c>
    </row>
    <row r="96" spans="1:74">
      <c r="A96" s="214" t="s">
        <v>4977</v>
      </c>
      <c r="B96" s="29" t="s">
        <v>3</v>
      </c>
      <c r="C96" s="51" t="s">
        <v>4846</v>
      </c>
      <c r="D96" s="134" t="s">
        <v>4539</v>
      </c>
      <c r="E96" s="135">
        <v>3.5000000000000003E-2</v>
      </c>
      <c r="F96" s="147" t="str">
        <f t="shared" si="50"/>
        <v>1995 - 2005A</v>
      </c>
      <c r="G96" s="219" t="s">
        <v>4973</v>
      </c>
      <c r="H96" s="159" t="e" cm="1" vm="3">
        <f t="array" aca="1" ref="H96" ca="1">INDIRECT("'"&amp;$B$1&amp;"'!"&amp;$G96)</f>
        <v>#VALUE!</v>
      </c>
    </row>
    <row r="97" spans="1:74">
      <c r="A97" s="214" t="s">
        <v>4978</v>
      </c>
      <c r="B97" s="29" t="s">
        <v>4584</v>
      </c>
      <c r="C97" s="51" t="s">
        <v>4811</v>
      </c>
      <c r="D97" s="134" t="s">
        <v>4539</v>
      </c>
      <c r="E97" s="135">
        <v>0.02</v>
      </c>
      <c r="F97" s="147" t="str">
        <f t="shared" si="50"/>
        <v>&gt; 2005A</v>
      </c>
      <c r="G97" s="219" t="s">
        <v>4971</v>
      </c>
      <c r="H97" s="159" cm="1">
        <f t="array" aca="1" ref="H97" ca="1">INDIRECT("'"&amp;$B$1&amp;"'!"&amp;$G97)</f>
        <v>0</v>
      </c>
      <c r="I97" s="85">
        <f>I$20</f>
        <v>-25</v>
      </c>
      <c r="J97" s="85">
        <f t="shared" ref="J97:BU97" si="51">J$20</f>
        <v>-24</v>
      </c>
      <c r="K97" s="85">
        <f t="shared" si="51"/>
        <v>-23</v>
      </c>
      <c r="L97" s="85">
        <f t="shared" si="51"/>
        <v>-22</v>
      </c>
      <c r="M97" s="85">
        <f t="shared" si="51"/>
        <v>-21</v>
      </c>
      <c r="N97" s="85">
        <f t="shared" si="51"/>
        <v>-20</v>
      </c>
      <c r="O97" s="85">
        <f t="shared" si="51"/>
        <v>-19</v>
      </c>
      <c r="P97" s="85">
        <f t="shared" si="51"/>
        <v>-18</v>
      </c>
      <c r="Q97" s="85">
        <f t="shared" si="51"/>
        <v>-17</v>
      </c>
      <c r="R97" s="85">
        <f t="shared" si="51"/>
        <v>-16</v>
      </c>
      <c r="S97" s="85">
        <f t="shared" si="51"/>
        <v>-15</v>
      </c>
      <c r="T97" s="85">
        <f t="shared" si="51"/>
        <v>-14</v>
      </c>
      <c r="U97" s="85">
        <f t="shared" si="51"/>
        <v>-13</v>
      </c>
      <c r="V97" s="85">
        <f t="shared" si="51"/>
        <v>-12</v>
      </c>
      <c r="W97" s="85">
        <f t="shared" si="51"/>
        <v>-11</v>
      </c>
      <c r="X97" s="85">
        <f t="shared" si="51"/>
        <v>-10</v>
      </c>
      <c r="Y97" s="85">
        <f t="shared" si="51"/>
        <v>-9</v>
      </c>
      <c r="Z97" s="85">
        <f t="shared" si="51"/>
        <v>-8</v>
      </c>
      <c r="AA97" s="85">
        <f t="shared" si="51"/>
        <v>-7</v>
      </c>
      <c r="AB97" s="85">
        <f t="shared" si="51"/>
        <v>-6</v>
      </c>
      <c r="AC97" s="85">
        <f t="shared" si="51"/>
        <v>-5</v>
      </c>
      <c r="AD97" s="85">
        <f t="shared" si="51"/>
        <v>-4</v>
      </c>
      <c r="AE97" s="85">
        <f t="shared" si="51"/>
        <v>-3</v>
      </c>
      <c r="AF97" s="85">
        <f t="shared" si="51"/>
        <v>-2</v>
      </c>
      <c r="AG97" s="85">
        <f t="shared" si="51"/>
        <v>-1</v>
      </c>
      <c r="AH97" s="85">
        <f t="shared" si="51"/>
        <v>0</v>
      </c>
      <c r="AI97" s="85">
        <f t="shared" si="51"/>
        <v>1</v>
      </c>
      <c r="AJ97" s="85">
        <f t="shared" si="51"/>
        <v>2</v>
      </c>
      <c r="AK97" s="85">
        <f t="shared" si="51"/>
        <v>3</v>
      </c>
      <c r="AL97" s="85">
        <f t="shared" si="51"/>
        <v>4</v>
      </c>
      <c r="AM97" s="85">
        <f t="shared" si="51"/>
        <v>5</v>
      </c>
      <c r="AN97" s="85">
        <f t="shared" si="51"/>
        <v>6</v>
      </c>
      <c r="AO97" s="85">
        <f t="shared" si="51"/>
        <v>7</v>
      </c>
      <c r="AP97" s="85">
        <f t="shared" si="51"/>
        <v>8</v>
      </c>
      <c r="AQ97" s="85">
        <f t="shared" si="51"/>
        <v>9</v>
      </c>
      <c r="AR97" s="85">
        <f t="shared" si="51"/>
        <v>10</v>
      </c>
      <c r="AS97" s="85">
        <f t="shared" si="51"/>
        <v>11</v>
      </c>
      <c r="AT97" s="85">
        <f t="shared" si="51"/>
        <v>12</v>
      </c>
      <c r="AU97" s="85">
        <f t="shared" si="51"/>
        <v>13</v>
      </c>
      <c r="AV97" s="85">
        <f t="shared" si="51"/>
        <v>14</v>
      </c>
      <c r="AW97" s="85">
        <f t="shared" si="51"/>
        <v>15</v>
      </c>
      <c r="AX97" s="85">
        <f t="shared" si="51"/>
        <v>16</v>
      </c>
      <c r="AY97" s="85">
        <f t="shared" si="51"/>
        <v>17</v>
      </c>
      <c r="AZ97" s="85">
        <f t="shared" si="51"/>
        <v>18</v>
      </c>
      <c r="BA97" s="85">
        <f t="shared" si="51"/>
        <v>19</v>
      </c>
      <c r="BB97" s="85">
        <f t="shared" si="51"/>
        <v>20</v>
      </c>
      <c r="BC97" s="85">
        <f t="shared" si="51"/>
        <v>21</v>
      </c>
      <c r="BD97" s="85">
        <f t="shared" si="51"/>
        <v>22</v>
      </c>
      <c r="BE97" s="85">
        <f t="shared" si="51"/>
        <v>23</v>
      </c>
      <c r="BF97" s="85">
        <f t="shared" si="51"/>
        <v>24</v>
      </c>
      <c r="BG97" s="85">
        <f t="shared" si="51"/>
        <v>25</v>
      </c>
      <c r="BH97" s="85">
        <f t="shared" si="51"/>
        <v>26</v>
      </c>
      <c r="BI97" s="85">
        <f t="shared" si="51"/>
        <v>27</v>
      </c>
      <c r="BJ97" s="85">
        <f t="shared" si="51"/>
        <v>28</v>
      </c>
      <c r="BK97" s="85">
        <f t="shared" si="51"/>
        <v>29</v>
      </c>
      <c r="BL97" s="85">
        <f t="shared" si="51"/>
        <v>30</v>
      </c>
      <c r="BM97" s="85">
        <f t="shared" si="51"/>
        <v>31</v>
      </c>
      <c r="BN97" s="85">
        <f t="shared" si="51"/>
        <v>32</v>
      </c>
      <c r="BO97" s="85">
        <f t="shared" si="51"/>
        <v>33</v>
      </c>
      <c r="BP97" s="85">
        <f t="shared" si="51"/>
        <v>34</v>
      </c>
      <c r="BQ97" s="216">
        <f t="shared" si="51"/>
        <v>35</v>
      </c>
      <c r="BR97" s="85">
        <f t="shared" si="51"/>
        <v>36</v>
      </c>
      <c r="BS97" s="85">
        <f t="shared" si="51"/>
        <v>37</v>
      </c>
      <c r="BT97" s="85">
        <f t="shared" si="51"/>
        <v>38</v>
      </c>
      <c r="BU97" s="85">
        <f t="shared" si="51"/>
        <v>39</v>
      </c>
      <c r="BV97" s="85">
        <f t="shared" ref="BV97" si="52">BV$20</f>
        <v>40</v>
      </c>
    </row>
    <row r="98" spans="1:74">
      <c r="A98" s="214" t="s">
        <v>4793</v>
      </c>
      <c r="B98" s="29" t="s">
        <v>4584</v>
      </c>
      <c r="C98" s="51" t="s">
        <v>4810</v>
      </c>
      <c r="D98" s="134" t="s">
        <v>6</v>
      </c>
      <c r="E98" s="138">
        <v>0</v>
      </c>
      <c r="F98" s="147" t="str">
        <f t="shared" si="50"/>
        <v>&lt; 1995W</v>
      </c>
      <c r="H98" s="153"/>
      <c r="I98" s="122" t="e">
        <f ca="1">MAX(
IF($H$74="TH", 30, 20 + I$82),
IF($H$96, I$20 + $H$97 + $H$95 + $H$94, I$22 + $H$94))</f>
        <v>#N/A</v>
      </c>
      <c r="J98" s="122" t="e">
        <f t="shared" ref="J98:BU98" ca="1" si="53">MAX(IF($H$74="TH", 30, 20+J$82), IF($H$96, J$20 + $H$97 + $H$95 + $H$94, J$22 + $H$94))</f>
        <v>#N/A</v>
      </c>
      <c r="K98" s="122" t="e">
        <f t="shared" ca="1" si="53"/>
        <v>#N/A</v>
      </c>
      <c r="L98" s="122" t="e">
        <f t="shared" ca="1" si="53"/>
        <v>#N/A</v>
      </c>
      <c r="M98" s="122" t="e">
        <f t="shared" ca="1" si="53"/>
        <v>#N/A</v>
      </c>
      <c r="N98" s="122" t="e">
        <f t="shared" ca="1" si="53"/>
        <v>#N/A</v>
      </c>
      <c r="O98" s="122" t="e">
        <f t="shared" ca="1" si="53"/>
        <v>#N/A</v>
      </c>
      <c r="P98" s="122" t="e">
        <f t="shared" ca="1" si="53"/>
        <v>#N/A</v>
      </c>
      <c r="Q98" s="122" t="e">
        <f t="shared" ca="1" si="53"/>
        <v>#N/A</v>
      </c>
      <c r="R98" s="122" t="e">
        <f t="shared" ca="1" si="53"/>
        <v>#N/A</v>
      </c>
      <c r="S98" s="122" t="e">
        <f t="shared" ca="1" si="53"/>
        <v>#N/A</v>
      </c>
      <c r="T98" s="122" t="e">
        <f t="shared" ca="1" si="53"/>
        <v>#N/A</v>
      </c>
      <c r="U98" s="122" t="e">
        <f t="shared" ca="1" si="53"/>
        <v>#N/A</v>
      </c>
      <c r="V98" s="122" t="e">
        <f t="shared" ca="1" si="53"/>
        <v>#N/A</v>
      </c>
      <c r="W98" s="122" t="e">
        <f t="shared" ca="1" si="53"/>
        <v>#N/A</v>
      </c>
      <c r="X98" s="122" t="e">
        <f t="shared" ca="1" si="53"/>
        <v>#N/A</v>
      </c>
      <c r="Y98" s="122" t="e">
        <f t="shared" ca="1" si="53"/>
        <v>#N/A</v>
      </c>
      <c r="Z98" s="122" t="e">
        <f t="shared" ca="1" si="53"/>
        <v>#N/A</v>
      </c>
      <c r="AA98" s="122" t="e">
        <f t="shared" ca="1" si="53"/>
        <v>#N/A</v>
      </c>
      <c r="AB98" s="122" t="e">
        <f t="shared" ca="1" si="53"/>
        <v>#N/A</v>
      </c>
      <c r="AC98" s="122" t="e">
        <f t="shared" ca="1" si="53"/>
        <v>#N/A</v>
      </c>
      <c r="AD98" s="122" t="e">
        <f t="shared" ca="1" si="53"/>
        <v>#N/A</v>
      </c>
      <c r="AE98" s="122" t="e">
        <f t="shared" ca="1" si="53"/>
        <v>#N/A</v>
      </c>
      <c r="AF98" s="122" t="e">
        <f t="shared" ca="1" si="53"/>
        <v>#N/A</v>
      </c>
      <c r="AG98" s="122" t="e">
        <f t="shared" ca="1" si="53"/>
        <v>#N/A</v>
      </c>
      <c r="AH98" s="122" t="e">
        <f t="shared" ca="1" si="53"/>
        <v>#N/A</v>
      </c>
      <c r="AI98" s="122" t="e">
        <f t="shared" ca="1" si="53"/>
        <v>#N/A</v>
      </c>
      <c r="AJ98" s="122" t="e">
        <f t="shared" ca="1" si="53"/>
        <v>#N/A</v>
      </c>
      <c r="AK98" s="122" t="e">
        <f t="shared" ca="1" si="53"/>
        <v>#N/A</v>
      </c>
      <c r="AL98" s="122" t="e">
        <f t="shared" ca="1" si="53"/>
        <v>#N/A</v>
      </c>
      <c r="AM98" s="122" t="e">
        <f t="shared" ca="1" si="53"/>
        <v>#N/A</v>
      </c>
      <c r="AN98" s="122" t="e">
        <f t="shared" ca="1" si="53"/>
        <v>#N/A</v>
      </c>
      <c r="AO98" s="122" t="e">
        <f t="shared" ca="1" si="53"/>
        <v>#N/A</v>
      </c>
      <c r="AP98" s="122" t="e">
        <f t="shared" ca="1" si="53"/>
        <v>#N/A</v>
      </c>
      <c r="AQ98" s="122" t="e">
        <f t="shared" ca="1" si="53"/>
        <v>#N/A</v>
      </c>
      <c r="AR98" s="122" t="e">
        <f t="shared" ca="1" si="53"/>
        <v>#N/A</v>
      </c>
      <c r="AS98" s="122" t="e">
        <f t="shared" ca="1" si="53"/>
        <v>#N/A</v>
      </c>
      <c r="AT98" s="122" t="e">
        <f t="shared" ca="1" si="53"/>
        <v>#N/A</v>
      </c>
      <c r="AU98" s="122" t="e">
        <f t="shared" ca="1" si="53"/>
        <v>#N/A</v>
      </c>
      <c r="AV98" s="122" t="e">
        <f t="shared" ca="1" si="53"/>
        <v>#N/A</v>
      </c>
      <c r="AW98" s="122" t="e">
        <f t="shared" ca="1" si="53"/>
        <v>#N/A</v>
      </c>
      <c r="AX98" s="122" t="e">
        <f t="shared" ca="1" si="53"/>
        <v>#N/A</v>
      </c>
      <c r="AY98" s="122" t="e">
        <f t="shared" ca="1" si="53"/>
        <v>#N/A</v>
      </c>
      <c r="AZ98" s="122" t="e">
        <f t="shared" ca="1" si="53"/>
        <v>#N/A</v>
      </c>
      <c r="BA98" s="122" t="e">
        <f t="shared" ca="1" si="53"/>
        <v>#N/A</v>
      </c>
      <c r="BB98" s="122" t="e">
        <f t="shared" ca="1" si="53"/>
        <v>#N/A</v>
      </c>
      <c r="BC98" s="122" t="e">
        <f t="shared" ca="1" si="53"/>
        <v>#N/A</v>
      </c>
      <c r="BD98" s="122" t="e">
        <f t="shared" ca="1" si="53"/>
        <v>#N/A</v>
      </c>
      <c r="BE98" s="122" t="e">
        <f t="shared" ca="1" si="53"/>
        <v>#N/A</v>
      </c>
      <c r="BF98" s="122" t="e">
        <f t="shared" ca="1" si="53"/>
        <v>#N/A</v>
      </c>
      <c r="BG98" s="122" t="e">
        <f t="shared" ca="1" si="53"/>
        <v>#N/A</v>
      </c>
      <c r="BH98" s="122" t="e">
        <f t="shared" ca="1" si="53"/>
        <v>#N/A</v>
      </c>
      <c r="BI98" s="122" t="e">
        <f t="shared" ca="1" si="53"/>
        <v>#N/A</v>
      </c>
      <c r="BJ98" s="122" t="e">
        <f t="shared" ca="1" si="53"/>
        <v>#N/A</v>
      </c>
      <c r="BK98" s="122" t="e">
        <f t="shared" ca="1" si="53"/>
        <v>#N/A</v>
      </c>
      <c r="BL98" s="122" t="e">
        <f t="shared" ca="1" si="53"/>
        <v>#N/A</v>
      </c>
      <c r="BM98" s="122" t="e">
        <f t="shared" ca="1" si="53"/>
        <v>#N/A</v>
      </c>
      <c r="BN98" s="122" t="e">
        <f t="shared" ca="1" si="53"/>
        <v>#N/A</v>
      </c>
      <c r="BO98" s="122" t="e">
        <f t="shared" ca="1" si="53"/>
        <v>#N/A</v>
      </c>
      <c r="BP98" s="122" t="e">
        <f t="shared" ca="1" si="53"/>
        <v>#N/A</v>
      </c>
      <c r="BQ98" s="122" t="e">
        <f t="shared" ca="1" si="53"/>
        <v>#N/A</v>
      </c>
      <c r="BR98" s="122" t="e">
        <f t="shared" ca="1" si="53"/>
        <v>#N/A</v>
      </c>
      <c r="BS98" s="122" t="e">
        <f t="shared" ca="1" si="53"/>
        <v>#N/A</v>
      </c>
      <c r="BT98" s="122" t="e">
        <f t="shared" ca="1" si="53"/>
        <v>#N/A</v>
      </c>
      <c r="BU98" s="122" t="e">
        <f t="shared" ca="1" si="53"/>
        <v>#N/A</v>
      </c>
      <c r="BV98" s="122" t="e">
        <f t="shared" ref="BV98" ca="1" si="54">MAX(IF($H$74="TH", 30, 20+BV$82), IF($H$96, BV$20 + $H$97 + $H$95 + $H$94, BV$22 + $H$94))</f>
        <v>#N/A</v>
      </c>
    </row>
    <row r="99" spans="1:74">
      <c r="A99" s="214" t="s">
        <v>4997</v>
      </c>
      <c r="B99" s="29" t="s">
        <v>4584</v>
      </c>
      <c r="C99" s="51" t="s">
        <v>4846</v>
      </c>
      <c r="D99" s="134" t="s">
        <v>6</v>
      </c>
      <c r="E99" s="138">
        <v>0</v>
      </c>
      <c r="F99" s="147" t="str">
        <f t="shared" si="50"/>
        <v>1995 - 2005W</v>
      </c>
      <c r="H99" s="208"/>
      <c r="I99" s="205" t="e" vm="3">
        <f t="shared" ref="I99:BT99" ca="1" si="55">IF($H$96, I98-$H$94, I100+$H$95)</f>
        <v>#VALUE!</v>
      </c>
      <c r="J99" s="205" t="e" vm="3">
        <f t="shared" ca="1" si="55"/>
        <v>#VALUE!</v>
      </c>
      <c r="K99" s="205" t="e" vm="3">
        <f t="shared" ca="1" si="55"/>
        <v>#VALUE!</v>
      </c>
      <c r="L99" s="205" t="e" vm="3">
        <f t="shared" ca="1" si="55"/>
        <v>#VALUE!</v>
      </c>
      <c r="M99" s="205" t="e" vm="3">
        <f t="shared" ca="1" si="55"/>
        <v>#VALUE!</v>
      </c>
      <c r="N99" s="205" t="e" vm="3">
        <f t="shared" ca="1" si="55"/>
        <v>#VALUE!</v>
      </c>
      <c r="O99" s="205" t="e" vm="3">
        <f t="shared" ca="1" si="55"/>
        <v>#VALUE!</v>
      </c>
      <c r="P99" s="205" t="e" vm="3">
        <f t="shared" ca="1" si="55"/>
        <v>#VALUE!</v>
      </c>
      <c r="Q99" s="205" t="e" vm="3">
        <f t="shared" ca="1" si="55"/>
        <v>#VALUE!</v>
      </c>
      <c r="R99" s="205" t="e" vm="3">
        <f t="shared" ca="1" si="55"/>
        <v>#VALUE!</v>
      </c>
      <c r="S99" s="205" t="e" vm="3">
        <f t="shared" ca="1" si="55"/>
        <v>#VALUE!</v>
      </c>
      <c r="T99" s="205" t="e" vm="3">
        <f t="shared" ca="1" si="55"/>
        <v>#VALUE!</v>
      </c>
      <c r="U99" s="205" t="e" vm="3">
        <f t="shared" ca="1" si="55"/>
        <v>#VALUE!</v>
      </c>
      <c r="V99" s="205" t="e" vm="3">
        <f t="shared" ca="1" si="55"/>
        <v>#VALUE!</v>
      </c>
      <c r="W99" s="205" t="e" vm="3">
        <f t="shared" ca="1" si="55"/>
        <v>#VALUE!</v>
      </c>
      <c r="X99" s="205" t="e" vm="3">
        <f t="shared" ca="1" si="55"/>
        <v>#VALUE!</v>
      </c>
      <c r="Y99" s="205" t="e" vm="3">
        <f t="shared" ca="1" si="55"/>
        <v>#VALUE!</v>
      </c>
      <c r="Z99" s="205" t="e" vm="3">
        <f t="shared" ca="1" si="55"/>
        <v>#VALUE!</v>
      </c>
      <c r="AA99" s="205" t="e" vm="3">
        <f t="shared" ca="1" si="55"/>
        <v>#VALUE!</v>
      </c>
      <c r="AB99" s="205" t="e" vm="3">
        <f t="shared" ca="1" si="55"/>
        <v>#VALUE!</v>
      </c>
      <c r="AC99" s="205" t="e" vm="3">
        <f t="shared" ca="1" si="55"/>
        <v>#VALUE!</v>
      </c>
      <c r="AD99" s="205" t="e" vm="3">
        <f t="shared" ca="1" si="55"/>
        <v>#VALUE!</v>
      </c>
      <c r="AE99" s="205" t="e" vm="3">
        <f t="shared" ca="1" si="55"/>
        <v>#VALUE!</v>
      </c>
      <c r="AF99" s="205" t="e" vm="3">
        <f t="shared" ca="1" si="55"/>
        <v>#VALUE!</v>
      </c>
      <c r="AG99" s="205" t="e" vm="3">
        <f t="shared" ca="1" si="55"/>
        <v>#VALUE!</v>
      </c>
      <c r="AH99" s="205" t="e" vm="3">
        <f t="shared" ca="1" si="55"/>
        <v>#VALUE!</v>
      </c>
      <c r="AI99" s="205" t="e" vm="3">
        <f t="shared" ca="1" si="55"/>
        <v>#VALUE!</v>
      </c>
      <c r="AJ99" s="205" t="e" vm="3">
        <f t="shared" ca="1" si="55"/>
        <v>#VALUE!</v>
      </c>
      <c r="AK99" s="205" t="e" vm="3">
        <f t="shared" ca="1" si="55"/>
        <v>#VALUE!</v>
      </c>
      <c r="AL99" s="205" t="e" vm="3">
        <f t="shared" ca="1" si="55"/>
        <v>#VALUE!</v>
      </c>
      <c r="AM99" s="205" t="e" vm="3">
        <f t="shared" ca="1" si="55"/>
        <v>#VALUE!</v>
      </c>
      <c r="AN99" s="205" t="e" vm="3">
        <f t="shared" ca="1" si="55"/>
        <v>#VALUE!</v>
      </c>
      <c r="AO99" s="205" t="e" vm="3">
        <f t="shared" ca="1" si="55"/>
        <v>#VALUE!</v>
      </c>
      <c r="AP99" s="205" t="e" vm="3">
        <f t="shared" ca="1" si="55"/>
        <v>#VALUE!</v>
      </c>
      <c r="AQ99" s="205" t="e" vm="3">
        <f t="shared" ca="1" si="55"/>
        <v>#VALUE!</v>
      </c>
      <c r="AR99" s="205" t="e" vm="3">
        <f t="shared" ca="1" si="55"/>
        <v>#VALUE!</v>
      </c>
      <c r="AS99" s="205" t="e" vm="3">
        <f t="shared" ca="1" si="55"/>
        <v>#VALUE!</v>
      </c>
      <c r="AT99" s="205" t="e" vm="3">
        <f t="shared" ca="1" si="55"/>
        <v>#VALUE!</v>
      </c>
      <c r="AU99" s="205" t="e" vm="3">
        <f t="shared" ca="1" si="55"/>
        <v>#VALUE!</v>
      </c>
      <c r="AV99" s="205" t="e" vm="3">
        <f t="shared" ca="1" si="55"/>
        <v>#VALUE!</v>
      </c>
      <c r="AW99" s="205" t="e" vm="3">
        <f t="shared" ca="1" si="55"/>
        <v>#VALUE!</v>
      </c>
      <c r="AX99" s="205" t="e" vm="3">
        <f t="shared" ca="1" si="55"/>
        <v>#VALUE!</v>
      </c>
      <c r="AY99" s="205" t="e" vm="3">
        <f t="shared" ca="1" si="55"/>
        <v>#VALUE!</v>
      </c>
      <c r="AZ99" s="205" t="e" vm="3">
        <f t="shared" ca="1" si="55"/>
        <v>#VALUE!</v>
      </c>
      <c r="BA99" s="205" t="e" vm="3">
        <f t="shared" ca="1" si="55"/>
        <v>#VALUE!</v>
      </c>
      <c r="BB99" s="205" t="e" vm="3">
        <f t="shared" ca="1" si="55"/>
        <v>#VALUE!</v>
      </c>
      <c r="BC99" s="205" t="e" vm="3">
        <f t="shared" ca="1" si="55"/>
        <v>#VALUE!</v>
      </c>
      <c r="BD99" s="205" t="e" vm="3">
        <f t="shared" ca="1" si="55"/>
        <v>#VALUE!</v>
      </c>
      <c r="BE99" s="205" t="e" vm="3">
        <f t="shared" ca="1" si="55"/>
        <v>#VALUE!</v>
      </c>
      <c r="BF99" s="205" t="e" vm="3">
        <f t="shared" ca="1" si="55"/>
        <v>#VALUE!</v>
      </c>
      <c r="BG99" s="205" t="e" vm="3">
        <f t="shared" ca="1" si="55"/>
        <v>#VALUE!</v>
      </c>
      <c r="BH99" s="205" t="e" vm="3">
        <f t="shared" ca="1" si="55"/>
        <v>#VALUE!</v>
      </c>
      <c r="BI99" s="205" t="e" vm="3">
        <f t="shared" ca="1" si="55"/>
        <v>#VALUE!</v>
      </c>
      <c r="BJ99" s="205" t="e" vm="3">
        <f t="shared" ca="1" si="55"/>
        <v>#VALUE!</v>
      </c>
      <c r="BK99" s="205" t="e" vm="3">
        <f t="shared" ca="1" si="55"/>
        <v>#VALUE!</v>
      </c>
      <c r="BL99" s="205" t="e" vm="3">
        <f t="shared" ca="1" si="55"/>
        <v>#VALUE!</v>
      </c>
      <c r="BM99" s="205" t="e" vm="3">
        <f t="shared" ca="1" si="55"/>
        <v>#VALUE!</v>
      </c>
      <c r="BN99" s="205" t="e" vm="3">
        <f t="shared" ca="1" si="55"/>
        <v>#VALUE!</v>
      </c>
      <c r="BO99" s="205" t="e" vm="3">
        <f t="shared" ca="1" si="55"/>
        <v>#VALUE!</v>
      </c>
      <c r="BP99" s="205" t="e" vm="3">
        <f t="shared" ca="1" si="55"/>
        <v>#VALUE!</v>
      </c>
      <c r="BQ99" s="205" t="e" vm="3">
        <f t="shared" ca="1" si="55"/>
        <v>#VALUE!</v>
      </c>
      <c r="BR99" s="205" t="e" vm="3">
        <f t="shared" ca="1" si="55"/>
        <v>#VALUE!</v>
      </c>
      <c r="BS99" s="205" t="e" vm="3">
        <f t="shared" ca="1" si="55"/>
        <v>#VALUE!</v>
      </c>
      <c r="BT99" s="205" t="e" vm="3">
        <f t="shared" ca="1" si="55"/>
        <v>#VALUE!</v>
      </c>
      <c r="BU99" s="205" t="e" vm="3">
        <f t="shared" ref="BU99:BV99" ca="1" si="56">IF($H$96, BU98-$H$94, BU100+$H$95)</f>
        <v>#VALUE!</v>
      </c>
      <c r="BV99" s="205" t="e" vm="3">
        <f t="shared" ca="1" si="56"/>
        <v>#VALUE!</v>
      </c>
    </row>
    <row r="100" spans="1:74">
      <c r="A100" s="214" t="s">
        <v>4998</v>
      </c>
      <c r="B100" s="29" t="s">
        <v>4584</v>
      </c>
      <c r="C100" s="51" t="s">
        <v>4811</v>
      </c>
      <c r="D100" s="134" t="s">
        <v>6</v>
      </c>
      <c r="E100" s="138">
        <v>0</v>
      </c>
      <c r="F100" s="147" t="str">
        <f t="shared" si="50"/>
        <v>&gt; 2005W</v>
      </c>
      <c r="H100" s="208"/>
      <c r="I100" s="205" t="e" vm="3">
        <f t="shared" ref="I100:BT100" ca="1" si="57">IF($H$96, I$99-$H$95, I$22)</f>
        <v>#VALUE!</v>
      </c>
      <c r="J100" s="205" t="e" vm="3">
        <f t="shared" ca="1" si="57"/>
        <v>#VALUE!</v>
      </c>
      <c r="K100" s="205" t="e" vm="3">
        <f t="shared" ca="1" si="57"/>
        <v>#VALUE!</v>
      </c>
      <c r="L100" s="205" t="e" vm="3">
        <f t="shared" ca="1" si="57"/>
        <v>#VALUE!</v>
      </c>
      <c r="M100" s="205" t="e" vm="3">
        <f t="shared" ca="1" si="57"/>
        <v>#VALUE!</v>
      </c>
      <c r="N100" s="205" t="e" vm="3">
        <f t="shared" ca="1" si="57"/>
        <v>#VALUE!</v>
      </c>
      <c r="O100" s="205" t="e" vm="3">
        <f t="shared" ca="1" si="57"/>
        <v>#VALUE!</v>
      </c>
      <c r="P100" s="205" t="e" vm="3">
        <f t="shared" ca="1" si="57"/>
        <v>#VALUE!</v>
      </c>
      <c r="Q100" s="205" t="e" vm="3">
        <f t="shared" ca="1" si="57"/>
        <v>#VALUE!</v>
      </c>
      <c r="R100" s="205" t="e" vm="3">
        <f t="shared" ca="1" si="57"/>
        <v>#VALUE!</v>
      </c>
      <c r="S100" s="205" t="e" vm="3">
        <f t="shared" ca="1" si="57"/>
        <v>#VALUE!</v>
      </c>
      <c r="T100" s="205" t="e" vm="3">
        <f t="shared" ca="1" si="57"/>
        <v>#VALUE!</v>
      </c>
      <c r="U100" s="205" t="e" vm="3">
        <f t="shared" ca="1" si="57"/>
        <v>#VALUE!</v>
      </c>
      <c r="V100" s="205" t="e" vm="3">
        <f t="shared" ca="1" si="57"/>
        <v>#VALUE!</v>
      </c>
      <c r="W100" s="205" t="e" vm="3">
        <f t="shared" ca="1" si="57"/>
        <v>#VALUE!</v>
      </c>
      <c r="X100" s="205" t="e" vm="3">
        <f t="shared" ca="1" si="57"/>
        <v>#VALUE!</v>
      </c>
      <c r="Y100" s="205" t="e" vm="3">
        <f t="shared" ca="1" si="57"/>
        <v>#VALUE!</v>
      </c>
      <c r="Z100" s="205" t="e" vm="3">
        <f t="shared" ca="1" si="57"/>
        <v>#VALUE!</v>
      </c>
      <c r="AA100" s="205" t="e" vm="3">
        <f t="shared" ca="1" si="57"/>
        <v>#VALUE!</v>
      </c>
      <c r="AB100" s="205" t="e" vm="3">
        <f t="shared" ca="1" si="57"/>
        <v>#VALUE!</v>
      </c>
      <c r="AC100" s="205" t="e" vm="3">
        <f t="shared" ca="1" si="57"/>
        <v>#VALUE!</v>
      </c>
      <c r="AD100" s="205" t="e" vm="3">
        <f t="shared" ca="1" si="57"/>
        <v>#VALUE!</v>
      </c>
      <c r="AE100" s="205" t="e" vm="3">
        <f t="shared" ca="1" si="57"/>
        <v>#VALUE!</v>
      </c>
      <c r="AF100" s="205" t="e" vm="3">
        <f t="shared" ca="1" si="57"/>
        <v>#VALUE!</v>
      </c>
      <c r="AG100" s="205" t="e" vm="3">
        <f t="shared" ca="1" si="57"/>
        <v>#VALUE!</v>
      </c>
      <c r="AH100" s="205" t="e" vm="3">
        <f t="shared" ca="1" si="57"/>
        <v>#VALUE!</v>
      </c>
      <c r="AI100" s="205" t="e" vm="3">
        <f t="shared" ca="1" si="57"/>
        <v>#VALUE!</v>
      </c>
      <c r="AJ100" s="205" t="e" vm="3">
        <f t="shared" ca="1" si="57"/>
        <v>#VALUE!</v>
      </c>
      <c r="AK100" s="205" t="e" vm="3">
        <f t="shared" ca="1" si="57"/>
        <v>#VALUE!</v>
      </c>
      <c r="AL100" s="205" t="e" vm="3">
        <f t="shared" ca="1" si="57"/>
        <v>#VALUE!</v>
      </c>
      <c r="AM100" s="205" t="e" vm="3">
        <f t="shared" ca="1" si="57"/>
        <v>#VALUE!</v>
      </c>
      <c r="AN100" s="205" t="e" vm="3">
        <f t="shared" ca="1" si="57"/>
        <v>#VALUE!</v>
      </c>
      <c r="AO100" s="205" t="e" vm="3">
        <f t="shared" ca="1" si="57"/>
        <v>#VALUE!</v>
      </c>
      <c r="AP100" s="205" t="e" vm="3">
        <f t="shared" ca="1" si="57"/>
        <v>#VALUE!</v>
      </c>
      <c r="AQ100" s="205" t="e" vm="3">
        <f t="shared" ca="1" si="57"/>
        <v>#VALUE!</v>
      </c>
      <c r="AR100" s="205" t="e" vm="3">
        <f t="shared" ca="1" si="57"/>
        <v>#VALUE!</v>
      </c>
      <c r="AS100" s="205" t="e" vm="3">
        <f t="shared" ca="1" si="57"/>
        <v>#VALUE!</v>
      </c>
      <c r="AT100" s="205" t="e" vm="3">
        <f t="shared" ca="1" si="57"/>
        <v>#VALUE!</v>
      </c>
      <c r="AU100" s="205" t="e" vm="3">
        <f t="shared" ca="1" si="57"/>
        <v>#VALUE!</v>
      </c>
      <c r="AV100" s="205" t="e" vm="3">
        <f t="shared" ca="1" si="57"/>
        <v>#VALUE!</v>
      </c>
      <c r="AW100" s="205" t="e" vm="3">
        <f t="shared" ca="1" si="57"/>
        <v>#VALUE!</v>
      </c>
      <c r="AX100" s="205" t="e" vm="3">
        <f t="shared" ca="1" si="57"/>
        <v>#VALUE!</v>
      </c>
      <c r="AY100" s="205" t="e" vm="3">
        <f t="shared" ca="1" si="57"/>
        <v>#VALUE!</v>
      </c>
      <c r="AZ100" s="205" t="e" vm="3">
        <f t="shared" ca="1" si="57"/>
        <v>#VALUE!</v>
      </c>
      <c r="BA100" s="205" t="e" vm="3">
        <f t="shared" ca="1" si="57"/>
        <v>#VALUE!</v>
      </c>
      <c r="BB100" s="205" t="e" vm="3">
        <f t="shared" ca="1" si="57"/>
        <v>#VALUE!</v>
      </c>
      <c r="BC100" s="205" t="e" vm="3">
        <f t="shared" ca="1" si="57"/>
        <v>#VALUE!</v>
      </c>
      <c r="BD100" s="205" t="e" vm="3">
        <f t="shared" ca="1" si="57"/>
        <v>#VALUE!</v>
      </c>
      <c r="BE100" s="205" t="e" vm="3">
        <f t="shared" ca="1" si="57"/>
        <v>#VALUE!</v>
      </c>
      <c r="BF100" s="205" t="e" vm="3">
        <f t="shared" ca="1" si="57"/>
        <v>#VALUE!</v>
      </c>
      <c r="BG100" s="205" t="e" vm="3">
        <f t="shared" ca="1" si="57"/>
        <v>#VALUE!</v>
      </c>
      <c r="BH100" s="205" t="e" vm="3">
        <f t="shared" ca="1" si="57"/>
        <v>#VALUE!</v>
      </c>
      <c r="BI100" s="205" t="e" vm="3">
        <f t="shared" ca="1" si="57"/>
        <v>#VALUE!</v>
      </c>
      <c r="BJ100" s="205" t="e" vm="3">
        <f t="shared" ca="1" si="57"/>
        <v>#VALUE!</v>
      </c>
      <c r="BK100" s="205" t="e" vm="3">
        <f t="shared" ca="1" si="57"/>
        <v>#VALUE!</v>
      </c>
      <c r="BL100" s="205" t="e" vm="3">
        <f t="shared" ca="1" si="57"/>
        <v>#VALUE!</v>
      </c>
      <c r="BM100" s="205" t="e" vm="3">
        <f t="shared" ca="1" si="57"/>
        <v>#VALUE!</v>
      </c>
      <c r="BN100" s="205" t="e" vm="3">
        <f t="shared" ca="1" si="57"/>
        <v>#VALUE!</v>
      </c>
      <c r="BO100" s="205" t="e" vm="3">
        <f t="shared" ca="1" si="57"/>
        <v>#VALUE!</v>
      </c>
      <c r="BP100" s="205" t="e" vm="3">
        <f t="shared" ca="1" si="57"/>
        <v>#VALUE!</v>
      </c>
      <c r="BQ100" s="205" t="e" vm="3">
        <f t="shared" ca="1" si="57"/>
        <v>#VALUE!</v>
      </c>
      <c r="BR100" s="205" t="e" vm="3">
        <f t="shared" ca="1" si="57"/>
        <v>#VALUE!</v>
      </c>
      <c r="BS100" s="205" t="e" vm="3">
        <f t="shared" ca="1" si="57"/>
        <v>#VALUE!</v>
      </c>
      <c r="BT100" s="205" t="e" vm="3">
        <f t="shared" ca="1" si="57"/>
        <v>#VALUE!</v>
      </c>
      <c r="BU100" s="205" t="e" vm="3">
        <f t="shared" ref="BU100:BV100" ca="1" si="58">IF($H$96, BU$99-$H$95, BU$22)</f>
        <v>#VALUE!</v>
      </c>
      <c r="BV100" s="205" t="e" vm="3">
        <f t="shared" ca="1" si="58"/>
        <v>#VALUE!</v>
      </c>
    </row>
    <row r="101" spans="1:74">
      <c r="A101" s="214" t="s">
        <v>4996</v>
      </c>
      <c r="B101" s="29" t="s">
        <v>4841</v>
      </c>
      <c r="D101" s="145"/>
      <c r="E101" s="145"/>
      <c r="F101" s="147"/>
      <c r="H101" s="208"/>
      <c r="I101" s="122" t="e">
        <f ca="1">I62/(I99-I100)</f>
        <v>#N/A</v>
      </c>
      <c r="J101" s="122" t="e">
        <f t="shared" ref="J101:BU101" ca="1" si="59">J62/(J99-J100)</f>
        <v>#N/A</v>
      </c>
      <c r="K101" s="122" t="e">
        <f t="shared" ca="1" si="59"/>
        <v>#N/A</v>
      </c>
      <c r="L101" s="122" t="e">
        <f t="shared" ca="1" si="59"/>
        <v>#N/A</v>
      </c>
      <c r="M101" s="122" t="e">
        <f t="shared" ca="1" si="59"/>
        <v>#N/A</v>
      </c>
      <c r="N101" s="122" t="e">
        <f t="shared" ca="1" si="59"/>
        <v>#N/A</v>
      </c>
      <c r="O101" s="122" t="e">
        <f t="shared" ca="1" si="59"/>
        <v>#N/A</v>
      </c>
      <c r="P101" s="122" t="e">
        <f t="shared" ca="1" si="59"/>
        <v>#N/A</v>
      </c>
      <c r="Q101" s="122" t="e">
        <f t="shared" ca="1" si="59"/>
        <v>#N/A</v>
      </c>
      <c r="R101" s="122" t="e">
        <f t="shared" ca="1" si="59"/>
        <v>#N/A</v>
      </c>
      <c r="S101" s="122" t="e">
        <f t="shared" ca="1" si="59"/>
        <v>#N/A</v>
      </c>
      <c r="T101" s="122" t="e">
        <f t="shared" ca="1" si="59"/>
        <v>#N/A</v>
      </c>
      <c r="U101" s="122" t="e">
        <f t="shared" ca="1" si="59"/>
        <v>#N/A</v>
      </c>
      <c r="V101" s="122" t="e">
        <f t="shared" ca="1" si="59"/>
        <v>#N/A</v>
      </c>
      <c r="W101" s="122" t="e">
        <f t="shared" ca="1" si="59"/>
        <v>#N/A</v>
      </c>
      <c r="X101" s="122" t="e">
        <f t="shared" ca="1" si="59"/>
        <v>#N/A</v>
      </c>
      <c r="Y101" s="122" t="e">
        <f t="shared" ca="1" si="59"/>
        <v>#N/A</v>
      </c>
      <c r="Z101" s="122" t="e">
        <f t="shared" ca="1" si="59"/>
        <v>#N/A</v>
      </c>
      <c r="AA101" s="122" t="e">
        <f t="shared" ca="1" si="59"/>
        <v>#N/A</v>
      </c>
      <c r="AB101" s="122" t="e">
        <f t="shared" ca="1" si="59"/>
        <v>#N/A</v>
      </c>
      <c r="AC101" s="122" t="e">
        <f t="shared" ca="1" si="59"/>
        <v>#N/A</v>
      </c>
      <c r="AD101" s="122" t="e">
        <f t="shared" ca="1" si="59"/>
        <v>#N/A</v>
      </c>
      <c r="AE101" s="122" t="e">
        <f t="shared" ca="1" si="59"/>
        <v>#N/A</v>
      </c>
      <c r="AF101" s="122" t="e">
        <f t="shared" ca="1" si="59"/>
        <v>#N/A</v>
      </c>
      <c r="AG101" s="122" t="e">
        <f t="shared" ca="1" si="59"/>
        <v>#N/A</v>
      </c>
      <c r="AH101" s="122" t="e">
        <f t="shared" ca="1" si="59"/>
        <v>#N/A</v>
      </c>
      <c r="AI101" s="122" t="e">
        <f t="shared" ca="1" si="59"/>
        <v>#N/A</v>
      </c>
      <c r="AJ101" s="122" t="e">
        <f t="shared" ca="1" si="59"/>
        <v>#N/A</v>
      </c>
      <c r="AK101" s="122" t="e">
        <f t="shared" ca="1" si="59"/>
        <v>#N/A</v>
      </c>
      <c r="AL101" s="122" t="e">
        <f t="shared" ca="1" si="59"/>
        <v>#N/A</v>
      </c>
      <c r="AM101" s="122" t="e">
        <f t="shared" ca="1" si="59"/>
        <v>#N/A</v>
      </c>
      <c r="AN101" s="122" t="e">
        <f t="shared" ca="1" si="59"/>
        <v>#N/A</v>
      </c>
      <c r="AO101" s="122" t="e">
        <f t="shared" ca="1" si="59"/>
        <v>#N/A</v>
      </c>
      <c r="AP101" s="122" t="e">
        <f t="shared" ca="1" si="59"/>
        <v>#N/A</v>
      </c>
      <c r="AQ101" s="122" t="e">
        <f t="shared" ca="1" si="59"/>
        <v>#N/A</v>
      </c>
      <c r="AR101" s="122" t="e">
        <f t="shared" ca="1" si="59"/>
        <v>#N/A</v>
      </c>
      <c r="AS101" s="122" t="e">
        <f t="shared" ca="1" si="59"/>
        <v>#N/A</v>
      </c>
      <c r="AT101" s="122" t="e">
        <f t="shared" ca="1" si="59"/>
        <v>#N/A</v>
      </c>
      <c r="AU101" s="122" t="e">
        <f t="shared" ca="1" si="59"/>
        <v>#N/A</v>
      </c>
      <c r="AV101" s="122" t="e">
        <f t="shared" ca="1" si="59"/>
        <v>#N/A</v>
      </c>
      <c r="AW101" s="122" t="e">
        <f t="shared" ca="1" si="59"/>
        <v>#N/A</v>
      </c>
      <c r="AX101" s="122" t="e">
        <f t="shared" ca="1" si="59"/>
        <v>#N/A</v>
      </c>
      <c r="AY101" s="122" t="e">
        <f t="shared" ca="1" si="59"/>
        <v>#N/A</v>
      </c>
      <c r="AZ101" s="122" t="e">
        <f t="shared" ca="1" si="59"/>
        <v>#N/A</v>
      </c>
      <c r="BA101" s="122" t="e">
        <f t="shared" ca="1" si="59"/>
        <v>#N/A</v>
      </c>
      <c r="BB101" s="122" t="e">
        <f t="shared" ca="1" si="59"/>
        <v>#N/A</v>
      </c>
      <c r="BC101" s="122" t="e">
        <f t="shared" ca="1" si="59"/>
        <v>#N/A</v>
      </c>
      <c r="BD101" s="122" t="e">
        <f t="shared" ca="1" si="59"/>
        <v>#N/A</v>
      </c>
      <c r="BE101" s="122" t="e">
        <f t="shared" ca="1" si="59"/>
        <v>#N/A</v>
      </c>
      <c r="BF101" s="122" t="e">
        <f t="shared" ca="1" si="59"/>
        <v>#N/A</v>
      </c>
      <c r="BG101" s="122" t="e">
        <f t="shared" ca="1" si="59"/>
        <v>#N/A</v>
      </c>
      <c r="BH101" s="122" t="e">
        <f t="shared" ca="1" si="59"/>
        <v>#N/A</v>
      </c>
      <c r="BI101" s="122" t="e">
        <f t="shared" ca="1" si="59"/>
        <v>#N/A</v>
      </c>
      <c r="BJ101" s="122" t="e">
        <f t="shared" ca="1" si="59"/>
        <v>#N/A</v>
      </c>
      <c r="BK101" s="122" t="e">
        <f t="shared" ca="1" si="59"/>
        <v>#N/A</v>
      </c>
      <c r="BL101" s="122" t="e">
        <f t="shared" ca="1" si="59"/>
        <v>#N/A</v>
      </c>
      <c r="BM101" s="122" t="e">
        <f t="shared" ca="1" si="59"/>
        <v>#N/A</v>
      </c>
      <c r="BN101" s="122" t="e">
        <f t="shared" ca="1" si="59"/>
        <v>#N/A</v>
      </c>
      <c r="BO101" s="122" t="e">
        <f t="shared" ca="1" si="59"/>
        <v>#N/A</v>
      </c>
      <c r="BP101" s="122" t="e">
        <f t="shared" ca="1" si="59"/>
        <v>#N/A</v>
      </c>
      <c r="BQ101" s="122" t="e">
        <f t="shared" ca="1" si="59"/>
        <v>#N/A</v>
      </c>
      <c r="BR101" s="122" t="e">
        <f t="shared" ca="1" si="59"/>
        <v>#N/A</v>
      </c>
      <c r="BS101" s="122" t="e">
        <f t="shared" ca="1" si="59"/>
        <v>#N/A</v>
      </c>
      <c r="BT101" s="122" t="e">
        <f t="shared" ca="1" si="59"/>
        <v>#N/A</v>
      </c>
      <c r="BU101" s="122" t="e">
        <f t="shared" ca="1" si="59"/>
        <v>#N/A</v>
      </c>
      <c r="BV101" s="122" t="e">
        <f t="shared" ref="BV101" ca="1" si="60">BV62/(BV99-BV100)</f>
        <v>#N/A</v>
      </c>
    </row>
    <row r="102" spans="1:74">
      <c r="A102" s="214" t="s">
        <v>4765</v>
      </c>
      <c r="B102" s="29" t="s">
        <v>3</v>
      </c>
      <c r="G102" s="219" t="s">
        <v>4935</v>
      </c>
      <c r="H102" s="159" t="e" cm="1">
        <f t="array" aca="1" ref="H102" ca="1">INDIRECT("'"&amp;$B$1&amp;"'!"&amp;$G102)</f>
        <v>#N/A</v>
      </c>
      <c r="I102" s="127"/>
    </row>
    <row r="103" spans="1:74">
      <c r="A103" s="214" t="s">
        <v>4767</v>
      </c>
      <c r="B103" s="29" t="s">
        <v>3</v>
      </c>
      <c r="H103" s="203" t="e" cm="1">
        <f t="array" aca="1" ref="H103" ca="1">INDEX($E$95:$E$100, $C$94-IF(H96, 3, 0))</f>
        <v>#N/A</v>
      </c>
    </row>
    <row r="104" spans="1:74">
      <c r="A104" s="214" t="s">
        <v>4779</v>
      </c>
      <c r="B104" s="29" t="s">
        <v>2</v>
      </c>
      <c r="H104" s="204" t="e">
        <f ca="1">H103*H12</f>
        <v>#N/A</v>
      </c>
    </row>
    <row r="105" spans="1:74">
      <c r="A105" s="214" t="s">
        <v>4794</v>
      </c>
      <c r="B105" s="29" t="s">
        <v>2</v>
      </c>
      <c r="F105" s="141"/>
      <c r="H105" s="153"/>
      <c r="I105" s="126" t="e">
        <f t="shared" ref="I105:BT105" ca="1" si="61">$H$104 * IF($H$102="ON", I$65, MAX(0.3,I$65)^3)</f>
        <v>#N/A</v>
      </c>
      <c r="J105" s="126" t="e">
        <f t="shared" ca="1" si="61"/>
        <v>#N/A</v>
      </c>
      <c r="K105" s="126" t="e">
        <f t="shared" ca="1" si="61"/>
        <v>#N/A</v>
      </c>
      <c r="L105" s="126" t="e">
        <f t="shared" ca="1" si="61"/>
        <v>#N/A</v>
      </c>
      <c r="M105" s="126" t="e">
        <f t="shared" ca="1" si="61"/>
        <v>#N/A</v>
      </c>
      <c r="N105" s="126" t="e">
        <f t="shared" ca="1" si="61"/>
        <v>#N/A</v>
      </c>
      <c r="O105" s="126" t="e">
        <f t="shared" ca="1" si="61"/>
        <v>#N/A</v>
      </c>
      <c r="P105" s="126" t="e">
        <f t="shared" ca="1" si="61"/>
        <v>#N/A</v>
      </c>
      <c r="Q105" s="126" t="e">
        <f t="shared" ca="1" si="61"/>
        <v>#N/A</v>
      </c>
      <c r="R105" s="126" t="e">
        <f t="shared" ca="1" si="61"/>
        <v>#N/A</v>
      </c>
      <c r="S105" s="126" t="e">
        <f t="shared" ca="1" si="61"/>
        <v>#N/A</v>
      </c>
      <c r="T105" s="126" t="e">
        <f t="shared" ca="1" si="61"/>
        <v>#N/A</v>
      </c>
      <c r="U105" s="126" t="e">
        <f t="shared" ca="1" si="61"/>
        <v>#N/A</v>
      </c>
      <c r="V105" s="126" t="e">
        <f t="shared" ca="1" si="61"/>
        <v>#N/A</v>
      </c>
      <c r="W105" s="126" t="e">
        <f t="shared" ca="1" si="61"/>
        <v>#N/A</v>
      </c>
      <c r="X105" s="126" t="e">
        <f t="shared" ca="1" si="61"/>
        <v>#N/A</v>
      </c>
      <c r="Y105" s="126" t="e">
        <f t="shared" ca="1" si="61"/>
        <v>#N/A</v>
      </c>
      <c r="Z105" s="126" t="e">
        <f t="shared" ca="1" si="61"/>
        <v>#N/A</v>
      </c>
      <c r="AA105" s="126" t="e">
        <f t="shared" ca="1" si="61"/>
        <v>#N/A</v>
      </c>
      <c r="AB105" s="126" t="e">
        <f t="shared" ca="1" si="61"/>
        <v>#N/A</v>
      </c>
      <c r="AC105" s="126" t="e">
        <f t="shared" ca="1" si="61"/>
        <v>#N/A</v>
      </c>
      <c r="AD105" s="126" t="e">
        <f t="shared" ca="1" si="61"/>
        <v>#N/A</v>
      </c>
      <c r="AE105" s="126" t="e">
        <f t="shared" ca="1" si="61"/>
        <v>#N/A</v>
      </c>
      <c r="AF105" s="126" t="e">
        <f t="shared" ca="1" si="61"/>
        <v>#N/A</v>
      </c>
      <c r="AG105" s="126" t="e">
        <f t="shared" ca="1" si="61"/>
        <v>#N/A</v>
      </c>
      <c r="AH105" s="126" t="e">
        <f t="shared" ca="1" si="61"/>
        <v>#N/A</v>
      </c>
      <c r="AI105" s="126" t="e">
        <f t="shared" ca="1" si="61"/>
        <v>#N/A</v>
      </c>
      <c r="AJ105" s="126" t="e">
        <f t="shared" ca="1" si="61"/>
        <v>#N/A</v>
      </c>
      <c r="AK105" s="126" t="e">
        <f t="shared" ca="1" si="61"/>
        <v>#N/A</v>
      </c>
      <c r="AL105" s="126" t="e">
        <f t="shared" ca="1" si="61"/>
        <v>#N/A</v>
      </c>
      <c r="AM105" s="126" t="e">
        <f t="shared" ca="1" si="61"/>
        <v>#N/A</v>
      </c>
      <c r="AN105" s="126" t="e">
        <f t="shared" ca="1" si="61"/>
        <v>#N/A</v>
      </c>
      <c r="AO105" s="126" t="e">
        <f t="shared" ca="1" si="61"/>
        <v>#N/A</v>
      </c>
      <c r="AP105" s="126" t="e">
        <f t="shared" ca="1" si="61"/>
        <v>#N/A</v>
      </c>
      <c r="AQ105" s="126" t="e">
        <f t="shared" ca="1" si="61"/>
        <v>#N/A</v>
      </c>
      <c r="AR105" s="126" t="e">
        <f t="shared" ca="1" si="61"/>
        <v>#N/A</v>
      </c>
      <c r="AS105" s="126" t="e">
        <f t="shared" ca="1" si="61"/>
        <v>#N/A</v>
      </c>
      <c r="AT105" s="126" t="e">
        <f t="shared" ca="1" si="61"/>
        <v>#N/A</v>
      </c>
      <c r="AU105" s="126" t="e">
        <f t="shared" ca="1" si="61"/>
        <v>#N/A</v>
      </c>
      <c r="AV105" s="126" t="e">
        <f t="shared" ca="1" si="61"/>
        <v>#N/A</v>
      </c>
      <c r="AW105" s="126" t="e">
        <f t="shared" ca="1" si="61"/>
        <v>#N/A</v>
      </c>
      <c r="AX105" s="126" t="e">
        <f t="shared" ca="1" si="61"/>
        <v>#N/A</v>
      </c>
      <c r="AY105" s="126" t="e">
        <f t="shared" ca="1" si="61"/>
        <v>#N/A</v>
      </c>
      <c r="AZ105" s="126" t="e">
        <f t="shared" ca="1" si="61"/>
        <v>#N/A</v>
      </c>
      <c r="BA105" s="126" t="e">
        <f t="shared" ca="1" si="61"/>
        <v>#N/A</v>
      </c>
      <c r="BB105" s="126" t="e">
        <f t="shared" ca="1" si="61"/>
        <v>#N/A</v>
      </c>
      <c r="BC105" s="126" t="e">
        <f t="shared" ca="1" si="61"/>
        <v>#N/A</v>
      </c>
      <c r="BD105" s="126" t="e">
        <f t="shared" ca="1" si="61"/>
        <v>#N/A</v>
      </c>
      <c r="BE105" s="126" t="e">
        <f t="shared" ca="1" si="61"/>
        <v>#N/A</v>
      </c>
      <c r="BF105" s="126" t="e">
        <f t="shared" ca="1" si="61"/>
        <v>#N/A</v>
      </c>
      <c r="BG105" s="126" t="e">
        <f t="shared" ca="1" si="61"/>
        <v>#N/A</v>
      </c>
      <c r="BH105" s="126" t="e">
        <f t="shared" ca="1" si="61"/>
        <v>#N/A</v>
      </c>
      <c r="BI105" s="126" t="e">
        <f t="shared" ca="1" si="61"/>
        <v>#N/A</v>
      </c>
      <c r="BJ105" s="126" t="e">
        <f t="shared" ca="1" si="61"/>
        <v>#N/A</v>
      </c>
      <c r="BK105" s="126" t="e">
        <f t="shared" ca="1" si="61"/>
        <v>#N/A</v>
      </c>
      <c r="BL105" s="126" t="e">
        <f t="shared" ca="1" si="61"/>
        <v>#N/A</v>
      </c>
      <c r="BM105" s="126" t="e">
        <f t="shared" ca="1" si="61"/>
        <v>#N/A</v>
      </c>
      <c r="BN105" s="126" t="e">
        <f t="shared" ca="1" si="61"/>
        <v>#N/A</v>
      </c>
      <c r="BO105" s="126" t="e">
        <f t="shared" ca="1" si="61"/>
        <v>#N/A</v>
      </c>
      <c r="BP105" s="126" t="e">
        <f t="shared" ca="1" si="61"/>
        <v>#N/A</v>
      </c>
      <c r="BQ105" s="126" t="e">
        <f t="shared" ca="1" si="61"/>
        <v>#N/A</v>
      </c>
      <c r="BR105" s="126" t="e">
        <f t="shared" ca="1" si="61"/>
        <v>#N/A</v>
      </c>
      <c r="BS105" s="126" t="e">
        <f t="shared" ca="1" si="61"/>
        <v>#N/A</v>
      </c>
      <c r="BT105" s="126" t="e">
        <f t="shared" ca="1" si="61"/>
        <v>#N/A</v>
      </c>
      <c r="BU105" s="126" t="e">
        <f t="shared" ref="BU105:BV105" ca="1" si="62">$H$104 * IF($H$102="ON", BU$65, MAX(0.3,BU$65)^3)</f>
        <v>#N/A</v>
      </c>
      <c r="BV105" s="126" t="e">
        <f t="shared" ca="1" si="62"/>
        <v>#N/A</v>
      </c>
    </row>
    <row r="106" spans="1:74">
      <c r="A106" s="214" t="s">
        <v>4795</v>
      </c>
      <c r="B106" s="29" t="s">
        <v>4759</v>
      </c>
      <c r="E106" s="136"/>
      <c r="F106" s="143"/>
      <c r="H106" s="153"/>
      <c r="I106" s="128" t="e">
        <f t="shared" ref="I106:BT106" ca="1" si="63">I105 * I$19 * MAX(0, IFERROR(1 - I$124/I$46, 0))</f>
        <v>#N/A</v>
      </c>
      <c r="J106" s="128" t="e">
        <f t="shared" ca="1" si="63"/>
        <v>#N/A</v>
      </c>
      <c r="K106" s="128" t="e">
        <f t="shared" ca="1" si="63"/>
        <v>#N/A</v>
      </c>
      <c r="L106" s="128" t="e">
        <f t="shared" ca="1" si="63"/>
        <v>#N/A</v>
      </c>
      <c r="M106" s="128" t="e">
        <f t="shared" ca="1" si="63"/>
        <v>#N/A</v>
      </c>
      <c r="N106" s="128" t="e">
        <f t="shared" ca="1" si="63"/>
        <v>#N/A</v>
      </c>
      <c r="O106" s="128" t="e">
        <f t="shared" ca="1" si="63"/>
        <v>#N/A</v>
      </c>
      <c r="P106" s="128" t="e">
        <f t="shared" ca="1" si="63"/>
        <v>#N/A</v>
      </c>
      <c r="Q106" s="128" t="e">
        <f t="shared" ca="1" si="63"/>
        <v>#N/A</v>
      </c>
      <c r="R106" s="128" t="e">
        <f t="shared" ca="1" si="63"/>
        <v>#N/A</v>
      </c>
      <c r="S106" s="128" t="e">
        <f t="shared" ca="1" si="63"/>
        <v>#N/A</v>
      </c>
      <c r="T106" s="128" t="e">
        <f t="shared" ca="1" si="63"/>
        <v>#N/A</v>
      </c>
      <c r="U106" s="128" t="e">
        <f t="shared" ca="1" si="63"/>
        <v>#N/A</v>
      </c>
      <c r="V106" s="128" t="e">
        <f t="shared" ca="1" si="63"/>
        <v>#N/A</v>
      </c>
      <c r="W106" s="128" t="e">
        <f t="shared" ca="1" si="63"/>
        <v>#N/A</v>
      </c>
      <c r="X106" s="128" t="e">
        <f t="shared" ca="1" si="63"/>
        <v>#N/A</v>
      </c>
      <c r="Y106" s="128" t="e">
        <f t="shared" ca="1" si="63"/>
        <v>#N/A</v>
      </c>
      <c r="Z106" s="128" t="e">
        <f t="shared" ca="1" si="63"/>
        <v>#N/A</v>
      </c>
      <c r="AA106" s="128" t="e">
        <f t="shared" ca="1" si="63"/>
        <v>#N/A</v>
      </c>
      <c r="AB106" s="128" t="e">
        <f t="shared" ca="1" si="63"/>
        <v>#N/A</v>
      </c>
      <c r="AC106" s="128" t="e">
        <f t="shared" ca="1" si="63"/>
        <v>#N/A</v>
      </c>
      <c r="AD106" s="128" t="e">
        <f t="shared" ca="1" si="63"/>
        <v>#N/A</v>
      </c>
      <c r="AE106" s="128" t="e">
        <f t="shared" ca="1" si="63"/>
        <v>#N/A</v>
      </c>
      <c r="AF106" s="128" t="e">
        <f t="shared" ca="1" si="63"/>
        <v>#N/A</v>
      </c>
      <c r="AG106" s="128" t="e">
        <f t="shared" ca="1" si="63"/>
        <v>#N/A</v>
      </c>
      <c r="AH106" s="128" t="e">
        <f t="shared" ca="1" si="63"/>
        <v>#N/A</v>
      </c>
      <c r="AI106" s="128" t="e">
        <f t="shared" ca="1" si="63"/>
        <v>#N/A</v>
      </c>
      <c r="AJ106" s="128" t="e">
        <f t="shared" ca="1" si="63"/>
        <v>#N/A</v>
      </c>
      <c r="AK106" s="128" t="e">
        <f t="shared" ca="1" si="63"/>
        <v>#N/A</v>
      </c>
      <c r="AL106" s="128" t="e">
        <f t="shared" ca="1" si="63"/>
        <v>#N/A</v>
      </c>
      <c r="AM106" s="128" t="e">
        <f t="shared" ca="1" si="63"/>
        <v>#N/A</v>
      </c>
      <c r="AN106" s="128" t="e">
        <f t="shared" ca="1" si="63"/>
        <v>#N/A</v>
      </c>
      <c r="AO106" s="128" t="e">
        <f t="shared" ca="1" si="63"/>
        <v>#N/A</v>
      </c>
      <c r="AP106" s="128" t="e">
        <f t="shared" ca="1" si="63"/>
        <v>#N/A</v>
      </c>
      <c r="AQ106" s="128" t="e">
        <f t="shared" ca="1" si="63"/>
        <v>#N/A</v>
      </c>
      <c r="AR106" s="128" t="e">
        <f t="shared" ca="1" si="63"/>
        <v>#N/A</v>
      </c>
      <c r="AS106" s="128" t="e">
        <f t="shared" ca="1" si="63"/>
        <v>#N/A</v>
      </c>
      <c r="AT106" s="128" t="e">
        <f t="shared" ca="1" si="63"/>
        <v>#N/A</v>
      </c>
      <c r="AU106" s="128" t="e">
        <f t="shared" ca="1" si="63"/>
        <v>#N/A</v>
      </c>
      <c r="AV106" s="128" t="e">
        <f t="shared" ca="1" si="63"/>
        <v>#N/A</v>
      </c>
      <c r="AW106" s="128" t="e">
        <f t="shared" ca="1" si="63"/>
        <v>#N/A</v>
      </c>
      <c r="AX106" s="128" t="e">
        <f t="shared" ca="1" si="63"/>
        <v>#N/A</v>
      </c>
      <c r="AY106" s="128" t="e">
        <f t="shared" ca="1" si="63"/>
        <v>#N/A</v>
      </c>
      <c r="AZ106" s="128" t="e">
        <f t="shared" ca="1" si="63"/>
        <v>#N/A</v>
      </c>
      <c r="BA106" s="128" t="e">
        <f t="shared" ca="1" si="63"/>
        <v>#N/A</v>
      </c>
      <c r="BB106" s="128" t="e">
        <f t="shared" ca="1" si="63"/>
        <v>#N/A</v>
      </c>
      <c r="BC106" s="128" t="e">
        <f t="shared" ca="1" si="63"/>
        <v>#N/A</v>
      </c>
      <c r="BD106" s="128" t="e">
        <f t="shared" ca="1" si="63"/>
        <v>#N/A</v>
      </c>
      <c r="BE106" s="128" t="e">
        <f t="shared" ca="1" si="63"/>
        <v>#N/A</v>
      </c>
      <c r="BF106" s="128" t="e">
        <f t="shared" ca="1" si="63"/>
        <v>#N/A</v>
      </c>
      <c r="BG106" s="128" t="e">
        <f t="shared" ca="1" si="63"/>
        <v>#N/A</v>
      </c>
      <c r="BH106" s="128" t="e">
        <f t="shared" ca="1" si="63"/>
        <v>#N/A</v>
      </c>
      <c r="BI106" s="128" t="e">
        <f t="shared" ca="1" si="63"/>
        <v>#N/A</v>
      </c>
      <c r="BJ106" s="128" t="e">
        <f t="shared" ca="1" si="63"/>
        <v>#N/A</v>
      </c>
      <c r="BK106" s="128" t="e">
        <f t="shared" ca="1" si="63"/>
        <v>#N/A</v>
      </c>
      <c r="BL106" s="128" t="e">
        <f t="shared" ca="1" si="63"/>
        <v>#N/A</v>
      </c>
      <c r="BM106" s="128" t="e">
        <f t="shared" ca="1" si="63"/>
        <v>#N/A</v>
      </c>
      <c r="BN106" s="128" t="e">
        <f t="shared" ca="1" si="63"/>
        <v>#N/A</v>
      </c>
      <c r="BO106" s="128" t="e">
        <f t="shared" ca="1" si="63"/>
        <v>#N/A</v>
      </c>
      <c r="BP106" s="128" t="e">
        <f t="shared" ca="1" si="63"/>
        <v>#N/A</v>
      </c>
      <c r="BQ106" s="128" t="e">
        <f t="shared" ca="1" si="63"/>
        <v>#N/A</v>
      </c>
      <c r="BR106" s="128" t="e">
        <f t="shared" ca="1" si="63"/>
        <v>#N/A</v>
      </c>
      <c r="BS106" s="128" t="e">
        <f t="shared" ca="1" si="63"/>
        <v>#N/A</v>
      </c>
      <c r="BT106" s="128" t="e">
        <f t="shared" ca="1" si="63"/>
        <v>#N/A</v>
      </c>
      <c r="BU106" s="128" t="e">
        <f t="shared" ref="BU106:BV106" ca="1" si="64">BU105 * BU$19 * MAX(0, IFERROR(1 - BU$124/BU$46, 0))</f>
        <v>#N/A</v>
      </c>
      <c r="BV106" s="128" t="e">
        <f t="shared" ca="1" si="64"/>
        <v>#N/A</v>
      </c>
    </row>
    <row r="107" spans="1:74">
      <c r="A107" s="214" t="s">
        <v>4761</v>
      </c>
      <c r="B107" s="29" t="s">
        <v>4609</v>
      </c>
      <c r="E107" s="136"/>
      <c r="F107" s="143"/>
      <c r="H107" s="199" t="e">
        <f ca="1">SUM(I106:BV106)/1000</f>
        <v>#N/A</v>
      </c>
    </row>
    <row r="108" spans="1:74">
      <c r="E108" s="136"/>
      <c r="F108" s="143"/>
      <c r="H108" s="143"/>
    </row>
    <row r="109" spans="1:74">
      <c r="A109" s="156" t="s">
        <v>4755</v>
      </c>
    </row>
    <row r="110" spans="1:74">
      <c r="A110" s="214" t="s">
        <v>4756</v>
      </c>
      <c r="B110" s="29" t="s">
        <v>3</v>
      </c>
      <c r="G110" s="219" t="s">
        <v>4853</v>
      </c>
      <c r="H110" s="159" t="e" cm="1">
        <f t="array" aca="1" ref="H110" ca="1">INDIRECT("'"&amp;$B$1&amp;"'!"&amp;$G110)</f>
        <v>#N/A</v>
      </c>
    </row>
    <row r="111" spans="1:74">
      <c r="A111" s="214" t="s">
        <v>4985</v>
      </c>
      <c r="B111" s="29" t="s">
        <v>2</v>
      </c>
      <c r="G111" s="219"/>
      <c r="H111" s="221" t="e">
        <f ca="1">$H$12</f>
        <v>#N/A</v>
      </c>
    </row>
    <row r="112" spans="1:74">
      <c r="A112" s="214" t="s">
        <v>4986</v>
      </c>
      <c r="B112" s="29" t="s">
        <v>4584</v>
      </c>
      <c r="G112" s="219"/>
      <c r="H112" s="221" t="e" vm="3">
        <f ca="1">IF(OR($H$4="A",$H$96), $H$7, 10)</f>
        <v>#VALUE!</v>
      </c>
    </row>
    <row r="113" spans="1:74">
      <c r="A113" s="214" t="s">
        <v>4987</v>
      </c>
      <c r="B113" s="29" t="s">
        <v>4584</v>
      </c>
      <c r="G113" s="219"/>
      <c r="H113" s="221" t="e" vm="3">
        <f ca="1">IF(OR($H$4="A",$H$96), 6, 3)</f>
        <v>#VALUE!</v>
      </c>
    </row>
    <row r="114" spans="1:74">
      <c r="A114" s="214" t="s">
        <v>5004</v>
      </c>
      <c r="B114" s="29" t="s">
        <v>4841</v>
      </c>
      <c r="G114" s="219"/>
      <c r="H114" s="221" t="e">
        <f ca="1">H111/H113</f>
        <v>#N/A</v>
      </c>
      <c r="I114" s="70"/>
      <c r="J114" s="70"/>
    </row>
    <row r="115" spans="1:74">
      <c r="A115" s="214" t="s">
        <v>4988</v>
      </c>
      <c r="B115" s="29" t="s">
        <v>4584</v>
      </c>
      <c r="G115" s="219"/>
      <c r="H115" s="221" t="e" vm="3">
        <f ca="1">$H$112 + IF(OR($H$4="A",$H$96), 7, 5)</f>
        <v>#VALUE!</v>
      </c>
    </row>
    <row r="116" spans="1:74">
      <c r="A116" s="214" t="s">
        <v>4989</v>
      </c>
      <c r="B116" s="29" t="s">
        <v>4584</v>
      </c>
      <c r="G116" s="219"/>
      <c r="H116" s="221" t="e" vm="3">
        <f ca="1">IF(OR($H$4="A",$H$96), 4, 4)</f>
        <v>#VALUE!</v>
      </c>
    </row>
    <row r="117" spans="1:74">
      <c r="A117" s="214" t="s">
        <v>4995</v>
      </c>
      <c r="B117" s="29" t="s">
        <v>4841</v>
      </c>
      <c r="G117" s="219"/>
      <c r="H117" s="221" t="e">
        <f ca="1">H111/H116</f>
        <v>#N/A</v>
      </c>
      <c r="I117" s="70"/>
      <c r="J117" s="70"/>
    </row>
    <row r="118" spans="1:74">
      <c r="A118" s="214" t="s">
        <v>4993</v>
      </c>
      <c r="B118" s="29" t="s">
        <v>4584</v>
      </c>
      <c r="G118" s="219"/>
      <c r="H118" s="222" t="e" vm="3">
        <f ca="1">((H115-H112) - ((H115+H116)-(H112+H113))) / (LN(H115-H112) - LN((H115+H116)-(H112+H113)))</f>
        <v>#VALUE!</v>
      </c>
    </row>
    <row r="119" spans="1:74">
      <c r="A119" s="214" t="s">
        <v>4984</v>
      </c>
      <c r="B119" s="29" t="s">
        <v>4841</v>
      </c>
      <c r="G119" s="219"/>
      <c r="H119" s="204" t="e">
        <f ca="1">$H$111/H118</f>
        <v>#N/A</v>
      </c>
    </row>
    <row r="120" spans="1:74">
      <c r="A120" s="214" t="s">
        <v>4979</v>
      </c>
      <c r="B120" s="29" t="s">
        <v>4584</v>
      </c>
      <c r="G120" s="219"/>
      <c r="H120" s="153"/>
      <c r="I120" s="122" t="e" vm="3">
        <f ca="1">IF(OR($H$4="A",$H$96), I$20, I$22)</f>
        <v>#VALUE!</v>
      </c>
      <c r="J120" s="122" t="e" vm="3">
        <f t="shared" ref="J120:BU120" ca="1" si="65">IF(OR($H$4="A",$H$96),J$20,J$22)</f>
        <v>#VALUE!</v>
      </c>
      <c r="K120" s="122" t="e" vm="3">
        <f t="shared" ca="1" si="65"/>
        <v>#VALUE!</v>
      </c>
      <c r="L120" s="122" t="e" vm="3">
        <f t="shared" ca="1" si="65"/>
        <v>#VALUE!</v>
      </c>
      <c r="M120" s="122" t="e" vm="3">
        <f t="shared" ca="1" si="65"/>
        <v>#VALUE!</v>
      </c>
      <c r="N120" s="122" t="e" vm="3">
        <f t="shared" ca="1" si="65"/>
        <v>#VALUE!</v>
      </c>
      <c r="O120" s="122" t="e" vm="3">
        <f t="shared" ca="1" si="65"/>
        <v>#VALUE!</v>
      </c>
      <c r="P120" s="122" t="e" vm="3">
        <f t="shared" ca="1" si="65"/>
        <v>#VALUE!</v>
      </c>
      <c r="Q120" s="122" t="e" vm="3">
        <f t="shared" ca="1" si="65"/>
        <v>#VALUE!</v>
      </c>
      <c r="R120" s="122" t="e" vm="3">
        <f t="shared" ca="1" si="65"/>
        <v>#VALUE!</v>
      </c>
      <c r="S120" s="122" t="e" vm="3">
        <f t="shared" ca="1" si="65"/>
        <v>#VALUE!</v>
      </c>
      <c r="T120" s="122" t="e" vm="3">
        <f t="shared" ca="1" si="65"/>
        <v>#VALUE!</v>
      </c>
      <c r="U120" s="122" t="e" vm="3">
        <f t="shared" ca="1" si="65"/>
        <v>#VALUE!</v>
      </c>
      <c r="V120" s="122" t="e" vm="3">
        <f t="shared" ca="1" si="65"/>
        <v>#VALUE!</v>
      </c>
      <c r="W120" s="122" t="e" vm="3">
        <f t="shared" ca="1" si="65"/>
        <v>#VALUE!</v>
      </c>
      <c r="X120" s="122" t="e" vm="3">
        <f t="shared" ca="1" si="65"/>
        <v>#VALUE!</v>
      </c>
      <c r="Y120" s="122" t="e" vm="3">
        <f t="shared" ca="1" si="65"/>
        <v>#VALUE!</v>
      </c>
      <c r="Z120" s="122" t="e" vm="3">
        <f t="shared" ca="1" si="65"/>
        <v>#VALUE!</v>
      </c>
      <c r="AA120" s="122" t="e" vm="3">
        <f t="shared" ca="1" si="65"/>
        <v>#VALUE!</v>
      </c>
      <c r="AB120" s="122" t="e" vm="3">
        <f t="shared" ca="1" si="65"/>
        <v>#VALUE!</v>
      </c>
      <c r="AC120" s="122" t="e" vm="3">
        <f t="shared" ca="1" si="65"/>
        <v>#VALUE!</v>
      </c>
      <c r="AD120" s="122" t="e" vm="3">
        <f t="shared" ca="1" si="65"/>
        <v>#VALUE!</v>
      </c>
      <c r="AE120" s="122" t="e" vm="3">
        <f t="shared" ca="1" si="65"/>
        <v>#VALUE!</v>
      </c>
      <c r="AF120" s="122" t="e" vm="3">
        <f t="shared" ca="1" si="65"/>
        <v>#VALUE!</v>
      </c>
      <c r="AG120" s="122" t="e" vm="3">
        <f t="shared" ca="1" si="65"/>
        <v>#VALUE!</v>
      </c>
      <c r="AH120" s="122" t="e" vm="3">
        <f t="shared" ca="1" si="65"/>
        <v>#VALUE!</v>
      </c>
      <c r="AI120" s="122" t="e" vm="3">
        <f t="shared" ca="1" si="65"/>
        <v>#VALUE!</v>
      </c>
      <c r="AJ120" s="122" t="e" vm="3">
        <f t="shared" ca="1" si="65"/>
        <v>#VALUE!</v>
      </c>
      <c r="AK120" s="122" t="e" vm="3">
        <f t="shared" ca="1" si="65"/>
        <v>#VALUE!</v>
      </c>
      <c r="AL120" s="122" t="e" vm="3">
        <f t="shared" ca="1" si="65"/>
        <v>#VALUE!</v>
      </c>
      <c r="AM120" s="122" t="e" vm="3">
        <f t="shared" ca="1" si="65"/>
        <v>#VALUE!</v>
      </c>
      <c r="AN120" s="122" t="e" vm="3">
        <f t="shared" ca="1" si="65"/>
        <v>#VALUE!</v>
      </c>
      <c r="AO120" s="122" t="e" vm="3">
        <f t="shared" ca="1" si="65"/>
        <v>#VALUE!</v>
      </c>
      <c r="AP120" s="122" t="e" vm="3">
        <f t="shared" ca="1" si="65"/>
        <v>#VALUE!</v>
      </c>
      <c r="AQ120" s="122" t="e" vm="3">
        <f t="shared" ca="1" si="65"/>
        <v>#VALUE!</v>
      </c>
      <c r="AR120" s="122" t="e" vm="3">
        <f t="shared" ca="1" si="65"/>
        <v>#VALUE!</v>
      </c>
      <c r="AS120" s="122" t="e" vm="3">
        <f t="shared" ca="1" si="65"/>
        <v>#VALUE!</v>
      </c>
      <c r="AT120" s="122" t="e" vm="3">
        <f t="shared" ca="1" si="65"/>
        <v>#VALUE!</v>
      </c>
      <c r="AU120" s="122" t="e" vm="3">
        <f t="shared" ca="1" si="65"/>
        <v>#VALUE!</v>
      </c>
      <c r="AV120" s="122" t="e" vm="3">
        <f t="shared" ca="1" si="65"/>
        <v>#VALUE!</v>
      </c>
      <c r="AW120" s="122" t="e" vm="3">
        <f t="shared" ca="1" si="65"/>
        <v>#VALUE!</v>
      </c>
      <c r="AX120" s="122" t="e" vm="3">
        <f t="shared" ca="1" si="65"/>
        <v>#VALUE!</v>
      </c>
      <c r="AY120" s="122" t="e" vm="3">
        <f t="shared" ca="1" si="65"/>
        <v>#VALUE!</v>
      </c>
      <c r="AZ120" s="122" t="e" vm="3">
        <f t="shared" ca="1" si="65"/>
        <v>#VALUE!</v>
      </c>
      <c r="BA120" s="122" t="e" vm="3">
        <f t="shared" ca="1" si="65"/>
        <v>#VALUE!</v>
      </c>
      <c r="BB120" s="122" t="e" vm="3">
        <f t="shared" ca="1" si="65"/>
        <v>#VALUE!</v>
      </c>
      <c r="BC120" s="122" t="e" vm="3">
        <f t="shared" ca="1" si="65"/>
        <v>#VALUE!</v>
      </c>
      <c r="BD120" s="122" t="e" vm="3">
        <f t="shared" ca="1" si="65"/>
        <v>#VALUE!</v>
      </c>
      <c r="BE120" s="122" t="e" vm="3">
        <f t="shared" ca="1" si="65"/>
        <v>#VALUE!</v>
      </c>
      <c r="BF120" s="122" t="e" vm="3">
        <f t="shared" ca="1" si="65"/>
        <v>#VALUE!</v>
      </c>
      <c r="BG120" s="122" t="e" vm="3">
        <f t="shared" ca="1" si="65"/>
        <v>#VALUE!</v>
      </c>
      <c r="BH120" s="122" t="e" vm="3">
        <f t="shared" ca="1" si="65"/>
        <v>#VALUE!</v>
      </c>
      <c r="BI120" s="122" t="e" vm="3">
        <f t="shared" ca="1" si="65"/>
        <v>#VALUE!</v>
      </c>
      <c r="BJ120" s="122" t="e" vm="3">
        <f t="shared" ca="1" si="65"/>
        <v>#VALUE!</v>
      </c>
      <c r="BK120" s="122" t="e" vm="3">
        <f t="shared" ca="1" si="65"/>
        <v>#VALUE!</v>
      </c>
      <c r="BL120" s="122" t="e" vm="3">
        <f t="shared" ca="1" si="65"/>
        <v>#VALUE!</v>
      </c>
      <c r="BM120" s="122" t="e" vm="3">
        <f t="shared" ca="1" si="65"/>
        <v>#VALUE!</v>
      </c>
      <c r="BN120" s="122" t="e" vm="3">
        <f t="shared" ca="1" si="65"/>
        <v>#VALUE!</v>
      </c>
      <c r="BO120" s="122" t="e" vm="3">
        <f t="shared" ca="1" si="65"/>
        <v>#VALUE!</v>
      </c>
      <c r="BP120" s="122" t="e" vm="3">
        <f t="shared" ca="1" si="65"/>
        <v>#VALUE!</v>
      </c>
      <c r="BQ120" s="122" t="e" vm="3">
        <f t="shared" ca="1" si="65"/>
        <v>#VALUE!</v>
      </c>
      <c r="BR120" s="122" t="e" vm="3">
        <f t="shared" ca="1" si="65"/>
        <v>#VALUE!</v>
      </c>
      <c r="BS120" s="122" t="e" vm="3">
        <f t="shared" ca="1" si="65"/>
        <v>#VALUE!</v>
      </c>
      <c r="BT120" s="122" t="e" vm="3">
        <f t="shared" ca="1" si="65"/>
        <v>#VALUE!</v>
      </c>
      <c r="BU120" s="122" t="e" vm="3">
        <f t="shared" ca="1" si="65"/>
        <v>#VALUE!</v>
      </c>
      <c r="BV120" s="122" t="e" vm="3">
        <f t="shared" ref="BV120" ca="1" si="66">IF(OR($H$4="A",$H$96),BV$20,BV$22)</f>
        <v>#VALUE!</v>
      </c>
    </row>
    <row r="121" spans="1:74">
      <c r="A121" s="214" t="s">
        <v>4975</v>
      </c>
      <c r="B121" s="29" t="s">
        <v>4584</v>
      </c>
      <c r="H121" s="153"/>
      <c r="I121" s="122" t="e">
        <f t="shared" ref="I121:BT121" ca="1" si="67">IF($H$5="W", I$82+$H$79, I$82)</f>
        <v>#VALUE!</v>
      </c>
      <c r="J121" s="122" t="e">
        <f t="shared" ca="1" si="67"/>
        <v>#VALUE!</v>
      </c>
      <c r="K121" s="122" t="e">
        <f t="shared" ca="1" si="67"/>
        <v>#VALUE!</v>
      </c>
      <c r="L121" s="122" t="e">
        <f t="shared" ca="1" si="67"/>
        <v>#VALUE!</v>
      </c>
      <c r="M121" s="122" t="e">
        <f t="shared" ca="1" si="67"/>
        <v>#VALUE!</v>
      </c>
      <c r="N121" s="122" t="e">
        <f t="shared" ca="1" si="67"/>
        <v>#VALUE!</v>
      </c>
      <c r="O121" s="122" t="e">
        <f t="shared" ca="1" si="67"/>
        <v>#VALUE!</v>
      </c>
      <c r="P121" s="122" t="e">
        <f t="shared" ca="1" si="67"/>
        <v>#VALUE!</v>
      </c>
      <c r="Q121" s="122" t="e">
        <f t="shared" ca="1" si="67"/>
        <v>#VALUE!</v>
      </c>
      <c r="R121" s="122" t="e">
        <f t="shared" ca="1" si="67"/>
        <v>#VALUE!</v>
      </c>
      <c r="S121" s="122" t="e">
        <f t="shared" ca="1" si="67"/>
        <v>#VALUE!</v>
      </c>
      <c r="T121" s="122" t="e">
        <f t="shared" ca="1" si="67"/>
        <v>#VALUE!</v>
      </c>
      <c r="U121" s="122" t="e">
        <f t="shared" ca="1" si="67"/>
        <v>#VALUE!</v>
      </c>
      <c r="V121" s="122" t="e">
        <f t="shared" ca="1" si="67"/>
        <v>#VALUE!</v>
      </c>
      <c r="W121" s="122" t="e">
        <f ca="1">IF($H$5="W", W$82+$H$79, W$82)</f>
        <v>#VALUE!</v>
      </c>
      <c r="X121" s="122" t="e">
        <f t="shared" ca="1" si="67"/>
        <v>#VALUE!</v>
      </c>
      <c r="Y121" s="122" t="e">
        <f t="shared" ca="1" si="67"/>
        <v>#VALUE!</v>
      </c>
      <c r="Z121" s="122" t="e">
        <f t="shared" ca="1" si="67"/>
        <v>#VALUE!</v>
      </c>
      <c r="AA121" s="122" t="e">
        <f t="shared" ca="1" si="67"/>
        <v>#VALUE!</v>
      </c>
      <c r="AB121" s="122" t="e">
        <f t="shared" ca="1" si="67"/>
        <v>#VALUE!</v>
      </c>
      <c r="AC121" s="122" t="e">
        <f t="shared" ca="1" si="67"/>
        <v>#VALUE!</v>
      </c>
      <c r="AD121" s="122" t="e">
        <f t="shared" ca="1" si="67"/>
        <v>#VALUE!</v>
      </c>
      <c r="AE121" s="122" t="e">
        <f t="shared" ca="1" si="67"/>
        <v>#VALUE!</v>
      </c>
      <c r="AF121" s="122" t="e">
        <f t="shared" ca="1" si="67"/>
        <v>#VALUE!</v>
      </c>
      <c r="AG121" s="122" t="e">
        <f t="shared" ca="1" si="67"/>
        <v>#VALUE!</v>
      </c>
      <c r="AH121" s="122" t="e">
        <f t="shared" ca="1" si="67"/>
        <v>#VALUE!</v>
      </c>
      <c r="AI121" s="122" t="e">
        <f t="shared" ca="1" si="67"/>
        <v>#VALUE!</v>
      </c>
      <c r="AJ121" s="122" t="e">
        <f t="shared" ca="1" si="67"/>
        <v>#VALUE!</v>
      </c>
      <c r="AK121" s="122" t="e">
        <f t="shared" ca="1" si="67"/>
        <v>#VALUE!</v>
      </c>
      <c r="AL121" s="122" t="e">
        <f t="shared" ca="1" si="67"/>
        <v>#VALUE!</v>
      </c>
      <c r="AM121" s="122" t="e">
        <f t="shared" ca="1" si="67"/>
        <v>#VALUE!</v>
      </c>
      <c r="AN121" s="122" t="e">
        <f t="shared" ca="1" si="67"/>
        <v>#VALUE!</v>
      </c>
      <c r="AO121" s="122" t="e">
        <f t="shared" ca="1" si="67"/>
        <v>#VALUE!</v>
      </c>
      <c r="AP121" s="122" t="e">
        <f t="shared" ca="1" si="67"/>
        <v>#VALUE!</v>
      </c>
      <c r="AQ121" s="122" t="e">
        <f t="shared" ca="1" si="67"/>
        <v>#VALUE!</v>
      </c>
      <c r="AR121" s="122" t="e">
        <f t="shared" ca="1" si="67"/>
        <v>#VALUE!</v>
      </c>
      <c r="AS121" s="122" t="e">
        <f t="shared" ca="1" si="67"/>
        <v>#VALUE!</v>
      </c>
      <c r="AT121" s="122" t="e">
        <f t="shared" ca="1" si="67"/>
        <v>#VALUE!</v>
      </c>
      <c r="AU121" s="122" t="e">
        <f t="shared" ca="1" si="67"/>
        <v>#VALUE!</v>
      </c>
      <c r="AV121" s="122" t="e">
        <f t="shared" ca="1" si="67"/>
        <v>#VALUE!</v>
      </c>
      <c r="AW121" s="122" t="e">
        <f t="shared" ca="1" si="67"/>
        <v>#VALUE!</v>
      </c>
      <c r="AX121" s="122" t="e">
        <f t="shared" ca="1" si="67"/>
        <v>#VALUE!</v>
      </c>
      <c r="AY121" s="122" t="e">
        <f t="shared" ca="1" si="67"/>
        <v>#VALUE!</v>
      </c>
      <c r="AZ121" s="122" t="e">
        <f t="shared" ca="1" si="67"/>
        <v>#VALUE!</v>
      </c>
      <c r="BA121" s="122" t="e">
        <f t="shared" ca="1" si="67"/>
        <v>#VALUE!</v>
      </c>
      <c r="BB121" s="122" t="e">
        <f t="shared" ca="1" si="67"/>
        <v>#VALUE!</v>
      </c>
      <c r="BC121" s="122" t="e">
        <f t="shared" ca="1" si="67"/>
        <v>#VALUE!</v>
      </c>
      <c r="BD121" s="122" t="e">
        <f t="shared" ca="1" si="67"/>
        <v>#VALUE!</v>
      </c>
      <c r="BE121" s="122" t="e">
        <f t="shared" ca="1" si="67"/>
        <v>#VALUE!</v>
      </c>
      <c r="BF121" s="122" t="e">
        <f t="shared" ca="1" si="67"/>
        <v>#VALUE!</v>
      </c>
      <c r="BG121" s="122" t="e">
        <f t="shared" ca="1" si="67"/>
        <v>#VALUE!</v>
      </c>
      <c r="BH121" s="122" t="e">
        <f t="shared" ca="1" si="67"/>
        <v>#VALUE!</v>
      </c>
      <c r="BI121" s="122" t="e">
        <f t="shared" ca="1" si="67"/>
        <v>#VALUE!</v>
      </c>
      <c r="BJ121" s="122" t="e">
        <f t="shared" ca="1" si="67"/>
        <v>#VALUE!</v>
      </c>
      <c r="BK121" s="122" t="e">
        <f t="shared" ca="1" si="67"/>
        <v>#VALUE!</v>
      </c>
      <c r="BL121" s="122" t="e">
        <f t="shared" ca="1" si="67"/>
        <v>#VALUE!</v>
      </c>
      <c r="BM121" s="122" t="e">
        <f t="shared" ca="1" si="67"/>
        <v>#VALUE!</v>
      </c>
      <c r="BN121" s="122" t="e">
        <f t="shared" ca="1" si="67"/>
        <v>#VALUE!</v>
      </c>
      <c r="BO121" s="122" t="e">
        <f t="shared" ca="1" si="67"/>
        <v>#VALUE!</v>
      </c>
      <c r="BP121" s="122" t="e">
        <f t="shared" ca="1" si="67"/>
        <v>#VALUE!</v>
      </c>
      <c r="BQ121" s="122" t="e">
        <f t="shared" ca="1" si="67"/>
        <v>#VALUE!</v>
      </c>
      <c r="BR121" s="122" t="e">
        <f t="shared" ca="1" si="67"/>
        <v>#VALUE!</v>
      </c>
      <c r="BS121" s="122" t="e">
        <f t="shared" ca="1" si="67"/>
        <v>#VALUE!</v>
      </c>
      <c r="BT121" s="122" t="e">
        <f t="shared" ca="1" si="67"/>
        <v>#VALUE!</v>
      </c>
      <c r="BU121" s="122" t="e">
        <f t="shared" ref="BU121:BV121" ca="1" si="68">IF($H$5="W", BU$82+$H$79, BU$82)</f>
        <v>#VALUE!</v>
      </c>
      <c r="BV121" s="122" t="e">
        <f t="shared" ca="1" si="68"/>
        <v>#VALUE!</v>
      </c>
    </row>
    <row r="122" spans="1:74">
      <c r="A122" s="214" t="s">
        <v>4983</v>
      </c>
      <c r="B122" s="29" t="s">
        <v>4584</v>
      </c>
      <c r="H122" s="153"/>
      <c r="I122" s="122" t="e">
        <f ca="1">I121+$H$80</f>
        <v>#VALUE!</v>
      </c>
      <c r="J122" s="122" t="e">
        <f t="shared" ref="J122:BU122" ca="1" si="69">J121+$H$80</f>
        <v>#VALUE!</v>
      </c>
      <c r="K122" s="122" t="e">
        <f t="shared" ca="1" si="69"/>
        <v>#VALUE!</v>
      </c>
      <c r="L122" s="122" t="e">
        <f t="shared" ca="1" si="69"/>
        <v>#VALUE!</v>
      </c>
      <c r="M122" s="122" t="e">
        <f t="shared" ca="1" si="69"/>
        <v>#VALUE!</v>
      </c>
      <c r="N122" s="122" t="e">
        <f t="shared" ca="1" si="69"/>
        <v>#VALUE!</v>
      </c>
      <c r="O122" s="122" t="e">
        <f t="shared" ca="1" si="69"/>
        <v>#VALUE!</v>
      </c>
      <c r="P122" s="122" t="e">
        <f t="shared" ca="1" si="69"/>
        <v>#VALUE!</v>
      </c>
      <c r="Q122" s="122" t="e">
        <f t="shared" ca="1" si="69"/>
        <v>#VALUE!</v>
      </c>
      <c r="R122" s="122" t="e">
        <f t="shared" ca="1" si="69"/>
        <v>#VALUE!</v>
      </c>
      <c r="S122" s="122" t="e">
        <f t="shared" ca="1" si="69"/>
        <v>#VALUE!</v>
      </c>
      <c r="T122" s="122" t="e">
        <f t="shared" ca="1" si="69"/>
        <v>#VALUE!</v>
      </c>
      <c r="U122" s="122" t="e">
        <f t="shared" ca="1" si="69"/>
        <v>#VALUE!</v>
      </c>
      <c r="V122" s="122" t="e">
        <f t="shared" ca="1" si="69"/>
        <v>#VALUE!</v>
      </c>
      <c r="W122" s="122" t="e">
        <f t="shared" ca="1" si="69"/>
        <v>#VALUE!</v>
      </c>
      <c r="X122" s="122" t="e">
        <f t="shared" ca="1" si="69"/>
        <v>#VALUE!</v>
      </c>
      <c r="Y122" s="122" t="e">
        <f t="shared" ca="1" si="69"/>
        <v>#VALUE!</v>
      </c>
      <c r="Z122" s="122" t="e">
        <f t="shared" ca="1" si="69"/>
        <v>#VALUE!</v>
      </c>
      <c r="AA122" s="122" t="e">
        <f t="shared" ca="1" si="69"/>
        <v>#VALUE!</v>
      </c>
      <c r="AB122" s="122" t="e">
        <f t="shared" ca="1" si="69"/>
        <v>#VALUE!</v>
      </c>
      <c r="AC122" s="122" t="e">
        <f t="shared" ca="1" si="69"/>
        <v>#VALUE!</v>
      </c>
      <c r="AD122" s="122" t="e">
        <f t="shared" ca="1" si="69"/>
        <v>#VALUE!</v>
      </c>
      <c r="AE122" s="122" t="e">
        <f t="shared" ca="1" si="69"/>
        <v>#VALUE!</v>
      </c>
      <c r="AF122" s="122" t="e">
        <f t="shared" ca="1" si="69"/>
        <v>#VALUE!</v>
      </c>
      <c r="AG122" s="122" t="e">
        <f t="shared" ca="1" si="69"/>
        <v>#VALUE!</v>
      </c>
      <c r="AH122" s="122" t="e">
        <f t="shared" ca="1" si="69"/>
        <v>#VALUE!</v>
      </c>
      <c r="AI122" s="122" t="e">
        <f t="shared" ca="1" si="69"/>
        <v>#VALUE!</v>
      </c>
      <c r="AJ122" s="122" t="e">
        <f t="shared" ca="1" si="69"/>
        <v>#VALUE!</v>
      </c>
      <c r="AK122" s="122" t="e">
        <f t="shared" ca="1" si="69"/>
        <v>#VALUE!</v>
      </c>
      <c r="AL122" s="122" t="e">
        <f t="shared" ca="1" si="69"/>
        <v>#VALUE!</v>
      </c>
      <c r="AM122" s="122" t="e">
        <f t="shared" ca="1" si="69"/>
        <v>#VALUE!</v>
      </c>
      <c r="AN122" s="122" t="e">
        <f t="shared" ca="1" si="69"/>
        <v>#VALUE!</v>
      </c>
      <c r="AO122" s="122" t="e">
        <f t="shared" ca="1" si="69"/>
        <v>#VALUE!</v>
      </c>
      <c r="AP122" s="122" t="e">
        <f t="shared" ca="1" si="69"/>
        <v>#VALUE!</v>
      </c>
      <c r="AQ122" s="122" t="e">
        <f t="shared" ca="1" si="69"/>
        <v>#VALUE!</v>
      </c>
      <c r="AR122" s="122" t="e">
        <f t="shared" ca="1" si="69"/>
        <v>#VALUE!</v>
      </c>
      <c r="AS122" s="122" t="e">
        <f t="shared" ca="1" si="69"/>
        <v>#VALUE!</v>
      </c>
      <c r="AT122" s="122" t="e">
        <f t="shared" ca="1" si="69"/>
        <v>#VALUE!</v>
      </c>
      <c r="AU122" s="122" t="e">
        <f t="shared" ca="1" si="69"/>
        <v>#VALUE!</v>
      </c>
      <c r="AV122" s="122" t="e">
        <f t="shared" ca="1" si="69"/>
        <v>#VALUE!</v>
      </c>
      <c r="AW122" s="122" t="e">
        <f t="shared" ca="1" si="69"/>
        <v>#VALUE!</v>
      </c>
      <c r="AX122" s="122" t="e">
        <f t="shared" ca="1" si="69"/>
        <v>#VALUE!</v>
      </c>
      <c r="AY122" s="122" t="e">
        <f t="shared" ca="1" si="69"/>
        <v>#VALUE!</v>
      </c>
      <c r="AZ122" s="122" t="e">
        <f t="shared" ca="1" si="69"/>
        <v>#VALUE!</v>
      </c>
      <c r="BA122" s="122" t="e">
        <f t="shared" ca="1" si="69"/>
        <v>#VALUE!</v>
      </c>
      <c r="BB122" s="122" t="e">
        <f t="shared" ca="1" si="69"/>
        <v>#VALUE!</v>
      </c>
      <c r="BC122" s="122" t="e">
        <f t="shared" ca="1" si="69"/>
        <v>#VALUE!</v>
      </c>
      <c r="BD122" s="122" t="e">
        <f t="shared" ca="1" si="69"/>
        <v>#VALUE!</v>
      </c>
      <c r="BE122" s="122" t="e">
        <f t="shared" ca="1" si="69"/>
        <v>#VALUE!</v>
      </c>
      <c r="BF122" s="122" t="e">
        <f t="shared" ca="1" si="69"/>
        <v>#VALUE!</v>
      </c>
      <c r="BG122" s="122" t="e">
        <f t="shared" ca="1" si="69"/>
        <v>#VALUE!</v>
      </c>
      <c r="BH122" s="122" t="e">
        <f t="shared" ca="1" si="69"/>
        <v>#VALUE!</v>
      </c>
      <c r="BI122" s="122" t="e">
        <f t="shared" ca="1" si="69"/>
        <v>#VALUE!</v>
      </c>
      <c r="BJ122" s="122" t="e">
        <f t="shared" ca="1" si="69"/>
        <v>#VALUE!</v>
      </c>
      <c r="BK122" s="122" t="e">
        <f t="shared" ca="1" si="69"/>
        <v>#VALUE!</v>
      </c>
      <c r="BL122" s="122" t="e">
        <f t="shared" ca="1" si="69"/>
        <v>#VALUE!</v>
      </c>
      <c r="BM122" s="122" t="e">
        <f t="shared" ca="1" si="69"/>
        <v>#VALUE!</v>
      </c>
      <c r="BN122" s="122" t="e">
        <f t="shared" ca="1" si="69"/>
        <v>#VALUE!</v>
      </c>
      <c r="BO122" s="122" t="e">
        <f t="shared" ca="1" si="69"/>
        <v>#VALUE!</v>
      </c>
      <c r="BP122" s="122" t="e">
        <f t="shared" ca="1" si="69"/>
        <v>#VALUE!</v>
      </c>
      <c r="BQ122" s="122" t="e">
        <f t="shared" ca="1" si="69"/>
        <v>#VALUE!</v>
      </c>
      <c r="BR122" s="122" t="e">
        <f t="shared" ca="1" si="69"/>
        <v>#VALUE!</v>
      </c>
      <c r="BS122" s="122" t="e">
        <f t="shared" ca="1" si="69"/>
        <v>#VALUE!</v>
      </c>
      <c r="BT122" s="122" t="e">
        <f t="shared" ca="1" si="69"/>
        <v>#VALUE!</v>
      </c>
      <c r="BU122" s="122" t="e">
        <f t="shared" ca="1" si="69"/>
        <v>#VALUE!</v>
      </c>
      <c r="BV122" s="122" t="e">
        <f t="shared" ref="BV122" ca="1" si="70">BV121+$H$80</f>
        <v>#VALUE!</v>
      </c>
    </row>
    <row r="123" spans="1:74">
      <c r="A123" s="214" t="s">
        <v>5003</v>
      </c>
      <c r="B123" s="29" t="s">
        <v>4584</v>
      </c>
      <c r="H123" s="153"/>
      <c r="I123" s="122" t="e">
        <f ca="1">I46/$H$114 + I120</f>
        <v>#N/A</v>
      </c>
      <c r="J123" s="122" t="e">
        <f t="shared" ref="J123:BU123" ca="1" si="71">J46/$H$114 + J120</f>
        <v>#N/A</v>
      </c>
      <c r="K123" s="122" t="e">
        <f t="shared" ca="1" si="71"/>
        <v>#N/A</v>
      </c>
      <c r="L123" s="122" t="e">
        <f t="shared" ca="1" si="71"/>
        <v>#N/A</v>
      </c>
      <c r="M123" s="122" t="e">
        <f t="shared" ca="1" si="71"/>
        <v>#N/A</v>
      </c>
      <c r="N123" s="122" t="e">
        <f t="shared" ca="1" si="71"/>
        <v>#N/A</v>
      </c>
      <c r="O123" s="122" t="e">
        <f t="shared" ca="1" si="71"/>
        <v>#N/A</v>
      </c>
      <c r="P123" s="122" t="e">
        <f t="shared" ca="1" si="71"/>
        <v>#N/A</v>
      </c>
      <c r="Q123" s="122" t="e">
        <f t="shared" ca="1" si="71"/>
        <v>#N/A</v>
      </c>
      <c r="R123" s="122" t="e">
        <f t="shared" ca="1" si="71"/>
        <v>#N/A</v>
      </c>
      <c r="S123" s="122" t="e">
        <f t="shared" ca="1" si="71"/>
        <v>#N/A</v>
      </c>
      <c r="T123" s="122" t="e">
        <f t="shared" ca="1" si="71"/>
        <v>#N/A</v>
      </c>
      <c r="U123" s="122" t="e">
        <f t="shared" ca="1" si="71"/>
        <v>#N/A</v>
      </c>
      <c r="V123" s="122" t="e">
        <f t="shared" ca="1" si="71"/>
        <v>#N/A</v>
      </c>
      <c r="W123" s="122" t="e">
        <f t="shared" ca="1" si="71"/>
        <v>#N/A</v>
      </c>
      <c r="X123" s="122" t="e">
        <f t="shared" ca="1" si="71"/>
        <v>#N/A</v>
      </c>
      <c r="Y123" s="122" t="e">
        <f t="shared" ca="1" si="71"/>
        <v>#N/A</v>
      </c>
      <c r="Z123" s="122" t="e">
        <f t="shared" ca="1" si="71"/>
        <v>#N/A</v>
      </c>
      <c r="AA123" s="122" t="e">
        <f t="shared" ca="1" si="71"/>
        <v>#N/A</v>
      </c>
      <c r="AB123" s="122" t="e">
        <f t="shared" ca="1" si="71"/>
        <v>#N/A</v>
      </c>
      <c r="AC123" s="122" t="e">
        <f t="shared" ca="1" si="71"/>
        <v>#N/A</v>
      </c>
      <c r="AD123" s="122" t="e">
        <f t="shared" ca="1" si="71"/>
        <v>#N/A</v>
      </c>
      <c r="AE123" s="122" t="e">
        <f t="shared" ca="1" si="71"/>
        <v>#N/A</v>
      </c>
      <c r="AF123" s="122" t="e">
        <f t="shared" ca="1" si="71"/>
        <v>#N/A</v>
      </c>
      <c r="AG123" s="122" t="e">
        <f t="shared" ca="1" si="71"/>
        <v>#N/A</v>
      </c>
      <c r="AH123" s="122" t="e">
        <f t="shared" ca="1" si="71"/>
        <v>#N/A</v>
      </c>
      <c r="AI123" s="122" t="e">
        <f t="shared" ca="1" si="71"/>
        <v>#N/A</v>
      </c>
      <c r="AJ123" s="122" t="e">
        <f t="shared" ca="1" si="71"/>
        <v>#N/A</v>
      </c>
      <c r="AK123" s="122" t="e">
        <f t="shared" ca="1" si="71"/>
        <v>#N/A</v>
      </c>
      <c r="AL123" s="122" t="e">
        <f t="shared" ca="1" si="71"/>
        <v>#N/A</v>
      </c>
      <c r="AM123" s="122" t="e">
        <f t="shared" ca="1" si="71"/>
        <v>#N/A</v>
      </c>
      <c r="AN123" s="122" t="e">
        <f t="shared" ca="1" si="71"/>
        <v>#N/A</v>
      </c>
      <c r="AO123" s="122" t="e">
        <f t="shared" ca="1" si="71"/>
        <v>#N/A</v>
      </c>
      <c r="AP123" s="122" t="e">
        <f t="shared" ca="1" si="71"/>
        <v>#N/A</v>
      </c>
      <c r="AQ123" s="122" t="e">
        <f t="shared" ca="1" si="71"/>
        <v>#N/A</v>
      </c>
      <c r="AR123" s="122" t="e">
        <f t="shared" ca="1" si="71"/>
        <v>#N/A</v>
      </c>
      <c r="AS123" s="122" t="e">
        <f t="shared" ca="1" si="71"/>
        <v>#N/A</v>
      </c>
      <c r="AT123" s="122" t="e">
        <f t="shared" ca="1" si="71"/>
        <v>#N/A</v>
      </c>
      <c r="AU123" s="122" t="e">
        <f t="shared" ca="1" si="71"/>
        <v>#N/A</v>
      </c>
      <c r="AV123" s="122" t="e">
        <f t="shared" ca="1" si="71"/>
        <v>#N/A</v>
      </c>
      <c r="AW123" s="122" t="e">
        <f t="shared" ca="1" si="71"/>
        <v>#N/A</v>
      </c>
      <c r="AX123" s="122" t="e">
        <f t="shared" ca="1" si="71"/>
        <v>#N/A</v>
      </c>
      <c r="AY123" s="122" t="e">
        <f t="shared" ca="1" si="71"/>
        <v>#N/A</v>
      </c>
      <c r="AZ123" s="122" t="e">
        <f t="shared" ca="1" si="71"/>
        <v>#N/A</v>
      </c>
      <c r="BA123" s="122" t="e">
        <f t="shared" ca="1" si="71"/>
        <v>#N/A</v>
      </c>
      <c r="BB123" s="122" t="e">
        <f t="shared" ca="1" si="71"/>
        <v>#N/A</v>
      </c>
      <c r="BC123" s="122" t="e">
        <f t="shared" ca="1" si="71"/>
        <v>#N/A</v>
      </c>
      <c r="BD123" s="122" t="e">
        <f t="shared" ca="1" si="71"/>
        <v>#N/A</v>
      </c>
      <c r="BE123" s="122" t="e">
        <f t="shared" ca="1" si="71"/>
        <v>#N/A</v>
      </c>
      <c r="BF123" s="122" t="e">
        <f t="shared" ca="1" si="71"/>
        <v>#N/A</v>
      </c>
      <c r="BG123" s="122" t="e">
        <f t="shared" ca="1" si="71"/>
        <v>#N/A</v>
      </c>
      <c r="BH123" s="122" t="e">
        <f t="shared" ca="1" si="71"/>
        <v>#N/A</v>
      </c>
      <c r="BI123" s="122" t="e">
        <f t="shared" ca="1" si="71"/>
        <v>#N/A</v>
      </c>
      <c r="BJ123" s="122" t="e">
        <f t="shared" ca="1" si="71"/>
        <v>#N/A</v>
      </c>
      <c r="BK123" s="122" t="e">
        <f t="shared" ca="1" si="71"/>
        <v>#N/A</v>
      </c>
      <c r="BL123" s="122" t="e">
        <f t="shared" ca="1" si="71"/>
        <v>#N/A</v>
      </c>
      <c r="BM123" s="122" t="e">
        <f t="shared" ca="1" si="71"/>
        <v>#N/A</v>
      </c>
      <c r="BN123" s="122" t="e">
        <f t="shared" ca="1" si="71"/>
        <v>#N/A</v>
      </c>
      <c r="BO123" s="122" t="e">
        <f t="shared" ca="1" si="71"/>
        <v>#N/A</v>
      </c>
      <c r="BP123" s="122" t="e">
        <f t="shared" ca="1" si="71"/>
        <v>#N/A</v>
      </c>
      <c r="BQ123" s="122" t="e">
        <f t="shared" ca="1" si="71"/>
        <v>#N/A</v>
      </c>
      <c r="BR123" s="122" t="e">
        <f t="shared" ca="1" si="71"/>
        <v>#N/A</v>
      </c>
      <c r="BS123" s="122" t="e">
        <f t="shared" ca="1" si="71"/>
        <v>#N/A</v>
      </c>
      <c r="BT123" s="122" t="e">
        <f t="shared" ca="1" si="71"/>
        <v>#N/A</v>
      </c>
      <c r="BU123" s="122" t="e">
        <f t="shared" ca="1" si="71"/>
        <v>#N/A</v>
      </c>
      <c r="BV123" s="122" t="e">
        <f t="shared" ref="BV123" ca="1" si="72">BV46/$H$114 + BV120</f>
        <v>#N/A</v>
      </c>
    </row>
    <row r="124" spans="1:74">
      <c r="A124" s="214" t="s">
        <v>5002</v>
      </c>
      <c r="B124" s="29" t="s">
        <v>2</v>
      </c>
      <c r="H124" s="153"/>
      <c r="I124" s="128">
        <f t="shared" ref="I124:BT124" ca="1" si="73">MAX(0, IFERROR($H$119 * ((I121-I120) - (I122-I123)) / (LN(I121-I120) - LN(I122-I123)), 0) )</f>
        <v>0</v>
      </c>
      <c r="J124" s="128">
        <f t="shared" ca="1" si="73"/>
        <v>0</v>
      </c>
      <c r="K124" s="128">
        <f t="shared" ca="1" si="73"/>
        <v>0</v>
      </c>
      <c r="L124" s="128">
        <f t="shared" ca="1" si="73"/>
        <v>0</v>
      </c>
      <c r="M124" s="128">
        <f t="shared" ca="1" si="73"/>
        <v>0</v>
      </c>
      <c r="N124" s="128">
        <f t="shared" ca="1" si="73"/>
        <v>0</v>
      </c>
      <c r="O124" s="128">
        <f t="shared" ca="1" si="73"/>
        <v>0</v>
      </c>
      <c r="P124" s="128">
        <f t="shared" ca="1" si="73"/>
        <v>0</v>
      </c>
      <c r="Q124" s="128">
        <f t="shared" ca="1" si="73"/>
        <v>0</v>
      </c>
      <c r="R124" s="128">
        <f t="shared" ca="1" si="73"/>
        <v>0</v>
      </c>
      <c r="S124" s="128">
        <f t="shared" ca="1" si="73"/>
        <v>0</v>
      </c>
      <c r="T124" s="128">
        <f t="shared" ca="1" si="73"/>
        <v>0</v>
      </c>
      <c r="U124" s="128">
        <f t="shared" ca="1" si="73"/>
        <v>0</v>
      </c>
      <c r="V124" s="128">
        <f t="shared" ca="1" si="73"/>
        <v>0</v>
      </c>
      <c r="W124" s="128">
        <f t="shared" ca="1" si="73"/>
        <v>0</v>
      </c>
      <c r="X124" s="128">
        <f t="shared" ca="1" si="73"/>
        <v>0</v>
      </c>
      <c r="Y124" s="128">
        <f t="shared" ca="1" si="73"/>
        <v>0</v>
      </c>
      <c r="Z124" s="128">
        <f t="shared" ca="1" si="73"/>
        <v>0</v>
      </c>
      <c r="AA124" s="128">
        <f t="shared" ca="1" si="73"/>
        <v>0</v>
      </c>
      <c r="AB124" s="128">
        <f t="shared" ca="1" si="73"/>
        <v>0</v>
      </c>
      <c r="AC124" s="128">
        <f t="shared" ca="1" si="73"/>
        <v>0</v>
      </c>
      <c r="AD124" s="128">
        <f t="shared" ca="1" si="73"/>
        <v>0</v>
      </c>
      <c r="AE124" s="128">
        <f t="shared" ca="1" si="73"/>
        <v>0</v>
      </c>
      <c r="AF124" s="128">
        <f t="shared" ca="1" si="73"/>
        <v>0</v>
      </c>
      <c r="AG124" s="128">
        <f t="shared" ca="1" si="73"/>
        <v>0</v>
      </c>
      <c r="AH124" s="128">
        <f t="shared" ca="1" si="73"/>
        <v>0</v>
      </c>
      <c r="AI124" s="128">
        <f t="shared" ca="1" si="73"/>
        <v>0</v>
      </c>
      <c r="AJ124" s="128">
        <f t="shared" ca="1" si="73"/>
        <v>0</v>
      </c>
      <c r="AK124" s="128">
        <f t="shared" ca="1" si="73"/>
        <v>0</v>
      </c>
      <c r="AL124" s="128">
        <f t="shared" ca="1" si="73"/>
        <v>0</v>
      </c>
      <c r="AM124" s="128">
        <f t="shared" ca="1" si="73"/>
        <v>0</v>
      </c>
      <c r="AN124" s="128">
        <f t="shared" ca="1" si="73"/>
        <v>0</v>
      </c>
      <c r="AO124" s="128">
        <f t="shared" ca="1" si="73"/>
        <v>0</v>
      </c>
      <c r="AP124" s="128">
        <f t="shared" ca="1" si="73"/>
        <v>0</v>
      </c>
      <c r="AQ124" s="128">
        <f t="shared" ca="1" si="73"/>
        <v>0</v>
      </c>
      <c r="AR124" s="128">
        <f t="shared" ca="1" si="73"/>
        <v>0</v>
      </c>
      <c r="AS124" s="128">
        <f t="shared" ca="1" si="73"/>
        <v>0</v>
      </c>
      <c r="AT124" s="128">
        <f t="shared" ca="1" si="73"/>
        <v>0</v>
      </c>
      <c r="AU124" s="128">
        <f t="shared" ca="1" si="73"/>
        <v>0</v>
      </c>
      <c r="AV124" s="128">
        <f t="shared" ca="1" si="73"/>
        <v>0</v>
      </c>
      <c r="AW124" s="128">
        <f t="shared" ca="1" si="73"/>
        <v>0</v>
      </c>
      <c r="AX124" s="128">
        <f t="shared" ca="1" si="73"/>
        <v>0</v>
      </c>
      <c r="AY124" s="128">
        <f t="shared" ca="1" si="73"/>
        <v>0</v>
      </c>
      <c r="AZ124" s="128">
        <f t="shared" ca="1" si="73"/>
        <v>0</v>
      </c>
      <c r="BA124" s="128">
        <f t="shared" ca="1" si="73"/>
        <v>0</v>
      </c>
      <c r="BB124" s="128">
        <f t="shared" ca="1" si="73"/>
        <v>0</v>
      </c>
      <c r="BC124" s="128">
        <f t="shared" ca="1" si="73"/>
        <v>0</v>
      </c>
      <c r="BD124" s="128">
        <f t="shared" ca="1" si="73"/>
        <v>0</v>
      </c>
      <c r="BE124" s="128">
        <f t="shared" ca="1" si="73"/>
        <v>0</v>
      </c>
      <c r="BF124" s="128">
        <f t="shared" ca="1" si="73"/>
        <v>0</v>
      </c>
      <c r="BG124" s="128">
        <f t="shared" ca="1" si="73"/>
        <v>0</v>
      </c>
      <c r="BH124" s="128">
        <f t="shared" ca="1" si="73"/>
        <v>0</v>
      </c>
      <c r="BI124" s="128">
        <f t="shared" ca="1" si="73"/>
        <v>0</v>
      </c>
      <c r="BJ124" s="128">
        <f t="shared" ca="1" si="73"/>
        <v>0</v>
      </c>
      <c r="BK124" s="128">
        <f t="shared" ca="1" si="73"/>
        <v>0</v>
      </c>
      <c r="BL124" s="128">
        <f t="shared" ca="1" si="73"/>
        <v>0</v>
      </c>
      <c r="BM124" s="128">
        <f t="shared" ca="1" si="73"/>
        <v>0</v>
      </c>
      <c r="BN124" s="128">
        <f t="shared" ca="1" si="73"/>
        <v>0</v>
      </c>
      <c r="BO124" s="128">
        <f t="shared" ca="1" si="73"/>
        <v>0</v>
      </c>
      <c r="BP124" s="128">
        <f t="shared" ca="1" si="73"/>
        <v>0</v>
      </c>
      <c r="BQ124" s="128">
        <f t="shared" ca="1" si="73"/>
        <v>0</v>
      </c>
      <c r="BR124" s="128">
        <f t="shared" ca="1" si="73"/>
        <v>0</v>
      </c>
      <c r="BS124" s="128">
        <f t="shared" ca="1" si="73"/>
        <v>0</v>
      </c>
      <c r="BT124" s="128">
        <f t="shared" ca="1" si="73"/>
        <v>0</v>
      </c>
      <c r="BU124" s="128">
        <f t="shared" ref="BU124:BV124" ca="1" si="74">MAX(0, IFERROR($H$119 * ((BU121-BU120) - (BU122-BU123)) / (LN(BU121-BU120) - LN(BU122-BU123)), 0) )</f>
        <v>0</v>
      </c>
      <c r="BV124" s="128">
        <f t="shared" ca="1" si="74"/>
        <v>0</v>
      </c>
    </row>
    <row r="125" spans="1:74">
      <c r="A125" s="214" t="s">
        <v>4991</v>
      </c>
      <c r="B125" s="29" t="s">
        <v>2</v>
      </c>
      <c r="H125" s="153"/>
      <c r="I125" s="128" t="e">
        <f t="shared" ref="I125:AR125" ca="1" si="75">IF(I124&gt;I62, I124, 0)</f>
        <v>#N/A</v>
      </c>
      <c r="J125" s="128" t="e">
        <f t="shared" ca="1" si="75"/>
        <v>#N/A</v>
      </c>
      <c r="K125" s="128" t="e">
        <f t="shared" ca="1" si="75"/>
        <v>#N/A</v>
      </c>
      <c r="L125" s="128" t="e">
        <f t="shared" ca="1" si="75"/>
        <v>#N/A</v>
      </c>
      <c r="M125" s="128" t="e">
        <f t="shared" ca="1" si="75"/>
        <v>#N/A</v>
      </c>
      <c r="N125" s="128" t="e">
        <f t="shared" ca="1" si="75"/>
        <v>#N/A</v>
      </c>
      <c r="O125" s="128" t="e">
        <f t="shared" ca="1" si="75"/>
        <v>#N/A</v>
      </c>
      <c r="P125" s="128" t="e">
        <f t="shared" ca="1" si="75"/>
        <v>#N/A</v>
      </c>
      <c r="Q125" s="128" t="e">
        <f t="shared" ca="1" si="75"/>
        <v>#N/A</v>
      </c>
      <c r="R125" s="128" t="e">
        <f t="shared" ca="1" si="75"/>
        <v>#N/A</v>
      </c>
      <c r="S125" s="128" t="e">
        <f t="shared" ca="1" si="75"/>
        <v>#N/A</v>
      </c>
      <c r="T125" s="128" t="e">
        <f t="shared" ca="1" si="75"/>
        <v>#N/A</v>
      </c>
      <c r="U125" s="128" t="e">
        <f t="shared" ca="1" si="75"/>
        <v>#N/A</v>
      </c>
      <c r="V125" s="128" t="e">
        <f t="shared" ca="1" si="75"/>
        <v>#N/A</v>
      </c>
      <c r="W125" s="128" t="e">
        <f t="shared" ca="1" si="75"/>
        <v>#N/A</v>
      </c>
      <c r="X125" s="128" t="e">
        <f t="shared" ca="1" si="75"/>
        <v>#N/A</v>
      </c>
      <c r="Y125" s="128" t="e">
        <f t="shared" ca="1" si="75"/>
        <v>#N/A</v>
      </c>
      <c r="Z125" s="128" t="e">
        <f t="shared" ca="1" si="75"/>
        <v>#N/A</v>
      </c>
      <c r="AA125" s="128" t="e">
        <f t="shared" ca="1" si="75"/>
        <v>#N/A</v>
      </c>
      <c r="AB125" s="128" t="e">
        <f t="shared" ca="1" si="75"/>
        <v>#N/A</v>
      </c>
      <c r="AC125" s="128" t="e">
        <f t="shared" ca="1" si="75"/>
        <v>#N/A</v>
      </c>
      <c r="AD125" s="128" t="e">
        <f t="shared" ca="1" si="75"/>
        <v>#N/A</v>
      </c>
      <c r="AE125" s="128" t="e">
        <f t="shared" ca="1" si="75"/>
        <v>#N/A</v>
      </c>
      <c r="AF125" s="128" t="e">
        <f t="shared" ca="1" si="75"/>
        <v>#N/A</v>
      </c>
      <c r="AG125" s="128" t="e">
        <f t="shared" ca="1" si="75"/>
        <v>#N/A</v>
      </c>
      <c r="AH125" s="128" t="e">
        <f t="shared" ca="1" si="75"/>
        <v>#N/A</v>
      </c>
      <c r="AI125" s="128" t="e">
        <f t="shared" ca="1" si="75"/>
        <v>#N/A</v>
      </c>
      <c r="AJ125" s="128" t="e">
        <f t="shared" ca="1" si="75"/>
        <v>#N/A</v>
      </c>
      <c r="AK125" s="128" t="e">
        <f t="shared" ca="1" si="75"/>
        <v>#N/A</v>
      </c>
      <c r="AL125" s="128" t="e">
        <f t="shared" ca="1" si="75"/>
        <v>#N/A</v>
      </c>
      <c r="AM125" s="128" t="e">
        <f t="shared" ca="1" si="75"/>
        <v>#N/A</v>
      </c>
      <c r="AN125" s="128" t="e">
        <f t="shared" ca="1" si="75"/>
        <v>#N/A</v>
      </c>
      <c r="AO125" s="128" t="e">
        <f t="shared" ca="1" si="75"/>
        <v>#N/A</v>
      </c>
      <c r="AP125" s="128" t="e">
        <f t="shared" ca="1" si="75"/>
        <v>#N/A</v>
      </c>
      <c r="AQ125" s="128" t="e">
        <f t="shared" ca="1" si="75"/>
        <v>#N/A</v>
      </c>
      <c r="AR125" s="128" t="e">
        <f t="shared" ca="1" si="75"/>
        <v>#N/A</v>
      </c>
      <c r="AS125" s="128">
        <f t="shared" ref="AS125:BV125" ca="1" si="76">IF(AS124&gt;0, AS124, 0)</f>
        <v>0</v>
      </c>
      <c r="AT125" s="128">
        <f t="shared" ca="1" si="76"/>
        <v>0</v>
      </c>
      <c r="AU125" s="128">
        <f t="shared" ca="1" si="76"/>
        <v>0</v>
      </c>
      <c r="AV125" s="128">
        <f t="shared" ca="1" si="76"/>
        <v>0</v>
      </c>
      <c r="AW125" s="128">
        <f t="shared" ca="1" si="76"/>
        <v>0</v>
      </c>
      <c r="AX125" s="128">
        <f t="shared" ca="1" si="76"/>
        <v>0</v>
      </c>
      <c r="AY125" s="128">
        <f t="shared" ca="1" si="76"/>
        <v>0</v>
      </c>
      <c r="AZ125" s="128">
        <f t="shared" ca="1" si="76"/>
        <v>0</v>
      </c>
      <c r="BA125" s="128">
        <f t="shared" ca="1" si="76"/>
        <v>0</v>
      </c>
      <c r="BB125" s="128">
        <f t="shared" ca="1" si="76"/>
        <v>0</v>
      </c>
      <c r="BC125" s="128">
        <f t="shared" ca="1" si="76"/>
        <v>0</v>
      </c>
      <c r="BD125" s="128">
        <f t="shared" ca="1" si="76"/>
        <v>0</v>
      </c>
      <c r="BE125" s="128">
        <f t="shared" ca="1" si="76"/>
        <v>0</v>
      </c>
      <c r="BF125" s="128">
        <f t="shared" ca="1" si="76"/>
        <v>0</v>
      </c>
      <c r="BG125" s="128">
        <f t="shared" ca="1" si="76"/>
        <v>0</v>
      </c>
      <c r="BH125" s="128">
        <f t="shared" ca="1" si="76"/>
        <v>0</v>
      </c>
      <c r="BI125" s="128">
        <f t="shared" ca="1" si="76"/>
        <v>0</v>
      </c>
      <c r="BJ125" s="128">
        <f t="shared" ca="1" si="76"/>
        <v>0</v>
      </c>
      <c r="BK125" s="128">
        <f t="shared" ca="1" si="76"/>
        <v>0</v>
      </c>
      <c r="BL125" s="128">
        <f t="shared" ca="1" si="76"/>
        <v>0</v>
      </c>
      <c r="BM125" s="128">
        <f t="shared" ca="1" si="76"/>
        <v>0</v>
      </c>
      <c r="BN125" s="128">
        <f t="shared" ca="1" si="76"/>
        <v>0</v>
      </c>
      <c r="BO125" s="128">
        <f t="shared" ca="1" si="76"/>
        <v>0</v>
      </c>
      <c r="BP125" s="128">
        <f t="shared" ca="1" si="76"/>
        <v>0</v>
      </c>
      <c r="BQ125" s="128">
        <f t="shared" ca="1" si="76"/>
        <v>0</v>
      </c>
      <c r="BR125" s="128">
        <f t="shared" ca="1" si="76"/>
        <v>0</v>
      </c>
      <c r="BS125" s="128">
        <f t="shared" ca="1" si="76"/>
        <v>0</v>
      </c>
      <c r="BT125" s="128">
        <f t="shared" ca="1" si="76"/>
        <v>0</v>
      </c>
      <c r="BU125" s="128">
        <f t="shared" ca="1" si="76"/>
        <v>0</v>
      </c>
      <c r="BV125" s="128">
        <f t="shared" ca="1" si="76"/>
        <v>0</v>
      </c>
    </row>
    <row r="126" spans="1:74">
      <c r="A126" s="214" t="s">
        <v>4990</v>
      </c>
      <c r="B126" s="29" t="s">
        <v>2</v>
      </c>
      <c r="H126" s="153"/>
      <c r="I126" s="128">
        <f ca="1">IF(I124&gt;=0, I124, 0)</f>
        <v>0</v>
      </c>
      <c r="J126" s="128">
        <f t="shared" ref="J126:AR126" ca="1" si="77">IF(J124&gt;=0, J124, 0)</f>
        <v>0</v>
      </c>
      <c r="K126" s="128">
        <f t="shared" ca="1" si="77"/>
        <v>0</v>
      </c>
      <c r="L126" s="128">
        <f t="shared" ca="1" si="77"/>
        <v>0</v>
      </c>
      <c r="M126" s="128">
        <f t="shared" ca="1" si="77"/>
        <v>0</v>
      </c>
      <c r="N126" s="128">
        <f t="shared" ca="1" si="77"/>
        <v>0</v>
      </c>
      <c r="O126" s="128">
        <f t="shared" ca="1" si="77"/>
        <v>0</v>
      </c>
      <c r="P126" s="128">
        <f t="shared" ca="1" si="77"/>
        <v>0</v>
      </c>
      <c r="Q126" s="128">
        <f t="shared" ca="1" si="77"/>
        <v>0</v>
      </c>
      <c r="R126" s="128">
        <f t="shared" ca="1" si="77"/>
        <v>0</v>
      </c>
      <c r="S126" s="128">
        <f t="shared" ca="1" si="77"/>
        <v>0</v>
      </c>
      <c r="T126" s="128">
        <f t="shared" ca="1" si="77"/>
        <v>0</v>
      </c>
      <c r="U126" s="128">
        <f t="shared" ca="1" si="77"/>
        <v>0</v>
      </c>
      <c r="V126" s="128">
        <f t="shared" ca="1" si="77"/>
        <v>0</v>
      </c>
      <c r="W126" s="128">
        <f t="shared" ca="1" si="77"/>
        <v>0</v>
      </c>
      <c r="X126" s="128">
        <f t="shared" ca="1" si="77"/>
        <v>0</v>
      </c>
      <c r="Y126" s="128">
        <f t="shared" ca="1" si="77"/>
        <v>0</v>
      </c>
      <c r="Z126" s="128">
        <f t="shared" ca="1" si="77"/>
        <v>0</v>
      </c>
      <c r="AA126" s="128">
        <f t="shared" ca="1" si="77"/>
        <v>0</v>
      </c>
      <c r="AB126" s="128">
        <f t="shared" ca="1" si="77"/>
        <v>0</v>
      </c>
      <c r="AC126" s="128">
        <f t="shared" ca="1" si="77"/>
        <v>0</v>
      </c>
      <c r="AD126" s="128">
        <f t="shared" ca="1" si="77"/>
        <v>0</v>
      </c>
      <c r="AE126" s="128">
        <f t="shared" ca="1" si="77"/>
        <v>0</v>
      </c>
      <c r="AF126" s="128">
        <f t="shared" ca="1" si="77"/>
        <v>0</v>
      </c>
      <c r="AG126" s="128">
        <f t="shared" ca="1" si="77"/>
        <v>0</v>
      </c>
      <c r="AH126" s="128">
        <f t="shared" ca="1" si="77"/>
        <v>0</v>
      </c>
      <c r="AI126" s="128">
        <f t="shared" ca="1" si="77"/>
        <v>0</v>
      </c>
      <c r="AJ126" s="128">
        <f t="shared" ca="1" si="77"/>
        <v>0</v>
      </c>
      <c r="AK126" s="128">
        <f t="shared" ca="1" si="77"/>
        <v>0</v>
      </c>
      <c r="AL126" s="128">
        <f t="shared" ca="1" si="77"/>
        <v>0</v>
      </c>
      <c r="AM126" s="128">
        <f t="shared" ca="1" si="77"/>
        <v>0</v>
      </c>
      <c r="AN126" s="128">
        <f t="shared" ca="1" si="77"/>
        <v>0</v>
      </c>
      <c r="AO126" s="128">
        <f t="shared" ca="1" si="77"/>
        <v>0</v>
      </c>
      <c r="AP126" s="128">
        <f t="shared" ca="1" si="77"/>
        <v>0</v>
      </c>
      <c r="AQ126" s="128">
        <f t="shared" ca="1" si="77"/>
        <v>0</v>
      </c>
      <c r="AR126" s="128">
        <f t="shared" ca="1" si="77"/>
        <v>0</v>
      </c>
      <c r="AS126" s="128" t="e">
        <f t="shared" ref="AS126:BV126" ca="1" si="78">IF(AS124&gt;=AS62, AS124, 0)</f>
        <v>#N/A</v>
      </c>
      <c r="AT126" s="128" t="e">
        <f t="shared" ca="1" si="78"/>
        <v>#N/A</v>
      </c>
      <c r="AU126" s="128" t="e">
        <f t="shared" ca="1" si="78"/>
        <v>#N/A</v>
      </c>
      <c r="AV126" s="128" t="e">
        <f t="shared" ca="1" si="78"/>
        <v>#N/A</v>
      </c>
      <c r="AW126" s="128" t="e">
        <f t="shared" ca="1" si="78"/>
        <v>#N/A</v>
      </c>
      <c r="AX126" s="128" t="e">
        <f t="shared" ca="1" si="78"/>
        <v>#N/A</v>
      </c>
      <c r="AY126" s="128" t="e">
        <f t="shared" ca="1" si="78"/>
        <v>#N/A</v>
      </c>
      <c r="AZ126" s="128" t="e">
        <f t="shared" ca="1" si="78"/>
        <v>#N/A</v>
      </c>
      <c r="BA126" s="128" t="e">
        <f t="shared" ca="1" si="78"/>
        <v>#N/A</v>
      </c>
      <c r="BB126" s="128" t="e">
        <f t="shared" ca="1" si="78"/>
        <v>#N/A</v>
      </c>
      <c r="BC126" s="128" t="e">
        <f t="shared" ca="1" si="78"/>
        <v>#N/A</v>
      </c>
      <c r="BD126" s="128" t="e">
        <f t="shared" ca="1" si="78"/>
        <v>#N/A</v>
      </c>
      <c r="BE126" s="128" t="e">
        <f t="shared" ca="1" si="78"/>
        <v>#N/A</v>
      </c>
      <c r="BF126" s="128" t="e">
        <f t="shared" ca="1" si="78"/>
        <v>#N/A</v>
      </c>
      <c r="BG126" s="128" t="e">
        <f t="shared" ca="1" si="78"/>
        <v>#N/A</v>
      </c>
      <c r="BH126" s="128" t="e">
        <f t="shared" ca="1" si="78"/>
        <v>#N/A</v>
      </c>
      <c r="BI126" s="128" t="e">
        <f t="shared" ca="1" si="78"/>
        <v>#N/A</v>
      </c>
      <c r="BJ126" s="128" t="e">
        <f t="shared" ca="1" si="78"/>
        <v>#N/A</v>
      </c>
      <c r="BK126" s="128" t="e">
        <f t="shared" ca="1" si="78"/>
        <v>#N/A</v>
      </c>
      <c r="BL126" s="128" t="e">
        <f t="shared" ca="1" si="78"/>
        <v>#N/A</v>
      </c>
      <c r="BM126" s="128" t="e">
        <f t="shared" ca="1" si="78"/>
        <v>#N/A</v>
      </c>
      <c r="BN126" s="128" t="e">
        <f t="shared" ca="1" si="78"/>
        <v>#N/A</v>
      </c>
      <c r="BO126" s="128" t="e">
        <f t="shared" ca="1" si="78"/>
        <v>#N/A</v>
      </c>
      <c r="BP126" s="128" t="e">
        <f t="shared" ca="1" si="78"/>
        <v>#N/A</v>
      </c>
      <c r="BQ126" s="128" t="e">
        <f t="shared" ca="1" si="78"/>
        <v>#N/A</v>
      </c>
      <c r="BR126" s="128" t="e">
        <f t="shared" ca="1" si="78"/>
        <v>#N/A</v>
      </c>
      <c r="BS126" s="128" t="e">
        <f t="shared" ca="1" si="78"/>
        <v>#N/A</v>
      </c>
      <c r="BT126" s="128" t="e">
        <f t="shared" ca="1" si="78"/>
        <v>#N/A</v>
      </c>
      <c r="BU126" s="128" t="e">
        <f t="shared" ca="1" si="78"/>
        <v>#N/A</v>
      </c>
      <c r="BV126" s="128" t="e">
        <f t="shared" ca="1" si="78"/>
        <v>#N/A</v>
      </c>
    </row>
    <row r="127" spans="1:74">
      <c r="A127" s="214" t="s">
        <v>4843</v>
      </c>
      <c r="B127" s="29" t="s">
        <v>4759</v>
      </c>
      <c r="H127" s="153"/>
      <c r="I127" s="128" t="e">
        <f ca="1">IF($H$110="-", 0, MIN(IF($H$110="S", I126, I$125) * I$19, I$63))</f>
        <v>#N/A</v>
      </c>
      <c r="J127" s="128" t="e">
        <f t="shared" ref="J127:BU127" ca="1" si="79">IF($H$110="-", 0, MIN(IF($H$110="S", J126, J$125) * J$19, J$63))</f>
        <v>#N/A</v>
      </c>
      <c r="K127" s="128" t="e">
        <f t="shared" ca="1" si="79"/>
        <v>#N/A</v>
      </c>
      <c r="L127" s="128" t="e">
        <f t="shared" ca="1" si="79"/>
        <v>#N/A</v>
      </c>
      <c r="M127" s="128" t="e">
        <f t="shared" ca="1" si="79"/>
        <v>#N/A</v>
      </c>
      <c r="N127" s="128" t="e">
        <f t="shared" ca="1" si="79"/>
        <v>#N/A</v>
      </c>
      <c r="O127" s="128" t="e">
        <f t="shared" ca="1" si="79"/>
        <v>#N/A</v>
      </c>
      <c r="P127" s="128" t="e">
        <f t="shared" ca="1" si="79"/>
        <v>#N/A</v>
      </c>
      <c r="Q127" s="128" t="e">
        <f t="shared" ca="1" si="79"/>
        <v>#N/A</v>
      </c>
      <c r="R127" s="128" t="e">
        <f t="shared" ca="1" si="79"/>
        <v>#N/A</v>
      </c>
      <c r="S127" s="128" t="e">
        <f t="shared" ca="1" si="79"/>
        <v>#N/A</v>
      </c>
      <c r="T127" s="128" t="e">
        <f t="shared" ca="1" si="79"/>
        <v>#N/A</v>
      </c>
      <c r="U127" s="128" t="e">
        <f t="shared" ca="1" si="79"/>
        <v>#N/A</v>
      </c>
      <c r="V127" s="128" t="e">
        <f t="shared" ca="1" si="79"/>
        <v>#N/A</v>
      </c>
      <c r="W127" s="128" t="e">
        <f t="shared" ca="1" si="79"/>
        <v>#N/A</v>
      </c>
      <c r="X127" s="128" t="e">
        <f t="shared" ca="1" si="79"/>
        <v>#N/A</v>
      </c>
      <c r="Y127" s="128" t="e">
        <f t="shared" ca="1" si="79"/>
        <v>#N/A</v>
      </c>
      <c r="Z127" s="128" t="e">
        <f t="shared" ca="1" si="79"/>
        <v>#N/A</v>
      </c>
      <c r="AA127" s="128" t="e">
        <f t="shared" ca="1" si="79"/>
        <v>#N/A</v>
      </c>
      <c r="AB127" s="128" t="e">
        <f t="shared" ca="1" si="79"/>
        <v>#N/A</v>
      </c>
      <c r="AC127" s="128" t="e">
        <f t="shared" ca="1" si="79"/>
        <v>#N/A</v>
      </c>
      <c r="AD127" s="128" t="e">
        <f t="shared" ca="1" si="79"/>
        <v>#N/A</v>
      </c>
      <c r="AE127" s="128" t="e">
        <f t="shared" ca="1" si="79"/>
        <v>#N/A</v>
      </c>
      <c r="AF127" s="128" t="e">
        <f t="shared" ca="1" si="79"/>
        <v>#N/A</v>
      </c>
      <c r="AG127" s="128" t="e">
        <f t="shared" ca="1" si="79"/>
        <v>#N/A</v>
      </c>
      <c r="AH127" s="128" t="e">
        <f t="shared" ca="1" si="79"/>
        <v>#N/A</v>
      </c>
      <c r="AI127" s="128" t="e">
        <f t="shared" ca="1" si="79"/>
        <v>#N/A</v>
      </c>
      <c r="AJ127" s="128" t="e">
        <f t="shared" ca="1" si="79"/>
        <v>#N/A</v>
      </c>
      <c r="AK127" s="128" t="e">
        <f t="shared" ca="1" si="79"/>
        <v>#N/A</v>
      </c>
      <c r="AL127" s="128" t="e">
        <f t="shared" ca="1" si="79"/>
        <v>#N/A</v>
      </c>
      <c r="AM127" s="128" t="e">
        <f t="shared" ca="1" si="79"/>
        <v>#N/A</v>
      </c>
      <c r="AN127" s="128" t="e">
        <f t="shared" ca="1" si="79"/>
        <v>#N/A</v>
      </c>
      <c r="AO127" s="128" t="e">
        <f t="shared" ca="1" si="79"/>
        <v>#N/A</v>
      </c>
      <c r="AP127" s="128" t="e">
        <f t="shared" ca="1" si="79"/>
        <v>#N/A</v>
      </c>
      <c r="AQ127" s="128" t="e">
        <f t="shared" ca="1" si="79"/>
        <v>#N/A</v>
      </c>
      <c r="AR127" s="128" t="e">
        <f t="shared" ca="1" si="79"/>
        <v>#N/A</v>
      </c>
      <c r="AS127" s="128" t="e">
        <f t="shared" ca="1" si="79"/>
        <v>#N/A</v>
      </c>
      <c r="AT127" s="128" t="e">
        <f t="shared" ca="1" si="79"/>
        <v>#N/A</v>
      </c>
      <c r="AU127" s="128" t="e">
        <f t="shared" ca="1" si="79"/>
        <v>#N/A</v>
      </c>
      <c r="AV127" s="128" t="e">
        <f t="shared" ca="1" si="79"/>
        <v>#N/A</v>
      </c>
      <c r="AW127" s="128" t="e">
        <f t="shared" ca="1" si="79"/>
        <v>#N/A</v>
      </c>
      <c r="AX127" s="128" t="e">
        <f t="shared" ca="1" si="79"/>
        <v>#N/A</v>
      </c>
      <c r="AY127" s="128" t="e">
        <f t="shared" ca="1" si="79"/>
        <v>#N/A</v>
      </c>
      <c r="AZ127" s="128" t="e">
        <f t="shared" ca="1" si="79"/>
        <v>#N/A</v>
      </c>
      <c r="BA127" s="128" t="e">
        <f t="shared" ca="1" si="79"/>
        <v>#N/A</v>
      </c>
      <c r="BB127" s="128" t="e">
        <f t="shared" ca="1" si="79"/>
        <v>#N/A</v>
      </c>
      <c r="BC127" s="128" t="e">
        <f t="shared" ca="1" si="79"/>
        <v>#N/A</v>
      </c>
      <c r="BD127" s="128" t="e">
        <f t="shared" ca="1" si="79"/>
        <v>#N/A</v>
      </c>
      <c r="BE127" s="128" t="e">
        <f t="shared" ca="1" si="79"/>
        <v>#N/A</v>
      </c>
      <c r="BF127" s="128" t="e">
        <f t="shared" ca="1" si="79"/>
        <v>#N/A</v>
      </c>
      <c r="BG127" s="128" t="e">
        <f t="shared" ca="1" si="79"/>
        <v>#N/A</v>
      </c>
      <c r="BH127" s="128" t="e">
        <f t="shared" ca="1" si="79"/>
        <v>#N/A</v>
      </c>
      <c r="BI127" s="128" t="e">
        <f t="shared" ca="1" si="79"/>
        <v>#N/A</v>
      </c>
      <c r="BJ127" s="128" t="e">
        <f t="shared" ca="1" si="79"/>
        <v>#N/A</v>
      </c>
      <c r="BK127" s="128" t="e">
        <f t="shared" ca="1" si="79"/>
        <v>#N/A</v>
      </c>
      <c r="BL127" s="128" t="e">
        <f t="shared" ca="1" si="79"/>
        <v>#N/A</v>
      </c>
      <c r="BM127" s="128" t="e">
        <f t="shared" ca="1" si="79"/>
        <v>#N/A</v>
      </c>
      <c r="BN127" s="128" t="e">
        <f t="shared" ca="1" si="79"/>
        <v>#N/A</v>
      </c>
      <c r="BO127" s="128" t="e">
        <f t="shared" ca="1" si="79"/>
        <v>#N/A</v>
      </c>
      <c r="BP127" s="128" t="e">
        <f t="shared" ca="1" si="79"/>
        <v>#N/A</v>
      </c>
      <c r="BQ127" s="128" t="e">
        <f t="shared" ca="1" si="79"/>
        <v>#N/A</v>
      </c>
      <c r="BR127" s="128" t="e">
        <f t="shared" ca="1" si="79"/>
        <v>#N/A</v>
      </c>
      <c r="BS127" s="128" t="e">
        <f t="shared" ca="1" si="79"/>
        <v>#N/A</v>
      </c>
      <c r="BT127" s="128" t="e">
        <f t="shared" ca="1" si="79"/>
        <v>#N/A</v>
      </c>
      <c r="BU127" s="128" t="e">
        <f t="shared" ca="1" si="79"/>
        <v>#N/A</v>
      </c>
      <c r="BV127" s="128" t="e">
        <f t="shared" ref="BV127" ca="1" si="80">IF($H$110="-", 0, MIN(IF($H$110="S", BV126, BV$125) * BV$19, BV$63))</f>
        <v>#N/A</v>
      </c>
    </row>
    <row r="128" spans="1:74">
      <c r="A128" s="214" t="s">
        <v>4992</v>
      </c>
      <c r="B128" s="29" t="s">
        <v>3</v>
      </c>
      <c r="H128" s="153"/>
      <c r="I128" s="125">
        <f t="shared" ref="I128:BT128" ca="1" si="81">IFERROR(I127/(IF($H$110="S", I126, I$125) * I$19), 0)</f>
        <v>0</v>
      </c>
      <c r="J128" s="125">
        <f t="shared" ca="1" si="81"/>
        <v>0</v>
      </c>
      <c r="K128" s="125">
        <f t="shared" ca="1" si="81"/>
        <v>0</v>
      </c>
      <c r="L128" s="125">
        <f t="shared" ca="1" si="81"/>
        <v>0</v>
      </c>
      <c r="M128" s="125">
        <f t="shared" ca="1" si="81"/>
        <v>0</v>
      </c>
      <c r="N128" s="125">
        <f t="shared" ca="1" si="81"/>
        <v>0</v>
      </c>
      <c r="O128" s="125">
        <f t="shared" ca="1" si="81"/>
        <v>0</v>
      </c>
      <c r="P128" s="125">
        <f t="shared" ca="1" si="81"/>
        <v>0</v>
      </c>
      <c r="Q128" s="125">
        <f t="shared" ca="1" si="81"/>
        <v>0</v>
      </c>
      <c r="R128" s="125">
        <f t="shared" ca="1" si="81"/>
        <v>0</v>
      </c>
      <c r="S128" s="125">
        <f t="shared" ca="1" si="81"/>
        <v>0</v>
      </c>
      <c r="T128" s="125">
        <f t="shared" ca="1" si="81"/>
        <v>0</v>
      </c>
      <c r="U128" s="125">
        <f t="shared" ca="1" si="81"/>
        <v>0</v>
      </c>
      <c r="V128" s="125">
        <f t="shared" ca="1" si="81"/>
        <v>0</v>
      </c>
      <c r="W128" s="125">
        <f t="shared" ca="1" si="81"/>
        <v>0</v>
      </c>
      <c r="X128" s="125">
        <f t="shared" ca="1" si="81"/>
        <v>0</v>
      </c>
      <c r="Y128" s="125">
        <f t="shared" ca="1" si="81"/>
        <v>0</v>
      </c>
      <c r="Z128" s="125">
        <f t="shared" ca="1" si="81"/>
        <v>0</v>
      </c>
      <c r="AA128" s="125">
        <f t="shared" ca="1" si="81"/>
        <v>0</v>
      </c>
      <c r="AB128" s="125">
        <f t="shared" ca="1" si="81"/>
        <v>0</v>
      </c>
      <c r="AC128" s="125">
        <f t="shared" ca="1" si="81"/>
        <v>0</v>
      </c>
      <c r="AD128" s="125">
        <f t="shared" ca="1" si="81"/>
        <v>0</v>
      </c>
      <c r="AE128" s="125">
        <f t="shared" ca="1" si="81"/>
        <v>0</v>
      </c>
      <c r="AF128" s="125">
        <f t="shared" ca="1" si="81"/>
        <v>0</v>
      </c>
      <c r="AG128" s="125">
        <f t="shared" ca="1" si="81"/>
        <v>0</v>
      </c>
      <c r="AH128" s="125">
        <f t="shared" ca="1" si="81"/>
        <v>0</v>
      </c>
      <c r="AI128" s="125">
        <f t="shared" ca="1" si="81"/>
        <v>0</v>
      </c>
      <c r="AJ128" s="125">
        <f t="shared" ca="1" si="81"/>
        <v>0</v>
      </c>
      <c r="AK128" s="125">
        <f t="shared" ca="1" si="81"/>
        <v>0</v>
      </c>
      <c r="AL128" s="125">
        <f t="shared" ca="1" si="81"/>
        <v>0</v>
      </c>
      <c r="AM128" s="125">
        <f t="shared" ca="1" si="81"/>
        <v>0</v>
      </c>
      <c r="AN128" s="125">
        <f t="shared" ca="1" si="81"/>
        <v>0</v>
      </c>
      <c r="AO128" s="125">
        <f t="shared" ca="1" si="81"/>
        <v>0</v>
      </c>
      <c r="AP128" s="125">
        <f t="shared" ca="1" si="81"/>
        <v>0</v>
      </c>
      <c r="AQ128" s="125">
        <f t="shared" ca="1" si="81"/>
        <v>0</v>
      </c>
      <c r="AR128" s="125">
        <f t="shared" ca="1" si="81"/>
        <v>0</v>
      </c>
      <c r="AS128" s="125">
        <f t="shared" ca="1" si="81"/>
        <v>0</v>
      </c>
      <c r="AT128" s="125">
        <f t="shared" ca="1" si="81"/>
        <v>0</v>
      </c>
      <c r="AU128" s="125">
        <f t="shared" ca="1" si="81"/>
        <v>0</v>
      </c>
      <c r="AV128" s="125">
        <f t="shared" ca="1" si="81"/>
        <v>0</v>
      </c>
      <c r="AW128" s="125">
        <f t="shared" ca="1" si="81"/>
        <v>0</v>
      </c>
      <c r="AX128" s="125">
        <f t="shared" ca="1" si="81"/>
        <v>0</v>
      </c>
      <c r="AY128" s="125">
        <f t="shared" ca="1" si="81"/>
        <v>0</v>
      </c>
      <c r="AZ128" s="125">
        <f t="shared" ca="1" si="81"/>
        <v>0</v>
      </c>
      <c r="BA128" s="125">
        <f t="shared" ca="1" si="81"/>
        <v>0</v>
      </c>
      <c r="BB128" s="125">
        <f t="shared" ca="1" si="81"/>
        <v>0</v>
      </c>
      <c r="BC128" s="125">
        <f t="shared" ca="1" si="81"/>
        <v>0</v>
      </c>
      <c r="BD128" s="125">
        <f t="shared" ca="1" si="81"/>
        <v>0</v>
      </c>
      <c r="BE128" s="125">
        <f t="shared" ca="1" si="81"/>
        <v>0</v>
      </c>
      <c r="BF128" s="125">
        <f t="shared" ca="1" si="81"/>
        <v>0</v>
      </c>
      <c r="BG128" s="125">
        <f t="shared" ca="1" si="81"/>
        <v>0</v>
      </c>
      <c r="BH128" s="125">
        <f t="shared" ca="1" si="81"/>
        <v>0</v>
      </c>
      <c r="BI128" s="125">
        <f t="shared" ca="1" si="81"/>
        <v>0</v>
      </c>
      <c r="BJ128" s="125">
        <f t="shared" ca="1" si="81"/>
        <v>0</v>
      </c>
      <c r="BK128" s="125">
        <f t="shared" ca="1" si="81"/>
        <v>0</v>
      </c>
      <c r="BL128" s="125">
        <f t="shared" ca="1" si="81"/>
        <v>0</v>
      </c>
      <c r="BM128" s="125">
        <f t="shared" ca="1" si="81"/>
        <v>0</v>
      </c>
      <c r="BN128" s="125">
        <f t="shared" ca="1" si="81"/>
        <v>0</v>
      </c>
      <c r="BO128" s="125">
        <f t="shared" ca="1" si="81"/>
        <v>0</v>
      </c>
      <c r="BP128" s="125">
        <f t="shared" ca="1" si="81"/>
        <v>0</v>
      </c>
      <c r="BQ128" s="125">
        <f t="shared" ca="1" si="81"/>
        <v>0</v>
      </c>
      <c r="BR128" s="125">
        <f t="shared" ca="1" si="81"/>
        <v>0</v>
      </c>
      <c r="BS128" s="125">
        <f t="shared" ca="1" si="81"/>
        <v>0</v>
      </c>
      <c r="BT128" s="125">
        <f t="shared" ca="1" si="81"/>
        <v>0</v>
      </c>
      <c r="BU128" s="125">
        <f t="shared" ref="BU128:BV128" ca="1" si="82">IFERROR(BU127/(IF($H$110="S", BU126, BU$125) * BU$19), 0)</f>
        <v>0</v>
      </c>
      <c r="BV128" s="125">
        <f t="shared" ca="1" si="82"/>
        <v>0</v>
      </c>
    </row>
    <row r="129" spans="1:74">
      <c r="A129" s="214" t="s">
        <v>4778</v>
      </c>
      <c r="B129" s="29" t="s">
        <v>3</v>
      </c>
      <c r="H129" s="196" t="s">
        <v>4766</v>
      </c>
    </row>
    <row r="130" spans="1:74">
      <c r="A130" s="214" t="s">
        <v>4775</v>
      </c>
      <c r="B130" s="29" t="s">
        <v>3</v>
      </c>
      <c r="H130" s="203" t="e">
        <f ca="1">IF(H110&lt;&gt;"-", 0.02, 0)</f>
        <v>#N/A</v>
      </c>
    </row>
    <row r="131" spans="1:74">
      <c r="A131" s="214" t="s">
        <v>4776</v>
      </c>
      <c r="B131" s="29" t="s">
        <v>2</v>
      </c>
      <c r="H131" s="204" t="e">
        <f ca="1">H130 * $H$111</f>
        <v>#N/A</v>
      </c>
    </row>
    <row r="132" spans="1:74">
      <c r="A132" s="214" t="s">
        <v>4800</v>
      </c>
      <c r="B132" s="29" t="s">
        <v>2</v>
      </c>
      <c r="H132" s="153"/>
      <c r="I132" s="126" t="e">
        <f ca="1">$H131 * IF($H$129="ON", I$128, IF(I128=0, 0, MAX(0.3, I$128)^3))</f>
        <v>#N/A</v>
      </c>
      <c r="J132" s="126" t="e">
        <f t="shared" ref="J132:AS132" ca="1" si="83">$H131 * IF($H$129="ON", J$128, IF(J128=0, 0, MAX(0.3, J$128)^3))</f>
        <v>#N/A</v>
      </c>
      <c r="K132" s="126" t="e">
        <f t="shared" ca="1" si="83"/>
        <v>#N/A</v>
      </c>
      <c r="L132" s="126" t="e">
        <f t="shared" ca="1" si="83"/>
        <v>#N/A</v>
      </c>
      <c r="M132" s="126" t="e">
        <f t="shared" ca="1" si="83"/>
        <v>#N/A</v>
      </c>
      <c r="N132" s="126" t="e">
        <f t="shared" ca="1" si="83"/>
        <v>#N/A</v>
      </c>
      <c r="O132" s="126" t="e">
        <f t="shared" ca="1" si="83"/>
        <v>#N/A</v>
      </c>
      <c r="P132" s="126" t="e">
        <f t="shared" ca="1" si="83"/>
        <v>#N/A</v>
      </c>
      <c r="Q132" s="126" t="e">
        <f t="shared" ca="1" si="83"/>
        <v>#N/A</v>
      </c>
      <c r="R132" s="126" t="e">
        <f t="shared" ca="1" si="83"/>
        <v>#N/A</v>
      </c>
      <c r="S132" s="126" t="e">
        <f t="shared" ca="1" si="83"/>
        <v>#N/A</v>
      </c>
      <c r="T132" s="126" t="e">
        <f t="shared" ca="1" si="83"/>
        <v>#N/A</v>
      </c>
      <c r="U132" s="126" t="e">
        <f t="shared" ca="1" si="83"/>
        <v>#N/A</v>
      </c>
      <c r="V132" s="126" t="e">
        <f t="shared" ca="1" si="83"/>
        <v>#N/A</v>
      </c>
      <c r="W132" s="126" t="e">
        <f t="shared" ca="1" si="83"/>
        <v>#N/A</v>
      </c>
      <c r="X132" s="126" t="e">
        <f t="shared" ca="1" si="83"/>
        <v>#N/A</v>
      </c>
      <c r="Y132" s="126" t="e">
        <f t="shared" ca="1" si="83"/>
        <v>#N/A</v>
      </c>
      <c r="Z132" s="126" t="e">
        <f t="shared" ca="1" si="83"/>
        <v>#N/A</v>
      </c>
      <c r="AA132" s="126" t="e">
        <f t="shared" ca="1" si="83"/>
        <v>#N/A</v>
      </c>
      <c r="AB132" s="126" t="e">
        <f t="shared" ca="1" si="83"/>
        <v>#N/A</v>
      </c>
      <c r="AC132" s="126" t="e">
        <f t="shared" ca="1" si="83"/>
        <v>#N/A</v>
      </c>
      <c r="AD132" s="126" t="e">
        <f t="shared" ca="1" si="83"/>
        <v>#N/A</v>
      </c>
      <c r="AE132" s="126" t="e">
        <f t="shared" ca="1" si="83"/>
        <v>#N/A</v>
      </c>
      <c r="AF132" s="126" t="e">
        <f t="shared" ca="1" si="83"/>
        <v>#N/A</v>
      </c>
      <c r="AG132" s="126" t="e">
        <f t="shared" ca="1" si="83"/>
        <v>#N/A</v>
      </c>
      <c r="AH132" s="126" t="e">
        <f t="shared" ca="1" si="83"/>
        <v>#N/A</v>
      </c>
      <c r="AI132" s="126" t="e">
        <f t="shared" ca="1" si="83"/>
        <v>#N/A</v>
      </c>
      <c r="AJ132" s="126" t="e">
        <f t="shared" ca="1" si="83"/>
        <v>#N/A</v>
      </c>
      <c r="AK132" s="126" t="e">
        <f t="shared" ca="1" si="83"/>
        <v>#N/A</v>
      </c>
      <c r="AL132" s="126" t="e">
        <f t="shared" ca="1" si="83"/>
        <v>#N/A</v>
      </c>
      <c r="AM132" s="126" t="e">
        <f t="shared" ca="1" si="83"/>
        <v>#N/A</v>
      </c>
      <c r="AN132" s="126" t="e">
        <f t="shared" ca="1" si="83"/>
        <v>#N/A</v>
      </c>
      <c r="AO132" s="126" t="e">
        <f t="shared" ca="1" si="83"/>
        <v>#N/A</v>
      </c>
      <c r="AP132" s="126" t="e">
        <f t="shared" ca="1" si="83"/>
        <v>#N/A</v>
      </c>
      <c r="AQ132" s="126" t="e">
        <f t="shared" ca="1" si="83"/>
        <v>#N/A</v>
      </c>
      <c r="AR132" s="126" t="e">
        <f t="shared" ca="1" si="83"/>
        <v>#N/A</v>
      </c>
      <c r="AS132" s="126" t="e">
        <f t="shared" ca="1" si="83"/>
        <v>#N/A</v>
      </c>
      <c r="AT132" s="126" t="e">
        <f ca="1">$H131 * IF($H$129="ON", AT$128, IF(AT128=0, 0, MAX(0.3, AT$128)^3))</f>
        <v>#N/A</v>
      </c>
      <c r="AU132" s="126" t="e">
        <f t="shared" ref="AU132:BV132" ca="1" si="84">$H131 * IF($H$129="ON", AU$128, IF(AU128=0, 0, MAX(0.3, AU$128)^3))</f>
        <v>#N/A</v>
      </c>
      <c r="AV132" s="126" t="e">
        <f t="shared" ca="1" si="84"/>
        <v>#N/A</v>
      </c>
      <c r="AW132" s="126" t="e">
        <f t="shared" ca="1" si="84"/>
        <v>#N/A</v>
      </c>
      <c r="AX132" s="126" t="e">
        <f t="shared" ca="1" si="84"/>
        <v>#N/A</v>
      </c>
      <c r="AY132" s="126" t="e">
        <f t="shared" ca="1" si="84"/>
        <v>#N/A</v>
      </c>
      <c r="AZ132" s="126" t="e">
        <f t="shared" ca="1" si="84"/>
        <v>#N/A</v>
      </c>
      <c r="BA132" s="126" t="e">
        <f t="shared" ca="1" si="84"/>
        <v>#N/A</v>
      </c>
      <c r="BB132" s="126" t="e">
        <f t="shared" ca="1" si="84"/>
        <v>#N/A</v>
      </c>
      <c r="BC132" s="126" t="e">
        <f t="shared" ca="1" si="84"/>
        <v>#N/A</v>
      </c>
      <c r="BD132" s="126" t="e">
        <f t="shared" ca="1" si="84"/>
        <v>#N/A</v>
      </c>
      <c r="BE132" s="126" t="e">
        <f t="shared" ca="1" si="84"/>
        <v>#N/A</v>
      </c>
      <c r="BF132" s="126" t="e">
        <f t="shared" ca="1" si="84"/>
        <v>#N/A</v>
      </c>
      <c r="BG132" s="126" t="e">
        <f t="shared" ca="1" si="84"/>
        <v>#N/A</v>
      </c>
      <c r="BH132" s="126" t="e">
        <f t="shared" ca="1" si="84"/>
        <v>#N/A</v>
      </c>
      <c r="BI132" s="126" t="e">
        <f t="shared" ca="1" si="84"/>
        <v>#N/A</v>
      </c>
      <c r="BJ132" s="126" t="e">
        <f t="shared" ca="1" si="84"/>
        <v>#N/A</v>
      </c>
      <c r="BK132" s="126" t="e">
        <f t="shared" ca="1" si="84"/>
        <v>#N/A</v>
      </c>
      <c r="BL132" s="126" t="e">
        <f t="shared" ca="1" si="84"/>
        <v>#N/A</v>
      </c>
      <c r="BM132" s="126" t="e">
        <f t="shared" ca="1" si="84"/>
        <v>#N/A</v>
      </c>
      <c r="BN132" s="126" t="e">
        <f t="shared" ca="1" si="84"/>
        <v>#N/A</v>
      </c>
      <c r="BO132" s="126" t="e">
        <f t="shared" ca="1" si="84"/>
        <v>#N/A</v>
      </c>
      <c r="BP132" s="126" t="e">
        <f t="shared" ca="1" si="84"/>
        <v>#N/A</v>
      </c>
      <c r="BQ132" s="126" t="e">
        <f t="shared" ca="1" si="84"/>
        <v>#N/A</v>
      </c>
      <c r="BR132" s="126" t="e">
        <f t="shared" ca="1" si="84"/>
        <v>#N/A</v>
      </c>
      <c r="BS132" s="126" t="e">
        <f t="shared" ca="1" si="84"/>
        <v>#N/A</v>
      </c>
      <c r="BT132" s="126" t="e">
        <f t="shared" ca="1" si="84"/>
        <v>#N/A</v>
      </c>
      <c r="BU132" s="126" t="e">
        <f t="shared" ca="1" si="84"/>
        <v>#N/A</v>
      </c>
      <c r="BV132" s="126" t="e">
        <f t="shared" ca="1" si="84"/>
        <v>#N/A</v>
      </c>
    </row>
    <row r="133" spans="1:74">
      <c r="A133" s="214" t="s">
        <v>4801</v>
      </c>
      <c r="B133" s="29" t="s">
        <v>4759</v>
      </c>
      <c r="H133" s="153"/>
      <c r="I133" s="128" t="e">
        <f t="shared" ref="I133:BT133" ca="1" si="85">I132 * I$19 * I$47</f>
        <v>#N/A</v>
      </c>
      <c r="J133" s="128" t="e">
        <f t="shared" ca="1" si="85"/>
        <v>#N/A</v>
      </c>
      <c r="K133" s="128" t="e">
        <f t="shared" ca="1" si="85"/>
        <v>#N/A</v>
      </c>
      <c r="L133" s="128" t="e">
        <f t="shared" ca="1" si="85"/>
        <v>#N/A</v>
      </c>
      <c r="M133" s="128" t="e">
        <f t="shared" ca="1" si="85"/>
        <v>#N/A</v>
      </c>
      <c r="N133" s="128" t="e">
        <f t="shared" ca="1" si="85"/>
        <v>#N/A</v>
      </c>
      <c r="O133" s="128" t="e">
        <f t="shared" ca="1" si="85"/>
        <v>#N/A</v>
      </c>
      <c r="P133" s="128" t="e">
        <f t="shared" ca="1" si="85"/>
        <v>#N/A</v>
      </c>
      <c r="Q133" s="128" t="e">
        <f t="shared" ca="1" si="85"/>
        <v>#N/A</v>
      </c>
      <c r="R133" s="128" t="e">
        <f t="shared" ca="1" si="85"/>
        <v>#N/A</v>
      </c>
      <c r="S133" s="128" t="e">
        <f t="shared" ca="1" si="85"/>
        <v>#N/A</v>
      </c>
      <c r="T133" s="128" t="e">
        <f t="shared" ca="1" si="85"/>
        <v>#N/A</v>
      </c>
      <c r="U133" s="128" t="e">
        <f t="shared" ca="1" si="85"/>
        <v>#N/A</v>
      </c>
      <c r="V133" s="128" t="e">
        <f t="shared" ca="1" si="85"/>
        <v>#N/A</v>
      </c>
      <c r="W133" s="128" t="e">
        <f t="shared" ca="1" si="85"/>
        <v>#N/A</v>
      </c>
      <c r="X133" s="128" t="e">
        <f t="shared" ca="1" si="85"/>
        <v>#N/A</v>
      </c>
      <c r="Y133" s="128" t="e">
        <f t="shared" ca="1" si="85"/>
        <v>#N/A</v>
      </c>
      <c r="Z133" s="128" t="e">
        <f t="shared" ca="1" si="85"/>
        <v>#N/A</v>
      </c>
      <c r="AA133" s="128" t="e">
        <f t="shared" ca="1" si="85"/>
        <v>#N/A</v>
      </c>
      <c r="AB133" s="128" t="e">
        <f t="shared" ca="1" si="85"/>
        <v>#N/A</v>
      </c>
      <c r="AC133" s="128" t="e">
        <f t="shared" ca="1" si="85"/>
        <v>#N/A</v>
      </c>
      <c r="AD133" s="128" t="e">
        <f t="shared" ca="1" si="85"/>
        <v>#N/A</v>
      </c>
      <c r="AE133" s="128" t="e">
        <f t="shared" ca="1" si="85"/>
        <v>#N/A</v>
      </c>
      <c r="AF133" s="128" t="e">
        <f t="shared" ca="1" si="85"/>
        <v>#N/A</v>
      </c>
      <c r="AG133" s="128" t="e">
        <f t="shared" ca="1" si="85"/>
        <v>#N/A</v>
      </c>
      <c r="AH133" s="128" t="e">
        <f t="shared" ca="1" si="85"/>
        <v>#N/A</v>
      </c>
      <c r="AI133" s="128" t="e">
        <f t="shared" ca="1" si="85"/>
        <v>#N/A</v>
      </c>
      <c r="AJ133" s="128" t="e">
        <f t="shared" ca="1" si="85"/>
        <v>#N/A</v>
      </c>
      <c r="AK133" s="128" t="e">
        <f t="shared" ca="1" si="85"/>
        <v>#N/A</v>
      </c>
      <c r="AL133" s="128" t="e">
        <f t="shared" ca="1" si="85"/>
        <v>#N/A</v>
      </c>
      <c r="AM133" s="128" t="e">
        <f t="shared" ca="1" si="85"/>
        <v>#N/A</v>
      </c>
      <c r="AN133" s="128" t="e">
        <f t="shared" ca="1" si="85"/>
        <v>#N/A</v>
      </c>
      <c r="AO133" s="128" t="e">
        <f t="shared" ca="1" si="85"/>
        <v>#N/A</v>
      </c>
      <c r="AP133" s="128" t="e">
        <f t="shared" ca="1" si="85"/>
        <v>#N/A</v>
      </c>
      <c r="AQ133" s="128" t="e">
        <f t="shared" ca="1" si="85"/>
        <v>#N/A</v>
      </c>
      <c r="AR133" s="128" t="e">
        <f t="shared" ca="1" si="85"/>
        <v>#N/A</v>
      </c>
      <c r="AS133" s="128" t="e">
        <f t="shared" ca="1" si="85"/>
        <v>#N/A</v>
      </c>
      <c r="AT133" s="128" t="e">
        <f t="shared" ca="1" si="85"/>
        <v>#N/A</v>
      </c>
      <c r="AU133" s="128" t="e">
        <f t="shared" ca="1" si="85"/>
        <v>#N/A</v>
      </c>
      <c r="AV133" s="128" t="e">
        <f t="shared" ca="1" si="85"/>
        <v>#N/A</v>
      </c>
      <c r="AW133" s="128" t="e">
        <f t="shared" ca="1" si="85"/>
        <v>#N/A</v>
      </c>
      <c r="AX133" s="128" t="e">
        <f t="shared" ca="1" si="85"/>
        <v>#N/A</v>
      </c>
      <c r="AY133" s="128" t="e">
        <f t="shared" ca="1" si="85"/>
        <v>#N/A</v>
      </c>
      <c r="AZ133" s="128" t="e">
        <f t="shared" ca="1" si="85"/>
        <v>#N/A</v>
      </c>
      <c r="BA133" s="128" t="e">
        <f t="shared" ca="1" si="85"/>
        <v>#N/A</v>
      </c>
      <c r="BB133" s="128" t="e">
        <f t="shared" ca="1" si="85"/>
        <v>#N/A</v>
      </c>
      <c r="BC133" s="128" t="e">
        <f t="shared" ca="1" si="85"/>
        <v>#N/A</v>
      </c>
      <c r="BD133" s="128" t="e">
        <f t="shared" ca="1" si="85"/>
        <v>#N/A</v>
      </c>
      <c r="BE133" s="128" t="e">
        <f t="shared" ca="1" si="85"/>
        <v>#N/A</v>
      </c>
      <c r="BF133" s="128" t="e">
        <f t="shared" ca="1" si="85"/>
        <v>#N/A</v>
      </c>
      <c r="BG133" s="128" t="e">
        <f t="shared" ca="1" si="85"/>
        <v>#N/A</v>
      </c>
      <c r="BH133" s="128" t="e">
        <f t="shared" ca="1" si="85"/>
        <v>#N/A</v>
      </c>
      <c r="BI133" s="128" t="e">
        <f t="shared" ca="1" si="85"/>
        <v>#N/A</v>
      </c>
      <c r="BJ133" s="128" t="e">
        <f t="shared" ca="1" si="85"/>
        <v>#N/A</v>
      </c>
      <c r="BK133" s="128" t="e">
        <f t="shared" ca="1" si="85"/>
        <v>#N/A</v>
      </c>
      <c r="BL133" s="128" t="e">
        <f t="shared" ca="1" si="85"/>
        <v>#N/A</v>
      </c>
      <c r="BM133" s="128" t="e">
        <f t="shared" ca="1" si="85"/>
        <v>#N/A</v>
      </c>
      <c r="BN133" s="128" t="e">
        <f t="shared" ca="1" si="85"/>
        <v>#N/A</v>
      </c>
      <c r="BO133" s="128" t="e">
        <f t="shared" ca="1" si="85"/>
        <v>#N/A</v>
      </c>
      <c r="BP133" s="128" t="e">
        <f t="shared" ca="1" si="85"/>
        <v>#N/A</v>
      </c>
      <c r="BQ133" s="128" t="e">
        <f t="shared" ca="1" si="85"/>
        <v>#N/A</v>
      </c>
      <c r="BR133" s="128" t="e">
        <f t="shared" ca="1" si="85"/>
        <v>#N/A</v>
      </c>
      <c r="BS133" s="128" t="e">
        <f t="shared" ca="1" si="85"/>
        <v>#N/A</v>
      </c>
      <c r="BT133" s="128" t="e">
        <f t="shared" ca="1" si="85"/>
        <v>#N/A</v>
      </c>
      <c r="BU133" s="128" t="e">
        <f t="shared" ref="BU133:BV133" ca="1" si="86">BU132 * BU$19 * BU$47</f>
        <v>#N/A</v>
      </c>
      <c r="BV133" s="128" t="e">
        <f t="shared" ca="1" si="86"/>
        <v>#N/A</v>
      </c>
    </row>
    <row r="134" spans="1:74">
      <c r="A134" s="214" t="s">
        <v>4777</v>
      </c>
      <c r="B134" s="29" t="s">
        <v>4609</v>
      </c>
      <c r="H134" s="199" t="e">
        <f ca="1">SUM(I133:BV133)/1000</f>
        <v>#N/A</v>
      </c>
    </row>
    <row r="136" spans="1:74">
      <c r="A136" s="156" t="s">
        <v>4757</v>
      </c>
    </row>
    <row r="137" spans="1:74">
      <c r="A137" s="214" t="s">
        <v>4792</v>
      </c>
      <c r="B137" s="29" t="s">
        <v>3</v>
      </c>
      <c r="H137" s="153"/>
      <c r="I137" s="122" t="e">
        <f t="shared" ref="I137:BT137" ca="1" si="87">$H$69* ((I$98+273.15)/(I$98-I$82)-1)</f>
        <v>#N/A</v>
      </c>
      <c r="J137" s="122" t="e">
        <f t="shared" ca="1" si="87"/>
        <v>#N/A</v>
      </c>
      <c r="K137" s="122" t="e">
        <f t="shared" ca="1" si="87"/>
        <v>#N/A</v>
      </c>
      <c r="L137" s="122" t="e">
        <f t="shared" ca="1" si="87"/>
        <v>#N/A</v>
      </c>
      <c r="M137" s="122" t="e">
        <f t="shared" ca="1" si="87"/>
        <v>#N/A</v>
      </c>
      <c r="N137" s="122" t="e">
        <f t="shared" ca="1" si="87"/>
        <v>#N/A</v>
      </c>
      <c r="O137" s="122" t="e">
        <f t="shared" ca="1" si="87"/>
        <v>#N/A</v>
      </c>
      <c r="P137" s="122" t="e">
        <f t="shared" ca="1" si="87"/>
        <v>#N/A</v>
      </c>
      <c r="Q137" s="122" t="e">
        <f t="shared" ca="1" si="87"/>
        <v>#N/A</v>
      </c>
      <c r="R137" s="122" t="e">
        <f t="shared" ca="1" si="87"/>
        <v>#N/A</v>
      </c>
      <c r="S137" s="122" t="e">
        <f t="shared" ca="1" si="87"/>
        <v>#N/A</v>
      </c>
      <c r="T137" s="122" t="e">
        <f t="shared" ca="1" si="87"/>
        <v>#N/A</v>
      </c>
      <c r="U137" s="122" t="e">
        <f t="shared" ca="1" si="87"/>
        <v>#N/A</v>
      </c>
      <c r="V137" s="122" t="e">
        <f t="shared" ca="1" si="87"/>
        <v>#N/A</v>
      </c>
      <c r="W137" s="122" t="e">
        <f t="shared" ca="1" si="87"/>
        <v>#N/A</v>
      </c>
      <c r="X137" s="122" t="e">
        <f t="shared" ca="1" si="87"/>
        <v>#N/A</v>
      </c>
      <c r="Y137" s="122" t="e">
        <f t="shared" ca="1" si="87"/>
        <v>#N/A</v>
      </c>
      <c r="Z137" s="122" t="e">
        <f t="shared" ca="1" si="87"/>
        <v>#N/A</v>
      </c>
      <c r="AA137" s="122" t="e">
        <f t="shared" ca="1" si="87"/>
        <v>#N/A</v>
      </c>
      <c r="AB137" s="122" t="e">
        <f t="shared" ca="1" si="87"/>
        <v>#N/A</v>
      </c>
      <c r="AC137" s="122" t="e">
        <f t="shared" ca="1" si="87"/>
        <v>#N/A</v>
      </c>
      <c r="AD137" s="122" t="e">
        <f t="shared" ca="1" si="87"/>
        <v>#N/A</v>
      </c>
      <c r="AE137" s="122" t="e">
        <f t="shared" ca="1" si="87"/>
        <v>#N/A</v>
      </c>
      <c r="AF137" s="122" t="e">
        <f t="shared" ca="1" si="87"/>
        <v>#N/A</v>
      </c>
      <c r="AG137" s="122" t="e">
        <f t="shared" ca="1" si="87"/>
        <v>#N/A</v>
      </c>
      <c r="AH137" s="122" t="e">
        <f t="shared" ca="1" si="87"/>
        <v>#N/A</v>
      </c>
      <c r="AI137" s="122" t="e">
        <f t="shared" ca="1" si="87"/>
        <v>#N/A</v>
      </c>
      <c r="AJ137" s="122" t="e">
        <f t="shared" ca="1" si="87"/>
        <v>#N/A</v>
      </c>
      <c r="AK137" s="122" t="e">
        <f t="shared" ca="1" si="87"/>
        <v>#N/A</v>
      </c>
      <c r="AL137" s="122" t="e">
        <f t="shared" ca="1" si="87"/>
        <v>#N/A</v>
      </c>
      <c r="AM137" s="122" t="e">
        <f t="shared" ca="1" si="87"/>
        <v>#N/A</v>
      </c>
      <c r="AN137" s="122" t="e">
        <f t="shared" ca="1" si="87"/>
        <v>#N/A</v>
      </c>
      <c r="AO137" s="122" t="e">
        <f t="shared" ca="1" si="87"/>
        <v>#N/A</v>
      </c>
      <c r="AP137" s="122" t="e">
        <f t="shared" ca="1" si="87"/>
        <v>#N/A</v>
      </c>
      <c r="AQ137" s="122" t="e">
        <f t="shared" ca="1" si="87"/>
        <v>#N/A</v>
      </c>
      <c r="AR137" s="122" t="e">
        <f t="shared" ca="1" si="87"/>
        <v>#N/A</v>
      </c>
      <c r="AS137" s="122" t="e">
        <f t="shared" ca="1" si="87"/>
        <v>#N/A</v>
      </c>
      <c r="AT137" s="122" t="e">
        <f t="shared" ca="1" si="87"/>
        <v>#N/A</v>
      </c>
      <c r="AU137" s="122" t="e">
        <f t="shared" ca="1" si="87"/>
        <v>#N/A</v>
      </c>
      <c r="AV137" s="122" t="e">
        <f t="shared" ca="1" si="87"/>
        <v>#N/A</v>
      </c>
      <c r="AW137" s="122" t="e">
        <f t="shared" ca="1" si="87"/>
        <v>#N/A</v>
      </c>
      <c r="AX137" s="122" t="e">
        <f t="shared" ca="1" si="87"/>
        <v>#N/A</v>
      </c>
      <c r="AY137" s="122" t="e">
        <f t="shared" ca="1" si="87"/>
        <v>#N/A</v>
      </c>
      <c r="AZ137" s="122" t="e">
        <f t="shared" ca="1" si="87"/>
        <v>#N/A</v>
      </c>
      <c r="BA137" s="122" t="e">
        <f t="shared" ca="1" si="87"/>
        <v>#N/A</v>
      </c>
      <c r="BB137" s="122" t="e">
        <f t="shared" ca="1" si="87"/>
        <v>#N/A</v>
      </c>
      <c r="BC137" s="122" t="e">
        <f t="shared" ca="1" si="87"/>
        <v>#N/A</v>
      </c>
      <c r="BD137" s="122" t="e">
        <f t="shared" ca="1" si="87"/>
        <v>#N/A</v>
      </c>
      <c r="BE137" s="122" t="e">
        <f t="shared" ca="1" si="87"/>
        <v>#N/A</v>
      </c>
      <c r="BF137" s="122" t="e">
        <f t="shared" ca="1" si="87"/>
        <v>#N/A</v>
      </c>
      <c r="BG137" s="122" t="e">
        <f t="shared" ca="1" si="87"/>
        <v>#N/A</v>
      </c>
      <c r="BH137" s="122" t="e">
        <f t="shared" ca="1" si="87"/>
        <v>#N/A</v>
      </c>
      <c r="BI137" s="122" t="e">
        <f t="shared" ca="1" si="87"/>
        <v>#N/A</v>
      </c>
      <c r="BJ137" s="122" t="e">
        <f t="shared" ca="1" si="87"/>
        <v>#N/A</v>
      </c>
      <c r="BK137" s="122" t="e">
        <f t="shared" ca="1" si="87"/>
        <v>#N/A</v>
      </c>
      <c r="BL137" s="122" t="e">
        <f t="shared" ca="1" si="87"/>
        <v>#N/A</v>
      </c>
      <c r="BM137" s="122" t="e">
        <f t="shared" ca="1" si="87"/>
        <v>#N/A</v>
      </c>
      <c r="BN137" s="122" t="e">
        <f t="shared" ca="1" si="87"/>
        <v>#N/A</v>
      </c>
      <c r="BO137" s="122" t="e">
        <f t="shared" ca="1" si="87"/>
        <v>#N/A</v>
      </c>
      <c r="BP137" s="122" t="e">
        <f t="shared" ca="1" si="87"/>
        <v>#N/A</v>
      </c>
      <c r="BQ137" s="122" t="e">
        <f t="shared" ca="1" si="87"/>
        <v>#N/A</v>
      </c>
      <c r="BR137" s="122" t="e">
        <f t="shared" ca="1" si="87"/>
        <v>#N/A</v>
      </c>
      <c r="BS137" s="122" t="e">
        <f t="shared" ca="1" si="87"/>
        <v>#N/A</v>
      </c>
      <c r="BT137" s="122" t="e">
        <f t="shared" ca="1" si="87"/>
        <v>#N/A</v>
      </c>
      <c r="BU137" s="122" t="e">
        <f t="shared" ref="BU137:BV137" ca="1" si="88">$H$69* ((BU$98+273.15)/(BU$98-BU$82)-1)</f>
        <v>#N/A</v>
      </c>
      <c r="BV137" s="122" t="e">
        <f t="shared" ca="1" si="88"/>
        <v>#N/A</v>
      </c>
    </row>
    <row r="138" spans="1:74">
      <c r="A138" s="214" t="s">
        <v>4791</v>
      </c>
      <c r="B138" s="29" t="s">
        <v>4759</v>
      </c>
      <c r="H138" s="153"/>
      <c r="I138" s="129" t="e">
        <f t="shared" ref="I138:BT138" ca="1" si="89">I$63 - I$127</f>
        <v>#N/A</v>
      </c>
      <c r="J138" s="129" t="e">
        <f t="shared" ca="1" si="89"/>
        <v>#N/A</v>
      </c>
      <c r="K138" s="129" t="e">
        <f t="shared" ca="1" si="89"/>
        <v>#N/A</v>
      </c>
      <c r="L138" s="129" t="e">
        <f t="shared" ca="1" si="89"/>
        <v>#N/A</v>
      </c>
      <c r="M138" s="129" t="e">
        <f t="shared" ca="1" si="89"/>
        <v>#N/A</v>
      </c>
      <c r="N138" s="129" t="e">
        <f t="shared" ca="1" si="89"/>
        <v>#N/A</v>
      </c>
      <c r="O138" s="129" t="e">
        <f t="shared" ca="1" si="89"/>
        <v>#N/A</v>
      </c>
      <c r="P138" s="129" t="e">
        <f t="shared" ca="1" si="89"/>
        <v>#N/A</v>
      </c>
      <c r="Q138" s="129" t="e">
        <f t="shared" ca="1" si="89"/>
        <v>#N/A</v>
      </c>
      <c r="R138" s="129" t="e">
        <f t="shared" ca="1" si="89"/>
        <v>#N/A</v>
      </c>
      <c r="S138" s="129" t="e">
        <f t="shared" ca="1" si="89"/>
        <v>#N/A</v>
      </c>
      <c r="T138" s="129" t="e">
        <f t="shared" ca="1" si="89"/>
        <v>#N/A</v>
      </c>
      <c r="U138" s="129" t="e">
        <f t="shared" ca="1" si="89"/>
        <v>#N/A</v>
      </c>
      <c r="V138" s="129" t="e">
        <f t="shared" ca="1" si="89"/>
        <v>#N/A</v>
      </c>
      <c r="W138" s="129" t="e">
        <f t="shared" ca="1" si="89"/>
        <v>#N/A</v>
      </c>
      <c r="X138" s="129" t="e">
        <f t="shared" ca="1" si="89"/>
        <v>#N/A</v>
      </c>
      <c r="Y138" s="129" t="e">
        <f t="shared" ca="1" si="89"/>
        <v>#N/A</v>
      </c>
      <c r="Z138" s="129" t="e">
        <f t="shared" ca="1" si="89"/>
        <v>#N/A</v>
      </c>
      <c r="AA138" s="129" t="e">
        <f t="shared" ca="1" si="89"/>
        <v>#N/A</v>
      </c>
      <c r="AB138" s="129" t="e">
        <f t="shared" ca="1" si="89"/>
        <v>#N/A</v>
      </c>
      <c r="AC138" s="129" t="e">
        <f t="shared" ca="1" si="89"/>
        <v>#N/A</v>
      </c>
      <c r="AD138" s="129" t="e">
        <f t="shared" ca="1" si="89"/>
        <v>#N/A</v>
      </c>
      <c r="AE138" s="129" t="e">
        <f t="shared" ca="1" si="89"/>
        <v>#N/A</v>
      </c>
      <c r="AF138" s="129" t="e">
        <f t="shared" ca="1" si="89"/>
        <v>#N/A</v>
      </c>
      <c r="AG138" s="129" t="e">
        <f t="shared" ca="1" si="89"/>
        <v>#N/A</v>
      </c>
      <c r="AH138" s="129" t="e">
        <f t="shared" ca="1" si="89"/>
        <v>#N/A</v>
      </c>
      <c r="AI138" s="129" t="e">
        <f t="shared" ca="1" si="89"/>
        <v>#N/A</v>
      </c>
      <c r="AJ138" s="129" t="e">
        <f t="shared" ca="1" si="89"/>
        <v>#N/A</v>
      </c>
      <c r="AK138" s="129" t="e">
        <f t="shared" ca="1" si="89"/>
        <v>#N/A</v>
      </c>
      <c r="AL138" s="129" t="e">
        <f t="shared" ca="1" si="89"/>
        <v>#N/A</v>
      </c>
      <c r="AM138" s="129" t="e">
        <f t="shared" ca="1" si="89"/>
        <v>#N/A</v>
      </c>
      <c r="AN138" s="129" t="e">
        <f t="shared" ca="1" si="89"/>
        <v>#N/A</v>
      </c>
      <c r="AO138" s="129" t="e">
        <f t="shared" ca="1" si="89"/>
        <v>#N/A</v>
      </c>
      <c r="AP138" s="129" t="e">
        <f t="shared" ca="1" si="89"/>
        <v>#N/A</v>
      </c>
      <c r="AQ138" s="129" t="e">
        <f t="shared" ca="1" si="89"/>
        <v>#N/A</v>
      </c>
      <c r="AR138" s="129" t="e">
        <f t="shared" ca="1" si="89"/>
        <v>#N/A</v>
      </c>
      <c r="AS138" s="129" t="e">
        <f t="shared" ca="1" si="89"/>
        <v>#N/A</v>
      </c>
      <c r="AT138" s="129" t="e">
        <f t="shared" ca="1" si="89"/>
        <v>#N/A</v>
      </c>
      <c r="AU138" s="129" t="e">
        <f t="shared" ca="1" si="89"/>
        <v>#N/A</v>
      </c>
      <c r="AV138" s="129" t="e">
        <f t="shared" ca="1" si="89"/>
        <v>#N/A</v>
      </c>
      <c r="AW138" s="129" t="e">
        <f t="shared" ca="1" si="89"/>
        <v>#N/A</v>
      </c>
      <c r="AX138" s="129" t="e">
        <f t="shared" ca="1" si="89"/>
        <v>#N/A</v>
      </c>
      <c r="AY138" s="129" t="e">
        <f t="shared" ca="1" si="89"/>
        <v>#N/A</v>
      </c>
      <c r="AZ138" s="129" t="e">
        <f t="shared" ca="1" si="89"/>
        <v>#N/A</v>
      </c>
      <c r="BA138" s="129" t="e">
        <f t="shared" ca="1" si="89"/>
        <v>#N/A</v>
      </c>
      <c r="BB138" s="129" t="e">
        <f t="shared" ca="1" si="89"/>
        <v>#N/A</v>
      </c>
      <c r="BC138" s="129" t="e">
        <f t="shared" ca="1" si="89"/>
        <v>#N/A</v>
      </c>
      <c r="BD138" s="129" t="e">
        <f t="shared" ca="1" si="89"/>
        <v>#N/A</v>
      </c>
      <c r="BE138" s="129" t="e">
        <f t="shared" ca="1" si="89"/>
        <v>#N/A</v>
      </c>
      <c r="BF138" s="129" t="e">
        <f t="shared" ca="1" si="89"/>
        <v>#N/A</v>
      </c>
      <c r="BG138" s="129" t="e">
        <f t="shared" ca="1" si="89"/>
        <v>#N/A</v>
      </c>
      <c r="BH138" s="129" t="e">
        <f t="shared" ca="1" si="89"/>
        <v>#N/A</v>
      </c>
      <c r="BI138" s="129" t="e">
        <f t="shared" ca="1" si="89"/>
        <v>#N/A</v>
      </c>
      <c r="BJ138" s="129" t="e">
        <f t="shared" ca="1" si="89"/>
        <v>#N/A</v>
      </c>
      <c r="BK138" s="129" t="e">
        <f t="shared" ca="1" si="89"/>
        <v>#N/A</v>
      </c>
      <c r="BL138" s="129" t="e">
        <f t="shared" ca="1" si="89"/>
        <v>#N/A</v>
      </c>
      <c r="BM138" s="129" t="e">
        <f t="shared" ca="1" si="89"/>
        <v>#N/A</v>
      </c>
      <c r="BN138" s="129" t="e">
        <f t="shared" ca="1" si="89"/>
        <v>#N/A</v>
      </c>
      <c r="BO138" s="129" t="e">
        <f t="shared" ca="1" si="89"/>
        <v>#N/A</v>
      </c>
      <c r="BP138" s="129" t="e">
        <f t="shared" ca="1" si="89"/>
        <v>#N/A</v>
      </c>
      <c r="BQ138" s="129" t="e">
        <f t="shared" ca="1" si="89"/>
        <v>#N/A</v>
      </c>
      <c r="BR138" s="129" t="e">
        <f t="shared" ca="1" si="89"/>
        <v>#N/A</v>
      </c>
      <c r="BS138" s="129" t="e">
        <f t="shared" ca="1" si="89"/>
        <v>#N/A</v>
      </c>
      <c r="BT138" s="129" t="e">
        <f t="shared" ca="1" si="89"/>
        <v>#N/A</v>
      </c>
      <c r="BU138" s="129" t="e">
        <f t="shared" ref="BU138:BV138" ca="1" si="90">BU$63 - BU$127</f>
        <v>#N/A</v>
      </c>
      <c r="BV138" s="129" t="e">
        <f t="shared" ca="1" si="90"/>
        <v>#N/A</v>
      </c>
    </row>
    <row r="139" spans="1:74">
      <c r="A139" s="214" t="s">
        <v>4797</v>
      </c>
      <c r="B139" s="29" t="s">
        <v>4759</v>
      </c>
      <c r="G139" s="220"/>
      <c r="H139" s="153"/>
      <c r="I139" s="129" t="e">
        <f ca="1">I138/I137</f>
        <v>#N/A</v>
      </c>
      <c r="J139" s="129" t="e">
        <f t="shared" ref="J139:BU139" ca="1" si="91">J138/J137</f>
        <v>#N/A</v>
      </c>
      <c r="K139" s="129" t="e">
        <f t="shared" ca="1" si="91"/>
        <v>#N/A</v>
      </c>
      <c r="L139" s="129" t="e">
        <f t="shared" ca="1" si="91"/>
        <v>#N/A</v>
      </c>
      <c r="M139" s="129" t="e">
        <f t="shared" ca="1" si="91"/>
        <v>#N/A</v>
      </c>
      <c r="N139" s="129" t="e">
        <f t="shared" ca="1" si="91"/>
        <v>#N/A</v>
      </c>
      <c r="O139" s="129" t="e">
        <f t="shared" ca="1" si="91"/>
        <v>#N/A</v>
      </c>
      <c r="P139" s="129" t="e">
        <f t="shared" ca="1" si="91"/>
        <v>#N/A</v>
      </c>
      <c r="Q139" s="129" t="e">
        <f t="shared" ca="1" si="91"/>
        <v>#N/A</v>
      </c>
      <c r="R139" s="129" t="e">
        <f t="shared" ca="1" si="91"/>
        <v>#N/A</v>
      </c>
      <c r="S139" s="129" t="e">
        <f t="shared" ca="1" si="91"/>
        <v>#N/A</v>
      </c>
      <c r="T139" s="129" t="e">
        <f t="shared" ca="1" si="91"/>
        <v>#N/A</v>
      </c>
      <c r="U139" s="129" t="e">
        <f t="shared" ca="1" si="91"/>
        <v>#N/A</v>
      </c>
      <c r="V139" s="129" t="e">
        <f t="shared" ca="1" si="91"/>
        <v>#N/A</v>
      </c>
      <c r="W139" s="129" t="e">
        <f t="shared" ca="1" si="91"/>
        <v>#N/A</v>
      </c>
      <c r="X139" s="129" t="e">
        <f t="shared" ca="1" si="91"/>
        <v>#N/A</v>
      </c>
      <c r="Y139" s="129" t="e">
        <f t="shared" ca="1" si="91"/>
        <v>#N/A</v>
      </c>
      <c r="Z139" s="129" t="e">
        <f t="shared" ca="1" si="91"/>
        <v>#N/A</v>
      </c>
      <c r="AA139" s="129" t="e">
        <f t="shared" ca="1" si="91"/>
        <v>#N/A</v>
      </c>
      <c r="AB139" s="129" t="e">
        <f t="shared" ca="1" si="91"/>
        <v>#N/A</v>
      </c>
      <c r="AC139" s="129" t="e">
        <f t="shared" ca="1" si="91"/>
        <v>#N/A</v>
      </c>
      <c r="AD139" s="129" t="e">
        <f t="shared" ca="1" si="91"/>
        <v>#N/A</v>
      </c>
      <c r="AE139" s="129" t="e">
        <f t="shared" ca="1" si="91"/>
        <v>#N/A</v>
      </c>
      <c r="AF139" s="129" t="e">
        <f t="shared" ca="1" si="91"/>
        <v>#N/A</v>
      </c>
      <c r="AG139" s="129" t="e">
        <f t="shared" ca="1" si="91"/>
        <v>#N/A</v>
      </c>
      <c r="AH139" s="129" t="e">
        <f t="shared" ca="1" si="91"/>
        <v>#N/A</v>
      </c>
      <c r="AI139" s="129" t="e">
        <f t="shared" ca="1" si="91"/>
        <v>#N/A</v>
      </c>
      <c r="AJ139" s="129" t="e">
        <f t="shared" ca="1" si="91"/>
        <v>#N/A</v>
      </c>
      <c r="AK139" s="129" t="e">
        <f t="shared" ca="1" si="91"/>
        <v>#N/A</v>
      </c>
      <c r="AL139" s="129" t="e">
        <f t="shared" ca="1" si="91"/>
        <v>#N/A</v>
      </c>
      <c r="AM139" s="129" t="e">
        <f t="shared" ca="1" si="91"/>
        <v>#N/A</v>
      </c>
      <c r="AN139" s="129" t="e">
        <f t="shared" ca="1" si="91"/>
        <v>#N/A</v>
      </c>
      <c r="AO139" s="129" t="e">
        <f t="shared" ca="1" si="91"/>
        <v>#N/A</v>
      </c>
      <c r="AP139" s="129" t="e">
        <f t="shared" ca="1" si="91"/>
        <v>#N/A</v>
      </c>
      <c r="AQ139" s="129" t="e">
        <f t="shared" ca="1" si="91"/>
        <v>#N/A</v>
      </c>
      <c r="AR139" s="129" t="e">
        <f t="shared" ca="1" si="91"/>
        <v>#N/A</v>
      </c>
      <c r="AS139" s="129" t="e">
        <f t="shared" ca="1" si="91"/>
        <v>#N/A</v>
      </c>
      <c r="AT139" s="129" t="e">
        <f t="shared" ca="1" si="91"/>
        <v>#N/A</v>
      </c>
      <c r="AU139" s="129" t="e">
        <f t="shared" ca="1" si="91"/>
        <v>#N/A</v>
      </c>
      <c r="AV139" s="129" t="e">
        <f t="shared" ca="1" si="91"/>
        <v>#N/A</v>
      </c>
      <c r="AW139" s="129" t="e">
        <f t="shared" ca="1" si="91"/>
        <v>#N/A</v>
      </c>
      <c r="AX139" s="129" t="e">
        <f t="shared" ca="1" si="91"/>
        <v>#N/A</v>
      </c>
      <c r="AY139" s="129" t="e">
        <f t="shared" ca="1" si="91"/>
        <v>#N/A</v>
      </c>
      <c r="AZ139" s="129" t="e">
        <f t="shared" ca="1" si="91"/>
        <v>#N/A</v>
      </c>
      <c r="BA139" s="129" t="e">
        <f t="shared" ca="1" si="91"/>
        <v>#N/A</v>
      </c>
      <c r="BB139" s="129" t="e">
        <f t="shared" ca="1" si="91"/>
        <v>#N/A</v>
      </c>
      <c r="BC139" s="129" t="e">
        <f t="shared" ca="1" si="91"/>
        <v>#N/A</v>
      </c>
      <c r="BD139" s="129" t="e">
        <f t="shared" ca="1" si="91"/>
        <v>#N/A</v>
      </c>
      <c r="BE139" s="129" t="e">
        <f t="shared" ca="1" si="91"/>
        <v>#N/A</v>
      </c>
      <c r="BF139" s="129" t="e">
        <f t="shared" ca="1" si="91"/>
        <v>#N/A</v>
      </c>
      <c r="BG139" s="129" t="e">
        <f t="shared" ca="1" si="91"/>
        <v>#N/A</v>
      </c>
      <c r="BH139" s="129" t="e">
        <f t="shared" ca="1" si="91"/>
        <v>#N/A</v>
      </c>
      <c r="BI139" s="129" t="e">
        <f t="shared" ca="1" si="91"/>
        <v>#N/A</v>
      </c>
      <c r="BJ139" s="129" t="e">
        <f t="shared" ca="1" si="91"/>
        <v>#N/A</v>
      </c>
      <c r="BK139" s="129" t="e">
        <f t="shared" ca="1" si="91"/>
        <v>#N/A</v>
      </c>
      <c r="BL139" s="129" t="e">
        <f t="shared" ca="1" si="91"/>
        <v>#N/A</v>
      </c>
      <c r="BM139" s="129" t="e">
        <f t="shared" ca="1" si="91"/>
        <v>#N/A</v>
      </c>
      <c r="BN139" s="129" t="e">
        <f t="shared" ca="1" si="91"/>
        <v>#N/A</v>
      </c>
      <c r="BO139" s="129" t="e">
        <f t="shared" ca="1" si="91"/>
        <v>#N/A</v>
      </c>
      <c r="BP139" s="129" t="e">
        <f t="shared" ca="1" si="91"/>
        <v>#N/A</v>
      </c>
      <c r="BQ139" s="129" t="e">
        <f t="shared" ca="1" si="91"/>
        <v>#N/A</v>
      </c>
      <c r="BR139" s="129" t="e">
        <f t="shared" ca="1" si="91"/>
        <v>#N/A</v>
      </c>
      <c r="BS139" s="129" t="e">
        <f t="shared" ca="1" si="91"/>
        <v>#N/A</v>
      </c>
      <c r="BT139" s="129" t="e">
        <f t="shared" ca="1" si="91"/>
        <v>#N/A</v>
      </c>
      <c r="BU139" s="129" t="e">
        <f t="shared" ca="1" si="91"/>
        <v>#N/A</v>
      </c>
      <c r="BV139" s="129" t="e">
        <f t="shared" ref="BV139" ca="1" si="92">BV138/BV137</f>
        <v>#N/A</v>
      </c>
    </row>
    <row r="140" spans="1:74">
      <c r="A140" s="214" t="s">
        <v>4780</v>
      </c>
      <c r="B140" s="29" t="s">
        <v>4609</v>
      </c>
      <c r="H140" s="202" t="e">
        <f ca="1">SUM(I139:BV139)/1000</f>
        <v>#N/A</v>
      </c>
    </row>
    <row r="142" spans="1:74">
      <c r="H142" s="85" t="s">
        <v>4826</v>
      </c>
      <c r="I142" s="85" t="s">
        <v>4845</v>
      </c>
      <c r="J142" s="85" t="s">
        <v>4825</v>
      </c>
    </row>
    <row r="143" spans="1:74">
      <c r="A143" s="214" t="s">
        <v>4758</v>
      </c>
      <c r="B143" s="29" t="s">
        <v>4609</v>
      </c>
      <c r="H143" s="210" t="e">
        <f ca="1">SUM(I63:BV63)/1000</f>
        <v>#N/A</v>
      </c>
      <c r="I143" s="128" t="e">
        <f ca="1">SUM(I138:BV138)/1000</f>
        <v>#N/A</v>
      </c>
      <c r="J143" s="128" t="e">
        <f ca="1">SUM(I127:BV127)/1000</f>
        <v>#N/A</v>
      </c>
    </row>
    <row r="144" spans="1:74">
      <c r="A144" s="214" t="s">
        <v>4760</v>
      </c>
      <c r="B144" s="29" t="s">
        <v>4609</v>
      </c>
      <c r="H144" s="211">
        <f ca="1">IFERROR(I144+J144, 0)</f>
        <v>0</v>
      </c>
      <c r="I144" s="212" t="e">
        <f ca="1">H140+H107+H91+H60</f>
        <v>#N/A</v>
      </c>
      <c r="J144" s="212" t="e">
        <f ca="1">H134</f>
        <v>#N/A</v>
      </c>
    </row>
    <row r="145" spans="1:10">
      <c r="A145" s="214" t="s">
        <v>4542</v>
      </c>
      <c r="B145" s="29" t="s">
        <v>3</v>
      </c>
      <c r="H145" s="199">
        <f ca="1">IFERROR(H143/H144, 0)</f>
        <v>0</v>
      </c>
      <c r="I145" s="124" t="str">
        <f ca="1">IFERROR(I143/I144, "-")</f>
        <v>-</v>
      </c>
      <c r="J145" s="124" t="str">
        <f ca="1">IFERROR(J143/J144, "-")</f>
        <v>-</v>
      </c>
    </row>
    <row r="146" spans="1:10">
      <c r="A146" s="214" t="s">
        <v>4774</v>
      </c>
      <c r="B146" s="29" t="s">
        <v>4773</v>
      </c>
      <c r="H146" s="209" t="e" cm="1">
        <f t="array" ref="H146">SUMPRODUCT($I$19:$BV$19, I47:BV47, --(I63:BV63&gt;0))</f>
        <v>#N/A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1C28-B31E-4E61-B913-7C1E7D6CA86D}">
  <dimension ref="A1:E4128"/>
  <sheetViews>
    <sheetView zoomScale="85" zoomScaleNormal="85" workbookViewId="0">
      <selection activeCell="A2" sqref="A2:A4111"/>
    </sheetView>
  </sheetViews>
  <sheetFormatPr defaultColWidth="9.109375" defaultRowHeight="13.8"/>
  <cols>
    <col min="1" max="1" width="4.44140625" style="29" bestFit="1" customWidth="1"/>
    <col min="2" max="2" width="22.44140625" style="29" bestFit="1" customWidth="1"/>
    <col min="3" max="3" width="41.109375" style="29" bestFit="1" customWidth="1"/>
    <col min="4" max="4" width="11.88671875" style="29" bestFit="1" customWidth="1"/>
    <col min="5" max="5" width="26.5546875" style="29" bestFit="1" customWidth="1"/>
    <col min="6" max="16384" width="9.109375" style="29"/>
  </cols>
  <sheetData>
    <row r="1" spans="1:5">
      <c r="A1" s="50" t="s">
        <v>0</v>
      </c>
      <c r="B1" s="50" t="s">
        <v>71</v>
      </c>
      <c r="C1" s="50" t="s">
        <v>72</v>
      </c>
      <c r="D1" s="50" t="s">
        <v>73</v>
      </c>
      <c r="E1" s="50" t="s">
        <v>4530</v>
      </c>
    </row>
    <row r="2" spans="1:5">
      <c r="A2" s="51">
        <v>8914</v>
      </c>
      <c r="B2" s="51" t="s">
        <v>74</v>
      </c>
      <c r="C2" s="51" t="s">
        <v>74</v>
      </c>
      <c r="D2" s="51" t="s">
        <v>75</v>
      </c>
      <c r="E2" s="51" t="str" cm="1">
        <f t="array" ref="E2:E2147">_xlfn.UNIQUE(C2:C4112)</f>
        <v>Aeugst am Albis</v>
      </c>
    </row>
    <row r="3" spans="1:5">
      <c r="A3" s="51">
        <v>8914</v>
      </c>
      <c r="B3" s="51" t="s">
        <v>76</v>
      </c>
      <c r="C3" s="51" t="s">
        <v>74</v>
      </c>
      <c r="D3" s="51" t="s">
        <v>75</v>
      </c>
      <c r="E3" s="51" t="str">
        <v>Affoltern am Albis</v>
      </c>
    </row>
    <row r="4" spans="1:5">
      <c r="A4" s="51">
        <v>8909</v>
      </c>
      <c r="B4" s="51" t="s">
        <v>77</v>
      </c>
      <c r="C4" s="51" t="s">
        <v>78</v>
      </c>
      <c r="D4" s="51" t="s">
        <v>75</v>
      </c>
      <c r="E4" s="51" t="str">
        <v>Bonstetten</v>
      </c>
    </row>
    <row r="5" spans="1:5">
      <c r="A5" s="51">
        <v>8910</v>
      </c>
      <c r="B5" s="51" t="s">
        <v>78</v>
      </c>
      <c r="C5" s="51" t="s">
        <v>78</v>
      </c>
      <c r="D5" s="51" t="s">
        <v>75</v>
      </c>
      <c r="E5" s="51" t="str">
        <v>Hausen am Albis</v>
      </c>
    </row>
    <row r="6" spans="1:5">
      <c r="A6" s="51">
        <v>8906</v>
      </c>
      <c r="B6" s="51" t="s">
        <v>79</v>
      </c>
      <c r="C6" s="51" t="s">
        <v>79</v>
      </c>
      <c r="D6" s="51" t="s">
        <v>75</v>
      </c>
      <c r="E6" s="51" t="str">
        <v>Hedingen</v>
      </c>
    </row>
    <row r="7" spans="1:5">
      <c r="A7" s="51">
        <v>8915</v>
      </c>
      <c r="B7" s="51" t="s">
        <v>80</v>
      </c>
      <c r="C7" s="51" t="s">
        <v>80</v>
      </c>
      <c r="D7" s="51" t="s">
        <v>75</v>
      </c>
      <c r="E7" s="51" t="str">
        <v>Kappel am Albis</v>
      </c>
    </row>
    <row r="8" spans="1:5">
      <c r="A8" s="51">
        <v>8925</v>
      </c>
      <c r="B8" s="51" t="s">
        <v>81</v>
      </c>
      <c r="C8" s="51" t="s">
        <v>80</v>
      </c>
      <c r="D8" s="51" t="s">
        <v>75</v>
      </c>
      <c r="E8" s="51" t="str">
        <v>Knonau</v>
      </c>
    </row>
    <row r="9" spans="1:5">
      <c r="A9" s="51">
        <v>8908</v>
      </c>
      <c r="B9" s="51" t="s">
        <v>82</v>
      </c>
      <c r="C9" s="51" t="s">
        <v>82</v>
      </c>
      <c r="D9" s="51" t="s">
        <v>75</v>
      </c>
      <c r="E9" s="51" t="str">
        <v>Maschwanden</v>
      </c>
    </row>
    <row r="10" spans="1:5">
      <c r="A10" s="51">
        <v>8926</v>
      </c>
      <c r="B10" s="51" t="s">
        <v>83</v>
      </c>
      <c r="C10" s="51" t="s">
        <v>83</v>
      </c>
      <c r="D10" s="51" t="s">
        <v>75</v>
      </c>
      <c r="E10" s="51" t="str">
        <v>Mettmenstetten</v>
      </c>
    </row>
    <row r="11" spans="1:5">
      <c r="A11" s="51">
        <v>8926</v>
      </c>
      <c r="B11" s="51" t="s">
        <v>84</v>
      </c>
      <c r="C11" s="51" t="s">
        <v>83</v>
      </c>
      <c r="D11" s="51" t="s">
        <v>75</v>
      </c>
      <c r="E11" s="51" t="str">
        <v>Obfelden</v>
      </c>
    </row>
    <row r="12" spans="1:5">
      <c r="A12" s="51">
        <v>8926</v>
      </c>
      <c r="B12" s="51" t="s">
        <v>85</v>
      </c>
      <c r="C12" s="51" t="s">
        <v>83</v>
      </c>
      <c r="D12" s="51" t="s">
        <v>75</v>
      </c>
      <c r="E12" s="51" t="str">
        <v>Ottenbach</v>
      </c>
    </row>
    <row r="13" spans="1:5">
      <c r="A13" s="51">
        <v>8934</v>
      </c>
      <c r="B13" s="51" t="s">
        <v>86</v>
      </c>
      <c r="C13" s="51" t="s">
        <v>86</v>
      </c>
      <c r="D13" s="51" t="s">
        <v>75</v>
      </c>
      <c r="E13" s="51" t="str">
        <v>Rifferswil</v>
      </c>
    </row>
    <row r="14" spans="1:5">
      <c r="A14" s="51">
        <v>8933</v>
      </c>
      <c r="B14" s="51" t="s">
        <v>87</v>
      </c>
      <c r="C14" s="51" t="s">
        <v>87</v>
      </c>
      <c r="D14" s="51" t="s">
        <v>75</v>
      </c>
      <c r="E14" s="51" t="str">
        <v>Stallikon</v>
      </c>
    </row>
    <row r="15" spans="1:5">
      <c r="A15" s="51">
        <v>8932</v>
      </c>
      <c r="B15" s="51" t="s">
        <v>88</v>
      </c>
      <c r="C15" s="51" t="s">
        <v>88</v>
      </c>
      <c r="D15" s="51" t="s">
        <v>75</v>
      </c>
      <c r="E15" s="51" t="str">
        <v>Wettswil am Albis</v>
      </c>
    </row>
    <row r="16" spans="1:5">
      <c r="A16" s="51">
        <v>8912</v>
      </c>
      <c r="B16" s="51" t="s">
        <v>89</v>
      </c>
      <c r="C16" s="51" t="s">
        <v>89</v>
      </c>
      <c r="D16" s="51" t="s">
        <v>75</v>
      </c>
      <c r="E16" s="51" t="str">
        <v>Adlikon</v>
      </c>
    </row>
    <row r="17" spans="1:5">
      <c r="A17" s="51">
        <v>8913</v>
      </c>
      <c r="B17" s="51" t="s">
        <v>90</v>
      </c>
      <c r="C17" s="51" t="s">
        <v>90</v>
      </c>
      <c r="D17" s="51" t="s">
        <v>75</v>
      </c>
      <c r="E17" s="51" t="str">
        <v>Benken (ZH)</v>
      </c>
    </row>
    <row r="18" spans="1:5">
      <c r="A18" s="51">
        <v>8911</v>
      </c>
      <c r="B18" s="51" t="s">
        <v>91</v>
      </c>
      <c r="C18" s="51" t="s">
        <v>91</v>
      </c>
      <c r="D18" s="51" t="s">
        <v>75</v>
      </c>
      <c r="E18" s="51" t="str">
        <v>Berg am Irchel</v>
      </c>
    </row>
    <row r="19" spans="1:5">
      <c r="A19" s="51">
        <v>8143</v>
      </c>
      <c r="B19" s="51" t="s">
        <v>92</v>
      </c>
      <c r="C19" s="51" t="s">
        <v>92</v>
      </c>
      <c r="D19" s="51" t="s">
        <v>75</v>
      </c>
      <c r="E19" s="51" t="str">
        <v>Buch am Irchel</v>
      </c>
    </row>
    <row r="20" spans="1:5">
      <c r="A20" s="51">
        <v>8143</v>
      </c>
      <c r="B20" s="51" t="s">
        <v>93</v>
      </c>
      <c r="C20" s="51" t="s">
        <v>92</v>
      </c>
      <c r="D20" s="51" t="s">
        <v>75</v>
      </c>
      <c r="E20" s="51" t="str">
        <v>Dachsen</v>
      </c>
    </row>
    <row r="21" spans="1:5">
      <c r="A21" s="51">
        <v>8907</v>
      </c>
      <c r="B21" s="51" t="s">
        <v>94</v>
      </c>
      <c r="C21" s="51" t="s">
        <v>95</v>
      </c>
      <c r="D21" s="51" t="s">
        <v>75</v>
      </c>
      <c r="E21" s="51" t="str">
        <v>Dorf</v>
      </c>
    </row>
    <row r="22" spans="1:5">
      <c r="A22" s="51">
        <v>8452</v>
      </c>
      <c r="B22" s="51" t="s">
        <v>96</v>
      </c>
      <c r="C22" s="51" t="s">
        <v>97</v>
      </c>
      <c r="D22" s="51" t="s">
        <v>75</v>
      </c>
      <c r="E22" s="51" t="str">
        <v>Feuerthalen</v>
      </c>
    </row>
    <row r="23" spans="1:5">
      <c r="A23" s="51">
        <v>8463</v>
      </c>
      <c r="B23" s="51" t="s">
        <v>98</v>
      </c>
      <c r="C23" s="51" t="s">
        <v>99</v>
      </c>
      <c r="D23" s="51" t="s">
        <v>75</v>
      </c>
      <c r="E23" s="51" t="str">
        <v>Flaach</v>
      </c>
    </row>
    <row r="24" spans="1:5">
      <c r="A24" s="51">
        <v>8415</v>
      </c>
      <c r="B24" s="51" t="s">
        <v>100</v>
      </c>
      <c r="C24" s="51" t="s">
        <v>100</v>
      </c>
      <c r="D24" s="51" t="s">
        <v>75</v>
      </c>
      <c r="E24" s="51" t="str">
        <v>Flurlingen</v>
      </c>
    </row>
    <row r="25" spans="1:5">
      <c r="A25" s="51">
        <v>8415</v>
      </c>
      <c r="B25" s="51" t="s">
        <v>101</v>
      </c>
      <c r="C25" s="51" t="s">
        <v>100</v>
      </c>
      <c r="D25" s="51" t="s">
        <v>75</v>
      </c>
      <c r="E25" s="51" t="str">
        <v>Andelfingen</v>
      </c>
    </row>
    <row r="26" spans="1:5">
      <c r="A26" s="51">
        <v>8414</v>
      </c>
      <c r="B26" s="51" t="s">
        <v>102</v>
      </c>
      <c r="C26" s="51" t="s">
        <v>102</v>
      </c>
      <c r="D26" s="51" t="s">
        <v>75</v>
      </c>
      <c r="E26" s="51" t="str">
        <v>Henggart</v>
      </c>
    </row>
    <row r="27" spans="1:5">
      <c r="A27" s="51">
        <v>8447</v>
      </c>
      <c r="B27" s="51" t="s">
        <v>103</v>
      </c>
      <c r="C27" s="51" t="s">
        <v>103</v>
      </c>
      <c r="D27" s="51" t="s">
        <v>75</v>
      </c>
      <c r="E27" s="51" t="str">
        <v>Humlikon</v>
      </c>
    </row>
    <row r="28" spans="1:5">
      <c r="A28" s="51">
        <v>8458</v>
      </c>
      <c r="B28" s="51" t="s">
        <v>104</v>
      </c>
      <c r="C28" s="51" t="s">
        <v>104</v>
      </c>
      <c r="D28" s="51" t="s">
        <v>75</v>
      </c>
      <c r="E28" s="51" t="str">
        <v>Kleinandelfingen</v>
      </c>
    </row>
    <row r="29" spans="1:5">
      <c r="A29" s="51">
        <v>8245</v>
      </c>
      <c r="B29" s="51" t="s">
        <v>105</v>
      </c>
      <c r="C29" s="51" t="s">
        <v>105</v>
      </c>
      <c r="D29" s="51" t="s">
        <v>75</v>
      </c>
      <c r="E29" s="51" t="str">
        <v>Laufen-Uhwiesen</v>
      </c>
    </row>
    <row r="30" spans="1:5">
      <c r="A30" s="51">
        <v>8246</v>
      </c>
      <c r="B30" s="51" t="s">
        <v>106</v>
      </c>
      <c r="C30" s="51" t="s">
        <v>105</v>
      </c>
      <c r="D30" s="51" t="s">
        <v>75</v>
      </c>
      <c r="E30" s="51" t="str">
        <v>Marthalen</v>
      </c>
    </row>
    <row r="31" spans="1:5">
      <c r="A31" s="51">
        <v>8416</v>
      </c>
      <c r="B31" s="51" t="s">
        <v>107</v>
      </c>
      <c r="C31" s="51" t="s">
        <v>107</v>
      </c>
      <c r="D31" s="51" t="s">
        <v>75</v>
      </c>
      <c r="E31" s="51" t="str">
        <v>Ossingen</v>
      </c>
    </row>
    <row r="32" spans="1:5">
      <c r="A32" s="51">
        <v>8247</v>
      </c>
      <c r="B32" s="51" t="s">
        <v>108</v>
      </c>
      <c r="C32" s="51" t="s">
        <v>108</v>
      </c>
      <c r="D32" s="51" t="s">
        <v>75</v>
      </c>
      <c r="E32" s="51" t="str">
        <v>Rheinau</v>
      </c>
    </row>
    <row r="33" spans="1:5">
      <c r="A33" s="51">
        <v>8450</v>
      </c>
      <c r="B33" s="51" t="s">
        <v>109</v>
      </c>
      <c r="C33" s="51" t="s">
        <v>109</v>
      </c>
      <c r="D33" s="51" t="s">
        <v>75</v>
      </c>
      <c r="E33" s="51" t="str">
        <v>Thalheim an der Thur</v>
      </c>
    </row>
    <row r="34" spans="1:5">
      <c r="A34" s="51">
        <v>8444</v>
      </c>
      <c r="B34" s="51" t="s">
        <v>110</v>
      </c>
      <c r="C34" s="51" t="s">
        <v>110</v>
      </c>
      <c r="D34" s="51" t="s">
        <v>75</v>
      </c>
      <c r="E34" s="51" t="str">
        <v>Trüllikon</v>
      </c>
    </row>
    <row r="35" spans="1:5">
      <c r="A35" s="51">
        <v>8457</v>
      </c>
      <c r="B35" s="51" t="s">
        <v>111</v>
      </c>
      <c r="C35" s="51" t="s">
        <v>111</v>
      </c>
      <c r="D35" s="51" t="s">
        <v>75</v>
      </c>
      <c r="E35" s="51" t="str">
        <v>Truttikon</v>
      </c>
    </row>
    <row r="36" spans="1:5">
      <c r="A36" s="51">
        <v>8451</v>
      </c>
      <c r="B36" s="51" t="s">
        <v>112</v>
      </c>
      <c r="C36" s="51" t="s">
        <v>112</v>
      </c>
      <c r="D36" s="51" t="s">
        <v>75</v>
      </c>
      <c r="E36" s="51" t="str">
        <v>Volken</v>
      </c>
    </row>
    <row r="37" spans="1:5">
      <c r="A37" s="51">
        <v>8453</v>
      </c>
      <c r="B37" s="51" t="s">
        <v>113</v>
      </c>
      <c r="C37" s="51" t="s">
        <v>112</v>
      </c>
      <c r="D37" s="51" t="s">
        <v>75</v>
      </c>
      <c r="E37" s="51" t="str">
        <v>Bachenbülach</v>
      </c>
    </row>
    <row r="38" spans="1:5">
      <c r="A38" s="51">
        <v>8461</v>
      </c>
      <c r="B38" s="51" t="s">
        <v>114</v>
      </c>
      <c r="C38" s="51" t="s">
        <v>112</v>
      </c>
      <c r="D38" s="51" t="s">
        <v>75</v>
      </c>
      <c r="E38" s="51" t="str">
        <v>Bassersdorf</v>
      </c>
    </row>
    <row r="39" spans="1:5">
      <c r="A39" s="51">
        <v>8212</v>
      </c>
      <c r="B39" s="51" t="s">
        <v>115</v>
      </c>
      <c r="C39" s="51" t="s">
        <v>116</v>
      </c>
      <c r="D39" s="51" t="s">
        <v>75</v>
      </c>
      <c r="E39" s="51" t="str">
        <v>Bülach</v>
      </c>
    </row>
    <row r="40" spans="1:5">
      <c r="A40" s="51">
        <v>8248</v>
      </c>
      <c r="B40" s="51" t="s">
        <v>117</v>
      </c>
      <c r="C40" s="51" t="s">
        <v>116</v>
      </c>
      <c r="D40" s="51" t="s">
        <v>75</v>
      </c>
      <c r="E40" s="51" t="str">
        <v>Dietlikon</v>
      </c>
    </row>
    <row r="41" spans="1:5">
      <c r="A41" s="51">
        <v>8460</v>
      </c>
      <c r="B41" s="51" t="s">
        <v>118</v>
      </c>
      <c r="C41" s="51" t="s">
        <v>118</v>
      </c>
      <c r="D41" s="51" t="s">
        <v>75</v>
      </c>
      <c r="E41" s="51" t="str">
        <v>Eglisau</v>
      </c>
    </row>
    <row r="42" spans="1:5">
      <c r="A42" s="51">
        <v>8464</v>
      </c>
      <c r="B42" s="51" t="s">
        <v>119</v>
      </c>
      <c r="C42" s="51" t="s">
        <v>118</v>
      </c>
      <c r="D42" s="51" t="s">
        <v>75</v>
      </c>
      <c r="E42" s="51" t="str">
        <v>Embrach</v>
      </c>
    </row>
    <row r="43" spans="1:5">
      <c r="A43" s="51">
        <v>8475</v>
      </c>
      <c r="B43" s="51" t="s">
        <v>120</v>
      </c>
      <c r="C43" s="51" t="s">
        <v>120</v>
      </c>
      <c r="D43" s="51" t="s">
        <v>75</v>
      </c>
      <c r="E43" s="51" t="str">
        <v>Freienstein-Teufen</v>
      </c>
    </row>
    <row r="44" spans="1:5">
      <c r="A44" s="51">
        <v>8462</v>
      </c>
      <c r="B44" s="51" t="s">
        <v>121</v>
      </c>
      <c r="C44" s="51" t="s">
        <v>121</v>
      </c>
      <c r="D44" s="51" t="s">
        <v>75</v>
      </c>
      <c r="E44" s="51" t="str">
        <v>Glattfelden</v>
      </c>
    </row>
    <row r="45" spans="1:5">
      <c r="A45" s="51">
        <v>8478</v>
      </c>
      <c r="B45" s="51" t="s">
        <v>122</v>
      </c>
      <c r="C45" s="51" t="s">
        <v>122</v>
      </c>
      <c r="D45" s="51" t="s">
        <v>75</v>
      </c>
      <c r="E45" s="51" t="str">
        <v>Hochfelden</v>
      </c>
    </row>
    <row r="46" spans="1:5">
      <c r="A46" s="51">
        <v>8465</v>
      </c>
      <c r="B46" s="51" t="s">
        <v>123</v>
      </c>
      <c r="C46" s="51" t="s">
        <v>124</v>
      </c>
      <c r="D46" s="51" t="s">
        <v>75</v>
      </c>
      <c r="E46" s="51" t="str">
        <v>Höri</v>
      </c>
    </row>
    <row r="47" spans="1:5">
      <c r="A47" s="51">
        <v>8465</v>
      </c>
      <c r="B47" s="51" t="s">
        <v>125</v>
      </c>
      <c r="C47" s="51" t="s">
        <v>124</v>
      </c>
      <c r="D47" s="51" t="s">
        <v>75</v>
      </c>
      <c r="E47" s="51" t="str">
        <v>Hüntwangen</v>
      </c>
    </row>
    <row r="48" spans="1:5">
      <c r="A48" s="51">
        <v>8466</v>
      </c>
      <c r="B48" s="51" t="s">
        <v>124</v>
      </c>
      <c r="C48" s="51" t="s">
        <v>124</v>
      </c>
      <c r="D48" s="51" t="s">
        <v>75</v>
      </c>
      <c r="E48" s="51" t="str">
        <v>Kloten</v>
      </c>
    </row>
    <row r="49" spans="1:5">
      <c r="A49" s="51">
        <v>8467</v>
      </c>
      <c r="B49" s="51" t="s">
        <v>126</v>
      </c>
      <c r="C49" s="51" t="s">
        <v>126</v>
      </c>
      <c r="D49" s="51" t="s">
        <v>75</v>
      </c>
      <c r="E49" s="51" t="str">
        <v>Lufingen</v>
      </c>
    </row>
    <row r="50" spans="1:5">
      <c r="A50" s="51">
        <v>8459</v>
      </c>
      <c r="B50" s="51" t="s">
        <v>127</v>
      </c>
      <c r="C50" s="51" t="s">
        <v>127</v>
      </c>
      <c r="D50" s="51" t="s">
        <v>75</v>
      </c>
      <c r="E50" s="51" t="str">
        <v>Nürensdorf</v>
      </c>
    </row>
    <row r="51" spans="1:5">
      <c r="A51" s="51">
        <v>8184</v>
      </c>
      <c r="B51" s="51" t="s">
        <v>128</v>
      </c>
      <c r="C51" s="51" t="s">
        <v>128</v>
      </c>
      <c r="D51" s="51" t="s">
        <v>75</v>
      </c>
      <c r="E51" s="51" t="str">
        <v>Oberembrach</v>
      </c>
    </row>
    <row r="52" spans="1:5">
      <c r="A52" s="51">
        <v>8303</v>
      </c>
      <c r="B52" s="51" t="s">
        <v>129</v>
      </c>
      <c r="C52" s="51" t="s">
        <v>129</v>
      </c>
      <c r="D52" s="51" t="s">
        <v>75</v>
      </c>
      <c r="E52" s="51" t="str">
        <v>Opfikon</v>
      </c>
    </row>
    <row r="53" spans="1:5">
      <c r="A53" s="51">
        <v>8180</v>
      </c>
      <c r="B53" s="51" t="s">
        <v>130</v>
      </c>
      <c r="C53" s="51" t="s">
        <v>130</v>
      </c>
      <c r="D53" s="51" t="s">
        <v>75</v>
      </c>
      <c r="E53" s="51" t="str">
        <v>Rafz</v>
      </c>
    </row>
    <row r="54" spans="1:5">
      <c r="A54" s="51">
        <v>8305</v>
      </c>
      <c r="B54" s="51" t="s">
        <v>131</v>
      </c>
      <c r="C54" s="51" t="s">
        <v>131</v>
      </c>
      <c r="D54" s="51" t="s">
        <v>75</v>
      </c>
      <c r="E54" s="51" t="str">
        <v>Rorbas</v>
      </c>
    </row>
    <row r="55" spans="1:5">
      <c r="A55" s="51">
        <v>8193</v>
      </c>
      <c r="B55" s="51" t="s">
        <v>132</v>
      </c>
      <c r="C55" s="51" t="s">
        <v>132</v>
      </c>
      <c r="D55" s="51" t="s">
        <v>75</v>
      </c>
      <c r="E55" s="51" t="str">
        <v>Wallisellen</v>
      </c>
    </row>
    <row r="56" spans="1:5">
      <c r="A56" s="51">
        <v>8424</v>
      </c>
      <c r="B56" s="51" t="s">
        <v>133</v>
      </c>
      <c r="C56" s="51" t="s">
        <v>133</v>
      </c>
      <c r="D56" s="51" t="s">
        <v>75</v>
      </c>
      <c r="E56" s="51" t="str">
        <v>Wasterkingen</v>
      </c>
    </row>
    <row r="57" spans="1:5">
      <c r="A57" s="51">
        <v>8427</v>
      </c>
      <c r="B57" s="51" t="s">
        <v>134</v>
      </c>
      <c r="C57" s="51" t="s">
        <v>135</v>
      </c>
      <c r="D57" s="51" t="s">
        <v>75</v>
      </c>
      <c r="E57" s="51" t="str">
        <v>Wil (ZH)</v>
      </c>
    </row>
    <row r="58" spans="1:5">
      <c r="A58" s="51">
        <v>8428</v>
      </c>
      <c r="B58" s="51" t="s">
        <v>136</v>
      </c>
      <c r="C58" s="51" t="s">
        <v>135</v>
      </c>
      <c r="D58" s="51" t="s">
        <v>75</v>
      </c>
      <c r="E58" s="51" t="str">
        <v>Winkel</v>
      </c>
    </row>
    <row r="59" spans="1:5">
      <c r="A59" s="51">
        <v>8192</v>
      </c>
      <c r="B59" s="51" t="s">
        <v>137</v>
      </c>
      <c r="C59" s="51" t="s">
        <v>137</v>
      </c>
      <c r="D59" s="51" t="s">
        <v>75</v>
      </c>
      <c r="E59" s="51" t="str">
        <v>Bachs</v>
      </c>
    </row>
    <row r="60" spans="1:5">
      <c r="A60" s="51">
        <v>8192</v>
      </c>
      <c r="B60" s="51" t="s">
        <v>138</v>
      </c>
      <c r="C60" s="51" t="s">
        <v>137</v>
      </c>
      <c r="D60" s="51" t="s">
        <v>75</v>
      </c>
      <c r="E60" s="51" t="str">
        <v>Boppelsen</v>
      </c>
    </row>
    <row r="61" spans="1:5">
      <c r="A61" s="51">
        <v>8182</v>
      </c>
      <c r="B61" s="51" t="s">
        <v>139</v>
      </c>
      <c r="C61" s="51" t="s">
        <v>139</v>
      </c>
      <c r="D61" s="51" t="s">
        <v>75</v>
      </c>
      <c r="E61" s="51" t="str">
        <v>Buchs (ZH)</v>
      </c>
    </row>
    <row r="62" spans="1:5">
      <c r="A62" s="51">
        <v>8181</v>
      </c>
      <c r="B62" s="51" t="s">
        <v>140</v>
      </c>
      <c r="C62" s="51" t="s">
        <v>140</v>
      </c>
      <c r="D62" s="51" t="s">
        <v>75</v>
      </c>
      <c r="E62" s="51" t="str">
        <v>Dällikon</v>
      </c>
    </row>
    <row r="63" spans="1:5">
      <c r="A63" s="51">
        <v>8194</v>
      </c>
      <c r="B63" s="51" t="s">
        <v>141</v>
      </c>
      <c r="C63" s="51" t="s">
        <v>141</v>
      </c>
      <c r="D63" s="51" t="s">
        <v>75</v>
      </c>
      <c r="E63" s="51" t="str">
        <v>Dänikon</v>
      </c>
    </row>
    <row r="64" spans="1:5">
      <c r="A64" s="51">
        <v>8302</v>
      </c>
      <c r="B64" s="51" t="s">
        <v>142</v>
      </c>
      <c r="C64" s="51" t="s">
        <v>142</v>
      </c>
      <c r="D64" s="51" t="s">
        <v>75</v>
      </c>
      <c r="E64" s="51" t="str">
        <v>Dielsdorf</v>
      </c>
    </row>
    <row r="65" spans="1:5">
      <c r="A65" s="51">
        <v>8426</v>
      </c>
      <c r="B65" s="51" t="s">
        <v>143</v>
      </c>
      <c r="C65" s="51" t="s">
        <v>143</v>
      </c>
      <c r="D65" s="51" t="s">
        <v>75</v>
      </c>
      <c r="E65" s="51" t="str">
        <v>Hüttikon</v>
      </c>
    </row>
    <row r="66" spans="1:5">
      <c r="A66" s="51">
        <v>8309</v>
      </c>
      <c r="B66" s="51" t="s">
        <v>144</v>
      </c>
      <c r="C66" s="51" t="s">
        <v>144</v>
      </c>
      <c r="D66" s="51" t="s">
        <v>75</v>
      </c>
      <c r="E66" s="51" t="str">
        <v>Neerach</v>
      </c>
    </row>
    <row r="67" spans="1:5">
      <c r="A67" s="51">
        <v>8425</v>
      </c>
      <c r="B67" s="51" t="s">
        <v>145</v>
      </c>
      <c r="C67" s="51" t="s">
        <v>145</v>
      </c>
      <c r="D67" s="51" t="s">
        <v>75</v>
      </c>
      <c r="E67" s="51" t="str">
        <v>Niederglatt</v>
      </c>
    </row>
    <row r="68" spans="1:5">
      <c r="A68" s="51">
        <v>8152</v>
      </c>
      <c r="B68" s="51" t="s">
        <v>146</v>
      </c>
      <c r="C68" s="51" t="s">
        <v>147</v>
      </c>
      <c r="D68" s="51" t="s">
        <v>75</v>
      </c>
      <c r="E68" s="51" t="str">
        <v>Niederhasli</v>
      </c>
    </row>
    <row r="69" spans="1:5">
      <c r="A69" s="51">
        <v>8152</v>
      </c>
      <c r="B69" s="51" t="s">
        <v>147</v>
      </c>
      <c r="C69" s="51" t="s">
        <v>147</v>
      </c>
      <c r="D69" s="51" t="s">
        <v>75</v>
      </c>
      <c r="E69" s="51" t="str">
        <v>Niederweningen</v>
      </c>
    </row>
    <row r="70" spans="1:5">
      <c r="A70" s="51">
        <v>8152</v>
      </c>
      <c r="B70" s="51" t="s">
        <v>148</v>
      </c>
      <c r="C70" s="51" t="s">
        <v>147</v>
      </c>
      <c r="D70" s="51" t="s">
        <v>75</v>
      </c>
      <c r="E70" s="51" t="str">
        <v>Oberglatt</v>
      </c>
    </row>
    <row r="71" spans="1:5">
      <c r="A71" s="51">
        <v>8197</v>
      </c>
      <c r="B71" s="51" t="s">
        <v>149</v>
      </c>
      <c r="C71" s="51" t="s">
        <v>149</v>
      </c>
      <c r="D71" s="51" t="s">
        <v>75</v>
      </c>
      <c r="E71" s="51" t="str">
        <v>Oberweningen</v>
      </c>
    </row>
    <row r="72" spans="1:5">
      <c r="A72" s="51">
        <v>8427</v>
      </c>
      <c r="B72" s="51" t="s">
        <v>150</v>
      </c>
      <c r="C72" s="51" t="s">
        <v>150</v>
      </c>
      <c r="D72" s="51" t="s">
        <v>75</v>
      </c>
      <c r="E72" s="51" t="str">
        <v>Otelfingen</v>
      </c>
    </row>
    <row r="73" spans="1:5">
      <c r="A73" s="51">
        <v>8304</v>
      </c>
      <c r="B73" s="51" t="s">
        <v>151</v>
      </c>
      <c r="C73" s="51" t="s">
        <v>151</v>
      </c>
      <c r="D73" s="51" t="s">
        <v>75</v>
      </c>
      <c r="E73" s="51" t="str">
        <v>Regensberg</v>
      </c>
    </row>
    <row r="74" spans="1:5">
      <c r="A74" s="51">
        <v>8195</v>
      </c>
      <c r="B74" s="51" t="s">
        <v>152</v>
      </c>
      <c r="C74" s="51" t="s">
        <v>152</v>
      </c>
      <c r="D74" s="51" t="s">
        <v>75</v>
      </c>
      <c r="E74" s="51" t="str">
        <v>Regensdorf</v>
      </c>
    </row>
    <row r="75" spans="1:5">
      <c r="A75" s="51">
        <v>8196</v>
      </c>
      <c r="B75" s="51" t="s">
        <v>153</v>
      </c>
      <c r="C75" s="51" t="s">
        <v>154</v>
      </c>
      <c r="D75" s="51" t="s">
        <v>75</v>
      </c>
      <c r="E75" s="51" t="str">
        <v>Rümlang</v>
      </c>
    </row>
    <row r="76" spans="1:5">
      <c r="A76" s="51">
        <v>8185</v>
      </c>
      <c r="B76" s="51" t="s">
        <v>155</v>
      </c>
      <c r="C76" s="51" t="s">
        <v>155</v>
      </c>
      <c r="D76" s="51" t="s">
        <v>75</v>
      </c>
      <c r="E76" s="51" t="str">
        <v>Schleinikon</v>
      </c>
    </row>
    <row r="77" spans="1:5">
      <c r="A77" s="51">
        <v>8164</v>
      </c>
      <c r="B77" s="51" t="s">
        <v>156</v>
      </c>
      <c r="C77" s="51" t="s">
        <v>156</v>
      </c>
      <c r="D77" s="51" t="s">
        <v>75</v>
      </c>
      <c r="E77" s="51" t="str">
        <v>Schöfflisdorf</v>
      </c>
    </row>
    <row r="78" spans="1:5">
      <c r="A78" s="51">
        <v>8113</v>
      </c>
      <c r="B78" s="51" t="s">
        <v>157</v>
      </c>
      <c r="C78" s="51" t="s">
        <v>157</v>
      </c>
      <c r="D78" s="51" t="s">
        <v>75</v>
      </c>
      <c r="E78" s="51" t="str">
        <v>Stadel</v>
      </c>
    </row>
    <row r="79" spans="1:5">
      <c r="A79" s="51">
        <v>8107</v>
      </c>
      <c r="B79" s="51" t="s">
        <v>158</v>
      </c>
      <c r="C79" s="51" t="s">
        <v>159</v>
      </c>
      <c r="D79" s="51" t="s">
        <v>75</v>
      </c>
      <c r="E79" s="51" t="str">
        <v>Steinmaur</v>
      </c>
    </row>
    <row r="80" spans="1:5">
      <c r="A80" s="51">
        <v>8108</v>
      </c>
      <c r="B80" s="51" t="s">
        <v>160</v>
      </c>
      <c r="C80" s="51" t="s">
        <v>160</v>
      </c>
      <c r="D80" s="51" t="s">
        <v>75</v>
      </c>
      <c r="E80" s="51" t="str">
        <v>Weiach</v>
      </c>
    </row>
    <row r="81" spans="1:5">
      <c r="A81" s="51">
        <v>8114</v>
      </c>
      <c r="B81" s="51" t="s">
        <v>161</v>
      </c>
      <c r="C81" s="51" t="s">
        <v>162</v>
      </c>
      <c r="D81" s="51" t="s">
        <v>75</v>
      </c>
      <c r="E81" s="51" t="str">
        <v>Bäretswil</v>
      </c>
    </row>
    <row r="82" spans="1:5">
      <c r="A82" s="51">
        <v>8157</v>
      </c>
      <c r="B82" s="51" t="s">
        <v>163</v>
      </c>
      <c r="C82" s="51" t="s">
        <v>163</v>
      </c>
      <c r="D82" s="51" t="s">
        <v>75</v>
      </c>
      <c r="E82" s="51" t="str">
        <v>Bubikon</v>
      </c>
    </row>
    <row r="83" spans="1:5">
      <c r="A83" s="51">
        <v>8115</v>
      </c>
      <c r="B83" s="51" t="s">
        <v>164</v>
      </c>
      <c r="C83" s="51" t="s">
        <v>164</v>
      </c>
      <c r="D83" s="51" t="s">
        <v>75</v>
      </c>
      <c r="E83" s="51" t="str">
        <v>Dürnten</v>
      </c>
    </row>
    <row r="84" spans="1:5">
      <c r="A84" s="51">
        <v>8173</v>
      </c>
      <c r="B84" s="51" t="s">
        <v>165</v>
      </c>
      <c r="C84" s="51" t="s">
        <v>165</v>
      </c>
      <c r="D84" s="51" t="s">
        <v>75</v>
      </c>
      <c r="E84" s="51" t="str">
        <v>Fischenthal</v>
      </c>
    </row>
    <row r="85" spans="1:5">
      <c r="A85" s="51">
        <v>8172</v>
      </c>
      <c r="B85" s="51" t="s">
        <v>166</v>
      </c>
      <c r="C85" s="51" t="s">
        <v>167</v>
      </c>
      <c r="D85" s="51" t="s">
        <v>75</v>
      </c>
      <c r="E85" s="51" t="str">
        <v>Gossau (ZH)</v>
      </c>
    </row>
    <row r="86" spans="1:5">
      <c r="A86" s="51">
        <v>8155</v>
      </c>
      <c r="B86" s="51" t="s">
        <v>168</v>
      </c>
      <c r="C86" s="51" t="s">
        <v>168</v>
      </c>
      <c r="D86" s="51" t="s">
        <v>75</v>
      </c>
      <c r="E86" s="51" t="str">
        <v>Grüningen</v>
      </c>
    </row>
    <row r="87" spans="1:5">
      <c r="A87" s="51">
        <v>8155</v>
      </c>
      <c r="B87" s="51" t="s">
        <v>169</v>
      </c>
      <c r="C87" s="51" t="s">
        <v>168</v>
      </c>
      <c r="D87" s="51" t="s">
        <v>75</v>
      </c>
      <c r="E87" s="51" t="str">
        <v>Hinwil</v>
      </c>
    </row>
    <row r="88" spans="1:5">
      <c r="A88" s="51">
        <v>8156</v>
      </c>
      <c r="B88" s="51" t="s">
        <v>170</v>
      </c>
      <c r="C88" s="51" t="s">
        <v>168</v>
      </c>
      <c r="D88" s="51" t="s">
        <v>75</v>
      </c>
      <c r="E88" s="51" t="str">
        <v>Rüti (ZH)</v>
      </c>
    </row>
    <row r="89" spans="1:5">
      <c r="A89" s="51">
        <v>8166</v>
      </c>
      <c r="B89" s="51" t="s">
        <v>171</v>
      </c>
      <c r="C89" s="51" t="s">
        <v>171</v>
      </c>
      <c r="D89" s="51" t="s">
        <v>75</v>
      </c>
      <c r="E89" s="51" t="str">
        <v>Seegräben</v>
      </c>
    </row>
    <row r="90" spans="1:5">
      <c r="A90" s="51">
        <v>8154</v>
      </c>
      <c r="B90" s="51" t="s">
        <v>172</v>
      </c>
      <c r="C90" s="51" t="s">
        <v>173</v>
      </c>
      <c r="D90" s="51" t="s">
        <v>75</v>
      </c>
      <c r="E90" s="51" t="str">
        <v>Wald (ZH)</v>
      </c>
    </row>
    <row r="91" spans="1:5">
      <c r="A91" s="51">
        <v>8165</v>
      </c>
      <c r="B91" s="51" t="s">
        <v>174</v>
      </c>
      <c r="C91" s="51" t="s">
        <v>174</v>
      </c>
      <c r="D91" s="51" t="s">
        <v>75</v>
      </c>
      <c r="E91" s="51" t="str">
        <v>Wetzikon (ZH)</v>
      </c>
    </row>
    <row r="92" spans="1:5">
      <c r="A92" s="51">
        <v>8112</v>
      </c>
      <c r="B92" s="51" t="s">
        <v>175</v>
      </c>
      <c r="C92" s="51" t="s">
        <v>175</v>
      </c>
      <c r="D92" s="51" t="s">
        <v>75</v>
      </c>
      <c r="E92" s="51" t="str">
        <v>Adliswil</v>
      </c>
    </row>
    <row r="93" spans="1:5">
      <c r="A93" s="51">
        <v>8158</v>
      </c>
      <c r="B93" s="51" t="s">
        <v>176</v>
      </c>
      <c r="C93" s="51" t="s">
        <v>176</v>
      </c>
      <c r="D93" s="51" t="s">
        <v>75</v>
      </c>
      <c r="E93" s="51" t="str">
        <v>Kilchberg (ZH)</v>
      </c>
    </row>
    <row r="94" spans="1:5">
      <c r="A94" s="51">
        <v>8105</v>
      </c>
      <c r="B94" s="51" t="s">
        <v>177</v>
      </c>
      <c r="C94" s="51" t="s">
        <v>177</v>
      </c>
      <c r="D94" s="51" t="s">
        <v>75</v>
      </c>
      <c r="E94" s="51" t="str">
        <v>Langnau am Albis</v>
      </c>
    </row>
    <row r="95" spans="1:5">
      <c r="A95" s="51">
        <v>8105</v>
      </c>
      <c r="B95" s="51" t="s">
        <v>178</v>
      </c>
      <c r="C95" s="51" t="s">
        <v>177</v>
      </c>
      <c r="D95" s="51" t="s">
        <v>75</v>
      </c>
      <c r="E95" s="51" t="str">
        <v>Oberrieden</v>
      </c>
    </row>
    <row r="96" spans="1:5">
      <c r="A96" s="51">
        <v>8106</v>
      </c>
      <c r="B96" s="51" t="s">
        <v>179</v>
      </c>
      <c r="C96" s="51" t="s">
        <v>177</v>
      </c>
      <c r="D96" s="51" t="s">
        <v>75</v>
      </c>
      <c r="E96" s="51" t="str">
        <v>Richterswil</v>
      </c>
    </row>
    <row r="97" spans="1:5">
      <c r="A97" s="51">
        <v>8153</v>
      </c>
      <c r="B97" s="51" t="s">
        <v>180</v>
      </c>
      <c r="C97" s="51" t="s">
        <v>180</v>
      </c>
      <c r="D97" s="51" t="s">
        <v>75</v>
      </c>
      <c r="E97" s="51" t="str">
        <v>Rüschlikon</v>
      </c>
    </row>
    <row r="98" spans="1:5">
      <c r="A98" s="51">
        <v>8165</v>
      </c>
      <c r="B98" s="51" t="s">
        <v>181</v>
      </c>
      <c r="C98" s="51" t="s">
        <v>181</v>
      </c>
      <c r="D98" s="51" t="s">
        <v>75</v>
      </c>
      <c r="E98" s="51" t="str">
        <v>Thalwil</v>
      </c>
    </row>
    <row r="99" spans="1:5">
      <c r="A99" s="51">
        <v>8165</v>
      </c>
      <c r="B99" s="51" t="s">
        <v>182</v>
      </c>
      <c r="C99" s="51" t="s">
        <v>182</v>
      </c>
      <c r="D99" s="51" t="s">
        <v>75</v>
      </c>
      <c r="E99" s="51" t="str">
        <v>Erlenbach (ZH)</v>
      </c>
    </row>
    <row r="100" spans="1:5">
      <c r="A100" s="51">
        <v>8174</v>
      </c>
      <c r="B100" s="51" t="s">
        <v>183</v>
      </c>
      <c r="C100" s="51" t="s">
        <v>184</v>
      </c>
      <c r="D100" s="51" t="s">
        <v>75</v>
      </c>
      <c r="E100" s="51" t="str">
        <v>Herrliberg</v>
      </c>
    </row>
    <row r="101" spans="1:5">
      <c r="A101" s="51">
        <v>8175</v>
      </c>
      <c r="B101" s="51" t="s">
        <v>185</v>
      </c>
      <c r="C101" s="51" t="s">
        <v>184</v>
      </c>
      <c r="D101" s="51" t="s">
        <v>75</v>
      </c>
      <c r="E101" s="51" t="str">
        <v>Hombrechtikon</v>
      </c>
    </row>
    <row r="102" spans="1:5">
      <c r="A102" s="51">
        <v>8162</v>
      </c>
      <c r="B102" s="51" t="s">
        <v>186</v>
      </c>
      <c r="C102" s="51" t="s">
        <v>186</v>
      </c>
      <c r="D102" s="51" t="s">
        <v>75</v>
      </c>
      <c r="E102" s="51" t="str">
        <v>Küsnacht (ZH)</v>
      </c>
    </row>
    <row r="103" spans="1:5">
      <c r="A103" s="51">
        <v>8162</v>
      </c>
      <c r="B103" s="51" t="s">
        <v>187</v>
      </c>
      <c r="C103" s="51" t="s">
        <v>186</v>
      </c>
      <c r="D103" s="51" t="s">
        <v>75</v>
      </c>
      <c r="E103" s="51" t="str">
        <v>Männedorf</v>
      </c>
    </row>
    <row r="104" spans="1:5">
      <c r="A104" s="51">
        <v>8187</v>
      </c>
      <c r="B104" s="51" t="s">
        <v>188</v>
      </c>
      <c r="C104" s="51" t="s">
        <v>188</v>
      </c>
      <c r="D104" s="51" t="s">
        <v>75</v>
      </c>
      <c r="E104" s="51" t="str">
        <v>Meilen</v>
      </c>
    </row>
    <row r="105" spans="1:5">
      <c r="A105" s="51">
        <v>8344</v>
      </c>
      <c r="B105" s="51" t="s">
        <v>189</v>
      </c>
      <c r="C105" s="51" t="s">
        <v>189</v>
      </c>
      <c r="D105" s="51" t="s">
        <v>75</v>
      </c>
      <c r="E105" s="51" t="str">
        <v>Oetwil am See</v>
      </c>
    </row>
    <row r="106" spans="1:5">
      <c r="A106" s="51">
        <v>8345</v>
      </c>
      <c r="B106" s="51" t="s">
        <v>190</v>
      </c>
      <c r="C106" s="51" t="s">
        <v>189</v>
      </c>
      <c r="D106" s="51" t="s">
        <v>75</v>
      </c>
      <c r="E106" s="51" t="str">
        <v>Stäfa</v>
      </c>
    </row>
    <row r="107" spans="1:5">
      <c r="A107" s="51">
        <v>8608</v>
      </c>
      <c r="B107" s="51" t="s">
        <v>191</v>
      </c>
      <c r="C107" s="51" t="s">
        <v>191</v>
      </c>
      <c r="D107" s="51" t="s">
        <v>75</v>
      </c>
      <c r="E107" s="51" t="str">
        <v>Uetikon am See</v>
      </c>
    </row>
    <row r="108" spans="1:5">
      <c r="A108" s="51">
        <v>8633</v>
      </c>
      <c r="B108" s="51" t="s">
        <v>192</v>
      </c>
      <c r="C108" s="51" t="s">
        <v>191</v>
      </c>
      <c r="D108" s="51" t="s">
        <v>75</v>
      </c>
      <c r="E108" s="51" t="str">
        <v>Zumikon</v>
      </c>
    </row>
    <row r="109" spans="1:5">
      <c r="A109" s="51">
        <v>8632</v>
      </c>
      <c r="B109" s="51" t="s">
        <v>193</v>
      </c>
      <c r="C109" s="51" t="s">
        <v>194</v>
      </c>
      <c r="D109" s="51" t="s">
        <v>75</v>
      </c>
      <c r="E109" s="51" t="str">
        <v>Zollikon</v>
      </c>
    </row>
    <row r="110" spans="1:5">
      <c r="A110" s="51">
        <v>8635</v>
      </c>
      <c r="B110" s="51" t="s">
        <v>194</v>
      </c>
      <c r="C110" s="51" t="s">
        <v>194</v>
      </c>
      <c r="D110" s="51" t="s">
        <v>75</v>
      </c>
      <c r="E110" s="51" t="str">
        <v>Fehraltorf</v>
      </c>
    </row>
    <row r="111" spans="1:5">
      <c r="A111" s="51">
        <v>8496</v>
      </c>
      <c r="B111" s="51" t="s">
        <v>195</v>
      </c>
      <c r="C111" s="51" t="s">
        <v>196</v>
      </c>
      <c r="D111" s="51" t="s">
        <v>75</v>
      </c>
      <c r="E111" s="51" t="str">
        <v>Hittnau</v>
      </c>
    </row>
    <row r="112" spans="1:5">
      <c r="A112" s="51">
        <v>8497</v>
      </c>
      <c r="B112" s="51" t="s">
        <v>196</v>
      </c>
      <c r="C112" s="51" t="s">
        <v>196</v>
      </c>
      <c r="D112" s="51" t="s">
        <v>75</v>
      </c>
      <c r="E112" s="51" t="str">
        <v>Lindau</v>
      </c>
    </row>
    <row r="113" spans="1:5">
      <c r="A113" s="51">
        <v>8498</v>
      </c>
      <c r="B113" s="51" t="s">
        <v>197</v>
      </c>
      <c r="C113" s="51" t="s">
        <v>196</v>
      </c>
      <c r="D113" s="51" t="s">
        <v>75</v>
      </c>
      <c r="E113" s="51" t="str">
        <v>Pfäffikon</v>
      </c>
    </row>
    <row r="114" spans="1:5">
      <c r="A114" s="51">
        <v>8614</v>
      </c>
      <c r="B114" s="51" t="s">
        <v>198</v>
      </c>
      <c r="C114" s="51" t="s">
        <v>199</v>
      </c>
      <c r="D114" s="51" t="s">
        <v>75</v>
      </c>
      <c r="E114" s="51" t="str">
        <v>Russikon</v>
      </c>
    </row>
    <row r="115" spans="1:5">
      <c r="A115" s="51">
        <v>8624</v>
      </c>
      <c r="B115" s="51" t="s">
        <v>200</v>
      </c>
      <c r="C115" s="51" t="s">
        <v>199</v>
      </c>
      <c r="D115" s="51" t="s">
        <v>75</v>
      </c>
      <c r="E115" s="51" t="str">
        <v>Weisslingen</v>
      </c>
    </row>
    <row r="116" spans="1:5">
      <c r="A116" s="51">
        <v>8625</v>
      </c>
      <c r="B116" s="51" t="s">
        <v>201</v>
      </c>
      <c r="C116" s="51" t="s">
        <v>199</v>
      </c>
      <c r="D116" s="51" t="s">
        <v>75</v>
      </c>
      <c r="E116" s="51" t="str">
        <v>Wila</v>
      </c>
    </row>
    <row r="117" spans="1:5">
      <c r="A117" s="51">
        <v>8626</v>
      </c>
      <c r="B117" s="51" t="s">
        <v>202</v>
      </c>
      <c r="C117" s="51" t="s">
        <v>199</v>
      </c>
      <c r="D117" s="51" t="s">
        <v>75</v>
      </c>
      <c r="E117" s="51" t="str">
        <v>Wildberg</v>
      </c>
    </row>
    <row r="118" spans="1:5">
      <c r="A118" s="51">
        <v>8627</v>
      </c>
      <c r="B118" s="51" t="s">
        <v>203</v>
      </c>
      <c r="C118" s="51" t="s">
        <v>203</v>
      </c>
      <c r="D118" s="51" t="s">
        <v>75</v>
      </c>
      <c r="E118" s="51" t="str">
        <v>Dübendorf</v>
      </c>
    </row>
    <row r="119" spans="1:5">
      <c r="A119" s="51">
        <v>8340</v>
      </c>
      <c r="B119" s="51" t="s">
        <v>204</v>
      </c>
      <c r="C119" s="51" t="s">
        <v>204</v>
      </c>
      <c r="D119" s="51" t="s">
        <v>75</v>
      </c>
      <c r="E119" s="51" t="str">
        <v>Egg</v>
      </c>
    </row>
    <row r="120" spans="1:5">
      <c r="A120" s="51">
        <v>8342</v>
      </c>
      <c r="B120" s="51" t="s">
        <v>205</v>
      </c>
      <c r="C120" s="51" t="s">
        <v>204</v>
      </c>
      <c r="D120" s="51" t="s">
        <v>75</v>
      </c>
      <c r="E120" s="51" t="str">
        <v>Fällanden</v>
      </c>
    </row>
    <row r="121" spans="1:5">
      <c r="A121" s="51">
        <v>8630</v>
      </c>
      <c r="B121" s="51" t="s">
        <v>206</v>
      </c>
      <c r="C121" s="51" t="s">
        <v>207</v>
      </c>
      <c r="D121" s="51" t="s">
        <v>75</v>
      </c>
      <c r="E121" s="51" t="str">
        <v>Greifensee</v>
      </c>
    </row>
    <row r="122" spans="1:5">
      <c r="A122" s="51">
        <v>8607</v>
      </c>
      <c r="B122" s="51" t="s">
        <v>208</v>
      </c>
      <c r="C122" s="51" t="s">
        <v>209</v>
      </c>
      <c r="D122" s="51" t="s">
        <v>75</v>
      </c>
      <c r="E122" s="51" t="str">
        <v>Maur</v>
      </c>
    </row>
    <row r="123" spans="1:5">
      <c r="A123" s="51">
        <v>8636</v>
      </c>
      <c r="B123" s="51" t="s">
        <v>210</v>
      </c>
      <c r="C123" s="51" t="s">
        <v>211</v>
      </c>
      <c r="D123" s="51" t="s">
        <v>75</v>
      </c>
      <c r="E123" s="51" t="str">
        <v>Mönchaltorf</v>
      </c>
    </row>
    <row r="124" spans="1:5">
      <c r="A124" s="51">
        <v>8637</v>
      </c>
      <c r="B124" s="51" t="s">
        <v>212</v>
      </c>
      <c r="C124" s="51" t="s">
        <v>211</v>
      </c>
      <c r="D124" s="51" t="s">
        <v>75</v>
      </c>
      <c r="E124" s="51" t="str">
        <v>Schwerzenbach</v>
      </c>
    </row>
    <row r="125" spans="1:5">
      <c r="A125" s="51">
        <v>8620</v>
      </c>
      <c r="B125" s="51" t="s">
        <v>213</v>
      </c>
      <c r="C125" s="51" t="s">
        <v>214</v>
      </c>
      <c r="D125" s="51" t="s">
        <v>75</v>
      </c>
      <c r="E125" s="51" t="str">
        <v>Uster</v>
      </c>
    </row>
    <row r="126" spans="1:5">
      <c r="A126" s="51">
        <v>8623</v>
      </c>
      <c r="B126" s="51" t="s">
        <v>213</v>
      </c>
      <c r="C126" s="51" t="s">
        <v>214</v>
      </c>
      <c r="D126" s="51" t="s">
        <v>75</v>
      </c>
      <c r="E126" s="51" t="str">
        <v>Volketswil</v>
      </c>
    </row>
    <row r="127" spans="1:5">
      <c r="A127" s="51">
        <v>8134</v>
      </c>
      <c r="B127" s="51" t="s">
        <v>215</v>
      </c>
      <c r="C127" s="51" t="s">
        <v>215</v>
      </c>
      <c r="D127" s="51" t="s">
        <v>75</v>
      </c>
      <c r="E127" s="51" t="str">
        <v>Wangen-Brüttisellen</v>
      </c>
    </row>
    <row r="128" spans="1:5">
      <c r="A128" s="51">
        <v>8802</v>
      </c>
      <c r="B128" s="51" t="s">
        <v>216</v>
      </c>
      <c r="C128" s="51" t="s">
        <v>217</v>
      </c>
      <c r="D128" s="51" t="s">
        <v>75</v>
      </c>
      <c r="E128" s="51" t="str">
        <v>Altikon</v>
      </c>
    </row>
    <row r="129" spans="1:5">
      <c r="A129" s="51">
        <v>8135</v>
      </c>
      <c r="B129" s="51" t="s">
        <v>218</v>
      </c>
      <c r="C129" s="51" t="s">
        <v>218</v>
      </c>
      <c r="D129" s="51" t="s">
        <v>75</v>
      </c>
      <c r="E129" s="51" t="str">
        <v>Brütten</v>
      </c>
    </row>
    <row r="130" spans="1:5">
      <c r="A130" s="51">
        <v>8942</v>
      </c>
      <c r="B130" s="51" t="s">
        <v>219</v>
      </c>
      <c r="C130" s="51" t="s">
        <v>219</v>
      </c>
      <c r="D130" s="51" t="s">
        <v>75</v>
      </c>
      <c r="E130" s="51" t="str">
        <v>Dägerlen</v>
      </c>
    </row>
    <row r="131" spans="1:5">
      <c r="A131" s="51">
        <v>8805</v>
      </c>
      <c r="B131" s="51" t="s">
        <v>220</v>
      </c>
      <c r="C131" s="51" t="s">
        <v>220</v>
      </c>
      <c r="D131" s="51" t="s">
        <v>75</v>
      </c>
      <c r="E131" s="51" t="str">
        <v>Dättlikon</v>
      </c>
    </row>
    <row r="132" spans="1:5">
      <c r="A132" s="51">
        <v>8833</v>
      </c>
      <c r="B132" s="51" t="s">
        <v>221</v>
      </c>
      <c r="C132" s="51" t="s">
        <v>220</v>
      </c>
      <c r="D132" s="51" t="s">
        <v>75</v>
      </c>
      <c r="E132" s="51" t="str">
        <v>Dinhard</v>
      </c>
    </row>
    <row r="133" spans="1:5">
      <c r="A133" s="51">
        <v>8803</v>
      </c>
      <c r="B133" s="51" t="s">
        <v>222</v>
      </c>
      <c r="C133" s="51" t="s">
        <v>222</v>
      </c>
      <c r="D133" s="51" t="s">
        <v>75</v>
      </c>
      <c r="E133" s="51" t="str">
        <v>Ellikon an der Thur</v>
      </c>
    </row>
    <row r="134" spans="1:5">
      <c r="A134" s="51">
        <v>8136</v>
      </c>
      <c r="B134" s="51" t="s">
        <v>223</v>
      </c>
      <c r="C134" s="51" t="s">
        <v>224</v>
      </c>
      <c r="D134" s="51" t="s">
        <v>75</v>
      </c>
      <c r="E134" s="51" t="str">
        <v>Elsau</v>
      </c>
    </row>
    <row r="135" spans="1:5">
      <c r="A135" s="51">
        <v>8800</v>
      </c>
      <c r="B135" s="51" t="s">
        <v>224</v>
      </c>
      <c r="C135" s="51" t="s">
        <v>224</v>
      </c>
      <c r="D135" s="51" t="s">
        <v>75</v>
      </c>
      <c r="E135" s="51" t="str">
        <v>Hagenbuch</v>
      </c>
    </row>
    <row r="136" spans="1:5">
      <c r="A136" s="51">
        <v>8703</v>
      </c>
      <c r="B136" s="51" t="s">
        <v>225</v>
      </c>
      <c r="C136" s="51" t="s">
        <v>226</v>
      </c>
      <c r="D136" s="51" t="s">
        <v>75</v>
      </c>
      <c r="E136" s="51" t="str">
        <v>Hettlingen</v>
      </c>
    </row>
    <row r="137" spans="1:5">
      <c r="A137" s="51">
        <v>8704</v>
      </c>
      <c r="B137" s="51" t="s">
        <v>227</v>
      </c>
      <c r="C137" s="51" t="s">
        <v>227</v>
      </c>
      <c r="D137" s="51" t="s">
        <v>75</v>
      </c>
      <c r="E137" s="51" t="str">
        <v>Neftenbach</v>
      </c>
    </row>
    <row r="138" spans="1:5">
      <c r="A138" s="51">
        <v>8634</v>
      </c>
      <c r="B138" s="51" t="s">
        <v>228</v>
      </c>
      <c r="C138" s="51" t="s">
        <v>228</v>
      </c>
      <c r="D138" s="51" t="s">
        <v>75</v>
      </c>
      <c r="E138" s="51" t="str">
        <v>Pfungen</v>
      </c>
    </row>
    <row r="139" spans="1:5">
      <c r="A139" s="51">
        <v>8714</v>
      </c>
      <c r="B139" s="51" t="s">
        <v>229</v>
      </c>
      <c r="C139" s="51" t="s">
        <v>228</v>
      </c>
      <c r="D139" s="51" t="s">
        <v>75</v>
      </c>
      <c r="E139" s="51" t="str">
        <v>Rickenbach (ZH)</v>
      </c>
    </row>
    <row r="140" spans="1:5">
      <c r="A140" s="51">
        <v>8127</v>
      </c>
      <c r="B140" s="51" t="s">
        <v>230</v>
      </c>
      <c r="C140" s="51" t="s">
        <v>231</v>
      </c>
      <c r="D140" s="51" t="s">
        <v>75</v>
      </c>
      <c r="E140" s="51" t="str">
        <v>Schlatt (ZH)</v>
      </c>
    </row>
    <row r="141" spans="1:5">
      <c r="A141" s="51">
        <v>8700</v>
      </c>
      <c r="B141" s="51" t="s">
        <v>232</v>
      </c>
      <c r="C141" s="51" t="s">
        <v>231</v>
      </c>
      <c r="D141" s="51" t="s">
        <v>75</v>
      </c>
      <c r="E141" s="51" t="str">
        <v>Seuzach</v>
      </c>
    </row>
    <row r="142" spans="1:5">
      <c r="A142" s="51">
        <v>8708</v>
      </c>
      <c r="B142" s="51" t="s">
        <v>233</v>
      </c>
      <c r="C142" s="51" t="s">
        <v>233</v>
      </c>
      <c r="D142" s="51" t="s">
        <v>75</v>
      </c>
      <c r="E142" s="51" t="str">
        <v>Turbenthal</v>
      </c>
    </row>
    <row r="143" spans="1:5">
      <c r="A143" s="51">
        <v>8706</v>
      </c>
      <c r="B143" s="51" t="s">
        <v>234</v>
      </c>
      <c r="C143" s="51" t="s">
        <v>234</v>
      </c>
      <c r="D143" s="51" t="s">
        <v>75</v>
      </c>
      <c r="E143" s="51" t="str">
        <v>Winterthur</v>
      </c>
    </row>
    <row r="144" spans="1:5">
      <c r="A144" s="51">
        <v>8618</v>
      </c>
      <c r="B144" s="51" t="s">
        <v>235</v>
      </c>
      <c r="C144" s="51" t="s">
        <v>235</v>
      </c>
      <c r="D144" s="51" t="s">
        <v>75</v>
      </c>
      <c r="E144" s="51" t="str">
        <v>Zell (ZH)</v>
      </c>
    </row>
    <row r="145" spans="1:5">
      <c r="A145" s="51">
        <v>8712</v>
      </c>
      <c r="B145" s="51" t="s">
        <v>236</v>
      </c>
      <c r="C145" s="51" t="s">
        <v>236</v>
      </c>
      <c r="D145" s="51" t="s">
        <v>75</v>
      </c>
      <c r="E145" s="51" t="str">
        <v>Aesch (ZH)</v>
      </c>
    </row>
    <row r="146" spans="1:5">
      <c r="A146" s="51">
        <v>8713</v>
      </c>
      <c r="B146" s="51" t="s">
        <v>237</v>
      </c>
      <c r="C146" s="51" t="s">
        <v>236</v>
      </c>
      <c r="D146" s="51" t="s">
        <v>75</v>
      </c>
      <c r="E146" s="51" t="str">
        <v>Birmensdorf (ZH)</v>
      </c>
    </row>
    <row r="147" spans="1:5">
      <c r="A147" s="51">
        <v>8707</v>
      </c>
      <c r="B147" s="51" t="s">
        <v>238</v>
      </c>
      <c r="C147" s="51" t="s">
        <v>238</v>
      </c>
      <c r="D147" s="51" t="s">
        <v>75</v>
      </c>
      <c r="E147" s="51" t="str">
        <v>Dietikon</v>
      </c>
    </row>
    <row r="148" spans="1:5">
      <c r="A148" s="51">
        <v>8126</v>
      </c>
      <c r="B148" s="51" t="s">
        <v>239</v>
      </c>
      <c r="C148" s="51" t="s">
        <v>239</v>
      </c>
      <c r="D148" s="51" t="s">
        <v>75</v>
      </c>
      <c r="E148" s="51" t="str">
        <v>Geroldswil</v>
      </c>
    </row>
    <row r="149" spans="1:5">
      <c r="A149" s="51">
        <v>8125</v>
      </c>
      <c r="B149" s="51" t="s">
        <v>240</v>
      </c>
      <c r="C149" s="51" t="s">
        <v>241</v>
      </c>
      <c r="D149" s="51" t="s">
        <v>75</v>
      </c>
      <c r="E149" s="51" t="str">
        <v>Oberengstringen</v>
      </c>
    </row>
    <row r="150" spans="1:5">
      <c r="A150" s="51">
        <v>8702</v>
      </c>
      <c r="B150" s="51" t="s">
        <v>241</v>
      </c>
      <c r="C150" s="51" t="s">
        <v>241</v>
      </c>
      <c r="D150" s="51" t="s">
        <v>75</v>
      </c>
      <c r="E150" s="51" t="str">
        <v>Oetwil an der Limmat</v>
      </c>
    </row>
    <row r="151" spans="1:5">
      <c r="A151" s="51">
        <v>8320</v>
      </c>
      <c r="B151" s="51" t="s">
        <v>242</v>
      </c>
      <c r="C151" s="51" t="s">
        <v>242</v>
      </c>
      <c r="D151" s="51" t="s">
        <v>75</v>
      </c>
      <c r="E151" s="51" t="str">
        <v>Schlieren</v>
      </c>
    </row>
    <row r="152" spans="1:5">
      <c r="A152" s="51">
        <v>8335</v>
      </c>
      <c r="B152" s="51" t="s">
        <v>243</v>
      </c>
      <c r="C152" s="51" t="s">
        <v>243</v>
      </c>
      <c r="D152" s="51" t="s">
        <v>75</v>
      </c>
      <c r="E152" s="51" t="str">
        <v>Uitikon</v>
      </c>
    </row>
    <row r="153" spans="1:5">
      <c r="A153" s="51">
        <v>8310</v>
      </c>
      <c r="B153" s="51" t="s">
        <v>244</v>
      </c>
      <c r="C153" s="51" t="s">
        <v>245</v>
      </c>
      <c r="D153" s="51" t="s">
        <v>75</v>
      </c>
      <c r="E153" s="51" t="str">
        <v>Unterengstringen</v>
      </c>
    </row>
    <row r="154" spans="1:5">
      <c r="A154" s="51">
        <v>8310</v>
      </c>
      <c r="B154" s="51" t="s">
        <v>246</v>
      </c>
      <c r="C154" s="51" t="s">
        <v>245</v>
      </c>
      <c r="D154" s="51" t="s">
        <v>75</v>
      </c>
      <c r="E154" s="51" t="str">
        <v>Urdorf</v>
      </c>
    </row>
    <row r="155" spans="1:5">
      <c r="A155" s="51">
        <v>8312</v>
      </c>
      <c r="B155" s="51" t="s">
        <v>247</v>
      </c>
      <c r="C155" s="51" t="s">
        <v>245</v>
      </c>
      <c r="D155" s="51" t="s">
        <v>75</v>
      </c>
      <c r="E155" s="51" t="str">
        <v>Weiningen (ZH)</v>
      </c>
    </row>
    <row r="156" spans="1:5">
      <c r="A156" s="51">
        <v>8315</v>
      </c>
      <c r="B156" s="51" t="s">
        <v>245</v>
      </c>
      <c r="C156" s="51" t="s">
        <v>245</v>
      </c>
      <c r="D156" s="51" t="s">
        <v>75</v>
      </c>
      <c r="E156" s="51" t="str">
        <v>Zürich</v>
      </c>
    </row>
    <row r="157" spans="1:5">
      <c r="A157" s="51">
        <v>8317</v>
      </c>
      <c r="B157" s="51" t="s">
        <v>248</v>
      </c>
      <c r="C157" s="51" t="s">
        <v>245</v>
      </c>
      <c r="D157" s="51" t="s">
        <v>75</v>
      </c>
      <c r="E157" s="51" t="str">
        <v>Stammheim</v>
      </c>
    </row>
    <row r="158" spans="1:5">
      <c r="A158" s="51">
        <v>8330</v>
      </c>
      <c r="B158" s="51" t="s">
        <v>249</v>
      </c>
      <c r="C158" s="51" t="s">
        <v>250</v>
      </c>
      <c r="D158" s="51" t="s">
        <v>75</v>
      </c>
      <c r="E158" s="51" t="str">
        <v>Wädenswil</v>
      </c>
    </row>
    <row r="159" spans="1:5">
      <c r="A159" s="51">
        <v>8331</v>
      </c>
      <c r="B159" s="51" t="s">
        <v>251</v>
      </c>
      <c r="C159" s="51" t="s">
        <v>250</v>
      </c>
      <c r="D159" s="51" t="s">
        <v>75</v>
      </c>
      <c r="E159" s="51" t="str">
        <v>Elgg</v>
      </c>
    </row>
    <row r="160" spans="1:5">
      <c r="A160" s="51">
        <v>8322</v>
      </c>
      <c r="B160" s="51" t="s">
        <v>252</v>
      </c>
      <c r="C160" s="51" t="s">
        <v>253</v>
      </c>
      <c r="D160" s="51" t="s">
        <v>75</v>
      </c>
      <c r="E160" s="51" t="str">
        <v>Horgen</v>
      </c>
    </row>
    <row r="161" spans="1:5">
      <c r="A161" s="51">
        <v>8322</v>
      </c>
      <c r="B161" s="51" t="s">
        <v>254</v>
      </c>
      <c r="C161" s="51" t="s">
        <v>253</v>
      </c>
      <c r="D161" s="51" t="s">
        <v>75</v>
      </c>
      <c r="E161" s="51" t="str">
        <v>Illnau-Effretikon</v>
      </c>
    </row>
    <row r="162" spans="1:5">
      <c r="A162" s="51">
        <v>8332</v>
      </c>
      <c r="B162" s="51" t="s">
        <v>253</v>
      </c>
      <c r="C162" s="51" t="s">
        <v>253</v>
      </c>
      <c r="D162" s="51" t="s">
        <v>75</v>
      </c>
      <c r="E162" s="51" t="str">
        <v>Bauma</v>
      </c>
    </row>
    <row r="163" spans="1:5">
      <c r="A163" s="51">
        <v>8332</v>
      </c>
      <c r="B163" s="51" t="s">
        <v>255</v>
      </c>
      <c r="C163" s="51" t="s">
        <v>253</v>
      </c>
      <c r="D163" s="51" t="s">
        <v>75</v>
      </c>
      <c r="E163" s="51" t="str">
        <v>Wiesendangen</v>
      </c>
    </row>
    <row r="164" spans="1:5">
      <c r="A164" s="51">
        <v>8484</v>
      </c>
      <c r="B164" s="51" t="s">
        <v>256</v>
      </c>
      <c r="C164" s="51" t="s">
        <v>256</v>
      </c>
      <c r="D164" s="51" t="s">
        <v>75</v>
      </c>
      <c r="E164" s="51" t="str">
        <v>Aarberg</v>
      </c>
    </row>
    <row r="165" spans="1:5">
      <c r="A165" s="51">
        <v>8484</v>
      </c>
      <c r="B165" s="51" t="s">
        <v>257</v>
      </c>
      <c r="C165" s="51" t="s">
        <v>256</v>
      </c>
      <c r="D165" s="51" t="s">
        <v>75</v>
      </c>
      <c r="E165" s="51" t="str">
        <v>Bargen (BE)</v>
      </c>
    </row>
    <row r="166" spans="1:5">
      <c r="A166" s="51">
        <v>8484</v>
      </c>
      <c r="B166" s="51" t="s">
        <v>258</v>
      </c>
      <c r="C166" s="51" t="s">
        <v>256</v>
      </c>
      <c r="D166" s="51" t="s">
        <v>75</v>
      </c>
      <c r="E166" s="51" t="str">
        <v>Grossaffoltern</v>
      </c>
    </row>
    <row r="167" spans="1:5">
      <c r="A167" s="51">
        <v>8492</v>
      </c>
      <c r="B167" s="51" t="s">
        <v>259</v>
      </c>
      <c r="C167" s="51" t="s">
        <v>259</v>
      </c>
      <c r="D167" s="51" t="s">
        <v>75</v>
      </c>
      <c r="E167" s="51" t="str">
        <v>Kallnach</v>
      </c>
    </row>
    <row r="168" spans="1:5">
      <c r="A168" s="51">
        <v>8489</v>
      </c>
      <c r="B168" s="51" t="s">
        <v>260</v>
      </c>
      <c r="C168" s="51" t="s">
        <v>260</v>
      </c>
      <c r="D168" s="51" t="s">
        <v>75</v>
      </c>
      <c r="E168" s="51" t="str">
        <v>Kappelen</v>
      </c>
    </row>
    <row r="169" spans="1:5">
      <c r="A169" s="51">
        <v>8489</v>
      </c>
      <c r="B169" s="51" t="s">
        <v>261</v>
      </c>
      <c r="C169" s="51" t="s">
        <v>260</v>
      </c>
      <c r="D169" s="51" t="s">
        <v>75</v>
      </c>
      <c r="E169" s="51" t="str">
        <v>Lyss</v>
      </c>
    </row>
    <row r="170" spans="1:5">
      <c r="A170" s="51">
        <v>8489</v>
      </c>
      <c r="B170" s="51" t="s">
        <v>262</v>
      </c>
      <c r="C170" s="51" t="s">
        <v>260</v>
      </c>
      <c r="D170" s="51" t="s">
        <v>75</v>
      </c>
      <c r="E170" s="51" t="str">
        <v>Meikirch</v>
      </c>
    </row>
    <row r="171" spans="1:5">
      <c r="A171" s="51">
        <v>8044</v>
      </c>
      <c r="B171" s="51" t="s">
        <v>263</v>
      </c>
      <c r="C171" s="51" t="s">
        <v>264</v>
      </c>
      <c r="D171" s="51" t="s">
        <v>75</v>
      </c>
      <c r="E171" s="51" t="str">
        <v>Radelfingen</v>
      </c>
    </row>
    <row r="172" spans="1:5">
      <c r="A172" s="51">
        <v>8600</v>
      </c>
      <c r="B172" s="51" t="s">
        <v>264</v>
      </c>
      <c r="C172" s="51" t="s">
        <v>264</v>
      </c>
      <c r="D172" s="51" t="s">
        <v>75</v>
      </c>
      <c r="E172" s="51" t="str">
        <v>Rapperswil (BE)</v>
      </c>
    </row>
    <row r="173" spans="1:5">
      <c r="A173" s="51">
        <v>8132</v>
      </c>
      <c r="B173" s="51" t="s">
        <v>265</v>
      </c>
      <c r="C173" s="51" t="s">
        <v>266</v>
      </c>
      <c r="D173" s="51" t="s">
        <v>75</v>
      </c>
      <c r="E173" s="51" t="str">
        <v>Schüpfen</v>
      </c>
    </row>
    <row r="174" spans="1:5">
      <c r="A174" s="51">
        <v>8132</v>
      </c>
      <c r="B174" s="51" t="s">
        <v>267</v>
      </c>
      <c r="C174" s="51" t="s">
        <v>266</v>
      </c>
      <c r="D174" s="51" t="s">
        <v>75</v>
      </c>
      <c r="E174" s="51" t="str">
        <v>Seedorf (BE)</v>
      </c>
    </row>
    <row r="175" spans="1:5">
      <c r="A175" s="51">
        <v>8133</v>
      </c>
      <c r="B175" s="51" t="s">
        <v>268</v>
      </c>
      <c r="C175" s="51" t="s">
        <v>266</v>
      </c>
      <c r="D175" s="51" t="s">
        <v>75</v>
      </c>
      <c r="E175" s="51" t="str">
        <v>Aarwangen</v>
      </c>
    </row>
    <row r="176" spans="1:5">
      <c r="A176" s="51">
        <v>8117</v>
      </c>
      <c r="B176" s="51" t="s">
        <v>269</v>
      </c>
      <c r="C176" s="51" t="s">
        <v>269</v>
      </c>
      <c r="D176" s="51" t="s">
        <v>75</v>
      </c>
      <c r="E176" s="51" t="str">
        <v>Auswil</v>
      </c>
    </row>
    <row r="177" spans="1:5">
      <c r="A177" s="51">
        <v>8118</v>
      </c>
      <c r="B177" s="51" t="s">
        <v>270</v>
      </c>
      <c r="C177" s="51" t="s">
        <v>269</v>
      </c>
      <c r="D177" s="51" t="s">
        <v>75</v>
      </c>
      <c r="E177" s="51" t="str">
        <v>Bannwil</v>
      </c>
    </row>
    <row r="178" spans="1:5">
      <c r="A178" s="51">
        <v>8121</v>
      </c>
      <c r="B178" s="51" t="s">
        <v>271</v>
      </c>
      <c r="C178" s="51" t="s">
        <v>269</v>
      </c>
      <c r="D178" s="51" t="s">
        <v>75</v>
      </c>
      <c r="E178" s="51" t="str">
        <v>Bleienbach</v>
      </c>
    </row>
    <row r="179" spans="1:5">
      <c r="A179" s="51">
        <v>8606</v>
      </c>
      <c r="B179" s="51" t="s">
        <v>272</v>
      </c>
      <c r="C179" s="51" t="s">
        <v>272</v>
      </c>
      <c r="D179" s="51" t="s">
        <v>75</v>
      </c>
      <c r="E179" s="51" t="str">
        <v>Busswil bei Melchnau</v>
      </c>
    </row>
    <row r="180" spans="1:5">
      <c r="A180" s="51">
        <v>8122</v>
      </c>
      <c r="B180" s="51" t="s">
        <v>273</v>
      </c>
      <c r="C180" s="51" t="s">
        <v>274</v>
      </c>
      <c r="D180" s="51" t="s">
        <v>75</v>
      </c>
      <c r="E180" s="51" t="str">
        <v>Gondiswil</v>
      </c>
    </row>
    <row r="181" spans="1:5">
      <c r="A181" s="51">
        <v>8123</v>
      </c>
      <c r="B181" s="51" t="s">
        <v>275</v>
      </c>
      <c r="C181" s="51" t="s">
        <v>274</v>
      </c>
      <c r="D181" s="51" t="s">
        <v>75</v>
      </c>
      <c r="E181" s="51" t="str">
        <v>Langenthal</v>
      </c>
    </row>
    <row r="182" spans="1:5">
      <c r="A182" s="51">
        <v>8124</v>
      </c>
      <c r="B182" s="51" t="s">
        <v>274</v>
      </c>
      <c r="C182" s="51" t="s">
        <v>274</v>
      </c>
      <c r="D182" s="51" t="s">
        <v>75</v>
      </c>
      <c r="E182" s="51" t="str">
        <v>Lotzwil</v>
      </c>
    </row>
    <row r="183" spans="1:5">
      <c r="A183" s="51">
        <v>8617</v>
      </c>
      <c r="B183" s="51" t="s">
        <v>276</v>
      </c>
      <c r="C183" s="51" t="s">
        <v>276</v>
      </c>
      <c r="D183" s="51" t="s">
        <v>75</v>
      </c>
      <c r="E183" s="51" t="str">
        <v>Madiswil</v>
      </c>
    </row>
    <row r="184" spans="1:5">
      <c r="A184" s="51">
        <v>8603</v>
      </c>
      <c r="B184" s="51" t="s">
        <v>277</v>
      </c>
      <c r="C184" s="51" t="s">
        <v>277</v>
      </c>
      <c r="D184" s="51" t="s">
        <v>75</v>
      </c>
      <c r="E184" s="51" t="str">
        <v>Melchnau</v>
      </c>
    </row>
    <row r="185" spans="1:5">
      <c r="A185" s="51">
        <v>8606</v>
      </c>
      <c r="B185" s="51" t="s">
        <v>278</v>
      </c>
      <c r="C185" s="51" t="s">
        <v>279</v>
      </c>
      <c r="D185" s="51" t="s">
        <v>75</v>
      </c>
      <c r="E185" s="51" t="str">
        <v>Oeschenbach</v>
      </c>
    </row>
    <row r="186" spans="1:5">
      <c r="A186" s="51">
        <v>8610</v>
      </c>
      <c r="B186" s="51" t="s">
        <v>279</v>
      </c>
      <c r="C186" s="51" t="s">
        <v>279</v>
      </c>
      <c r="D186" s="51" t="s">
        <v>75</v>
      </c>
      <c r="E186" s="51" t="str">
        <v>Reisiswil</v>
      </c>
    </row>
    <row r="187" spans="1:5">
      <c r="A187" s="51">
        <v>8614</v>
      </c>
      <c r="B187" s="51" t="s">
        <v>280</v>
      </c>
      <c r="C187" s="51" t="s">
        <v>279</v>
      </c>
      <c r="D187" s="51" t="s">
        <v>75</v>
      </c>
      <c r="E187" s="51" t="str">
        <v>Roggwil (BE)</v>
      </c>
    </row>
    <row r="188" spans="1:5">
      <c r="A188" s="51">
        <v>8615</v>
      </c>
      <c r="B188" s="51" t="s">
        <v>281</v>
      </c>
      <c r="C188" s="51" t="s">
        <v>279</v>
      </c>
      <c r="D188" s="51" t="s">
        <v>75</v>
      </c>
      <c r="E188" s="51" t="str">
        <v>Rohrbach</v>
      </c>
    </row>
    <row r="189" spans="1:5">
      <c r="A189" s="51">
        <v>8615</v>
      </c>
      <c r="B189" s="51" t="s">
        <v>282</v>
      </c>
      <c r="C189" s="51" t="s">
        <v>279</v>
      </c>
      <c r="D189" s="51" t="s">
        <v>75</v>
      </c>
      <c r="E189" s="51" t="str">
        <v>Rohrbachgraben</v>
      </c>
    </row>
    <row r="190" spans="1:5">
      <c r="A190" s="51">
        <v>8616</v>
      </c>
      <c r="B190" s="51" t="s">
        <v>283</v>
      </c>
      <c r="C190" s="51" t="s">
        <v>279</v>
      </c>
      <c r="D190" s="51" t="s">
        <v>75</v>
      </c>
      <c r="E190" s="51" t="str">
        <v>Rütschelen</v>
      </c>
    </row>
    <row r="191" spans="1:5">
      <c r="A191" s="51">
        <v>8604</v>
      </c>
      <c r="B191" s="51" t="s">
        <v>284</v>
      </c>
      <c r="C191" s="51" t="s">
        <v>284</v>
      </c>
      <c r="D191" s="51" t="s">
        <v>75</v>
      </c>
      <c r="E191" s="51" t="str">
        <v>Schwarzhäusern</v>
      </c>
    </row>
    <row r="192" spans="1:5">
      <c r="A192" s="51">
        <v>8605</v>
      </c>
      <c r="B192" s="51" t="s">
        <v>285</v>
      </c>
      <c r="C192" s="51" t="s">
        <v>284</v>
      </c>
      <c r="D192" s="51" t="s">
        <v>75</v>
      </c>
      <c r="E192" s="51" t="str">
        <v>Thunstetten</v>
      </c>
    </row>
    <row r="193" spans="1:5">
      <c r="A193" s="51">
        <v>8306</v>
      </c>
      <c r="B193" s="51" t="s">
        <v>286</v>
      </c>
      <c r="C193" s="51" t="s">
        <v>287</v>
      </c>
      <c r="D193" s="51" t="s">
        <v>75</v>
      </c>
      <c r="E193" s="51" t="str">
        <v>Ursenbach</v>
      </c>
    </row>
    <row r="194" spans="1:5">
      <c r="A194" s="51">
        <v>8602</v>
      </c>
      <c r="B194" s="51" t="s">
        <v>288</v>
      </c>
      <c r="C194" s="51" t="s">
        <v>287</v>
      </c>
      <c r="D194" s="51" t="s">
        <v>75</v>
      </c>
      <c r="E194" s="51" t="str">
        <v>Wynau</v>
      </c>
    </row>
    <row r="195" spans="1:5">
      <c r="A195" s="51">
        <v>8479</v>
      </c>
      <c r="B195" s="51" t="s">
        <v>289</v>
      </c>
      <c r="C195" s="51" t="s">
        <v>289</v>
      </c>
      <c r="D195" s="51" t="s">
        <v>75</v>
      </c>
      <c r="E195" s="51" t="str">
        <v>Bern</v>
      </c>
    </row>
    <row r="196" spans="1:5">
      <c r="A196" s="51">
        <v>8311</v>
      </c>
      <c r="B196" s="51" t="s">
        <v>290</v>
      </c>
      <c r="C196" s="51" t="s">
        <v>290</v>
      </c>
      <c r="D196" s="51" t="s">
        <v>75</v>
      </c>
      <c r="E196" s="51" t="str">
        <v>Bolligen</v>
      </c>
    </row>
    <row r="197" spans="1:5">
      <c r="A197" s="51">
        <v>8471</v>
      </c>
      <c r="B197" s="51" t="s">
        <v>291</v>
      </c>
      <c r="C197" s="51" t="s">
        <v>292</v>
      </c>
      <c r="D197" s="51" t="s">
        <v>75</v>
      </c>
      <c r="E197" s="51" t="str">
        <v>Bremgarten bei Bern</v>
      </c>
    </row>
    <row r="198" spans="1:5">
      <c r="A198" s="51">
        <v>8471</v>
      </c>
      <c r="B198" s="51" t="s">
        <v>292</v>
      </c>
      <c r="C198" s="51" t="s">
        <v>292</v>
      </c>
      <c r="D198" s="51" t="s">
        <v>75</v>
      </c>
      <c r="E198" s="51" t="str">
        <v>Kirchlindach</v>
      </c>
    </row>
    <row r="199" spans="1:5">
      <c r="A199" s="51">
        <v>8471</v>
      </c>
      <c r="B199" s="51" t="s">
        <v>293</v>
      </c>
      <c r="C199" s="51" t="s">
        <v>292</v>
      </c>
      <c r="D199" s="51" t="s">
        <v>75</v>
      </c>
      <c r="E199" s="51" t="str">
        <v>Köniz</v>
      </c>
    </row>
    <row r="200" spans="1:5">
      <c r="A200" s="51">
        <v>8471</v>
      </c>
      <c r="B200" s="51" t="s">
        <v>294</v>
      </c>
      <c r="C200" s="51" t="s">
        <v>292</v>
      </c>
      <c r="D200" s="51" t="s">
        <v>75</v>
      </c>
      <c r="E200" s="51" t="str">
        <v>Muri bei Bern</v>
      </c>
    </row>
    <row r="201" spans="1:5">
      <c r="A201" s="51">
        <v>8471</v>
      </c>
      <c r="B201" s="51" t="s">
        <v>295</v>
      </c>
      <c r="C201" s="51" t="s">
        <v>292</v>
      </c>
      <c r="D201" s="51" t="s">
        <v>75</v>
      </c>
      <c r="E201" s="51" t="str">
        <v>Oberbalm</v>
      </c>
    </row>
    <row r="202" spans="1:5">
      <c r="A202" s="51">
        <v>8421</v>
      </c>
      <c r="B202" s="51" t="s">
        <v>296</v>
      </c>
      <c r="C202" s="51" t="s">
        <v>296</v>
      </c>
      <c r="D202" s="51" t="s">
        <v>75</v>
      </c>
      <c r="E202" s="51" t="str">
        <v>Stettlen</v>
      </c>
    </row>
    <row r="203" spans="1:5">
      <c r="A203" s="51">
        <v>8474</v>
      </c>
      <c r="B203" s="51" t="s">
        <v>297</v>
      </c>
      <c r="C203" s="51" t="s">
        <v>297</v>
      </c>
      <c r="D203" s="51" t="s">
        <v>75</v>
      </c>
      <c r="E203" s="51" t="str">
        <v>Vechigen</v>
      </c>
    </row>
    <row r="204" spans="1:5">
      <c r="A204" s="51">
        <v>8548</v>
      </c>
      <c r="B204" s="51" t="s">
        <v>298</v>
      </c>
      <c r="C204" s="51" t="s">
        <v>298</v>
      </c>
      <c r="D204" s="51" t="s">
        <v>75</v>
      </c>
      <c r="E204" s="51" t="str">
        <v>Wohlen bei Bern</v>
      </c>
    </row>
    <row r="205" spans="1:5">
      <c r="A205" s="51">
        <v>8352</v>
      </c>
      <c r="B205" s="51" t="s">
        <v>299</v>
      </c>
      <c r="C205" s="51" t="s">
        <v>299</v>
      </c>
      <c r="D205" s="51" t="s">
        <v>75</v>
      </c>
      <c r="E205" s="51" t="str">
        <v>Zollikofen</v>
      </c>
    </row>
    <row r="206" spans="1:5">
      <c r="A206" s="51">
        <v>8523</v>
      </c>
      <c r="B206" s="51" t="s">
        <v>300</v>
      </c>
      <c r="C206" s="51" t="s">
        <v>301</v>
      </c>
      <c r="D206" s="51" t="s">
        <v>75</v>
      </c>
      <c r="E206" s="51" t="str">
        <v>Ittigen</v>
      </c>
    </row>
    <row r="207" spans="1:5">
      <c r="A207" s="51">
        <v>8442</v>
      </c>
      <c r="B207" s="51" t="s">
        <v>302</v>
      </c>
      <c r="C207" s="51" t="s">
        <v>302</v>
      </c>
      <c r="D207" s="51" t="s">
        <v>75</v>
      </c>
      <c r="E207" s="51" t="str">
        <v>Ostermundigen</v>
      </c>
    </row>
    <row r="208" spans="1:5">
      <c r="A208" s="51">
        <v>8412</v>
      </c>
      <c r="B208" s="51" t="s">
        <v>303</v>
      </c>
      <c r="C208" s="51" t="s">
        <v>304</v>
      </c>
      <c r="D208" s="51" t="s">
        <v>75</v>
      </c>
      <c r="E208" s="51" t="str">
        <v>Biel/Bienne</v>
      </c>
    </row>
    <row r="209" spans="1:5">
      <c r="A209" s="51">
        <v>8412</v>
      </c>
      <c r="B209" s="51" t="s">
        <v>305</v>
      </c>
      <c r="C209" s="51" t="s">
        <v>304</v>
      </c>
      <c r="D209" s="51" t="s">
        <v>75</v>
      </c>
      <c r="E209" s="51" t="str">
        <v>Evilard</v>
      </c>
    </row>
    <row r="210" spans="1:5">
      <c r="A210" s="51">
        <v>8412</v>
      </c>
      <c r="B210" s="51" t="s">
        <v>306</v>
      </c>
      <c r="C210" s="51" t="s">
        <v>304</v>
      </c>
      <c r="D210" s="51" t="s">
        <v>75</v>
      </c>
      <c r="E210" s="51" t="str">
        <v>Arch</v>
      </c>
    </row>
    <row r="211" spans="1:5">
      <c r="A211" s="51">
        <v>8413</v>
      </c>
      <c r="B211" s="51" t="s">
        <v>304</v>
      </c>
      <c r="C211" s="51" t="s">
        <v>304</v>
      </c>
      <c r="D211" s="51" t="s">
        <v>75</v>
      </c>
      <c r="E211" s="51" t="str">
        <v>Büetigen</v>
      </c>
    </row>
    <row r="212" spans="1:5">
      <c r="A212" s="51">
        <v>8422</v>
      </c>
      <c r="B212" s="51" t="s">
        <v>307</v>
      </c>
      <c r="C212" s="51" t="s">
        <v>307</v>
      </c>
      <c r="D212" s="51" t="s">
        <v>75</v>
      </c>
      <c r="E212" s="51" t="str">
        <v>Büren an der Aare</v>
      </c>
    </row>
    <row r="213" spans="1:5">
      <c r="A213" s="51">
        <v>8545</v>
      </c>
      <c r="B213" s="51" t="s">
        <v>308</v>
      </c>
      <c r="C213" s="51" t="s">
        <v>309</v>
      </c>
      <c r="D213" s="51" t="s">
        <v>75</v>
      </c>
      <c r="E213" s="51" t="str">
        <v>Diessbach bei Büren</v>
      </c>
    </row>
    <row r="214" spans="1:5">
      <c r="A214" s="51">
        <v>8545</v>
      </c>
      <c r="B214" s="51" t="s">
        <v>310</v>
      </c>
      <c r="C214" s="51" t="s">
        <v>309</v>
      </c>
      <c r="D214" s="51" t="s">
        <v>75</v>
      </c>
      <c r="E214" s="51" t="str">
        <v>Dotzigen</v>
      </c>
    </row>
    <row r="215" spans="1:5">
      <c r="A215" s="51">
        <v>8418</v>
      </c>
      <c r="B215" s="51" t="s">
        <v>311</v>
      </c>
      <c r="C215" s="51" t="s">
        <v>312</v>
      </c>
      <c r="D215" s="51" t="s">
        <v>75</v>
      </c>
      <c r="E215" s="51" t="str">
        <v>Lengnau (BE)</v>
      </c>
    </row>
    <row r="216" spans="1:5">
      <c r="A216" s="51">
        <v>8472</v>
      </c>
      <c r="B216" s="51" t="s">
        <v>313</v>
      </c>
      <c r="C216" s="51" t="s">
        <v>313</v>
      </c>
      <c r="D216" s="51" t="s">
        <v>75</v>
      </c>
      <c r="E216" s="51" t="str">
        <v>Leuzigen</v>
      </c>
    </row>
    <row r="217" spans="1:5">
      <c r="A217" s="51">
        <v>8488</v>
      </c>
      <c r="B217" s="51" t="s">
        <v>314</v>
      </c>
      <c r="C217" s="51" t="s">
        <v>314</v>
      </c>
      <c r="D217" s="51" t="s">
        <v>75</v>
      </c>
      <c r="E217" s="51" t="str">
        <v>Meienried</v>
      </c>
    </row>
    <row r="218" spans="1:5">
      <c r="A218" s="51">
        <v>8495</v>
      </c>
      <c r="B218" s="51" t="s">
        <v>315</v>
      </c>
      <c r="C218" s="51" t="s">
        <v>314</v>
      </c>
      <c r="D218" s="51" t="s">
        <v>75</v>
      </c>
      <c r="E218" s="51" t="str">
        <v>Meinisberg</v>
      </c>
    </row>
    <row r="219" spans="1:5">
      <c r="A219" s="51">
        <v>8352</v>
      </c>
      <c r="B219" s="51" t="s">
        <v>316</v>
      </c>
      <c r="C219" s="51" t="s">
        <v>317</v>
      </c>
      <c r="D219" s="51" t="s">
        <v>75</v>
      </c>
      <c r="E219" s="51" t="str">
        <v>Oberwil bei Büren</v>
      </c>
    </row>
    <row r="220" spans="1:5">
      <c r="A220" s="51">
        <v>8400</v>
      </c>
      <c r="B220" s="51" t="s">
        <v>317</v>
      </c>
      <c r="C220" s="51" t="s">
        <v>317</v>
      </c>
      <c r="D220" s="51" t="s">
        <v>75</v>
      </c>
      <c r="E220" s="51" t="str">
        <v>Pieterlen</v>
      </c>
    </row>
    <row r="221" spans="1:5">
      <c r="A221" s="51">
        <v>8404</v>
      </c>
      <c r="B221" s="51" t="s">
        <v>317</v>
      </c>
      <c r="C221" s="51" t="s">
        <v>317</v>
      </c>
      <c r="D221" s="51" t="s">
        <v>75</v>
      </c>
      <c r="E221" s="51" t="str">
        <v>Rüti bei Büren</v>
      </c>
    </row>
    <row r="222" spans="1:5">
      <c r="A222" s="51">
        <v>8404</v>
      </c>
      <c r="B222" s="51" t="s">
        <v>318</v>
      </c>
      <c r="C222" s="51" t="s">
        <v>317</v>
      </c>
      <c r="D222" s="51" t="s">
        <v>75</v>
      </c>
      <c r="E222" s="51" t="str">
        <v>Wengi</v>
      </c>
    </row>
    <row r="223" spans="1:5">
      <c r="A223" s="51">
        <v>8404</v>
      </c>
      <c r="B223" s="51" t="s">
        <v>319</v>
      </c>
      <c r="C223" s="51" t="s">
        <v>317</v>
      </c>
      <c r="D223" s="51" t="s">
        <v>75</v>
      </c>
      <c r="E223" s="51" t="str">
        <v>Aefligen</v>
      </c>
    </row>
    <row r="224" spans="1:5">
      <c r="A224" s="51">
        <v>8405</v>
      </c>
      <c r="B224" s="51" t="s">
        <v>317</v>
      </c>
      <c r="C224" s="51" t="s">
        <v>317</v>
      </c>
      <c r="D224" s="51" t="s">
        <v>75</v>
      </c>
      <c r="E224" s="51" t="str">
        <v>Alchenstorf</v>
      </c>
    </row>
    <row r="225" spans="1:5">
      <c r="A225" s="51">
        <v>8406</v>
      </c>
      <c r="B225" s="51" t="s">
        <v>317</v>
      </c>
      <c r="C225" s="51" t="s">
        <v>317</v>
      </c>
      <c r="D225" s="51" t="s">
        <v>75</v>
      </c>
      <c r="E225" s="51" t="str">
        <v>Bäriswil</v>
      </c>
    </row>
    <row r="226" spans="1:5">
      <c r="A226" s="51">
        <v>8408</v>
      </c>
      <c r="B226" s="51" t="s">
        <v>317</v>
      </c>
      <c r="C226" s="51" t="s">
        <v>317</v>
      </c>
      <c r="D226" s="51" t="s">
        <v>75</v>
      </c>
      <c r="E226" s="51" t="str">
        <v>Burgdorf</v>
      </c>
    </row>
    <row r="227" spans="1:5">
      <c r="A227" s="51">
        <v>8409</v>
      </c>
      <c r="B227" s="51" t="s">
        <v>317</v>
      </c>
      <c r="C227" s="51" t="s">
        <v>317</v>
      </c>
      <c r="D227" s="51" t="s">
        <v>75</v>
      </c>
      <c r="E227" s="51" t="str">
        <v>Ersigen</v>
      </c>
    </row>
    <row r="228" spans="1:5">
      <c r="A228" s="51">
        <v>8482</v>
      </c>
      <c r="B228" s="51" t="s">
        <v>320</v>
      </c>
      <c r="C228" s="51" t="s">
        <v>317</v>
      </c>
      <c r="D228" s="51" t="s">
        <v>75</v>
      </c>
      <c r="E228" s="51" t="str">
        <v>Hasle bei Burgdorf</v>
      </c>
    </row>
    <row r="229" spans="1:5">
      <c r="A229" s="51">
        <v>8483</v>
      </c>
      <c r="B229" s="51" t="s">
        <v>321</v>
      </c>
      <c r="C229" s="51" t="s">
        <v>322</v>
      </c>
      <c r="D229" s="51" t="s">
        <v>75</v>
      </c>
      <c r="E229" s="51" t="str">
        <v>Heimiswil</v>
      </c>
    </row>
    <row r="230" spans="1:5">
      <c r="A230" s="51">
        <v>8486</v>
      </c>
      <c r="B230" s="51" t="s">
        <v>323</v>
      </c>
      <c r="C230" s="51" t="s">
        <v>322</v>
      </c>
      <c r="D230" s="51" t="s">
        <v>75</v>
      </c>
      <c r="E230" s="51" t="str">
        <v>Hellsau</v>
      </c>
    </row>
    <row r="231" spans="1:5">
      <c r="A231" s="51">
        <v>8487</v>
      </c>
      <c r="B231" s="51" t="s">
        <v>324</v>
      </c>
      <c r="C231" s="51" t="s">
        <v>322</v>
      </c>
      <c r="D231" s="51" t="s">
        <v>75</v>
      </c>
      <c r="E231" s="51" t="str">
        <v>Hindelbank</v>
      </c>
    </row>
    <row r="232" spans="1:5">
      <c r="A232" s="51">
        <v>8487</v>
      </c>
      <c r="B232" s="51" t="s">
        <v>325</v>
      </c>
      <c r="C232" s="51" t="s">
        <v>322</v>
      </c>
      <c r="D232" s="51" t="s">
        <v>75</v>
      </c>
      <c r="E232" s="51" t="str">
        <v>Höchstetten</v>
      </c>
    </row>
    <row r="233" spans="1:5">
      <c r="A233" s="51">
        <v>8904</v>
      </c>
      <c r="B233" s="51" t="s">
        <v>326</v>
      </c>
      <c r="C233" s="51" t="s">
        <v>327</v>
      </c>
      <c r="D233" s="51" t="s">
        <v>75</v>
      </c>
      <c r="E233" s="51" t="str">
        <v>Kernenried</v>
      </c>
    </row>
    <row r="234" spans="1:5">
      <c r="A234" s="51">
        <v>8903</v>
      </c>
      <c r="B234" s="51" t="s">
        <v>328</v>
      </c>
      <c r="C234" s="51" t="s">
        <v>329</v>
      </c>
      <c r="D234" s="51" t="s">
        <v>75</v>
      </c>
      <c r="E234" s="51" t="str">
        <v>Kirchberg (BE)</v>
      </c>
    </row>
    <row r="235" spans="1:5">
      <c r="A235" s="51">
        <v>8953</v>
      </c>
      <c r="B235" s="51" t="s">
        <v>330</v>
      </c>
      <c r="C235" s="51" t="s">
        <v>330</v>
      </c>
      <c r="D235" s="51" t="s">
        <v>75</v>
      </c>
      <c r="E235" s="51" t="str">
        <v>Koppigen</v>
      </c>
    </row>
    <row r="236" spans="1:5">
      <c r="A236" s="51">
        <v>8951</v>
      </c>
      <c r="B236" s="51" t="s">
        <v>331</v>
      </c>
      <c r="C236" s="51" t="s">
        <v>332</v>
      </c>
      <c r="D236" s="51" t="s">
        <v>75</v>
      </c>
      <c r="E236" s="51" t="str">
        <v>Krauchthal</v>
      </c>
    </row>
    <row r="237" spans="1:5">
      <c r="A237" s="51">
        <v>8954</v>
      </c>
      <c r="B237" s="51" t="s">
        <v>332</v>
      </c>
      <c r="C237" s="51" t="s">
        <v>332</v>
      </c>
      <c r="D237" s="51" t="s">
        <v>75</v>
      </c>
      <c r="E237" s="51" t="str">
        <v>Lyssach</v>
      </c>
    </row>
    <row r="238" spans="1:5">
      <c r="A238" s="51">
        <v>8102</v>
      </c>
      <c r="B238" s="51" t="s">
        <v>333</v>
      </c>
      <c r="C238" s="51" t="s">
        <v>333</v>
      </c>
      <c r="D238" s="51" t="s">
        <v>75</v>
      </c>
      <c r="E238" s="51" t="str">
        <v>Oberburg</v>
      </c>
    </row>
    <row r="239" spans="1:5">
      <c r="A239" s="51">
        <v>8955</v>
      </c>
      <c r="B239" s="51" t="s">
        <v>334</v>
      </c>
      <c r="C239" s="51" t="s">
        <v>334</v>
      </c>
      <c r="D239" s="51" t="s">
        <v>75</v>
      </c>
      <c r="E239" s="51" t="str">
        <v>Rüdtligen-Alchenflüh</v>
      </c>
    </row>
    <row r="240" spans="1:5">
      <c r="A240" s="51">
        <v>8952</v>
      </c>
      <c r="B240" s="51" t="s">
        <v>335</v>
      </c>
      <c r="C240" s="51" t="s">
        <v>335</v>
      </c>
      <c r="D240" s="51" t="s">
        <v>75</v>
      </c>
      <c r="E240" s="51" t="str">
        <v>Rumendingen</v>
      </c>
    </row>
    <row r="241" spans="1:5">
      <c r="A241" s="51">
        <v>8142</v>
      </c>
      <c r="B241" s="51" t="s">
        <v>336</v>
      </c>
      <c r="C241" s="51" t="s">
        <v>337</v>
      </c>
      <c r="D241" s="51" t="s">
        <v>75</v>
      </c>
      <c r="E241" s="51" t="str">
        <v>Rüti bei Lyssach</v>
      </c>
    </row>
    <row r="242" spans="1:5">
      <c r="A242" s="51">
        <v>8103</v>
      </c>
      <c r="B242" s="51" t="s">
        <v>338</v>
      </c>
      <c r="C242" s="51" t="s">
        <v>338</v>
      </c>
      <c r="D242" s="51" t="s">
        <v>75</v>
      </c>
      <c r="E242" s="51" t="str">
        <v>Willadingen</v>
      </c>
    </row>
    <row r="243" spans="1:5">
      <c r="A243" s="51">
        <v>8902</v>
      </c>
      <c r="B243" s="51" t="s">
        <v>339</v>
      </c>
      <c r="C243" s="51" t="s">
        <v>339</v>
      </c>
      <c r="D243" s="51" t="s">
        <v>75</v>
      </c>
      <c r="E243" s="51" t="str">
        <v>Wynigen</v>
      </c>
    </row>
    <row r="244" spans="1:5">
      <c r="A244" s="51">
        <v>8104</v>
      </c>
      <c r="B244" s="51" t="s">
        <v>340</v>
      </c>
      <c r="C244" s="51" t="s">
        <v>341</v>
      </c>
      <c r="D244" s="51" t="s">
        <v>75</v>
      </c>
      <c r="E244" s="51" t="str">
        <v>Corgémont</v>
      </c>
    </row>
    <row r="245" spans="1:5">
      <c r="A245" s="51">
        <v>8001</v>
      </c>
      <c r="B245" s="51" t="s">
        <v>342</v>
      </c>
      <c r="C245" s="51" t="s">
        <v>342</v>
      </c>
      <c r="D245" s="51" t="s">
        <v>75</v>
      </c>
      <c r="E245" s="51" t="str">
        <v>Cormoret</v>
      </c>
    </row>
    <row r="246" spans="1:5">
      <c r="A246" s="51">
        <v>8002</v>
      </c>
      <c r="B246" s="51" t="s">
        <v>342</v>
      </c>
      <c r="C246" s="51" t="s">
        <v>342</v>
      </c>
      <c r="D246" s="51" t="s">
        <v>75</v>
      </c>
      <c r="E246" s="51" t="str">
        <v>Cortébert</v>
      </c>
    </row>
    <row r="247" spans="1:5">
      <c r="A247" s="51">
        <v>8003</v>
      </c>
      <c r="B247" s="51" t="s">
        <v>342</v>
      </c>
      <c r="C247" s="51" t="s">
        <v>342</v>
      </c>
      <c r="D247" s="51" t="s">
        <v>75</v>
      </c>
      <c r="E247" s="51" t="str">
        <v>Courtelary</v>
      </c>
    </row>
    <row r="248" spans="1:5">
      <c r="A248" s="51">
        <v>8004</v>
      </c>
      <c r="B248" s="51" t="s">
        <v>342</v>
      </c>
      <c r="C248" s="51" t="s">
        <v>342</v>
      </c>
      <c r="D248" s="51" t="s">
        <v>75</v>
      </c>
      <c r="E248" s="51" t="str">
        <v>La Ferrière</v>
      </c>
    </row>
    <row r="249" spans="1:5">
      <c r="A249" s="51">
        <v>8005</v>
      </c>
      <c r="B249" s="51" t="s">
        <v>342</v>
      </c>
      <c r="C249" s="51" t="s">
        <v>342</v>
      </c>
      <c r="D249" s="51" t="s">
        <v>75</v>
      </c>
      <c r="E249" s="51" t="str">
        <v>Mont-Tramelan</v>
      </c>
    </row>
    <row r="250" spans="1:5">
      <c r="A250" s="51">
        <v>8006</v>
      </c>
      <c r="B250" s="51" t="s">
        <v>342</v>
      </c>
      <c r="C250" s="51" t="s">
        <v>342</v>
      </c>
      <c r="D250" s="51" t="s">
        <v>75</v>
      </c>
      <c r="E250" s="51" t="str">
        <v>Orvin</v>
      </c>
    </row>
    <row r="251" spans="1:5">
      <c r="A251" s="51">
        <v>8008</v>
      </c>
      <c r="B251" s="51" t="s">
        <v>342</v>
      </c>
      <c r="C251" s="51" t="s">
        <v>342</v>
      </c>
      <c r="D251" s="51" t="s">
        <v>75</v>
      </c>
      <c r="E251" s="51" t="str">
        <v>Renan (BE)</v>
      </c>
    </row>
    <row r="252" spans="1:5">
      <c r="A252" s="51">
        <v>8032</v>
      </c>
      <c r="B252" s="51" t="s">
        <v>342</v>
      </c>
      <c r="C252" s="51" t="s">
        <v>342</v>
      </c>
      <c r="D252" s="51" t="s">
        <v>75</v>
      </c>
      <c r="E252" s="51" t="str">
        <v>Romont (BE)</v>
      </c>
    </row>
    <row r="253" spans="1:5">
      <c r="A253" s="51">
        <v>8037</v>
      </c>
      <c r="B253" s="51" t="s">
        <v>342</v>
      </c>
      <c r="C253" s="51" t="s">
        <v>342</v>
      </c>
      <c r="D253" s="51" t="s">
        <v>75</v>
      </c>
      <c r="E253" s="51" t="str">
        <v>Saint-Imier</v>
      </c>
    </row>
    <row r="254" spans="1:5">
      <c r="A254" s="51">
        <v>8038</v>
      </c>
      <c r="B254" s="51" t="s">
        <v>342</v>
      </c>
      <c r="C254" s="51" t="s">
        <v>342</v>
      </c>
      <c r="D254" s="51" t="s">
        <v>75</v>
      </c>
      <c r="E254" s="51" t="str">
        <v>Sonceboz-Sombeval</v>
      </c>
    </row>
    <row r="255" spans="1:5">
      <c r="A255" s="51">
        <v>8041</v>
      </c>
      <c r="B255" s="51" t="s">
        <v>342</v>
      </c>
      <c r="C255" s="51" t="s">
        <v>342</v>
      </c>
      <c r="D255" s="51" t="s">
        <v>75</v>
      </c>
      <c r="E255" s="51" t="str">
        <v>Sonvilier</v>
      </c>
    </row>
    <row r="256" spans="1:5">
      <c r="A256" s="51">
        <v>8044</v>
      </c>
      <c r="B256" s="51" t="s">
        <v>342</v>
      </c>
      <c r="C256" s="51" t="s">
        <v>342</v>
      </c>
      <c r="D256" s="51" t="s">
        <v>75</v>
      </c>
      <c r="E256" s="51" t="str">
        <v>Tramelan</v>
      </c>
    </row>
    <row r="257" spans="1:5">
      <c r="A257" s="51">
        <v>8045</v>
      </c>
      <c r="B257" s="51" t="s">
        <v>342</v>
      </c>
      <c r="C257" s="51" t="s">
        <v>342</v>
      </c>
      <c r="D257" s="51" t="s">
        <v>75</v>
      </c>
      <c r="E257" s="51" t="str">
        <v>Villeret</v>
      </c>
    </row>
    <row r="258" spans="1:5">
      <c r="A258" s="51">
        <v>8046</v>
      </c>
      <c r="B258" s="51" t="s">
        <v>342</v>
      </c>
      <c r="C258" s="51" t="s">
        <v>342</v>
      </c>
      <c r="D258" s="51" t="s">
        <v>75</v>
      </c>
      <c r="E258" s="51" t="str">
        <v>Sauge</v>
      </c>
    </row>
    <row r="259" spans="1:5">
      <c r="A259" s="51">
        <v>8047</v>
      </c>
      <c r="B259" s="51" t="s">
        <v>342</v>
      </c>
      <c r="C259" s="51" t="s">
        <v>342</v>
      </c>
      <c r="D259" s="51" t="s">
        <v>75</v>
      </c>
      <c r="E259" s="51" t="str">
        <v>Péry-La Heutte</v>
      </c>
    </row>
    <row r="260" spans="1:5">
      <c r="A260" s="51">
        <v>8048</v>
      </c>
      <c r="B260" s="51" t="s">
        <v>342</v>
      </c>
      <c r="C260" s="51" t="s">
        <v>342</v>
      </c>
      <c r="D260" s="51" t="s">
        <v>75</v>
      </c>
      <c r="E260" s="51" t="str">
        <v>Brüttelen</v>
      </c>
    </row>
    <row r="261" spans="1:5">
      <c r="A261" s="51">
        <v>8049</v>
      </c>
      <c r="B261" s="51" t="s">
        <v>342</v>
      </c>
      <c r="C261" s="51" t="s">
        <v>342</v>
      </c>
      <c r="D261" s="51" t="s">
        <v>75</v>
      </c>
      <c r="E261" s="51" t="str">
        <v>Erlach</v>
      </c>
    </row>
    <row r="262" spans="1:5">
      <c r="A262" s="51">
        <v>8050</v>
      </c>
      <c r="B262" s="51" t="s">
        <v>342</v>
      </c>
      <c r="C262" s="51" t="s">
        <v>342</v>
      </c>
      <c r="D262" s="51" t="s">
        <v>75</v>
      </c>
      <c r="E262" s="51" t="str">
        <v>Finsterhennen</v>
      </c>
    </row>
    <row r="263" spans="1:5">
      <c r="A263" s="51">
        <v>8051</v>
      </c>
      <c r="B263" s="51" t="s">
        <v>342</v>
      </c>
      <c r="C263" s="51" t="s">
        <v>342</v>
      </c>
      <c r="D263" s="51" t="s">
        <v>75</v>
      </c>
      <c r="E263" s="51" t="str">
        <v>Gals</v>
      </c>
    </row>
    <row r="264" spans="1:5">
      <c r="A264" s="51">
        <v>8052</v>
      </c>
      <c r="B264" s="51" t="s">
        <v>342</v>
      </c>
      <c r="C264" s="51" t="s">
        <v>342</v>
      </c>
      <c r="D264" s="51" t="s">
        <v>75</v>
      </c>
      <c r="E264" s="51" t="str">
        <v>Gampelen</v>
      </c>
    </row>
    <row r="265" spans="1:5">
      <c r="A265" s="51">
        <v>8053</v>
      </c>
      <c r="B265" s="51" t="s">
        <v>342</v>
      </c>
      <c r="C265" s="51" t="s">
        <v>342</v>
      </c>
      <c r="D265" s="51" t="s">
        <v>75</v>
      </c>
      <c r="E265" s="51" t="str">
        <v>Ins</v>
      </c>
    </row>
    <row r="266" spans="1:5">
      <c r="A266" s="51">
        <v>8055</v>
      </c>
      <c r="B266" s="51" t="s">
        <v>342</v>
      </c>
      <c r="C266" s="51" t="s">
        <v>342</v>
      </c>
      <c r="D266" s="51" t="s">
        <v>75</v>
      </c>
      <c r="E266" s="51" t="str">
        <v>Lüscherz</v>
      </c>
    </row>
    <row r="267" spans="1:5">
      <c r="A267" s="51">
        <v>8057</v>
      </c>
      <c r="B267" s="51" t="s">
        <v>342</v>
      </c>
      <c r="C267" s="51" t="s">
        <v>342</v>
      </c>
      <c r="D267" s="51" t="s">
        <v>75</v>
      </c>
      <c r="E267" s="51" t="str">
        <v>Müntschemier</v>
      </c>
    </row>
    <row r="268" spans="1:5">
      <c r="A268" s="51">
        <v>8064</v>
      </c>
      <c r="B268" s="51" t="s">
        <v>342</v>
      </c>
      <c r="C268" s="51" t="s">
        <v>342</v>
      </c>
      <c r="D268" s="51" t="s">
        <v>75</v>
      </c>
      <c r="E268" s="51" t="str">
        <v>Siselen</v>
      </c>
    </row>
    <row r="269" spans="1:5">
      <c r="A269" s="51">
        <v>8468</v>
      </c>
      <c r="B269" s="51" t="s">
        <v>343</v>
      </c>
      <c r="C269" s="51" t="s">
        <v>344</v>
      </c>
      <c r="D269" s="51" t="s">
        <v>75</v>
      </c>
      <c r="E269" s="51" t="str">
        <v>Treiten</v>
      </c>
    </row>
    <row r="270" spans="1:5">
      <c r="A270" s="51">
        <v>8468</v>
      </c>
      <c r="B270" s="51" t="s">
        <v>345</v>
      </c>
      <c r="C270" s="51" t="s">
        <v>344</v>
      </c>
      <c r="D270" s="51" t="s">
        <v>75</v>
      </c>
      <c r="E270" s="51" t="str">
        <v>Tschugg</v>
      </c>
    </row>
    <row r="271" spans="1:5">
      <c r="A271" s="51">
        <v>8476</v>
      </c>
      <c r="B271" s="51" t="s">
        <v>346</v>
      </c>
      <c r="C271" s="51" t="s">
        <v>344</v>
      </c>
      <c r="D271" s="51" t="s">
        <v>75</v>
      </c>
      <c r="E271" s="51" t="str">
        <v>Vinelz</v>
      </c>
    </row>
    <row r="272" spans="1:5">
      <c r="A272" s="51">
        <v>8477</v>
      </c>
      <c r="B272" s="51" t="s">
        <v>347</v>
      </c>
      <c r="C272" s="51" t="s">
        <v>344</v>
      </c>
      <c r="D272" s="51" t="s">
        <v>75</v>
      </c>
      <c r="E272" s="51" t="str">
        <v>Bätterkinden</v>
      </c>
    </row>
    <row r="273" spans="1:5">
      <c r="A273" s="51">
        <v>8525</v>
      </c>
      <c r="B273" s="51" t="s">
        <v>348</v>
      </c>
      <c r="C273" s="51" t="s">
        <v>344</v>
      </c>
      <c r="D273" s="51" t="s">
        <v>75</v>
      </c>
      <c r="E273" s="51" t="str">
        <v>Deisswil bei Münchenbuchsee</v>
      </c>
    </row>
    <row r="274" spans="1:5">
      <c r="A274" s="51">
        <v>8804</v>
      </c>
      <c r="B274" s="51" t="s">
        <v>349</v>
      </c>
      <c r="C274" s="51" t="s">
        <v>350</v>
      </c>
      <c r="D274" s="51" t="s">
        <v>75</v>
      </c>
      <c r="E274" s="51" t="str">
        <v>Diemerswil</v>
      </c>
    </row>
    <row r="275" spans="1:5">
      <c r="A275" s="51">
        <v>8820</v>
      </c>
      <c r="B275" s="51" t="s">
        <v>350</v>
      </c>
      <c r="C275" s="51" t="s">
        <v>350</v>
      </c>
      <c r="D275" s="51" t="s">
        <v>75</v>
      </c>
      <c r="E275" s="51" t="str">
        <v>Fraubrunnen</v>
      </c>
    </row>
    <row r="276" spans="1:5">
      <c r="A276" s="51">
        <v>8824</v>
      </c>
      <c r="B276" s="51" t="s">
        <v>351</v>
      </c>
      <c r="C276" s="51" t="s">
        <v>350</v>
      </c>
      <c r="D276" s="51" t="s">
        <v>75</v>
      </c>
      <c r="E276" s="51" t="str">
        <v>Jegenstorf</v>
      </c>
    </row>
    <row r="277" spans="1:5">
      <c r="A277" s="51">
        <v>8825</v>
      </c>
      <c r="B277" s="51" t="s">
        <v>352</v>
      </c>
      <c r="C277" s="51" t="s">
        <v>350</v>
      </c>
      <c r="D277" s="51" t="s">
        <v>75</v>
      </c>
      <c r="E277" s="51" t="str">
        <v>Iffwil</v>
      </c>
    </row>
    <row r="278" spans="1:5">
      <c r="A278" s="51">
        <v>8353</v>
      </c>
      <c r="B278" s="51" t="s">
        <v>353</v>
      </c>
      <c r="C278" s="51" t="s">
        <v>353</v>
      </c>
      <c r="D278" s="51" t="s">
        <v>75</v>
      </c>
      <c r="E278" s="51" t="str">
        <v>Mattstetten</v>
      </c>
    </row>
    <row r="279" spans="1:5">
      <c r="A279" s="51">
        <v>8354</v>
      </c>
      <c r="B279" s="51" t="s">
        <v>354</v>
      </c>
      <c r="C279" s="51" t="s">
        <v>353</v>
      </c>
      <c r="D279" s="51" t="s">
        <v>75</v>
      </c>
      <c r="E279" s="51" t="str">
        <v>Moosseedorf</v>
      </c>
    </row>
    <row r="280" spans="1:5">
      <c r="A280" s="51">
        <v>8354</v>
      </c>
      <c r="B280" s="51" t="s">
        <v>355</v>
      </c>
      <c r="C280" s="51" t="s">
        <v>353</v>
      </c>
      <c r="D280" s="51" t="s">
        <v>75</v>
      </c>
      <c r="E280" s="51" t="str">
        <v>Münchenbuchsee</v>
      </c>
    </row>
    <row r="281" spans="1:5">
      <c r="A281" s="51">
        <v>8135</v>
      </c>
      <c r="B281" s="51" t="s">
        <v>356</v>
      </c>
      <c r="C281" s="51" t="s">
        <v>357</v>
      </c>
      <c r="D281" s="51" t="s">
        <v>75</v>
      </c>
      <c r="E281" s="51" t="str">
        <v>Urtenen-Schönbühl</v>
      </c>
    </row>
    <row r="282" spans="1:5">
      <c r="A282" s="51">
        <v>8135</v>
      </c>
      <c r="B282" s="51" t="s">
        <v>358</v>
      </c>
      <c r="C282" s="51" t="s">
        <v>357</v>
      </c>
      <c r="D282" s="51" t="s">
        <v>75</v>
      </c>
      <c r="E282" s="51" t="str">
        <v>Utzenstorf</v>
      </c>
    </row>
    <row r="283" spans="1:5">
      <c r="A283" s="51">
        <v>8810</v>
      </c>
      <c r="B283" s="51" t="s">
        <v>357</v>
      </c>
      <c r="C283" s="51" t="s">
        <v>357</v>
      </c>
      <c r="D283" s="51" t="s">
        <v>75</v>
      </c>
      <c r="E283" s="51" t="str">
        <v>Wiggiswil</v>
      </c>
    </row>
    <row r="284" spans="1:5">
      <c r="A284" s="51">
        <v>8815</v>
      </c>
      <c r="B284" s="51" t="s">
        <v>359</v>
      </c>
      <c r="C284" s="51" t="s">
        <v>357</v>
      </c>
      <c r="D284" s="51" t="s">
        <v>75</v>
      </c>
      <c r="E284" s="51" t="str">
        <v>Wiler bei Utzenstorf</v>
      </c>
    </row>
    <row r="285" spans="1:5">
      <c r="A285" s="51">
        <v>8816</v>
      </c>
      <c r="B285" s="51" t="s">
        <v>360</v>
      </c>
      <c r="C285" s="51" t="s">
        <v>357</v>
      </c>
      <c r="D285" s="51" t="s">
        <v>75</v>
      </c>
      <c r="E285" s="51" t="str">
        <v>Zielebach</v>
      </c>
    </row>
    <row r="286" spans="1:5">
      <c r="A286" s="51">
        <v>8307</v>
      </c>
      <c r="B286" s="51" t="s">
        <v>361</v>
      </c>
      <c r="C286" s="51" t="s">
        <v>362</v>
      </c>
      <c r="D286" s="51" t="s">
        <v>75</v>
      </c>
      <c r="E286" s="51" t="str">
        <v>Zuzwil (BE)</v>
      </c>
    </row>
    <row r="287" spans="1:5">
      <c r="A287" s="51">
        <v>8307</v>
      </c>
      <c r="B287" s="51" t="s">
        <v>363</v>
      </c>
      <c r="C287" s="51" t="s">
        <v>362</v>
      </c>
      <c r="D287" s="51" t="s">
        <v>75</v>
      </c>
      <c r="E287" s="51" t="str">
        <v>Adelboden</v>
      </c>
    </row>
    <row r="288" spans="1:5">
      <c r="A288" s="51">
        <v>8308</v>
      </c>
      <c r="B288" s="51" t="s">
        <v>364</v>
      </c>
      <c r="C288" s="51" t="s">
        <v>362</v>
      </c>
      <c r="D288" s="51" t="s">
        <v>75</v>
      </c>
      <c r="E288" s="51" t="str">
        <v>Aeschi bei Spiez</v>
      </c>
    </row>
    <row r="289" spans="1:5">
      <c r="A289" s="51">
        <v>8308</v>
      </c>
      <c r="B289" s="51" t="s">
        <v>365</v>
      </c>
      <c r="C289" s="51" t="s">
        <v>362</v>
      </c>
      <c r="D289" s="51" t="s">
        <v>75</v>
      </c>
      <c r="E289" s="51" t="str">
        <v>Frutigen</v>
      </c>
    </row>
    <row r="290" spans="1:5">
      <c r="A290" s="51">
        <v>8314</v>
      </c>
      <c r="B290" s="51" t="s">
        <v>366</v>
      </c>
      <c r="C290" s="51" t="s">
        <v>362</v>
      </c>
      <c r="D290" s="51" t="s">
        <v>75</v>
      </c>
      <c r="E290" s="51" t="str">
        <v>Kandergrund</v>
      </c>
    </row>
    <row r="291" spans="1:5">
      <c r="A291" s="51">
        <v>8493</v>
      </c>
      <c r="B291" s="51" t="s">
        <v>367</v>
      </c>
      <c r="C291" s="51" t="s">
        <v>368</v>
      </c>
      <c r="D291" s="51" t="s">
        <v>75</v>
      </c>
      <c r="E291" s="51" t="str">
        <v>Kandersteg</v>
      </c>
    </row>
    <row r="292" spans="1:5">
      <c r="A292" s="51">
        <v>8494</v>
      </c>
      <c r="B292" s="51" t="s">
        <v>368</v>
      </c>
      <c r="C292" s="51" t="s">
        <v>368</v>
      </c>
      <c r="D292" s="51" t="s">
        <v>75</v>
      </c>
      <c r="E292" s="51" t="str">
        <v>Krattigen</v>
      </c>
    </row>
    <row r="293" spans="1:5">
      <c r="A293" s="51">
        <v>8499</v>
      </c>
      <c r="B293" s="51" t="s">
        <v>369</v>
      </c>
      <c r="C293" s="51" t="s">
        <v>368</v>
      </c>
      <c r="D293" s="51" t="s">
        <v>75</v>
      </c>
      <c r="E293" s="51" t="str">
        <v>Reichenbach im Kandertal</v>
      </c>
    </row>
    <row r="294" spans="1:5">
      <c r="A294" s="51">
        <v>8542</v>
      </c>
      <c r="B294" s="51" t="s">
        <v>370</v>
      </c>
      <c r="C294" s="51" t="s">
        <v>370</v>
      </c>
      <c r="D294" s="51" t="s">
        <v>75</v>
      </c>
      <c r="E294" s="51" t="str">
        <v>Beatenberg</v>
      </c>
    </row>
    <row r="295" spans="1:5">
      <c r="A295" s="51">
        <v>8543</v>
      </c>
      <c r="B295" s="51" t="s">
        <v>371</v>
      </c>
      <c r="C295" s="51" t="s">
        <v>370</v>
      </c>
      <c r="D295" s="51" t="s">
        <v>75</v>
      </c>
      <c r="E295" s="51" t="str">
        <v>Bönigen</v>
      </c>
    </row>
    <row r="296" spans="1:5">
      <c r="A296" s="51">
        <v>8543</v>
      </c>
      <c r="B296" s="51" t="s">
        <v>372</v>
      </c>
      <c r="C296" s="51" t="s">
        <v>370</v>
      </c>
      <c r="D296" s="51" t="s">
        <v>75</v>
      </c>
      <c r="E296" s="51" t="str">
        <v>Brienz (BE)</v>
      </c>
    </row>
    <row r="297" spans="1:5">
      <c r="A297" s="51">
        <v>8543</v>
      </c>
      <c r="B297" s="51" t="s">
        <v>373</v>
      </c>
      <c r="C297" s="51" t="s">
        <v>370</v>
      </c>
      <c r="D297" s="51" t="s">
        <v>75</v>
      </c>
      <c r="E297" s="51" t="str">
        <v>Brienzwiler</v>
      </c>
    </row>
    <row r="298" spans="1:5">
      <c r="A298" s="51">
        <v>8544</v>
      </c>
      <c r="B298" s="51" t="s">
        <v>374</v>
      </c>
      <c r="C298" s="51" t="s">
        <v>370</v>
      </c>
      <c r="D298" s="51" t="s">
        <v>75</v>
      </c>
      <c r="E298" s="51" t="str">
        <v>Därligen</v>
      </c>
    </row>
    <row r="299" spans="1:5">
      <c r="A299" s="51">
        <v>8546</v>
      </c>
      <c r="B299" s="51" t="s">
        <v>375</v>
      </c>
      <c r="C299" s="51" t="s">
        <v>370</v>
      </c>
      <c r="D299" s="51" t="s">
        <v>75</v>
      </c>
      <c r="E299" s="51" t="str">
        <v>Grindelwald</v>
      </c>
    </row>
    <row r="300" spans="1:5">
      <c r="A300" s="51">
        <v>3270</v>
      </c>
      <c r="B300" s="51" t="s">
        <v>376</v>
      </c>
      <c r="C300" s="51" t="s">
        <v>376</v>
      </c>
      <c r="D300" s="51" t="s">
        <v>377</v>
      </c>
      <c r="E300" s="51" t="str">
        <v>Gsteigwiler</v>
      </c>
    </row>
    <row r="301" spans="1:5">
      <c r="A301" s="51">
        <v>3282</v>
      </c>
      <c r="B301" s="51" t="s">
        <v>378</v>
      </c>
      <c r="C301" s="51" t="s">
        <v>379</v>
      </c>
      <c r="D301" s="51" t="s">
        <v>377</v>
      </c>
      <c r="E301" s="51" t="str">
        <v>Gündlischwand</v>
      </c>
    </row>
    <row r="302" spans="1:5">
      <c r="A302" s="51">
        <v>3257</v>
      </c>
      <c r="B302" s="51" t="s">
        <v>380</v>
      </c>
      <c r="C302" s="51" t="s">
        <v>380</v>
      </c>
      <c r="D302" s="51" t="s">
        <v>377</v>
      </c>
      <c r="E302" s="51" t="str">
        <v>Habkern</v>
      </c>
    </row>
    <row r="303" spans="1:5">
      <c r="A303" s="51">
        <v>3257</v>
      </c>
      <c r="B303" s="51" t="s">
        <v>381</v>
      </c>
      <c r="C303" s="51" t="s">
        <v>380</v>
      </c>
      <c r="D303" s="51" t="s">
        <v>377</v>
      </c>
      <c r="E303" s="51" t="str">
        <v>Hofstetten bei Brienz</v>
      </c>
    </row>
    <row r="304" spans="1:5">
      <c r="A304" s="51">
        <v>3262</v>
      </c>
      <c r="B304" s="51" t="s">
        <v>382</v>
      </c>
      <c r="C304" s="51" t="s">
        <v>380</v>
      </c>
      <c r="D304" s="51" t="s">
        <v>377</v>
      </c>
      <c r="E304" s="51" t="str">
        <v>Interlaken</v>
      </c>
    </row>
    <row r="305" spans="1:5">
      <c r="A305" s="51">
        <v>3207</v>
      </c>
      <c r="B305" s="51" t="s">
        <v>383</v>
      </c>
      <c r="C305" s="51" t="s">
        <v>384</v>
      </c>
      <c r="D305" s="51" t="s">
        <v>377</v>
      </c>
      <c r="E305" s="51" t="str">
        <v>Iseltwald</v>
      </c>
    </row>
    <row r="306" spans="1:5">
      <c r="A306" s="51">
        <v>3283</v>
      </c>
      <c r="B306" s="51" t="s">
        <v>384</v>
      </c>
      <c r="C306" s="51" t="s">
        <v>384</v>
      </c>
      <c r="D306" s="51" t="s">
        <v>377</v>
      </c>
      <c r="E306" s="51" t="str">
        <v>Lauterbrunnen</v>
      </c>
    </row>
    <row r="307" spans="1:5">
      <c r="A307" s="51">
        <v>3283</v>
      </c>
      <c r="B307" s="51" t="s">
        <v>385</v>
      </c>
      <c r="C307" s="51" t="s">
        <v>384</v>
      </c>
      <c r="D307" s="51" t="s">
        <v>377</v>
      </c>
      <c r="E307" s="51" t="str">
        <v>Leissigen</v>
      </c>
    </row>
    <row r="308" spans="1:5">
      <c r="A308" s="51">
        <v>3273</v>
      </c>
      <c r="B308" s="51" t="s">
        <v>386</v>
      </c>
      <c r="C308" s="51" t="s">
        <v>386</v>
      </c>
      <c r="D308" s="51" t="s">
        <v>377</v>
      </c>
      <c r="E308" s="51" t="str">
        <v>Lütschental</v>
      </c>
    </row>
    <row r="309" spans="1:5">
      <c r="A309" s="51">
        <v>3250</v>
      </c>
      <c r="B309" s="51" t="s">
        <v>387</v>
      </c>
      <c r="C309" s="51" t="s">
        <v>387</v>
      </c>
      <c r="D309" s="51" t="s">
        <v>377</v>
      </c>
      <c r="E309" s="51" t="str">
        <v>Matten bei Interlaken</v>
      </c>
    </row>
    <row r="310" spans="1:5">
      <c r="A310" s="51">
        <v>3292</v>
      </c>
      <c r="B310" s="51" t="s">
        <v>388</v>
      </c>
      <c r="C310" s="51" t="s">
        <v>387</v>
      </c>
      <c r="D310" s="51" t="s">
        <v>377</v>
      </c>
      <c r="E310" s="51" t="str">
        <v>Niederried bei Interlaken</v>
      </c>
    </row>
    <row r="311" spans="1:5">
      <c r="A311" s="51">
        <v>3042</v>
      </c>
      <c r="B311" s="51" t="s">
        <v>389</v>
      </c>
      <c r="C311" s="51" t="s">
        <v>390</v>
      </c>
      <c r="D311" s="51" t="s">
        <v>377</v>
      </c>
      <c r="E311" s="51" t="str">
        <v>Oberried am Brienzersee</v>
      </c>
    </row>
    <row r="312" spans="1:5">
      <c r="A312" s="51">
        <v>3045</v>
      </c>
      <c r="B312" s="51" t="s">
        <v>390</v>
      </c>
      <c r="C312" s="51" t="s">
        <v>390</v>
      </c>
      <c r="D312" s="51" t="s">
        <v>377</v>
      </c>
      <c r="E312" s="51" t="str">
        <v>Ringgenberg (BE)</v>
      </c>
    </row>
    <row r="313" spans="1:5">
      <c r="A313" s="51">
        <v>3046</v>
      </c>
      <c r="B313" s="51" t="s">
        <v>391</v>
      </c>
      <c r="C313" s="51" t="s">
        <v>390</v>
      </c>
      <c r="D313" s="51" t="s">
        <v>377</v>
      </c>
      <c r="E313" s="51" t="str">
        <v>Saxeten</v>
      </c>
    </row>
    <row r="314" spans="1:5">
      <c r="A314" s="51">
        <v>3036</v>
      </c>
      <c r="B314" s="51" t="s">
        <v>392</v>
      </c>
      <c r="C314" s="51" t="s">
        <v>393</v>
      </c>
      <c r="D314" s="51" t="s">
        <v>377</v>
      </c>
      <c r="E314" s="51" t="str">
        <v>Schwanden bei Brienz</v>
      </c>
    </row>
    <row r="315" spans="1:5">
      <c r="A315" s="51">
        <v>3271</v>
      </c>
      <c r="B315" s="51" t="s">
        <v>394</v>
      </c>
      <c r="C315" s="51" t="s">
        <v>393</v>
      </c>
      <c r="D315" s="51" t="s">
        <v>377</v>
      </c>
      <c r="E315" s="51" t="str">
        <v>Unterseen</v>
      </c>
    </row>
    <row r="316" spans="1:5">
      <c r="A316" s="51">
        <v>3053</v>
      </c>
      <c r="B316" s="51" t="s">
        <v>395</v>
      </c>
      <c r="C316" s="51" t="s">
        <v>396</v>
      </c>
      <c r="D316" s="51" t="s">
        <v>377</v>
      </c>
      <c r="E316" s="51" t="str">
        <v>Wilderswil</v>
      </c>
    </row>
    <row r="317" spans="1:5">
      <c r="A317" s="51">
        <v>3251</v>
      </c>
      <c r="B317" s="51" t="s">
        <v>397</v>
      </c>
      <c r="C317" s="51" t="s">
        <v>396</v>
      </c>
      <c r="D317" s="51" t="s">
        <v>377</v>
      </c>
      <c r="E317" s="51" t="str">
        <v>Arni (BE)</v>
      </c>
    </row>
    <row r="318" spans="1:5">
      <c r="A318" s="51">
        <v>3255</v>
      </c>
      <c r="B318" s="51" t="s">
        <v>398</v>
      </c>
      <c r="C318" s="51" t="s">
        <v>396</v>
      </c>
      <c r="D318" s="51" t="s">
        <v>377</v>
      </c>
      <c r="E318" s="51" t="str">
        <v>Biglen</v>
      </c>
    </row>
    <row r="319" spans="1:5">
      <c r="A319" s="51">
        <v>3256</v>
      </c>
      <c r="B319" s="51" t="s">
        <v>399</v>
      </c>
      <c r="C319" s="51" t="s">
        <v>396</v>
      </c>
      <c r="D319" s="51" t="s">
        <v>377</v>
      </c>
      <c r="E319" s="51" t="str">
        <v>Bowil</v>
      </c>
    </row>
    <row r="320" spans="1:5">
      <c r="A320" s="51">
        <v>3256</v>
      </c>
      <c r="B320" s="51" t="s">
        <v>400</v>
      </c>
      <c r="C320" s="51" t="s">
        <v>396</v>
      </c>
      <c r="D320" s="51" t="s">
        <v>377</v>
      </c>
      <c r="E320" s="51" t="str">
        <v>Brenzikofen</v>
      </c>
    </row>
    <row r="321" spans="1:5">
      <c r="A321" s="51">
        <v>3256</v>
      </c>
      <c r="B321" s="51" t="s">
        <v>401</v>
      </c>
      <c r="C321" s="51" t="s">
        <v>396</v>
      </c>
      <c r="D321" s="51" t="s">
        <v>377</v>
      </c>
      <c r="E321" s="51" t="str">
        <v>Freimettigen</v>
      </c>
    </row>
    <row r="322" spans="1:5">
      <c r="A322" s="51">
        <v>3054</v>
      </c>
      <c r="B322" s="51" t="s">
        <v>402</v>
      </c>
      <c r="C322" s="51" t="s">
        <v>402</v>
      </c>
      <c r="D322" s="51" t="s">
        <v>377</v>
      </c>
      <c r="E322" s="51" t="str">
        <v>Grosshöchstetten</v>
      </c>
    </row>
    <row r="323" spans="1:5">
      <c r="A323" s="51">
        <v>3035</v>
      </c>
      <c r="B323" s="51" t="s">
        <v>403</v>
      </c>
      <c r="C323" s="51" t="s">
        <v>404</v>
      </c>
      <c r="D323" s="51" t="s">
        <v>377</v>
      </c>
      <c r="E323" s="51" t="str">
        <v>Häutligen</v>
      </c>
    </row>
    <row r="324" spans="1:5">
      <c r="A324" s="51">
        <v>3266</v>
      </c>
      <c r="B324" s="51" t="s">
        <v>405</v>
      </c>
      <c r="C324" s="51" t="s">
        <v>404</v>
      </c>
      <c r="D324" s="51" t="s">
        <v>377</v>
      </c>
      <c r="E324" s="51" t="str">
        <v>Herbligen</v>
      </c>
    </row>
    <row r="325" spans="1:5">
      <c r="A325" s="51">
        <v>3267</v>
      </c>
      <c r="B325" s="51" t="s">
        <v>406</v>
      </c>
      <c r="C325" s="51" t="s">
        <v>404</v>
      </c>
      <c r="D325" s="51" t="s">
        <v>377</v>
      </c>
      <c r="E325" s="51" t="str">
        <v>Kiesen</v>
      </c>
    </row>
    <row r="326" spans="1:5">
      <c r="A326" s="51">
        <v>3268</v>
      </c>
      <c r="B326" s="51" t="s">
        <v>407</v>
      </c>
      <c r="C326" s="51" t="s">
        <v>404</v>
      </c>
      <c r="D326" s="51" t="s">
        <v>377</v>
      </c>
      <c r="E326" s="51" t="str">
        <v>Konolfingen</v>
      </c>
    </row>
    <row r="327" spans="1:5">
      <c r="A327" s="51">
        <v>4912</v>
      </c>
      <c r="B327" s="51" t="s">
        <v>408</v>
      </c>
      <c r="C327" s="51" t="s">
        <v>408</v>
      </c>
      <c r="D327" s="51" t="s">
        <v>377</v>
      </c>
      <c r="E327" s="51" t="str">
        <v>Landiswil</v>
      </c>
    </row>
    <row r="328" spans="1:5">
      <c r="A328" s="51">
        <v>4944</v>
      </c>
      <c r="B328" s="51" t="s">
        <v>409</v>
      </c>
      <c r="C328" s="51" t="s">
        <v>409</v>
      </c>
      <c r="D328" s="51" t="s">
        <v>377</v>
      </c>
      <c r="E328" s="51" t="str">
        <v>Linden</v>
      </c>
    </row>
    <row r="329" spans="1:5">
      <c r="A329" s="51">
        <v>4913</v>
      </c>
      <c r="B329" s="51" t="s">
        <v>410</v>
      </c>
      <c r="C329" s="51" t="s">
        <v>410</v>
      </c>
      <c r="D329" s="51" t="s">
        <v>377</v>
      </c>
      <c r="E329" s="51" t="str">
        <v>Mirchel</v>
      </c>
    </row>
    <row r="330" spans="1:5">
      <c r="A330" s="51">
        <v>3368</v>
      </c>
      <c r="B330" s="51" t="s">
        <v>411</v>
      </c>
      <c r="C330" s="51" t="s">
        <v>411</v>
      </c>
      <c r="D330" s="51" t="s">
        <v>377</v>
      </c>
      <c r="E330" s="51" t="str">
        <v>Münsingen</v>
      </c>
    </row>
    <row r="331" spans="1:5">
      <c r="A331" s="51">
        <v>4917</v>
      </c>
      <c r="B331" s="51" t="s">
        <v>412</v>
      </c>
      <c r="C331" s="51" t="s">
        <v>413</v>
      </c>
      <c r="D331" s="51" t="s">
        <v>377</v>
      </c>
      <c r="E331" s="51" t="str">
        <v>Niederhünigen</v>
      </c>
    </row>
    <row r="332" spans="1:5">
      <c r="A332" s="51">
        <v>4955</v>
      </c>
      <c r="B332" s="51" t="s">
        <v>414</v>
      </c>
      <c r="C332" s="51" t="s">
        <v>414</v>
      </c>
      <c r="D332" s="51" t="s">
        <v>377</v>
      </c>
      <c r="E332" s="51" t="str">
        <v>Oberdiessbach</v>
      </c>
    </row>
    <row r="333" spans="1:5">
      <c r="A333" s="51">
        <v>4900</v>
      </c>
      <c r="B333" s="51" t="s">
        <v>415</v>
      </c>
      <c r="C333" s="51" t="s">
        <v>415</v>
      </c>
      <c r="D333" s="51" t="s">
        <v>377</v>
      </c>
      <c r="E333" s="51" t="str">
        <v>Oberthal</v>
      </c>
    </row>
    <row r="334" spans="1:5">
      <c r="A334" s="51">
        <v>4916</v>
      </c>
      <c r="B334" s="51" t="s">
        <v>416</v>
      </c>
      <c r="C334" s="51" t="s">
        <v>415</v>
      </c>
      <c r="D334" s="51" t="s">
        <v>377</v>
      </c>
      <c r="E334" s="51" t="str">
        <v>Oppligen</v>
      </c>
    </row>
    <row r="335" spans="1:5">
      <c r="A335" s="51">
        <v>4924</v>
      </c>
      <c r="B335" s="51" t="s">
        <v>417</v>
      </c>
      <c r="C335" s="51" t="s">
        <v>415</v>
      </c>
      <c r="D335" s="51" t="s">
        <v>377</v>
      </c>
      <c r="E335" s="51" t="str">
        <v>Rubigen</v>
      </c>
    </row>
    <row r="336" spans="1:5">
      <c r="A336" s="51">
        <v>4932</v>
      </c>
      <c r="B336" s="51" t="s">
        <v>418</v>
      </c>
      <c r="C336" s="51" t="s">
        <v>418</v>
      </c>
      <c r="D336" s="51" t="s">
        <v>377</v>
      </c>
      <c r="E336" s="51" t="str">
        <v>Walkringen</v>
      </c>
    </row>
    <row r="337" spans="1:5">
      <c r="A337" s="51">
        <v>4932</v>
      </c>
      <c r="B337" s="51" t="s">
        <v>419</v>
      </c>
      <c r="C337" s="51" t="s">
        <v>420</v>
      </c>
      <c r="D337" s="51" t="s">
        <v>377</v>
      </c>
      <c r="E337" s="51" t="str">
        <v>Worb</v>
      </c>
    </row>
    <row r="338" spans="1:5">
      <c r="A338" s="51">
        <v>4934</v>
      </c>
      <c r="B338" s="51" t="s">
        <v>420</v>
      </c>
      <c r="C338" s="51" t="s">
        <v>420</v>
      </c>
      <c r="D338" s="51" t="s">
        <v>377</v>
      </c>
      <c r="E338" s="51" t="str">
        <v>Zäziwil</v>
      </c>
    </row>
    <row r="339" spans="1:5">
      <c r="A339" s="51">
        <v>4935</v>
      </c>
      <c r="B339" s="51" t="s">
        <v>421</v>
      </c>
      <c r="C339" s="51" t="s">
        <v>420</v>
      </c>
      <c r="D339" s="51" t="s">
        <v>377</v>
      </c>
      <c r="E339" s="51" t="str">
        <v>Oberhünigen</v>
      </c>
    </row>
    <row r="340" spans="1:5">
      <c r="A340" s="51">
        <v>4936</v>
      </c>
      <c r="B340" s="51" t="s">
        <v>422</v>
      </c>
      <c r="C340" s="51" t="s">
        <v>420</v>
      </c>
      <c r="D340" s="51" t="s">
        <v>377</v>
      </c>
      <c r="E340" s="51" t="str">
        <v>Allmendingen</v>
      </c>
    </row>
    <row r="341" spans="1:5">
      <c r="A341" s="51">
        <v>4917</v>
      </c>
      <c r="B341" s="51" t="s">
        <v>423</v>
      </c>
      <c r="C341" s="51" t="s">
        <v>423</v>
      </c>
      <c r="D341" s="51" t="s">
        <v>377</v>
      </c>
      <c r="E341" s="51" t="str">
        <v>Wichtrach</v>
      </c>
    </row>
    <row r="342" spans="1:5">
      <c r="A342" s="51">
        <v>4943</v>
      </c>
      <c r="B342" s="51" t="s">
        <v>424</v>
      </c>
      <c r="C342" s="51" t="s">
        <v>424</v>
      </c>
      <c r="D342" s="51" t="s">
        <v>377</v>
      </c>
      <c r="E342" s="51" t="str">
        <v>Ferenbalm</v>
      </c>
    </row>
    <row r="343" spans="1:5">
      <c r="A343" s="51">
        <v>4919</v>
      </c>
      <c r="B343" s="51" t="s">
        <v>425</v>
      </c>
      <c r="C343" s="51" t="s">
        <v>425</v>
      </c>
      <c r="D343" s="51" t="s">
        <v>377</v>
      </c>
      <c r="E343" s="51" t="str">
        <v>Frauenkappelen</v>
      </c>
    </row>
    <row r="344" spans="1:5">
      <c r="A344" s="51">
        <v>4914</v>
      </c>
      <c r="B344" s="51" t="s">
        <v>426</v>
      </c>
      <c r="C344" s="51" t="s">
        <v>427</v>
      </c>
      <c r="D344" s="51" t="s">
        <v>377</v>
      </c>
      <c r="E344" s="51" t="str">
        <v>Gurbrü</v>
      </c>
    </row>
    <row r="345" spans="1:5">
      <c r="A345" s="51">
        <v>4938</v>
      </c>
      <c r="B345" s="51" t="s">
        <v>428</v>
      </c>
      <c r="C345" s="51" t="s">
        <v>428</v>
      </c>
      <c r="D345" s="51" t="s">
        <v>377</v>
      </c>
      <c r="E345" s="51" t="str">
        <v>Kriechenwil</v>
      </c>
    </row>
    <row r="346" spans="1:5">
      <c r="A346" s="51">
        <v>4938</v>
      </c>
      <c r="B346" s="51" t="s">
        <v>429</v>
      </c>
      <c r="C346" s="51" t="s">
        <v>429</v>
      </c>
      <c r="D346" s="51" t="s">
        <v>377</v>
      </c>
      <c r="E346" s="51" t="str">
        <v>Laupen</v>
      </c>
    </row>
    <row r="347" spans="1:5">
      <c r="A347" s="51">
        <v>4933</v>
      </c>
      <c r="B347" s="51" t="s">
        <v>430</v>
      </c>
      <c r="C347" s="51" t="s">
        <v>430</v>
      </c>
      <c r="D347" s="51" t="s">
        <v>377</v>
      </c>
      <c r="E347" s="51" t="str">
        <v>Mühleberg</v>
      </c>
    </row>
    <row r="348" spans="1:5">
      <c r="A348" s="51">
        <v>4911</v>
      </c>
      <c r="B348" s="51" t="s">
        <v>431</v>
      </c>
      <c r="C348" s="51" t="s">
        <v>431</v>
      </c>
      <c r="D348" s="51" t="s">
        <v>377</v>
      </c>
      <c r="E348" s="51" t="str">
        <v>Münchenwiler</v>
      </c>
    </row>
    <row r="349" spans="1:5">
      <c r="A349" s="51">
        <v>4922</v>
      </c>
      <c r="B349" s="51" t="s">
        <v>432</v>
      </c>
      <c r="C349" s="51" t="s">
        <v>433</v>
      </c>
      <c r="D349" s="51" t="s">
        <v>377</v>
      </c>
      <c r="E349" s="51" t="str">
        <v>Neuenegg</v>
      </c>
    </row>
    <row r="350" spans="1:5">
      <c r="A350" s="51">
        <v>4922</v>
      </c>
      <c r="B350" s="51" t="s">
        <v>433</v>
      </c>
      <c r="C350" s="51" t="s">
        <v>433</v>
      </c>
      <c r="D350" s="51" t="s">
        <v>377</v>
      </c>
      <c r="E350" s="51" t="str">
        <v>Wileroltigen</v>
      </c>
    </row>
    <row r="351" spans="1:5">
      <c r="A351" s="51">
        <v>4937</v>
      </c>
      <c r="B351" s="51" t="s">
        <v>434</v>
      </c>
      <c r="C351" s="51" t="s">
        <v>434</v>
      </c>
      <c r="D351" s="51" t="s">
        <v>377</v>
      </c>
      <c r="E351" s="51" t="str">
        <v>Belprahon</v>
      </c>
    </row>
    <row r="352" spans="1:5">
      <c r="A352" s="51">
        <v>4923</v>
      </c>
      <c r="B352" s="51" t="s">
        <v>435</v>
      </c>
      <c r="C352" s="51" t="s">
        <v>435</v>
      </c>
      <c r="D352" s="51" t="s">
        <v>377</v>
      </c>
      <c r="E352" s="51" t="str">
        <v>Champoz</v>
      </c>
    </row>
    <row r="353" spans="1:5">
      <c r="A353" s="51">
        <v>3004</v>
      </c>
      <c r="B353" s="51" t="s">
        <v>436</v>
      </c>
      <c r="C353" s="51" t="s">
        <v>436</v>
      </c>
      <c r="D353" s="51" t="s">
        <v>377</v>
      </c>
      <c r="E353" s="51" t="str">
        <v>Corcelles (BE)</v>
      </c>
    </row>
    <row r="354" spans="1:5">
      <c r="A354" s="51">
        <v>3005</v>
      </c>
      <c r="B354" s="51" t="s">
        <v>436</v>
      </c>
      <c r="C354" s="51" t="s">
        <v>436</v>
      </c>
      <c r="D354" s="51" t="s">
        <v>377</v>
      </c>
      <c r="E354" s="51" t="str">
        <v>Court</v>
      </c>
    </row>
    <row r="355" spans="1:5">
      <c r="A355" s="51">
        <v>3006</v>
      </c>
      <c r="B355" s="51" t="s">
        <v>436</v>
      </c>
      <c r="C355" s="51" t="s">
        <v>436</v>
      </c>
      <c r="D355" s="51" t="s">
        <v>377</v>
      </c>
      <c r="E355" s="51" t="str">
        <v>Crémines</v>
      </c>
    </row>
    <row r="356" spans="1:5">
      <c r="A356" s="51">
        <v>3007</v>
      </c>
      <c r="B356" s="51" t="s">
        <v>436</v>
      </c>
      <c r="C356" s="51" t="s">
        <v>436</v>
      </c>
      <c r="D356" s="51" t="s">
        <v>377</v>
      </c>
      <c r="E356" s="51" t="str">
        <v>Eschert</v>
      </c>
    </row>
    <row r="357" spans="1:5">
      <c r="A357" s="51">
        <v>3008</v>
      </c>
      <c r="B357" s="51" t="s">
        <v>436</v>
      </c>
      <c r="C357" s="51" t="s">
        <v>436</v>
      </c>
      <c r="D357" s="51" t="s">
        <v>377</v>
      </c>
      <c r="E357" s="51" t="str">
        <v>Grandval</v>
      </c>
    </row>
    <row r="358" spans="1:5">
      <c r="A358" s="51">
        <v>3010</v>
      </c>
      <c r="B358" s="51" t="s">
        <v>436</v>
      </c>
      <c r="C358" s="51" t="s">
        <v>436</v>
      </c>
      <c r="D358" s="51" t="s">
        <v>377</v>
      </c>
      <c r="E358" s="51" t="str">
        <v>Loveresse</v>
      </c>
    </row>
    <row r="359" spans="1:5">
      <c r="A359" s="51">
        <v>3011</v>
      </c>
      <c r="B359" s="51" t="s">
        <v>436</v>
      </c>
      <c r="C359" s="51" t="s">
        <v>436</v>
      </c>
      <c r="D359" s="51" t="s">
        <v>377</v>
      </c>
      <c r="E359" s="51" t="str">
        <v>Moutier</v>
      </c>
    </row>
    <row r="360" spans="1:5">
      <c r="A360" s="51">
        <v>3012</v>
      </c>
      <c r="B360" s="51" t="s">
        <v>436</v>
      </c>
      <c r="C360" s="51" t="s">
        <v>436</v>
      </c>
      <c r="D360" s="51" t="s">
        <v>377</v>
      </c>
      <c r="E360" s="51" t="str">
        <v>Perrefitte</v>
      </c>
    </row>
    <row r="361" spans="1:5">
      <c r="A361" s="51">
        <v>3013</v>
      </c>
      <c r="B361" s="51" t="s">
        <v>436</v>
      </c>
      <c r="C361" s="51" t="s">
        <v>436</v>
      </c>
      <c r="D361" s="51" t="s">
        <v>377</v>
      </c>
      <c r="E361" s="51" t="str">
        <v>Reconvilier</v>
      </c>
    </row>
    <row r="362" spans="1:5">
      <c r="A362" s="51">
        <v>3014</v>
      </c>
      <c r="B362" s="51" t="s">
        <v>436</v>
      </c>
      <c r="C362" s="51" t="s">
        <v>436</v>
      </c>
      <c r="D362" s="51" t="s">
        <v>377</v>
      </c>
      <c r="E362" s="51" t="str">
        <v>Roches (BE)</v>
      </c>
    </row>
    <row r="363" spans="1:5">
      <c r="A363" s="51">
        <v>3015</v>
      </c>
      <c r="B363" s="51" t="s">
        <v>436</v>
      </c>
      <c r="C363" s="51" t="s">
        <v>436</v>
      </c>
      <c r="D363" s="51" t="s">
        <v>377</v>
      </c>
      <c r="E363" s="51" t="str">
        <v>Saicourt</v>
      </c>
    </row>
    <row r="364" spans="1:5">
      <c r="A364" s="51">
        <v>3018</v>
      </c>
      <c r="B364" s="51" t="s">
        <v>436</v>
      </c>
      <c r="C364" s="51" t="s">
        <v>436</v>
      </c>
      <c r="D364" s="51" t="s">
        <v>377</v>
      </c>
      <c r="E364" s="51" t="str">
        <v>Saules (BE)</v>
      </c>
    </row>
    <row r="365" spans="1:5">
      <c r="A365" s="51">
        <v>3019</v>
      </c>
      <c r="B365" s="51" t="s">
        <v>436</v>
      </c>
      <c r="C365" s="51" t="s">
        <v>436</v>
      </c>
      <c r="D365" s="51" t="s">
        <v>377</v>
      </c>
      <c r="E365" s="51" t="str">
        <v>Schelten</v>
      </c>
    </row>
    <row r="366" spans="1:5">
      <c r="A366" s="51">
        <v>3020</v>
      </c>
      <c r="B366" s="51" t="s">
        <v>436</v>
      </c>
      <c r="C366" s="51" t="s">
        <v>436</v>
      </c>
      <c r="D366" s="51" t="s">
        <v>377</v>
      </c>
      <c r="E366" s="51" t="str">
        <v>Seehof</v>
      </c>
    </row>
    <row r="367" spans="1:5">
      <c r="A367" s="51">
        <v>3027</v>
      </c>
      <c r="B367" s="51" t="s">
        <v>436</v>
      </c>
      <c r="C367" s="51" t="s">
        <v>436</v>
      </c>
      <c r="D367" s="51" t="s">
        <v>377</v>
      </c>
      <c r="E367" s="51" t="str">
        <v>Sorvilier</v>
      </c>
    </row>
    <row r="368" spans="1:5">
      <c r="A368" s="51">
        <v>3065</v>
      </c>
      <c r="B368" s="51" t="s">
        <v>437</v>
      </c>
      <c r="C368" s="51" t="s">
        <v>437</v>
      </c>
      <c r="D368" s="51" t="s">
        <v>377</v>
      </c>
      <c r="E368" s="51" t="str">
        <v>Tavannes</v>
      </c>
    </row>
    <row r="369" spans="1:5">
      <c r="A369" s="51">
        <v>3047</v>
      </c>
      <c r="B369" s="51" t="s">
        <v>438</v>
      </c>
      <c r="C369" s="51" t="s">
        <v>439</v>
      </c>
      <c r="D369" s="51" t="s">
        <v>377</v>
      </c>
      <c r="E369" s="51" t="str">
        <v>Rebévelier</v>
      </c>
    </row>
    <row r="370" spans="1:5">
      <c r="A370" s="51">
        <v>3037</v>
      </c>
      <c r="B370" s="51" t="s">
        <v>440</v>
      </c>
      <c r="C370" s="51" t="s">
        <v>441</v>
      </c>
      <c r="D370" s="51" t="s">
        <v>377</v>
      </c>
      <c r="E370" s="51" t="str">
        <v>Petit-Val</v>
      </c>
    </row>
    <row r="371" spans="1:5">
      <c r="A371" s="51">
        <v>3038</v>
      </c>
      <c r="B371" s="51" t="s">
        <v>441</v>
      </c>
      <c r="C371" s="51" t="s">
        <v>441</v>
      </c>
      <c r="D371" s="51" t="s">
        <v>377</v>
      </c>
      <c r="E371" s="51" t="str">
        <v>Valbirse</v>
      </c>
    </row>
    <row r="372" spans="1:5">
      <c r="A372" s="51">
        <v>3084</v>
      </c>
      <c r="B372" s="51" t="s">
        <v>442</v>
      </c>
      <c r="C372" s="51" t="s">
        <v>443</v>
      </c>
      <c r="D372" s="51" t="s">
        <v>377</v>
      </c>
      <c r="E372" s="51" t="str">
        <v>La Neuveville</v>
      </c>
    </row>
    <row r="373" spans="1:5">
      <c r="A373" s="51">
        <v>3095</v>
      </c>
      <c r="B373" s="51" t="s">
        <v>444</v>
      </c>
      <c r="C373" s="51" t="s">
        <v>443</v>
      </c>
      <c r="D373" s="51" t="s">
        <v>377</v>
      </c>
      <c r="E373" s="51" t="str">
        <v>Nods</v>
      </c>
    </row>
    <row r="374" spans="1:5">
      <c r="A374" s="51">
        <v>3097</v>
      </c>
      <c r="B374" s="51" t="s">
        <v>445</v>
      </c>
      <c r="C374" s="51" t="s">
        <v>443</v>
      </c>
      <c r="D374" s="51" t="s">
        <v>377</v>
      </c>
      <c r="E374" s="51" t="str">
        <v>Plateau de Diesse</v>
      </c>
    </row>
    <row r="375" spans="1:5">
      <c r="A375" s="51">
        <v>3098</v>
      </c>
      <c r="B375" s="51" t="s">
        <v>443</v>
      </c>
      <c r="C375" s="51" t="s">
        <v>443</v>
      </c>
      <c r="D375" s="51" t="s">
        <v>377</v>
      </c>
      <c r="E375" s="51" t="str">
        <v>Aegerten</v>
      </c>
    </row>
    <row r="376" spans="1:5">
      <c r="A376" s="51">
        <v>3098</v>
      </c>
      <c r="B376" s="51" t="s">
        <v>443</v>
      </c>
      <c r="C376" s="51" t="s">
        <v>443</v>
      </c>
      <c r="D376" s="51" t="s">
        <v>377</v>
      </c>
      <c r="E376" s="51" t="str">
        <v>Bellmund</v>
      </c>
    </row>
    <row r="377" spans="1:5">
      <c r="A377" s="51">
        <v>3098</v>
      </c>
      <c r="B377" s="51" t="s">
        <v>446</v>
      </c>
      <c r="C377" s="51" t="s">
        <v>443</v>
      </c>
      <c r="D377" s="51" t="s">
        <v>377</v>
      </c>
      <c r="E377" s="51" t="str">
        <v>Brügg</v>
      </c>
    </row>
    <row r="378" spans="1:5">
      <c r="A378" s="51">
        <v>3144</v>
      </c>
      <c r="B378" s="51" t="s">
        <v>447</v>
      </c>
      <c r="C378" s="51" t="s">
        <v>443</v>
      </c>
      <c r="D378" s="51" t="s">
        <v>377</v>
      </c>
      <c r="E378" s="51" t="str">
        <v>Bühl</v>
      </c>
    </row>
    <row r="379" spans="1:5">
      <c r="A379" s="51">
        <v>3145</v>
      </c>
      <c r="B379" s="51" t="s">
        <v>448</v>
      </c>
      <c r="C379" s="51" t="s">
        <v>443</v>
      </c>
      <c r="D379" s="51" t="s">
        <v>377</v>
      </c>
      <c r="E379" s="51" t="str">
        <v>Epsach</v>
      </c>
    </row>
    <row r="380" spans="1:5">
      <c r="A380" s="51">
        <v>3147</v>
      </c>
      <c r="B380" s="51" t="s">
        <v>449</v>
      </c>
      <c r="C380" s="51" t="s">
        <v>443</v>
      </c>
      <c r="D380" s="51" t="s">
        <v>377</v>
      </c>
      <c r="E380" s="51" t="str">
        <v>Hagneck</v>
      </c>
    </row>
    <row r="381" spans="1:5">
      <c r="A381" s="51">
        <v>3172</v>
      </c>
      <c r="B381" s="51" t="s">
        <v>450</v>
      </c>
      <c r="C381" s="51" t="s">
        <v>443</v>
      </c>
      <c r="D381" s="51" t="s">
        <v>377</v>
      </c>
      <c r="E381" s="51" t="str">
        <v>Hermrigen</v>
      </c>
    </row>
    <row r="382" spans="1:5">
      <c r="A382" s="51">
        <v>3173</v>
      </c>
      <c r="B382" s="51" t="s">
        <v>451</v>
      </c>
      <c r="C382" s="51" t="s">
        <v>443</v>
      </c>
      <c r="D382" s="51" t="s">
        <v>377</v>
      </c>
      <c r="E382" s="51" t="str">
        <v>Jens</v>
      </c>
    </row>
    <row r="383" spans="1:5">
      <c r="A383" s="51">
        <v>3174</v>
      </c>
      <c r="B383" s="51" t="s">
        <v>452</v>
      </c>
      <c r="C383" s="51" t="s">
        <v>443</v>
      </c>
      <c r="D383" s="51" t="s">
        <v>377</v>
      </c>
      <c r="E383" s="51" t="str">
        <v>Ipsach</v>
      </c>
    </row>
    <row r="384" spans="1:5">
      <c r="A384" s="51">
        <v>3073</v>
      </c>
      <c r="B384" s="51" t="s">
        <v>453</v>
      </c>
      <c r="C384" s="51" t="s">
        <v>454</v>
      </c>
      <c r="D384" s="51" t="s">
        <v>377</v>
      </c>
      <c r="E384" s="51" t="str">
        <v>Ligerz</v>
      </c>
    </row>
    <row r="385" spans="1:5">
      <c r="A385" s="51">
        <v>3074</v>
      </c>
      <c r="B385" s="51" t="s">
        <v>455</v>
      </c>
      <c r="C385" s="51" t="s">
        <v>454</v>
      </c>
      <c r="D385" s="51" t="s">
        <v>377</v>
      </c>
      <c r="E385" s="51" t="str">
        <v>Merzligen</v>
      </c>
    </row>
    <row r="386" spans="1:5">
      <c r="A386" s="51">
        <v>3096</v>
      </c>
      <c r="B386" s="51" t="s">
        <v>456</v>
      </c>
      <c r="C386" s="51" t="s">
        <v>456</v>
      </c>
      <c r="D386" s="51" t="s">
        <v>377</v>
      </c>
      <c r="E386" s="51" t="str">
        <v>Mörigen</v>
      </c>
    </row>
    <row r="387" spans="1:5">
      <c r="A387" s="51">
        <v>3066</v>
      </c>
      <c r="B387" s="51" t="s">
        <v>457</v>
      </c>
      <c r="C387" s="51" t="s">
        <v>457</v>
      </c>
      <c r="D387" s="51" t="s">
        <v>377</v>
      </c>
      <c r="E387" s="51" t="str">
        <v>Nidau</v>
      </c>
    </row>
    <row r="388" spans="1:5">
      <c r="A388" s="51">
        <v>3067</v>
      </c>
      <c r="B388" s="51" t="s">
        <v>458</v>
      </c>
      <c r="C388" s="51" t="s">
        <v>459</v>
      </c>
      <c r="D388" s="51" t="s">
        <v>377</v>
      </c>
      <c r="E388" s="51" t="str">
        <v>Orpund</v>
      </c>
    </row>
    <row r="389" spans="1:5">
      <c r="A389" s="51">
        <v>3068</v>
      </c>
      <c r="B389" s="51" t="s">
        <v>460</v>
      </c>
      <c r="C389" s="51" t="s">
        <v>459</v>
      </c>
      <c r="D389" s="51" t="s">
        <v>377</v>
      </c>
      <c r="E389" s="51" t="str">
        <v>Port</v>
      </c>
    </row>
    <row r="390" spans="1:5">
      <c r="A390" s="51">
        <v>3032</v>
      </c>
      <c r="B390" s="51" t="s">
        <v>461</v>
      </c>
      <c r="C390" s="51" t="s">
        <v>462</v>
      </c>
      <c r="D390" s="51" t="s">
        <v>377</v>
      </c>
      <c r="E390" s="51" t="str">
        <v>Safnern</v>
      </c>
    </row>
    <row r="391" spans="1:5">
      <c r="A391" s="51">
        <v>3033</v>
      </c>
      <c r="B391" s="51" t="s">
        <v>463</v>
      </c>
      <c r="C391" s="51" t="s">
        <v>462</v>
      </c>
      <c r="D391" s="51" t="s">
        <v>377</v>
      </c>
      <c r="E391" s="51" t="str">
        <v>Scheuren</v>
      </c>
    </row>
    <row r="392" spans="1:5">
      <c r="A392" s="51">
        <v>3034</v>
      </c>
      <c r="B392" s="51" t="s">
        <v>464</v>
      </c>
      <c r="C392" s="51" t="s">
        <v>462</v>
      </c>
      <c r="D392" s="51" t="s">
        <v>377</v>
      </c>
      <c r="E392" s="51" t="str">
        <v>Schwadernau</v>
      </c>
    </row>
    <row r="393" spans="1:5">
      <c r="A393" s="51">
        <v>3043</v>
      </c>
      <c r="B393" s="51" t="s">
        <v>465</v>
      </c>
      <c r="C393" s="51" t="s">
        <v>462</v>
      </c>
      <c r="D393" s="51" t="s">
        <v>377</v>
      </c>
      <c r="E393" s="51" t="str">
        <v>Studen (BE)</v>
      </c>
    </row>
    <row r="394" spans="1:5">
      <c r="A394" s="51">
        <v>3044</v>
      </c>
      <c r="B394" s="51" t="s">
        <v>466</v>
      </c>
      <c r="C394" s="51" t="s">
        <v>462</v>
      </c>
      <c r="D394" s="51" t="s">
        <v>377</v>
      </c>
      <c r="E394" s="51" t="str">
        <v>Sutz-Lattrigen</v>
      </c>
    </row>
    <row r="395" spans="1:5">
      <c r="A395" s="51">
        <v>3049</v>
      </c>
      <c r="B395" s="51" t="s">
        <v>467</v>
      </c>
      <c r="C395" s="51" t="s">
        <v>462</v>
      </c>
      <c r="D395" s="51" t="s">
        <v>377</v>
      </c>
      <c r="E395" s="51" t="str">
        <v>Täuffelen</v>
      </c>
    </row>
    <row r="396" spans="1:5">
      <c r="A396" s="51">
        <v>3052</v>
      </c>
      <c r="B396" s="51" t="s">
        <v>468</v>
      </c>
      <c r="C396" s="51" t="s">
        <v>468</v>
      </c>
      <c r="D396" s="51" t="s">
        <v>377</v>
      </c>
      <c r="E396" s="51" t="str">
        <v>Walperswil</v>
      </c>
    </row>
    <row r="397" spans="1:5">
      <c r="A397" s="51">
        <v>3048</v>
      </c>
      <c r="B397" s="51" t="s">
        <v>469</v>
      </c>
      <c r="C397" s="51" t="s">
        <v>470</v>
      </c>
      <c r="D397" s="51" t="s">
        <v>377</v>
      </c>
      <c r="E397" s="51" t="str">
        <v>Worben</v>
      </c>
    </row>
    <row r="398" spans="1:5">
      <c r="A398" s="51">
        <v>3063</v>
      </c>
      <c r="B398" s="51" t="s">
        <v>470</v>
      </c>
      <c r="C398" s="51" t="s">
        <v>470</v>
      </c>
      <c r="D398" s="51" t="s">
        <v>377</v>
      </c>
      <c r="E398" s="51" t="str">
        <v>Twann-Tüscherz</v>
      </c>
    </row>
    <row r="399" spans="1:5">
      <c r="A399" s="51">
        <v>3072</v>
      </c>
      <c r="B399" s="51" t="s">
        <v>471</v>
      </c>
      <c r="C399" s="51" t="s">
        <v>471</v>
      </c>
      <c r="D399" s="51" t="s">
        <v>377</v>
      </c>
      <c r="E399" s="51" t="str">
        <v>Därstetten</v>
      </c>
    </row>
    <row r="400" spans="1:5">
      <c r="A400" s="51">
        <v>2502</v>
      </c>
      <c r="B400" s="51" t="s">
        <v>472</v>
      </c>
      <c r="C400" s="51" t="s">
        <v>472</v>
      </c>
      <c r="D400" s="51" t="s">
        <v>377</v>
      </c>
      <c r="E400" s="51" t="str">
        <v>Diemtigen</v>
      </c>
    </row>
    <row r="401" spans="1:5">
      <c r="A401" s="51">
        <v>2503</v>
      </c>
      <c r="B401" s="51" t="s">
        <v>472</v>
      </c>
      <c r="C401" s="51" t="s">
        <v>472</v>
      </c>
      <c r="D401" s="51" t="s">
        <v>377</v>
      </c>
      <c r="E401" s="51" t="str">
        <v>Erlenbach im Simmental</v>
      </c>
    </row>
    <row r="402" spans="1:5">
      <c r="A402" s="51">
        <v>2504</v>
      </c>
      <c r="B402" s="51" t="s">
        <v>472</v>
      </c>
      <c r="C402" s="51" t="s">
        <v>472</v>
      </c>
      <c r="D402" s="51" t="s">
        <v>377</v>
      </c>
      <c r="E402" s="51" t="str">
        <v>Oberwil im Simmental</v>
      </c>
    </row>
    <row r="403" spans="1:5">
      <c r="A403" s="51">
        <v>2505</v>
      </c>
      <c r="B403" s="51" t="s">
        <v>472</v>
      </c>
      <c r="C403" s="51" t="s">
        <v>472</v>
      </c>
      <c r="D403" s="51" t="s">
        <v>377</v>
      </c>
      <c r="E403" s="51" t="str">
        <v>Reutigen</v>
      </c>
    </row>
    <row r="404" spans="1:5">
      <c r="A404" s="51">
        <v>2532</v>
      </c>
      <c r="B404" s="51" t="s">
        <v>473</v>
      </c>
      <c r="C404" s="51" t="s">
        <v>474</v>
      </c>
      <c r="D404" s="51" t="s">
        <v>377</v>
      </c>
      <c r="E404" s="51" t="str">
        <v>Spiez</v>
      </c>
    </row>
    <row r="405" spans="1:5">
      <c r="A405" s="51">
        <v>2533</v>
      </c>
      <c r="B405" s="51" t="s">
        <v>474</v>
      </c>
      <c r="C405" s="51" t="s">
        <v>474</v>
      </c>
      <c r="D405" s="51" t="s">
        <v>377</v>
      </c>
      <c r="E405" s="51" t="str">
        <v>Wimmis</v>
      </c>
    </row>
    <row r="406" spans="1:5">
      <c r="A406" s="51">
        <v>3296</v>
      </c>
      <c r="B406" s="51" t="s">
        <v>475</v>
      </c>
      <c r="C406" s="51" t="s">
        <v>475</v>
      </c>
      <c r="D406" s="51" t="s">
        <v>377</v>
      </c>
      <c r="E406" s="51" t="str">
        <v>Stocken-Höfen</v>
      </c>
    </row>
    <row r="407" spans="1:5">
      <c r="A407" s="51">
        <v>3263</v>
      </c>
      <c r="B407" s="51" t="s">
        <v>476</v>
      </c>
      <c r="C407" s="51" t="s">
        <v>476</v>
      </c>
      <c r="D407" s="51" t="s">
        <v>377</v>
      </c>
      <c r="E407" s="51" t="str">
        <v>Guttannen</v>
      </c>
    </row>
    <row r="408" spans="1:5">
      <c r="A408" s="51">
        <v>3294</v>
      </c>
      <c r="B408" s="51" t="s">
        <v>477</v>
      </c>
      <c r="C408" s="51" t="s">
        <v>477</v>
      </c>
      <c r="D408" s="51" t="s">
        <v>377</v>
      </c>
      <c r="E408" s="51" t="str">
        <v>Hasliberg</v>
      </c>
    </row>
    <row r="409" spans="1:5">
      <c r="A409" s="51">
        <v>3264</v>
      </c>
      <c r="B409" s="51" t="s">
        <v>478</v>
      </c>
      <c r="C409" s="51" t="s">
        <v>479</v>
      </c>
      <c r="D409" s="51" t="s">
        <v>377</v>
      </c>
      <c r="E409" s="51" t="str">
        <v>Innertkirchen</v>
      </c>
    </row>
    <row r="410" spans="1:5">
      <c r="A410" s="51">
        <v>3293</v>
      </c>
      <c r="B410" s="51" t="s">
        <v>480</v>
      </c>
      <c r="C410" s="51" t="s">
        <v>480</v>
      </c>
      <c r="D410" s="51" t="s">
        <v>377</v>
      </c>
      <c r="E410" s="51" t="str">
        <v>Meiringen</v>
      </c>
    </row>
    <row r="411" spans="1:5">
      <c r="A411" s="51">
        <v>2543</v>
      </c>
      <c r="B411" s="51" t="s">
        <v>481</v>
      </c>
      <c r="C411" s="51" t="s">
        <v>482</v>
      </c>
      <c r="D411" s="51" t="s">
        <v>377</v>
      </c>
      <c r="E411" s="51" t="str">
        <v>Schattenhalb</v>
      </c>
    </row>
    <row r="412" spans="1:5">
      <c r="A412" s="51">
        <v>3297</v>
      </c>
      <c r="B412" s="51" t="s">
        <v>483</v>
      </c>
      <c r="C412" s="51" t="s">
        <v>483</v>
      </c>
      <c r="D412" s="51" t="s">
        <v>377</v>
      </c>
      <c r="E412" s="51" t="str">
        <v>Boltigen</v>
      </c>
    </row>
    <row r="413" spans="1:5">
      <c r="A413" s="51">
        <v>3294</v>
      </c>
      <c r="B413" s="51" t="s">
        <v>484</v>
      </c>
      <c r="C413" s="51" t="s">
        <v>484</v>
      </c>
      <c r="D413" s="51" t="s">
        <v>377</v>
      </c>
      <c r="E413" s="51" t="str">
        <v>Lenk</v>
      </c>
    </row>
    <row r="414" spans="1:5">
      <c r="A414" s="51">
        <v>2554</v>
      </c>
      <c r="B414" s="51" t="s">
        <v>485</v>
      </c>
      <c r="C414" s="51" t="s">
        <v>485</v>
      </c>
      <c r="D414" s="51" t="s">
        <v>377</v>
      </c>
      <c r="E414" s="51" t="str">
        <v>St. Stephan</v>
      </c>
    </row>
    <row r="415" spans="1:5">
      <c r="A415" s="51">
        <v>3298</v>
      </c>
      <c r="B415" s="51" t="s">
        <v>486</v>
      </c>
      <c r="C415" s="51" t="s">
        <v>487</v>
      </c>
      <c r="D415" s="51" t="s">
        <v>377</v>
      </c>
      <c r="E415" s="51" t="str">
        <v>Zweisimmen</v>
      </c>
    </row>
    <row r="416" spans="1:5">
      <c r="A416" s="51">
        <v>2542</v>
      </c>
      <c r="B416" s="51" t="s">
        <v>488</v>
      </c>
      <c r="C416" s="51" t="s">
        <v>488</v>
      </c>
      <c r="D416" s="51" t="s">
        <v>377</v>
      </c>
      <c r="E416" s="51" t="str">
        <v>Gsteig</v>
      </c>
    </row>
    <row r="417" spans="1:5">
      <c r="A417" s="51">
        <v>3295</v>
      </c>
      <c r="B417" s="51" t="s">
        <v>489</v>
      </c>
      <c r="C417" s="51" t="s">
        <v>490</v>
      </c>
      <c r="D417" s="51" t="s">
        <v>377</v>
      </c>
      <c r="E417" s="51" t="str">
        <v>Lauenen</v>
      </c>
    </row>
    <row r="418" spans="1:5">
      <c r="A418" s="51">
        <v>3251</v>
      </c>
      <c r="B418" s="51" t="s">
        <v>491</v>
      </c>
      <c r="C418" s="51" t="s">
        <v>492</v>
      </c>
      <c r="D418" s="51" t="s">
        <v>377</v>
      </c>
      <c r="E418" s="51" t="str">
        <v>Saanen</v>
      </c>
    </row>
    <row r="419" spans="1:5">
      <c r="A419" s="51">
        <v>3426</v>
      </c>
      <c r="B419" s="51" t="s">
        <v>493</v>
      </c>
      <c r="C419" s="51" t="s">
        <v>493</v>
      </c>
      <c r="D419" s="51" t="s">
        <v>377</v>
      </c>
      <c r="E419" s="51" t="str">
        <v>Guggisberg</v>
      </c>
    </row>
    <row r="420" spans="1:5">
      <c r="A420" s="51">
        <v>3473</v>
      </c>
      <c r="B420" s="51" t="s">
        <v>494</v>
      </c>
      <c r="C420" s="51" t="s">
        <v>494</v>
      </c>
      <c r="D420" s="51" t="s">
        <v>377</v>
      </c>
      <c r="E420" s="51" t="str">
        <v>Rüschegg</v>
      </c>
    </row>
    <row r="421" spans="1:5">
      <c r="A421" s="51">
        <v>3323</v>
      </c>
      <c r="B421" s="51" t="s">
        <v>495</v>
      </c>
      <c r="C421" s="51" t="s">
        <v>496</v>
      </c>
      <c r="D421" s="51" t="s">
        <v>377</v>
      </c>
      <c r="E421" s="51" t="str">
        <v>Schwarzenburg</v>
      </c>
    </row>
    <row r="422" spans="1:5">
      <c r="A422" s="51">
        <v>3400</v>
      </c>
      <c r="B422" s="51" t="s">
        <v>497</v>
      </c>
      <c r="C422" s="51" t="s">
        <v>497</v>
      </c>
      <c r="D422" s="51" t="s">
        <v>377</v>
      </c>
      <c r="E422" s="51" t="str">
        <v>Belp</v>
      </c>
    </row>
    <row r="423" spans="1:5">
      <c r="A423" s="51">
        <v>3423</v>
      </c>
      <c r="B423" s="51" t="s">
        <v>498</v>
      </c>
      <c r="C423" s="51" t="s">
        <v>498</v>
      </c>
      <c r="D423" s="51" t="s">
        <v>377</v>
      </c>
      <c r="E423" s="51" t="str">
        <v>Burgistein</v>
      </c>
    </row>
    <row r="424" spans="1:5">
      <c r="A424" s="51">
        <v>3424</v>
      </c>
      <c r="B424" s="51" t="s">
        <v>499</v>
      </c>
      <c r="C424" s="51" t="s">
        <v>498</v>
      </c>
      <c r="D424" s="51" t="s">
        <v>377</v>
      </c>
      <c r="E424" s="51" t="str">
        <v>Gerzensee</v>
      </c>
    </row>
    <row r="425" spans="1:5">
      <c r="A425" s="51">
        <v>3424</v>
      </c>
      <c r="B425" s="51" t="s">
        <v>500</v>
      </c>
      <c r="C425" s="51" t="s">
        <v>498</v>
      </c>
      <c r="D425" s="51" t="s">
        <v>377</v>
      </c>
      <c r="E425" s="51" t="str">
        <v>Gurzelen</v>
      </c>
    </row>
    <row r="426" spans="1:5">
      <c r="A426" s="51">
        <v>3415</v>
      </c>
      <c r="B426" s="51" t="s">
        <v>501</v>
      </c>
      <c r="C426" s="51" t="s">
        <v>502</v>
      </c>
      <c r="D426" s="51" t="s">
        <v>377</v>
      </c>
      <c r="E426" s="51" t="str">
        <v>Jaberg</v>
      </c>
    </row>
    <row r="427" spans="1:5">
      <c r="A427" s="51">
        <v>3415</v>
      </c>
      <c r="B427" s="51" t="s">
        <v>503</v>
      </c>
      <c r="C427" s="51" t="s">
        <v>502</v>
      </c>
      <c r="D427" s="51" t="s">
        <v>377</v>
      </c>
      <c r="E427" s="51" t="str">
        <v>Kaufdorf</v>
      </c>
    </row>
    <row r="428" spans="1:5">
      <c r="A428" s="51">
        <v>3419</v>
      </c>
      <c r="B428" s="51" t="s">
        <v>504</v>
      </c>
      <c r="C428" s="51" t="s">
        <v>502</v>
      </c>
      <c r="D428" s="51" t="s">
        <v>377</v>
      </c>
      <c r="E428" s="51" t="str">
        <v>Kehrsatz</v>
      </c>
    </row>
    <row r="429" spans="1:5">
      <c r="A429" s="51">
        <v>3412</v>
      </c>
      <c r="B429" s="51" t="s">
        <v>505</v>
      </c>
      <c r="C429" s="51" t="s">
        <v>505</v>
      </c>
      <c r="D429" s="51" t="s">
        <v>377</v>
      </c>
      <c r="E429" s="51" t="str">
        <v>Kirchdorf (BE)</v>
      </c>
    </row>
    <row r="430" spans="1:5">
      <c r="A430" s="51">
        <v>3413</v>
      </c>
      <c r="B430" s="51" t="s">
        <v>506</v>
      </c>
      <c r="C430" s="51" t="s">
        <v>505</v>
      </c>
      <c r="D430" s="51" t="s">
        <v>377</v>
      </c>
      <c r="E430" s="51" t="str">
        <v>Niedermuhlern</v>
      </c>
    </row>
    <row r="431" spans="1:5">
      <c r="A431" s="51">
        <v>3429</v>
      </c>
      <c r="B431" s="51" t="s">
        <v>507</v>
      </c>
      <c r="C431" s="51" t="s">
        <v>507</v>
      </c>
      <c r="D431" s="51" t="s">
        <v>377</v>
      </c>
      <c r="E431" s="51" t="str">
        <v>Riggisberg</v>
      </c>
    </row>
    <row r="432" spans="1:5">
      <c r="A432" s="51">
        <v>3324</v>
      </c>
      <c r="B432" s="51" t="s">
        <v>508</v>
      </c>
      <c r="C432" s="51" t="s">
        <v>508</v>
      </c>
      <c r="D432" s="51" t="s">
        <v>377</v>
      </c>
      <c r="E432" s="51" t="str">
        <v>Rüeggisberg</v>
      </c>
    </row>
    <row r="433" spans="1:5">
      <c r="A433" s="51">
        <v>3324</v>
      </c>
      <c r="B433" s="51" t="s">
        <v>509</v>
      </c>
      <c r="C433" s="51" t="s">
        <v>508</v>
      </c>
      <c r="D433" s="51" t="s">
        <v>377</v>
      </c>
      <c r="E433" s="51" t="str">
        <v>Seftigen</v>
      </c>
    </row>
    <row r="434" spans="1:5">
      <c r="A434" s="51">
        <v>3429</v>
      </c>
      <c r="B434" s="51" t="s">
        <v>510</v>
      </c>
      <c r="C434" s="51" t="s">
        <v>510</v>
      </c>
      <c r="D434" s="51" t="s">
        <v>377</v>
      </c>
      <c r="E434" s="51" t="str">
        <v>Toffen</v>
      </c>
    </row>
    <row r="435" spans="1:5">
      <c r="A435" s="51">
        <v>3309</v>
      </c>
      <c r="B435" s="51" t="s">
        <v>511</v>
      </c>
      <c r="C435" s="51" t="s">
        <v>511</v>
      </c>
      <c r="D435" s="51" t="s">
        <v>377</v>
      </c>
      <c r="E435" s="51" t="str">
        <v>Uttigen</v>
      </c>
    </row>
    <row r="436" spans="1:5">
      <c r="A436" s="51">
        <v>3422</v>
      </c>
      <c r="B436" s="51" t="s">
        <v>512</v>
      </c>
      <c r="C436" s="51" t="s">
        <v>513</v>
      </c>
      <c r="D436" s="51" t="s">
        <v>377</v>
      </c>
      <c r="E436" s="51" t="str">
        <v>Wattenwil</v>
      </c>
    </row>
    <row r="437" spans="1:5">
      <c r="A437" s="51">
        <v>3425</v>
      </c>
      <c r="B437" s="51" t="s">
        <v>514</v>
      </c>
      <c r="C437" s="51" t="s">
        <v>514</v>
      </c>
      <c r="D437" s="51" t="s">
        <v>377</v>
      </c>
      <c r="E437" s="51" t="str">
        <v>Wald (BE)</v>
      </c>
    </row>
    <row r="438" spans="1:5">
      <c r="A438" s="51">
        <v>3325</v>
      </c>
      <c r="B438" s="51" t="s">
        <v>515</v>
      </c>
      <c r="C438" s="51" t="s">
        <v>516</v>
      </c>
      <c r="D438" s="51" t="s">
        <v>377</v>
      </c>
      <c r="E438" s="51" t="str">
        <v>Thurnen</v>
      </c>
    </row>
    <row r="439" spans="1:5">
      <c r="A439" s="51">
        <v>3326</v>
      </c>
      <c r="B439" s="51" t="s">
        <v>516</v>
      </c>
      <c r="C439" s="51" t="s">
        <v>516</v>
      </c>
      <c r="D439" s="51" t="s">
        <v>377</v>
      </c>
      <c r="E439" s="51" t="str">
        <v>Eggiwil</v>
      </c>
    </row>
    <row r="440" spans="1:5">
      <c r="A440" s="51">
        <v>3421</v>
      </c>
      <c r="B440" s="51" t="s">
        <v>517</v>
      </c>
      <c r="C440" s="51" t="s">
        <v>517</v>
      </c>
      <c r="D440" s="51" t="s">
        <v>377</v>
      </c>
      <c r="E440" s="51" t="str">
        <v>Langnau im Emmental</v>
      </c>
    </row>
    <row r="441" spans="1:5">
      <c r="A441" s="51">
        <v>3414</v>
      </c>
      <c r="B441" s="51" t="s">
        <v>518</v>
      </c>
      <c r="C441" s="51" t="s">
        <v>518</v>
      </c>
      <c r="D441" s="51" t="s">
        <v>377</v>
      </c>
      <c r="E441" s="51" t="str">
        <v>Lauperswil</v>
      </c>
    </row>
    <row r="442" spans="1:5">
      <c r="A442" s="51">
        <v>3421</v>
      </c>
      <c r="B442" s="51" t="s">
        <v>517</v>
      </c>
      <c r="C442" s="51" t="s">
        <v>518</v>
      </c>
      <c r="D442" s="51" t="s">
        <v>377</v>
      </c>
      <c r="E442" s="51" t="str">
        <v>Röthenbach im Emmental</v>
      </c>
    </row>
    <row r="443" spans="1:5">
      <c r="A443" s="51">
        <v>3422</v>
      </c>
      <c r="B443" s="51" t="s">
        <v>519</v>
      </c>
      <c r="C443" s="51" t="s">
        <v>520</v>
      </c>
      <c r="D443" s="51" t="s">
        <v>377</v>
      </c>
      <c r="E443" s="51" t="str">
        <v>Rüderswil</v>
      </c>
    </row>
    <row r="444" spans="1:5">
      <c r="A444" s="51">
        <v>3422</v>
      </c>
      <c r="B444" s="51" t="s">
        <v>521</v>
      </c>
      <c r="C444" s="51" t="s">
        <v>520</v>
      </c>
      <c r="D444" s="51" t="s">
        <v>377</v>
      </c>
      <c r="E444" s="51" t="str">
        <v>Schangnau</v>
      </c>
    </row>
    <row r="445" spans="1:5">
      <c r="A445" s="51">
        <v>3472</v>
      </c>
      <c r="B445" s="51" t="s">
        <v>522</v>
      </c>
      <c r="C445" s="51" t="s">
        <v>522</v>
      </c>
      <c r="D445" s="51" t="s">
        <v>377</v>
      </c>
      <c r="E445" s="51" t="str">
        <v>Signau</v>
      </c>
    </row>
    <row r="446" spans="1:5">
      <c r="A446" s="51">
        <v>3421</v>
      </c>
      <c r="B446" s="51" t="s">
        <v>523</v>
      </c>
      <c r="C446" s="51" t="s">
        <v>524</v>
      </c>
      <c r="D446" s="51" t="s">
        <v>377</v>
      </c>
      <c r="E446" s="51" t="str">
        <v>Trub</v>
      </c>
    </row>
    <row r="447" spans="1:5">
      <c r="A447" s="51">
        <v>3425</v>
      </c>
      <c r="B447" s="51" t="s">
        <v>525</v>
      </c>
      <c r="C447" s="51" t="s">
        <v>525</v>
      </c>
      <c r="D447" s="51" t="s">
        <v>377</v>
      </c>
      <c r="E447" s="51" t="str">
        <v>Trubschachen</v>
      </c>
    </row>
    <row r="448" spans="1:5">
      <c r="A448" s="51">
        <v>3472</v>
      </c>
      <c r="B448" s="51" t="s">
        <v>526</v>
      </c>
      <c r="C448" s="51" t="s">
        <v>526</v>
      </c>
      <c r="D448" s="51" t="s">
        <v>377</v>
      </c>
      <c r="E448" s="51" t="str">
        <v>Amsoldingen</v>
      </c>
    </row>
    <row r="449" spans="1:5">
      <c r="A449" s="51">
        <v>3474</v>
      </c>
      <c r="B449" s="51" t="s">
        <v>527</v>
      </c>
      <c r="C449" s="51" t="s">
        <v>526</v>
      </c>
      <c r="D449" s="51" t="s">
        <v>377</v>
      </c>
      <c r="E449" s="51" t="str">
        <v>Blumenstein</v>
      </c>
    </row>
    <row r="450" spans="1:5">
      <c r="A450" s="51">
        <v>2606</v>
      </c>
      <c r="B450" s="51" t="s">
        <v>528</v>
      </c>
      <c r="C450" s="51" t="s">
        <v>528</v>
      </c>
      <c r="D450" s="51" t="s">
        <v>377</v>
      </c>
      <c r="E450" s="51" t="str">
        <v>Buchholterberg</v>
      </c>
    </row>
    <row r="451" spans="1:5">
      <c r="A451" s="51">
        <v>2610</v>
      </c>
      <c r="B451" s="51" t="s">
        <v>529</v>
      </c>
      <c r="C451" s="51" t="s">
        <v>530</v>
      </c>
      <c r="D451" s="51" t="s">
        <v>377</v>
      </c>
      <c r="E451" s="51" t="str">
        <v>Eriz</v>
      </c>
    </row>
    <row r="452" spans="1:5">
      <c r="A452" s="51">
        <v>2612</v>
      </c>
      <c r="B452" s="51" t="s">
        <v>530</v>
      </c>
      <c r="C452" s="51" t="s">
        <v>530</v>
      </c>
      <c r="D452" s="51" t="s">
        <v>377</v>
      </c>
      <c r="E452" s="51" t="str">
        <v>Fahrni</v>
      </c>
    </row>
    <row r="453" spans="1:5">
      <c r="A453" s="51">
        <v>2607</v>
      </c>
      <c r="B453" s="51" t="s">
        <v>531</v>
      </c>
      <c r="C453" s="51" t="s">
        <v>531</v>
      </c>
      <c r="D453" s="51" t="s">
        <v>377</v>
      </c>
      <c r="E453" s="51" t="str">
        <v>Heiligenschwendi</v>
      </c>
    </row>
    <row r="454" spans="1:5">
      <c r="A454" s="51">
        <v>2608</v>
      </c>
      <c r="B454" s="51" t="s">
        <v>532</v>
      </c>
      <c r="C454" s="51" t="s">
        <v>531</v>
      </c>
      <c r="D454" s="51" t="s">
        <v>377</v>
      </c>
      <c r="E454" s="51" t="str">
        <v>Heimberg</v>
      </c>
    </row>
    <row r="455" spans="1:5">
      <c r="A455" s="51">
        <v>2608</v>
      </c>
      <c r="B455" s="51" t="s">
        <v>533</v>
      </c>
      <c r="C455" s="51" t="s">
        <v>533</v>
      </c>
      <c r="D455" s="51" t="s">
        <v>377</v>
      </c>
      <c r="E455" s="51" t="str">
        <v>Hilterfingen</v>
      </c>
    </row>
    <row r="456" spans="1:5">
      <c r="A456" s="51">
        <v>2333</v>
      </c>
      <c r="B456" s="51" t="s">
        <v>534</v>
      </c>
      <c r="C456" s="51" t="s">
        <v>534</v>
      </c>
      <c r="D456" s="51" t="s">
        <v>377</v>
      </c>
      <c r="E456" s="51" t="str">
        <v>Homberg</v>
      </c>
    </row>
    <row r="457" spans="1:5">
      <c r="A457" s="51">
        <v>2723</v>
      </c>
      <c r="B457" s="51" t="s">
        <v>535</v>
      </c>
      <c r="C457" s="51" t="s">
        <v>535</v>
      </c>
      <c r="D457" s="51" t="s">
        <v>377</v>
      </c>
      <c r="E457" s="51" t="str">
        <v>Horrenbach-Buchen</v>
      </c>
    </row>
    <row r="458" spans="1:5">
      <c r="A458" s="51">
        <v>2534</v>
      </c>
      <c r="B458" s="51" t="s">
        <v>536</v>
      </c>
      <c r="C458" s="51" t="s">
        <v>536</v>
      </c>
      <c r="D458" s="51" t="s">
        <v>377</v>
      </c>
      <c r="E458" s="51" t="str">
        <v>Oberhofen am Thunersee</v>
      </c>
    </row>
    <row r="459" spans="1:5">
      <c r="A459" s="51">
        <v>2534</v>
      </c>
      <c r="B459" s="51" t="s">
        <v>537</v>
      </c>
      <c r="C459" s="51" t="s">
        <v>536</v>
      </c>
      <c r="D459" s="51" t="s">
        <v>377</v>
      </c>
      <c r="E459" s="51" t="str">
        <v>Pohlern</v>
      </c>
    </row>
    <row r="460" spans="1:5">
      <c r="A460" s="51">
        <v>2616</v>
      </c>
      <c r="B460" s="51" t="s">
        <v>538</v>
      </c>
      <c r="C460" s="51" t="s">
        <v>539</v>
      </c>
      <c r="D460" s="51" t="s">
        <v>377</v>
      </c>
      <c r="E460" s="51" t="str">
        <v>Sigriswil</v>
      </c>
    </row>
    <row r="461" spans="1:5">
      <c r="A461" s="51">
        <v>2538</v>
      </c>
      <c r="B461" s="51" t="s">
        <v>540</v>
      </c>
      <c r="C461" s="51" t="s">
        <v>541</v>
      </c>
      <c r="D461" s="51" t="s">
        <v>377</v>
      </c>
      <c r="E461" s="51" t="str">
        <v>Steffisburg</v>
      </c>
    </row>
    <row r="462" spans="1:5">
      <c r="A462" s="51">
        <v>2610</v>
      </c>
      <c r="B462" s="51" t="s">
        <v>542</v>
      </c>
      <c r="C462" s="51" t="s">
        <v>543</v>
      </c>
      <c r="D462" s="51" t="s">
        <v>377</v>
      </c>
      <c r="E462" s="51" t="str">
        <v>Teuffenthal (BE)</v>
      </c>
    </row>
    <row r="463" spans="1:5">
      <c r="A463" s="51">
        <v>2610</v>
      </c>
      <c r="B463" s="51" t="s">
        <v>544</v>
      </c>
      <c r="C463" s="51" t="s">
        <v>543</v>
      </c>
      <c r="D463" s="51" t="s">
        <v>377</v>
      </c>
      <c r="E463" s="51" t="str">
        <v>Thierachern</v>
      </c>
    </row>
    <row r="464" spans="1:5">
      <c r="A464" s="51">
        <v>2610</v>
      </c>
      <c r="B464" s="51" t="s">
        <v>545</v>
      </c>
      <c r="C464" s="51" t="s">
        <v>543</v>
      </c>
      <c r="D464" s="51" t="s">
        <v>377</v>
      </c>
      <c r="E464" s="51" t="str">
        <v>Thun</v>
      </c>
    </row>
    <row r="465" spans="1:5">
      <c r="A465" s="51">
        <v>2605</v>
      </c>
      <c r="B465" s="51" t="s">
        <v>546</v>
      </c>
      <c r="C465" s="51" t="s">
        <v>546</v>
      </c>
      <c r="D465" s="51" t="s">
        <v>377</v>
      </c>
      <c r="E465" s="51" t="str">
        <v>Uebeschi</v>
      </c>
    </row>
    <row r="466" spans="1:5">
      <c r="A466" s="51">
        <v>2615</v>
      </c>
      <c r="B466" s="51" t="s">
        <v>547</v>
      </c>
      <c r="C466" s="51" t="s">
        <v>547</v>
      </c>
      <c r="D466" s="51" t="s">
        <v>377</v>
      </c>
      <c r="E466" s="51" t="str">
        <v>Uetendorf</v>
      </c>
    </row>
    <row r="467" spans="1:5">
      <c r="A467" s="51">
        <v>2615</v>
      </c>
      <c r="B467" s="51" t="s">
        <v>548</v>
      </c>
      <c r="C467" s="51" t="s">
        <v>547</v>
      </c>
      <c r="D467" s="51" t="s">
        <v>377</v>
      </c>
      <c r="E467" s="51" t="str">
        <v>Unterlangenegg</v>
      </c>
    </row>
    <row r="468" spans="1:5">
      <c r="A468" s="51">
        <v>2720</v>
      </c>
      <c r="B468" s="51" t="s">
        <v>549</v>
      </c>
      <c r="C468" s="51" t="s">
        <v>549</v>
      </c>
      <c r="D468" s="51" t="s">
        <v>377</v>
      </c>
      <c r="E468" s="51" t="str">
        <v>Wachseldorn</v>
      </c>
    </row>
    <row r="469" spans="1:5">
      <c r="A469" s="51">
        <v>2722</v>
      </c>
      <c r="B469" s="51" t="s">
        <v>550</v>
      </c>
      <c r="C469" s="51" t="s">
        <v>549</v>
      </c>
      <c r="D469" s="51" t="s">
        <v>377</v>
      </c>
      <c r="E469" s="51" t="str">
        <v>Zwieselberg</v>
      </c>
    </row>
    <row r="470" spans="1:5">
      <c r="A470" s="51">
        <v>2613</v>
      </c>
      <c r="B470" s="51" t="s">
        <v>551</v>
      </c>
      <c r="C470" s="51" t="s">
        <v>551</v>
      </c>
      <c r="D470" s="51" t="s">
        <v>377</v>
      </c>
      <c r="E470" s="51" t="str">
        <v>Forst-Längenbühl</v>
      </c>
    </row>
    <row r="471" spans="1:5">
      <c r="A471" s="51">
        <v>2535</v>
      </c>
      <c r="B471" s="51" t="s">
        <v>552</v>
      </c>
      <c r="C471" s="51" t="s">
        <v>553</v>
      </c>
      <c r="D471" s="51" t="s">
        <v>377</v>
      </c>
      <c r="E471" s="51" t="str">
        <v>Affoltern im Emmental</v>
      </c>
    </row>
    <row r="472" spans="1:5">
      <c r="A472" s="51">
        <v>2536</v>
      </c>
      <c r="B472" s="51" t="s">
        <v>554</v>
      </c>
      <c r="C472" s="51" t="s">
        <v>553</v>
      </c>
      <c r="D472" s="51" t="s">
        <v>377</v>
      </c>
      <c r="E472" s="51" t="str">
        <v>Dürrenroth</v>
      </c>
    </row>
    <row r="473" spans="1:5">
      <c r="A473" s="51">
        <v>2537</v>
      </c>
      <c r="B473" s="51" t="s">
        <v>555</v>
      </c>
      <c r="C473" s="51" t="s">
        <v>553</v>
      </c>
      <c r="D473" s="51" t="s">
        <v>377</v>
      </c>
      <c r="E473" s="51" t="str">
        <v>Eriswil</v>
      </c>
    </row>
    <row r="474" spans="1:5">
      <c r="A474" s="51">
        <v>2603</v>
      </c>
      <c r="B474" s="51" t="s">
        <v>556</v>
      </c>
      <c r="C474" s="51" t="s">
        <v>557</v>
      </c>
      <c r="D474" s="51" t="s">
        <v>377</v>
      </c>
      <c r="E474" s="51" t="str">
        <v>Huttwil</v>
      </c>
    </row>
    <row r="475" spans="1:5">
      <c r="A475" s="51">
        <v>2604</v>
      </c>
      <c r="B475" s="51" t="s">
        <v>558</v>
      </c>
      <c r="C475" s="51" t="s">
        <v>557</v>
      </c>
      <c r="D475" s="51" t="s">
        <v>377</v>
      </c>
      <c r="E475" s="51" t="str">
        <v>Lützelflüh</v>
      </c>
    </row>
    <row r="476" spans="1:5">
      <c r="A476" s="51">
        <v>3237</v>
      </c>
      <c r="B476" s="51" t="s">
        <v>559</v>
      </c>
      <c r="C476" s="51" t="s">
        <v>559</v>
      </c>
      <c r="D476" s="51" t="s">
        <v>377</v>
      </c>
      <c r="E476" s="51" t="str">
        <v>Rüegsau</v>
      </c>
    </row>
    <row r="477" spans="1:5">
      <c r="A477" s="51">
        <v>3235</v>
      </c>
      <c r="B477" s="51" t="s">
        <v>560</v>
      </c>
      <c r="C477" s="51" t="s">
        <v>560</v>
      </c>
      <c r="D477" s="51" t="s">
        <v>377</v>
      </c>
      <c r="E477" s="51" t="str">
        <v>Sumiswald</v>
      </c>
    </row>
    <row r="478" spans="1:5">
      <c r="A478" s="51">
        <v>2577</v>
      </c>
      <c r="B478" s="51" t="s">
        <v>561</v>
      </c>
      <c r="C478" s="51" t="s">
        <v>561</v>
      </c>
      <c r="D478" s="51" t="s">
        <v>377</v>
      </c>
      <c r="E478" s="51" t="str">
        <v>Trachselwald</v>
      </c>
    </row>
    <row r="479" spans="1:5">
      <c r="A479" s="51">
        <v>3238</v>
      </c>
      <c r="B479" s="51" t="s">
        <v>562</v>
      </c>
      <c r="C479" s="51" t="s">
        <v>562</v>
      </c>
      <c r="D479" s="51" t="s">
        <v>377</v>
      </c>
      <c r="E479" s="51" t="str">
        <v>Walterswil (BE)</v>
      </c>
    </row>
    <row r="480" spans="1:5">
      <c r="A480" s="51">
        <v>3236</v>
      </c>
      <c r="B480" s="51" t="s">
        <v>563</v>
      </c>
      <c r="C480" s="51" t="s">
        <v>563</v>
      </c>
      <c r="D480" s="51" t="s">
        <v>377</v>
      </c>
      <c r="E480" s="51" t="str">
        <v>Wyssachen</v>
      </c>
    </row>
    <row r="481" spans="1:5">
      <c r="A481" s="51">
        <v>3232</v>
      </c>
      <c r="B481" s="51" t="s">
        <v>564</v>
      </c>
      <c r="C481" s="51" t="s">
        <v>564</v>
      </c>
      <c r="D481" s="51" t="s">
        <v>377</v>
      </c>
      <c r="E481" s="51" t="str">
        <v>Attiswil</v>
      </c>
    </row>
    <row r="482" spans="1:5">
      <c r="A482" s="51">
        <v>2576</v>
      </c>
      <c r="B482" s="51" t="s">
        <v>565</v>
      </c>
      <c r="C482" s="51" t="s">
        <v>565</v>
      </c>
      <c r="D482" s="51" t="s">
        <v>377</v>
      </c>
      <c r="E482" s="51" t="str">
        <v>Berken</v>
      </c>
    </row>
    <row r="483" spans="1:5">
      <c r="A483" s="51">
        <v>3225</v>
      </c>
      <c r="B483" s="51" t="s">
        <v>566</v>
      </c>
      <c r="C483" s="51" t="s">
        <v>566</v>
      </c>
      <c r="D483" s="51" t="s">
        <v>377</v>
      </c>
      <c r="E483" s="51" t="str">
        <v>Bettenhausen</v>
      </c>
    </row>
    <row r="484" spans="1:5">
      <c r="A484" s="51">
        <v>2577</v>
      </c>
      <c r="B484" s="51" t="s">
        <v>567</v>
      </c>
      <c r="C484" s="51" t="s">
        <v>568</v>
      </c>
      <c r="D484" s="51" t="s">
        <v>377</v>
      </c>
      <c r="E484" s="51" t="str">
        <v>Farnern</v>
      </c>
    </row>
    <row r="485" spans="1:5">
      <c r="A485" s="51">
        <v>3226</v>
      </c>
      <c r="B485" s="51" t="s">
        <v>569</v>
      </c>
      <c r="C485" s="51" t="s">
        <v>569</v>
      </c>
      <c r="D485" s="51" t="s">
        <v>377</v>
      </c>
      <c r="E485" s="51" t="str">
        <v>Graben</v>
      </c>
    </row>
    <row r="486" spans="1:5">
      <c r="A486" s="51">
        <v>3233</v>
      </c>
      <c r="B486" s="51" t="s">
        <v>570</v>
      </c>
      <c r="C486" s="51" t="s">
        <v>570</v>
      </c>
      <c r="D486" s="51" t="s">
        <v>377</v>
      </c>
      <c r="E486" s="51" t="str">
        <v>Heimenhausen</v>
      </c>
    </row>
    <row r="487" spans="1:5">
      <c r="A487" s="51">
        <v>3234</v>
      </c>
      <c r="B487" s="51" t="s">
        <v>571</v>
      </c>
      <c r="C487" s="51" t="s">
        <v>571</v>
      </c>
      <c r="D487" s="51" t="s">
        <v>377</v>
      </c>
      <c r="E487" s="51" t="str">
        <v>Herzogenbuchsee</v>
      </c>
    </row>
    <row r="488" spans="1:5">
      <c r="A488" s="51">
        <v>3315</v>
      </c>
      <c r="B488" s="51" t="s">
        <v>572</v>
      </c>
      <c r="C488" s="51" t="s">
        <v>572</v>
      </c>
      <c r="D488" s="51" t="s">
        <v>377</v>
      </c>
      <c r="E488" s="51" t="str">
        <v>Inkwil</v>
      </c>
    </row>
    <row r="489" spans="1:5">
      <c r="A489" s="51">
        <v>3315</v>
      </c>
      <c r="B489" s="51" t="s">
        <v>573</v>
      </c>
      <c r="C489" s="51" t="s">
        <v>572</v>
      </c>
      <c r="D489" s="51" t="s">
        <v>377</v>
      </c>
      <c r="E489" s="51" t="str">
        <v>Niederbipp</v>
      </c>
    </row>
    <row r="490" spans="1:5">
      <c r="A490" s="51">
        <v>3053</v>
      </c>
      <c r="B490" s="51" t="s">
        <v>574</v>
      </c>
      <c r="C490" s="51" t="s">
        <v>575</v>
      </c>
      <c r="D490" s="51" t="s">
        <v>377</v>
      </c>
      <c r="E490" s="51" t="str">
        <v>Niederönz</v>
      </c>
    </row>
    <row r="491" spans="1:5">
      <c r="A491" s="51">
        <v>3053</v>
      </c>
      <c r="B491" s="51" t="s">
        <v>576</v>
      </c>
      <c r="C491" s="51" t="s">
        <v>576</v>
      </c>
      <c r="D491" s="51" t="s">
        <v>377</v>
      </c>
      <c r="E491" s="51" t="str">
        <v>Oberbipp</v>
      </c>
    </row>
    <row r="492" spans="1:5">
      <c r="A492" s="51">
        <v>3306</v>
      </c>
      <c r="B492" s="51" t="s">
        <v>577</v>
      </c>
      <c r="C492" s="51" t="s">
        <v>578</v>
      </c>
      <c r="D492" s="51" t="s">
        <v>377</v>
      </c>
      <c r="E492" s="51" t="str">
        <v>Ochlenberg</v>
      </c>
    </row>
    <row r="493" spans="1:5">
      <c r="A493" s="51">
        <v>3308</v>
      </c>
      <c r="B493" s="51" t="s">
        <v>579</v>
      </c>
      <c r="C493" s="51" t="s">
        <v>578</v>
      </c>
      <c r="D493" s="51" t="s">
        <v>377</v>
      </c>
      <c r="E493" s="51" t="str">
        <v>Rumisberg</v>
      </c>
    </row>
    <row r="494" spans="1:5">
      <c r="A494" s="51">
        <v>3309</v>
      </c>
      <c r="B494" s="51" t="s">
        <v>580</v>
      </c>
      <c r="C494" s="51" t="s">
        <v>578</v>
      </c>
      <c r="D494" s="51" t="s">
        <v>377</v>
      </c>
      <c r="E494" s="51" t="str">
        <v>Seeberg</v>
      </c>
    </row>
    <row r="495" spans="1:5">
      <c r="A495" s="51">
        <v>3312</v>
      </c>
      <c r="B495" s="51" t="s">
        <v>578</v>
      </c>
      <c r="C495" s="51" t="s">
        <v>578</v>
      </c>
      <c r="D495" s="51" t="s">
        <v>377</v>
      </c>
      <c r="E495" s="51" t="str">
        <v>Thörigen</v>
      </c>
    </row>
    <row r="496" spans="1:5">
      <c r="A496" s="51">
        <v>3313</v>
      </c>
      <c r="B496" s="51" t="s">
        <v>581</v>
      </c>
      <c r="C496" s="51" t="s">
        <v>578</v>
      </c>
      <c r="D496" s="51" t="s">
        <v>377</v>
      </c>
      <c r="E496" s="51" t="str">
        <v>Walliswil bei Niederbipp</v>
      </c>
    </row>
    <row r="497" spans="1:5">
      <c r="A497" s="51">
        <v>3314</v>
      </c>
      <c r="B497" s="51" t="s">
        <v>582</v>
      </c>
      <c r="C497" s="51" t="s">
        <v>578</v>
      </c>
      <c r="D497" s="51" t="s">
        <v>377</v>
      </c>
      <c r="E497" s="51" t="str">
        <v>Walliswil bei Wangen</v>
      </c>
    </row>
    <row r="498" spans="1:5">
      <c r="A498" s="51">
        <v>3317</v>
      </c>
      <c r="B498" s="51" t="s">
        <v>583</v>
      </c>
      <c r="C498" s="51" t="s">
        <v>578</v>
      </c>
      <c r="D498" s="51" t="s">
        <v>377</v>
      </c>
      <c r="E498" s="51" t="str">
        <v>Wangen an der Aare</v>
      </c>
    </row>
    <row r="499" spans="1:5">
      <c r="A499" s="51">
        <v>3317</v>
      </c>
      <c r="B499" s="51" t="s">
        <v>584</v>
      </c>
      <c r="C499" s="51" t="s">
        <v>578</v>
      </c>
      <c r="D499" s="51" t="s">
        <v>377</v>
      </c>
      <c r="E499" s="51" t="str">
        <v>Wangenried</v>
      </c>
    </row>
    <row r="500" spans="1:5">
      <c r="A500" s="51">
        <v>3303</v>
      </c>
      <c r="B500" s="51" t="s">
        <v>585</v>
      </c>
      <c r="C500" s="51" t="s">
        <v>585</v>
      </c>
      <c r="D500" s="51" t="s">
        <v>377</v>
      </c>
      <c r="E500" s="51" t="str">
        <v>Wiedlisbach</v>
      </c>
    </row>
    <row r="501" spans="1:5">
      <c r="A501" s="51">
        <v>3303</v>
      </c>
      <c r="B501" s="51" t="s">
        <v>586</v>
      </c>
      <c r="C501" s="51" t="s">
        <v>585</v>
      </c>
      <c r="D501" s="51" t="s">
        <v>377</v>
      </c>
      <c r="E501" s="51" t="str">
        <v>Doppleschwand</v>
      </c>
    </row>
    <row r="502" spans="1:5">
      <c r="A502" s="51">
        <v>3303</v>
      </c>
      <c r="B502" s="51" t="s">
        <v>587</v>
      </c>
      <c r="C502" s="51" t="s">
        <v>585</v>
      </c>
      <c r="D502" s="51" t="s">
        <v>377</v>
      </c>
      <c r="E502" s="51" t="str">
        <v>Entlebuch</v>
      </c>
    </row>
    <row r="503" spans="1:5">
      <c r="A503" s="51">
        <v>3305</v>
      </c>
      <c r="B503" s="51" t="s">
        <v>588</v>
      </c>
      <c r="C503" s="51" t="s">
        <v>585</v>
      </c>
      <c r="D503" s="51" t="s">
        <v>377</v>
      </c>
      <c r="E503" s="51" t="str">
        <v>Flühli</v>
      </c>
    </row>
    <row r="504" spans="1:5">
      <c r="A504" s="51">
        <v>3305</v>
      </c>
      <c r="B504" s="51" t="s">
        <v>589</v>
      </c>
      <c r="C504" s="51" t="s">
        <v>589</v>
      </c>
      <c r="D504" s="51" t="s">
        <v>377</v>
      </c>
      <c r="E504" s="51" t="str">
        <v>Hasle (LU)</v>
      </c>
    </row>
    <row r="505" spans="1:5">
      <c r="A505" s="51">
        <v>3322</v>
      </c>
      <c r="B505" s="51" t="s">
        <v>590</v>
      </c>
      <c r="C505" s="51" t="s">
        <v>590</v>
      </c>
      <c r="D505" s="51" t="s">
        <v>377</v>
      </c>
      <c r="E505" s="51" t="str">
        <v>Romoos</v>
      </c>
    </row>
    <row r="506" spans="1:5">
      <c r="A506" s="51">
        <v>3302</v>
      </c>
      <c r="B506" s="51" t="s">
        <v>591</v>
      </c>
      <c r="C506" s="51" t="s">
        <v>591</v>
      </c>
      <c r="D506" s="51" t="s">
        <v>377</v>
      </c>
      <c r="E506" s="51" t="str">
        <v>Schüpfheim</v>
      </c>
    </row>
    <row r="507" spans="1:5">
      <c r="A507" s="51">
        <v>3053</v>
      </c>
      <c r="B507" s="51" t="s">
        <v>592</v>
      </c>
      <c r="C507" s="51" t="s">
        <v>592</v>
      </c>
      <c r="D507" s="51" t="s">
        <v>377</v>
      </c>
      <c r="E507" s="51" t="str">
        <v>Werthenstein</v>
      </c>
    </row>
    <row r="508" spans="1:5">
      <c r="A508" s="51">
        <v>3322</v>
      </c>
      <c r="B508" s="51" t="s">
        <v>593</v>
      </c>
      <c r="C508" s="51" t="s">
        <v>593</v>
      </c>
      <c r="D508" s="51" t="s">
        <v>377</v>
      </c>
      <c r="E508" s="51" t="str">
        <v>Escholzmatt-Marbach</v>
      </c>
    </row>
    <row r="509" spans="1:5">
      <c r="A509" s="51">
        <v>3427</v>
      </c>
      <c r="B509" s="51" t="s">
        <v>594</v>
      </c>
      <c r="C509" s="51" t="s">
        <v>594</v>
      </c>
      <c r="D509" s="51" t="s">
        <v>377</v>
      </c>
      <c r="E509" s="51" t="str">
        <v>Aesch (LU)</v>
      </c>
    </row>
    <row r="510" spans="1:5">
      <c r="A510" s="51">
        <v>3053</v>
      </c>
      <c r="B510" s="51" t="s">
        <v>595</v>
      </c>
      <c r="C510" s="51" t="s">
        <v>595</v>
      </c>
      <c r="D510" s="51" t="s">
        <v>377</v>
      </c>
      <c r="E510" s="51" t="str">
        <v>Ballwil</v>
      </c>
    </row>
    <row r="511" spans="1:5">
      <c r="A511" s="51">
        <v>3428</v>
      </c>
      <c r="B511" s="51" t="s">
        <v>596</v>
      </c>
      <c r="C511" s="51" t="s">
        <v>597</v>
      </c>
      <c r="D511" s="51" t="s">
        <v>377</v>
      </c>
      <c r="E511" s="51" t="str">
        <v>Emmen</v>
      </c>
    </row>
    <row r="512" spans="1:5">
      <c r="A512" s="51">
        <v>4564</v>
      </c>
      <c r="B512" s="51" t="s">
        <v>598</v>
      </c>
      <c r="C512" s="51" t="s">
        <v>598</v>
      </c>
      <c r="D512" s="51" t="s">
        <v>377</v>
      </c>
      <c r="E512" s="51" t="str">
        <v>Ermensee</v>
      </c>
    </row>
    <row r="513" spans="1:5">
      <c r="A513" s="51">
        <v>3303</v>
      </c>
      <c r="B513" s="51" t="s">
        <v>599</v>
      </c>
      <c r="C513" s="51" t="s">
        <v>600</v>
      </c>
      <c r="D513" s="51" t="s">
        <v>377</v>
      </c>
      <c r="E513" s="51" t="str">
        <v>Eschenbach (LU)</v>
      </c>
    </row>
    <row r="514" spans="1:5">
      <c r="A514" s="51">
        <v>3715</v>
      </c>
      <c r="B514" s="51" t="s">
        <v>601</v>
      </c>
      <c r="C514" s="51" t="s">
        <v>601</v>
      </c>
      <c r="D514" s="51" t="s">
        <v>377</v>
      </c>
      <c r="E514" s="51" t="str">
        <v>Hitzkirch</v>
      </c>
    </row>
    <row r="515" spans="1:5">
      <c r="A515" s="51">
        <v>3703</v>
      </c>
      <c r="B515" s="51" t="s">
        <v>602</v>
      </c>
      <c r="C515" s="51" t="s">
        <v>603</v>
      </c>
      <c r="D515" s="51" t="s">
        <v>377</v>
      </c>
      <c r="E515" s="51" t="str">
        <v>Hochdorf</v>
      </c>
    </row>
    <row r="516" spans="1:5">
      <c r="A516" s="51">
        <v>3703</v>
      </c>
      <c r="B516" s="51" t="s">
        <v>604</v>
      </c>
      <c r="C516" s="51" t="s">
        <v>603</v>
      </c>
      <c r="D516" s="51" t="s">
        <v>377</v>
      </c>
      <c r="E516" s="51" t="str">
        <v>Hohenrain</v>
      </c>
    </row>
    <row r="517" spans="1:5">
      <c r="A517" s="51">
        <v>3711</v>
      </c>
      <c r="B517" s="51" t="s">
        <v>605</v>
      </c>
      <c r="C517" s="51" t="s">
        <v>603</v>
      </c>
      <c r="D517" s="51" t="s">
        <v>377</v>
      </c>
      <c r="E517" s="51" t="str">
        <v>Inwil</v>
      </c>
    </row>
    <row r="518" spans="1:5">
      <c r="A518" s="51">
        <v>3714</v>
      </c>
      <c r="B518" s="51" t="s">
        <v>606</v>
      </c>
      <c r="C518" s="51" t="s">
        <v>606</v>
      </c>
      <c r="D518" s="51" t="s">
        <v>377</v>
      </c>
      <c r="E518" s="51" t="str">
        <v>Rain</v>
      </c>
    </row>
    <row r="519" spans="1:5">
      <c r="A519" s="51">
        <v>3724</v>
      </c>
      <c r="B519" s="51" t="s">
        <v>607</v>
      </c>
      <c r="C519" s="51" t="s">
        <v>606</v>
      </c>
      <c r="D519" s="51" t="s">
        <v>377</v>
      </c>
      <c r="E519" s="51" t="str">
        <v>Römerswil</v>
      </c>
    </row>
    <row r="520" spans="1:5">
      <c r="A520" s="51">
        <v>3725</v>
      </c>
      <c r="B520" s="51" t="s">
        <v>608</v>
      </c>
      <c r="C520" s="51" t="s">
        <v>606</v>
      </c>
      <c r="D520" s="51" t="s">
        <v>377</v>
      </c>
      <c r="E520" s="51" t="str">
        <v>Rothenburg</v>
      </c>
    </row>
    <row r="521" spans="1:5">
      <c r="A521" s="51">
        <v>3716</v>
      </c>
      <c r="B521" s="51" t="s">
        <v>609</v>
      </c>
      <c r="C521" s="51" t="s">
        <v>609</v>
      </c>
      <c r="D521" s="51" t="s">
        <v>377</v>
      </c>
      <c r="E521" s="51" t="str">
        <v>Schongau</v>
      </c>
    </row>
    <row r="522" spans="1:5">
      <c r="A522" s="51">
        <v>3717</v>
      </c>
      <c r="B522" s="51" t="s">
        <v>610</v>
      </c>
      <c r="C522" s="51" t="s">
        <v>609</v>
      </c>
      <c r="D522" s="51" t="s">
        <v>377</v>
      </c>
      <c r="E522" s="51" t="str">
        <v>Adligenswil</v>
      </c>
    </row>
    <row r="523" spans="1:5">
      <c r="A523" s="51">
        <v>3718</v>
      </c>
      <c r="B523" s="51" t="s">
        <v>611</v>
      </c>
      <c r="C523" s="51" t="s">
        <v>611</v>
      </c>
      <c r="D523" s="51" t="s">
        <v>377</v>
      </c>
      <c r="E523" s="51" t="str">
        <v>Buchrain</v>
      </c>
    </row>
    <row r="524" spans="1:5">
      <c r="A524" s="51">
        <v>3704</v>
      </c>
      <c r="B524" s="51" t="s">
        <v>612</v>
      </c>
      <c r="C524" s="51" t="s">
        <v>612</v>
      </c>
      <c r="D524" s="51" t="s">
        <v>377</v>
      </c>
      <c r="E524" s="51" t="str">
        <v>Dierikon</v>
      </c>
    </row>
    <row r="525" spans="1:5">
      <c r="A525" s="51">
        <v>3711</v>
      </c>
      <c r="B525" s="51" t="s">
        <v>613</v>
      </c>
      <c r="C525" s="51" t="s">
        <v>614</v>
      </c>
      <c r="D525" s="51" t="s">
        <v>377</v>
      </c>
      <c r="E525" s="51" t="str">
        <v>Ebikon</v>
      </c>
    </row>
    <row r="526" spans="1:5">
      <c r="A526" s="51">
        <v>3713</v>
      </c>
      <c r="B526" s="51" t="s">
        <v>614</v>
      </c>
      <c r="C526" s="51" t="s">
        <v>614</v>
      </c>
      <c r="D526" s="51" t="s">
        <v>377</v>
      </c>
      <c r="E526" s="51" t="str">
        <v>Gisikon</v>
      </c>
    </row>
    <row r="527" spans="1:5">
      <c r="A527" s="51">
        <v>3714</v>
      </c>
      <c r="B527" s="51" t="s">
        <v>615</v>
      </c>
      <c r="C527" s="51" t="s">
        <v>614</v>
      </c>
      <c r="D527" s="51" t="s">
        <v>377</v>
      </c>
      <c r="E527" s="51" t="str">
        <v>Greppen</v>
      </c>
    </row>
    <row r="528" spans="1:5">
      <c r="A528" s="51">
        <v>3722</v>
      </c>
      <c r="B528" s="51" t="s">
        <v>616</v>
      </c>
      <c r="C528" s="51" t="s">
        <v>614</v>
      </c>
      <c r="D528" s="51" t="s">
        <v>377</v>
      </c>
      <c r="E528" s="51" t="str">
        <v>Honau</v>
      </c>
    </row>
    <row r="529" spans="1:5">
      <c r="A529" s="51">
        <v>3723</v>
      </c>
      <c r="B529" s="51" t="s">
        <v>617</v>
      </c>
      <c r="C529" s="51" t="s">
        <v>614</v>
      </c>
      <c r="D529" s="51" t="s">
        <v>377</v>
      </c>
      <c r="E529" s="51" t="str">
        <v>Horw</v>
      </c>
    </row>
    <row r="530" spans="1:5">
      <c r="A530" s="51">
        <v>3800</v>
      </c>
      <c r="B530" s="51" t="s">
        <v>618</v>
      </c>
      <c r="C530" s="51" t="s">
        <v>619</v>
      </c>
      <c r="D530" s="51" t="s">
        <v>377</v>
      </c>
      <c r="E530" s="51" t="str">
        <v>Kriens</v>
      </c>
    </row>
    <row r="531" spans="1:5">
      <c r="A531" s="51">
        <v>3803</v>
      </c>
      <c r="B531" s="51" t="s">
        <v>619</v>
      </c>
      <c r="C531" s="51" t="s">
        <v>619</v>
      </c>
      <c r="D531" s="51" t="s">
        <v>377</v>
      </c>
      <c r="E531" s="51" t="str">
        <v>Luzern</v>
      </c>
    </row>
    <row r="532" spans="1:5">
      <c r="A532" s="51">
        <v>3806</v>
      </c>
      <c r="B532" s="51" t="s">
        <v>620</v>
      </c>
      <c r="C532" s="51" t="s">
        <v>621</v>
      </c>
      <c r="D532" s="51" t="s">
        <v>377</v>
      </c>
      <c r="E532" s="51" t="str">
        <v>Malters</v>
      </c>
    </row>
    <row r="533" spans="1:5">
      <c r="A533" s="51">
        <v>3855</v>
      </c>
      <c r="B533" s="51" t="s">
        <v>622</v>
      </c>
      <c r="C533" s="51" t="s">
        <v>623</v>
      </c>
      <c r="D533" s="51" t="s">
        <v>377</v>
      </c>
      <c r="E533" s="51" t="str">
        <v>Meggen</v>
      </c>
    </row>
    <row r="534" spans="1:5">
      <c r="A534" s="51">
        <v>3855</v>
      </c>
      <c r="B534" s="51" t="s">
        <v>624</v>
      </c>
      <c r="C534" s="51" t="s">
        <v>623</v>
      </c>
      <c r="D534" s="51" t="s">
        <v>377</v>
      </c>
      <c r="E534" s="51" t="str">
        <v>Meierskappel</v>
      </c>
    </row>
    <row r="535" spans="1:5">
      <c r="A535" s="51">
        <v>3856</v>
      </c>
      <c r="B535" s="51" t="s">
        <v>625</v>
      </c>
      <c r="C535" s="51" t="s">
        <v>625</v>
      </c>
      <c r="D535" s="51" t="s">
        <v>377</v>
      </c>
      <c r="E535" s="51" t="str">
        <v>Root</v>
      </c>
    </row>
    <row r="536" spans="1:5">
      <c r="A536" s="51">
        <v>3707</v>
      </c>
      <c r="B536" s="51" t="s">
        <v>626</v>
      </c>
      <c r="C536" s="51" t="s">
        <v>626</v>
      </c>
      <c r="D536" s="51" t="s">
        <v>377</v>
      </c>
      <c r="E536" s="51" t="str">
        <v>Schwarzenberg</v>
      </c>
    </row>
    <row r="537" spans="1:5">
      <c r="A537" s="51">
        <v>3816</v>
      </c>
      <c r="B537" s="51" t="s">
        <v>627</v>
      </c>
      <c r="C537" s="51" t="s">
        <v>628</v>
      </c>
      <c r="D537" s="51" t="s">
        <v>377</v>
      </c>
      <c r="E537" s="51" t="str">
        <v>Udligenswil</v>
      </c>
    </row>
    <row r="538" spans="1:5">
      <c r="A538" s="51">
        <v>3818</v>
      </c>
      <c r="B538" s="51" t="s">
        <v>628</v>
      </c>
      <c r="C538" s="51" t="s">
        <v>628</v>
      </c>
      <c r="D538" s="51" t="s">
        <v>377</v>
      </c>
      <c r="E538" s="51" t="str">
        <v>Vitznau</v>
      </c>
    </row>
    <row r="539" spans="1:5">
      <c r="A539" s="51">
        <v>3814</v>
      </c>
      <c r="B539" s="51" t="s">
        <v>629</v>
      </c>
      <c r="C539" s="51" t="s">
        <v>629</v>
      </c>
      <c r="D539" s="51" t="s">
        <v>377</v>
      </c>
      <c r="E539" s="51" t="str">
        <v>Weggis</v>
      </c>
    </row>
    <row r="540" spans="1:5">
      <c r="A540" s="51">
        <v>3812</v>
      </c>
      <c r="B540" s="51" t="s">
        <v>630</v>
      </c>
      <c r="C540" s="51" t="s">
        <v>631</v>
      </c>
      <c r="D540" s="51" t="s">
        <v>377</v>
      </c>
      <c r="E540" s="51" t="str">
        <v>Beromünster</v>
      </c>
    </row>
    <row r="541" spans="1:5">
      <c r="A541" s="51">
        <v>3815</v>
      </c>
      <c r="B541" s="51" t="s">
        <v>632</v>
      </c>
      <c r="C541" s="51" t="s">
        <v>631</v>
      </c>
      <c r="D541" s="51" t="s">
        <v>377</v>
      </c>
      <c r="E541" s="51" t="str">
        <v>Büron</v>
      </c>
    </row>
    <row r="542" spans="1:5">
      <c r="A542" s="51">
        <v>3815</v>
      </c>
      <c r="B542" s="51" t="s">
        <v>631</v>
      </c>
      <c r="C542" s="51" t="s">
        <v>631</v>
      </c>
      <c r="D542" s="51" t="s">
        <v>377</v>
      </c>
      <c r="E542" s="51" t="str">
        <v>Buttisholz</v>
      </c>
    </row>
    <row r="543" spans="1:5">
      <c r="A543" s="51">
        <v>3804</v>
      </c>
      <c r="B543" s="51" t="s">
        <v>633</v>
      </c>
      <c r="C543" s="51" t="s">
        <v>633</v>
      </c>
      <c r="D543" s="51" t="s">
        <v>377</v>
      </c>
      <c r="E543" s="51" t="str">
        <v>Eich</v>
      </c>
    </row>
    <row r="544" spans="1:5">
      <c r="A544" s="51">
        <v>3858</v>
      </c>
      <c r="B544" s="51" t="s">
        <v>634</v>
      </c>
      <c r="C544" s="51" t="s">
        <v>635</v>
      </c>
      <c r="D544" s="51" t="s">
        <v>377</v>
      </c>
      <c r="E544" s="51" t="str">
        <v>Geuensee</v>
      </c>
    </row>
    <row r="545" spans="1:5">
      <c r="A545" s="51">
        <v>3800</v>
      </c>
      <c r="B545" s="51" t="s">
        <v>636</v>
      </c>
      <c r="C545" s="51" t="s">
        <v>636</v>
      </c>
      <c r="D545" s="51" t="s">
        <v>377</v>
      </c>
      <c r="E545" s="51" t="str">
        <v>Grosswangen</v>
      </c>
    </row>
    <row r="546" spans="1:5">
      <c r="A546" s="51">
        <v>3807</v>
      </c>
      <c r="B546" s="51" t="s">
        <v>637</v>
      </c>
      <c r="C546" s="51" t="s">
        <v>637</v>
      </c>
      <c r="D546" s="51" t="s">
        <v>377</v>
      </c>
      <c r="E546" s="51" t="str">
        <v>Hildisrieden</v>
      </c>
    </row>
    <row r="547" spans="1:5">
      <c r="A547" s="51">
        <v>3822</v>
      </c>
      <c r="B547" s="51" t="s">
        <v>638</v>
      </c>
      <c r="C547" s="51" t="s">
        <v>638</v>
      </c>
      <c r="D547" s="51" t="s">
        <v>377</v>
      </c>
      <c r="E547" s="51" t="str">
        <v>Knutwil</v>
      </c>
    </row>
    <row r="548" spans="1:5">
      <c r="A548" s="51">
        <v>3822</v>
      </c>
      <c r="B548" s="51" t="s">
        <v>639</v>
      </c>
      <c r="C548" s="51" t="s">
        <v>638</v>
      </c>
      <c r="D548" s="51" t="s">
        <v>377</v>
      </c>
      <c r="E548" s="51" t="str">
        <v>Mauensee</v>
      </c>
    </row>
    <row r="549" spans="1:5">
      <c r="A549" s="51">
        <v>3823</v>
      </c>
      <c r="B549" s="51" t="s">
        <v>640</v>
      </c>
      <c r="C549" s="51" t="s">
        <v>638</v>
      </c>
      <c r="D549" s="51" t="s">
        <v>377</v>
      </c>
      <c r="E549" s="51" t="str">
        <v>Neuenkirch</v>
      </c>
    </row>
    <row r="550" spans="1:5">
      <c r="A550" s="51">
        <v>3823</v>
      </c>
      <c r="B550" s="51" t="s">
        <v>641</v>
      </c>
      <c r="C550" s="51" t="s">
        <v>638</v>
      </c>
      <c r="D550" s="51" t="s">
        <v>377</v>
      </c>
      <c r="E550" s="51" t="str">
        <v>Nottwil</v>
      </c>
    </row>
    <row r="551" spans="1:5">
      <c r="A551" s="51">
        <v>3823</v>
      </c>
      <c r="B551" s="51" t="s">
        <v>642</v>
      </c>
      <c r="C551" s="51" t="s">
        <v>638</v>
      </c>
      <c r="D551" s="51" t="s">
        <v>377</v>
      </c>
      <c r="E551" s="51" t="str">
        <v>Oberkirch</v>
      </c>
    </row>
    <row r="552" spans="1:5">
      <c r="A552" s="51">
        <v>3824</v>
      </c>
      <c r="B552" s="51" t="s">
        <v>643</v>
      </c>
      <c r="C552" s="51" t="s">
        <v>638</v>
      </c>
      <c r="D552" s="51" t="s">
        <v>377</v>
      </c>
      <c r="E552" s="51" t="str">
        <v>Rickenbach (LU)</v>
      </c>
    </row>
    <row r="553" spans="1:5">
      <c r="A553" s="51">
        <v>3825</v>
      </c>
      <c r="B553" s="51" t="s">
        <v>644</v>
      </c>
      <c r="C553" s="51" t="s">
        <v>638</v>
      </c>
      <c r="D553" s="51" t="s">
        <v>377</v>
      </c>
      <c r="E553" s="51" t="str">
        <v>Ruswil</v>
      </c>
    </row>
    <row r="554" spans="1:5">
      <c r="A554" s="51">
        <v>3826</v>
      </c>
      <c r="B554" s="51" t="s">
        <v>645</v>
      </c>
      <c r="C554" s="51" t="s">
        <v>638</v>
      </c>
      <c r="D554" s="51" t="s">
        <v>377</v>
      </c>
      <c r="E554" s="51" t="str">
        <v>Schenkon</v>
      </c>
    </row>
    <row r="555" spans="1:5">
      <c r="A555" s="51">
        <v>3706</v>
      </c>
      <c r="B555" s="51" t="s">
        <v>646</v>
      </c>
      <c r="C555" s="51" t="s">
        <v>646</v>
      </c>
      <c r="D555" s="51" t="s">
        <v>377</v>
      </c>
      <c r="E555" s="51" t="str">
        <v>Schlierbach</v>
      </c>
    </row>
    <row r="556" spans="1:5">
      <c r="A556" s="51">
        <v>3816</v>
      </c>
      <c r="B556" s="51" t="s">
        <v>647</v>
      </c>
      <c r="C556" s="51" t="s">
        <v>647</v>
      </c>
      <c r="D556" s="51" t="s">
        <v>377</v>
      </c>
      <c r="E556" s="51" t="str">
        <v>Sempach</v>
      </c>
    </row>
    <row r="557" spans="1:5">
      <c r="A557" s="51">
        <v>3800</v>
      </c>
      <c r="B557" s="51" t="s">
        <v>648</v>
      </c>
      <c r="C557" s="51" t="s">
        <v>649</v>
      </c>
      <c r="D557" s="51" t="s">
        <v>377</v>
      </c>
      <c r="E557" s="51" t="str">
        <v>Sursee</v>
      </c>
    </row>
    <row r="558" spans="1:5">
      <c r="A558" s="51">
        <v>3853</v>
      </c>
      <c r="B558" s="51" t="s">
        <v>650</v>
      </c>
      <c r="C558" s="51" t="s">
        <v>651</v>
      </c>
      <c r="D558" s="51" t="s">
        <v>377</v>
      </c>
      <c r="E558" s="51" t="str">
        <v>Triengen</v>
      </c>
    </row>
    <row r="559" spans="1:5">
      <c r="A559" s="51">
        <v>3854</v>
      </c>
      <c r="B559" s="51" t="s">
        <v>652</v>
      </c>
      <c r="C559" s="51" t="s">
        <v>652</v>
      </c>
      <c r="D559" s="51" t="s">
        <v>377</v>
      </c>
      <c r="E559" s="51" t="str">
        <v>Wolhusen</v>
      </c>
    </row>
    <row r="560" spans="1:5">
      <c r="A560" s="51">
        <v>3805</v>
      </c>
      <c r="B560" s="51" t="s">
        <v>653</v>
      </c>
      <c r="C560" s="51" t="s">
        <v>654</v>
      </c>
      <c r="D560" s="51" t="s">
        <v>377</v>
      </c>
      <c r="E560" s="51" t="str">
        <v>Alberswil</v>
      </c>
    </row>
    <row r="561" spans="1:5">
      <c r="A561" s="51">
        <v>3852</v>
      </c>
      <c r="B561" s="51" t="s">
        <v>655</v>
      </c>
      <c r="C561" s="51" t="s">
        <v>654</v>
      </c>
      <c r="D561" s="51" t="s">
        <v>377</v>
      </c>
      <c r="E561" s="51" t="str">
        <v>Altbüron</v>
      </c>
    </row>
    <row r="562" spans="1:5">
      <c r="A562" s="51">
        <v>3813</v>
      </c>
      <c r="B562" s="51" t="s">
        <v>656</v>
      </c>
      <c r="C562" s="51" t="s">
        <v>656</v>
      </c>
      <c r="D562" s="51" t="s">
        <v>377</v>
      </c>
      <c r="E562" s="51" t="str">
        <v>Altishofen</v>
      </c>
    </row>
    <row r="563" spans="1:5">
      <c r="A563" s="51">
        <v>3855</v>
      </c>
      <c r="B563" s="51" t="s">
        <v>657</v>
      </c>
      <c r="C563" s="51" t="s">
        <v>658</v>
      </c>
      <c r="D563" s="51" t="s">
        <v>377</v>
      </c>
      <c r="E563" s="51" t="str">
        <v>Dagmersellen</v>
      </c>
    </row>
    <row r="564" spans="1:5">
      <c r="A564" s="51">
        <v>3800</v>
      </c>
      <c r="B564" s="51" t="s">
        <v>659</v>
      </c>
      <c r="C564" s="51" t="s">
        <v>659</v>
      </c>
      <c r="D564" s="51" t="s">
        <v>377</v>
      </c>
      <c r="E564" s="51" t="str">
        <v>Egolzwil</v>
      </c>
    </row>
    <row r="565" spans="1:5">
      <c r="A565" s="51">
        <v>3812</v>
      </c>
      <c r="B565" s="51" t="s">
        <v>630</v>
      </c>
      <c r="C565" s="51" t="s">
        <v>630</v>
      </c>
      <c r="D565" s="51" t="s">
        <v>377</v>
      </c>
      <c r="E565" s="51" t="str">
        <v>Ettiswil</v>
      </c>
    </row>
    <row r="566" spans="1:5">
      <c r="A566" s="51">
        <v>3508</v>
      </c>
      <c r="B566" s="51" t="s">
        <v>660</v>
      </c>
      <c r="C566" s="51" t="s">
        <v>661</v>
      </c>
      <c r="D566" s="51" t="s">
        <v>377</v>
      </c>
      <c r="E566" s="51" t="str">
        <v>Fischbach</v>
      </c>
    </row>
    <row r="567" spans="1:5">
      <c r="A567" s="51">
        <v>3507</v>
      </c>
      <c r="B567" s="51" t="s">
        <v>662</v>
      </c>
      <c r="C567" s="51" t="s">
        <v>662</v>
      </c>
      <c r="D567" s="51" t="s">
        <v>377</v>
      </c>
      <c r="E567" s="51" t="str">
        <v>Grossdietwil</v>
      </c>
    </row>
    <row r="568" spans="1:5">
      <c r="A568" s="51">
        <v>3533</v>
      </c>
      <c r="B568" s="51" t="s">
        <v>663</v>
      </c>
      <c r="C568" s="51" t="s">
        <v>663</v>
      </c>
      <c r="D568" s="51" t="s">
        <v>377</v>
      </c>
      <c r="E568" s="51" t="str">
        <v>Hergiswil bei Willisau</v>
      </c>
    </row>
    <row r="569" spans="1:5">
      <c r="A569" s="51">
        <v>3671</v>
      </c>
      <c r="B569" s="51" t="s">
        <v>664</v>
      </c>
      <c r="C569" s="51" t="s">
        <v>664</v>
      </c>
      <c r="D569" s="51" t="s">
        <v>377</v>
      </c>
      <c r="E569" s="51" t="str">
        <v>Luthern</v>
      </c>
    </row>
    <row r="570" spans="1:5">
      <c r="A570" s="51">
        <v>3510</v>
      </c>
      <c r="B570" s="51" t="s">
        <v>665</v>
      </c>
      <c r="C570" s="51" t="s">
        <v>665</v>
      </c>
      <c r="D570" s="51" t="s">
        <v>377</v>
      </c>
      <c r="E570" s="51" t="str">
        <v>Menznau</v>
      </c>
    </row>
    <row r="571" spans="1:5">
      <c r="A571" s="51">
        <v>3082</v>
      </c>
      <c r="B571" s="51" t="s">
        <v>666</v>
      </c>
      <c r="C571" s="51" t="s">
        <v>667</v>
      </c>
      <c r="D571" s="51" t="s">
        <v>377</v>
      </c>
      <c r="E571" s="51" t="str">
        <v>Nebikon</v>
      </c>
    </row>
    <row r="572" spans="1:5">
      <c r="A572" s="51">
        <v>3506</v>
      </c>
      <c r="B572" s="51" t="s">
        <v>667</v>
      </c>
      <c r="C572" s="51" t="s">
        <v>667</v>
      </c>
      <c r="D572" s="51" t="s">
        <v>377</v>
      </c>
      <c r="E572" s="51" t="str">
        <v>Pfaffnau</v>
      </c>
    </row>
    <row r="573" spans="1:5">
      <c r="A573" s="51">
        <v>3510</v>
      </c>
      <c r="B573" s="51" t="s">
        <v>668</v>
      </c>
      <c r="C573" s="51" t="s">
        <v>668</v>
      </c>
      <c r="D573" s="51" t="s">
        <v>377</v>
      </c>
      <c r="E573" s="51" t="str">
        <v>Reiden</v>
      </c>
    </row>
    <row r="574" spans="1:5">
      <c r="A574" s="51">
        <v>3671</v>
      </c>
      <c r="B574" s="51" t="s">
        <v>669</v>
      </c>
      <c r="C574" s="51" t="s">
        <v>669</v>
      </c>
      <c r="D574" s="51" t="s">
        <v>377</v>
      </c>
      <c r="E574" s="51" t="str">
        <v>Roggliswil</v>
      </c>
    </row>
    <row r="575" spans="1:5">
      <c r="A575" s="51">
        <v>3629</v>
      </c>
      <c r="B575" s="51" t="s">
        <v>670</v>
      </c>
      <c r="C575" s="51" t="s">
        <v>670</v>
      </c>
      <c r="D575" s="51" t="s">
        <v>377</v>
      </c>
      <c r="E575" s="51" t="str">
        <v>Schötz</v>
      </c>
    </row>
    <row r="576" spans="1:5">
      <c r="A576" s="51">
        <v>3503</v>
      </c>
      <c r="B576" s="51" t="s">
        <v>671</v>
      </c>
      <c r="C576" s="51" t="s">
        <v>672</v>
      </c>
      <c r="D576" s="51" t="s">
        <v>377</v>
      </c>
      <c r="E576" s="51" t="str">
        <v>Ufhusen</v>
      </c>
    </row>
    <row r="577" spans="1:5">
      <c r="A577" s="51">
        <v>3510</v>
      </c>
      <c r="B577" s="51" t="s">
        <v>672</v>
      </c>
      <c r="C577" s="51" t="s">
        <v>672</v>
      </c>
      <c r="D577" s="51" t="s">
        <v>377</v>
      </c>
      <c r="E577" s="51" t="str">
        <v>Wauwil</v>
      </c>
    </row>
    <row r="578" spans="1:5">
      <c r="A578" s="51">
        <v>3434</v>
      </c>
      <c r="B578" s="51" t="s">
        <v>673</v>
      </c>
      <c r="C578" s="51" t="s">
        <v>674</v>
      </c>
      <c r="D578" s="51" t="s">
        <v>377</v>
      </c>
      <c r="E578" s="51" t="str">
        <v>Wikon</v>
      </c>
    </row>
    <row r="579" spans="1:5">
      <c r="A579" s="51">
        <v>3434</v>
      </c>
      <c r="B579" s="51" t="s">
        <v>674</v>
      </c>
      <c r="C579" s="51" t="s">
        <v>674</v>
      </c>
      <c r="D579" s="51" t="s">
        <v>377</v>
      </c>
      <c r="E579" s="51" t="str">
        <v>Zell (LU)</v>
      </c>
    </row>
    <row r="580" spans="1:5">
      <c r="A580" s="51">
        <v>3673</v>
      </c>
      <c r="B580" s="51" t="s">
        <v>675</v>
      </c>
      <c r="C580" s="51" t="s">
        <v>675</v>
      </c>
      <c r="D580" s="51" t="s">
        <v>377</v>
      </c>
      <c r="E580" s="51" t="str">
        <v>Willisau</v>
      </c>
    </row>
    <row r="581" spans="1:5">
      <c r="A581" s="51">
        <v>3532</v>
      </c>
      <c r="B581" s="51" t="s">
        <v>676</v>
      </c>
      <c r="C581" s="51" t="s">
        <v>676</v>
      </c>
      <c r="D581" s="51" t="s">
        <v>377</v>
      </c>
      <c r="E581" s="51" t="str">
        <v>Altdorf (UR)</v>
      </c>
    </row>
    <row r="582" spans="1:5">
      <c r="A582" s="51">
        <v>3083</v>
      </c>
      <c r="B582" s="51" t="s">
        <v>677</v>
      </c>
      <c r="C582" s="51" t="s">
        <v>678</v>
      </c>
      <c r="D582" s="51" t="s">
        <v>377</v>
      </c>
      <c r="E582" s="51" t="str">
        <v>Andermatt</v>
      </c>
    </row>
    <row r="583" spans="1:5">
      <c r="A583" s="51">
        <v>3110</v>
      </c>
      <c r="B583" s="51" t="s">
        <v>678</v>
      </c>
      <c r="C583" s="51" t="s">
        <v>678</v>
      </c>
      <c r="D583" s="51" t="s">
        <v>377</v>
      </c>
      <c r="E583" s="51" t="str">
        <v>Attinghausen</v>
      </c>
    </row>
    <row r="584" spans="1:5">
      <c r="A584" s="51">
        <v>3111</v>
      </c>
      <c r="B584" s="51" t="s">
        <v>679</v>
      </c>
      <c r="C584" s="51" t="s">
        <v>678</v>
      </c>
      <c r="D584" s="51" t="s">
        <v>377</v>
      </c>
      <c r="E584" s="51" t="str">
        <v>Bürglen (UR)</v>
      </c>
    </row>
    <row r="585" spans="1:5">
      <c r="A585" s="51">
        <v>3504</v>
      </c>
      <c r="B585" s="51" t="s">
        <v>680</v>
      </c>
      <c r="C585" s="51" t="s">
        <v>680</v>
      </c>
      <c r="D585" s="51" t="s">
        <v>377</v>
      </c>
      <c r="E585" s="51" t="str">
        <v>Erstfeld</v>
      </c>
    </row>
    <row r="586" spans="1:5">
      <c r="A586" s="51">
        <v>3672</v>
      </c>
      <c r="B586" s="51" t="s">
        <v>681</v>
      </c>
      <c r="C586" s="51" t="s">
        <v>681</v>
      </c>
      <c r="D586" s="51" t="s">
        <v>377</v>
      </c>
      <c r="E586" s="51" t="str">
        <v>Flüelen</v>
      </c>
    </row>
    <row r="587" spans="1:5">
      <c r="A587" s="51">
        <v>3672</v>
      </c>
      <c r="B587" s="51" t="s">
        <v>682</v>
      </c>
      <c r="C587" s="51" t="s">
        <v>681</v>
      </c>
      <c r="D587" s="51" t="s">
        <v>377</v>
      </c>
      <c r="E587" s="51" t="str">
        <v>Göschenen</v>
      </c>
    </row>
    <row r="588" spans="1:5">
      <c r="A588" s="51">
        <v>3674</v>
      </c>
      <c r="B588" s="51" t="s">
        <v>683</v>
      </c>
      <c r="C588" s="51" t="s">
        <v>681</v>
      </c>
      <c r="D588" s="51" t="s">
        <v>377</v>
      </c>
      <c r="E588" s="51" t="str">
        <v>Gurtnellen</v>
      </c>
    </row>
    <row r="589" spans="1:5">
      <c r="A589" s="51">
        <v>3531</v>
      </c>
      <c r="B589" s="51" t="s">
        <v>684</v>
      </c>
      <c r="C589" s="51" t="s">
        <v>684</v>
      </c>
      <c r="D589" s="51" t="s">
        <v>377</v>
      </c>
      <c r="E589" s="51" t="str">
        <v>Hospental</v>
      </c>
    </row>
    <row r="590" spans="1:5">
      <c r="A590" s="51">
        <v>3629</v>
      </c>
      <c r="B590" s="51" t="s">
        <v>685</v>
      </c>
      <c r="C590" s="51" t="s">
        <v>685</v>
      </c>
      <c r="D590" s="51" t="s">
        <v>377</v>
      </c>
      <c r="E590" s="51" t="str">
        <v>Isenthal</v>
      </c>
    </row>
    <row r="591" spans="1:5">
      <c r="A591" s="51">
        <v>3113</v>
      </c>
      <c r="B591" s="51" t="s">
        <v>686</v>
      </c>
      <c r="C591" s="51" t="s">
        <v>686</v>
      </c>
      <c r="D591" s="51" t="s">
        <v>377</v>
      </c>
      <c r="E591" s="51" t="str">
        <v>Realp</v>
      </c>
    </row>
    <row r="592" spans="1:5">
      <c r="A592" s="51">
        <v>3512</v>
      </c>
      <c r="B592" s="51" t="s">
        <v>687</v>
      </c>
      <c r="C592" s="51" t="s">
        <v>687</v>
      </c>
      <c r="D592" s="51" t="s">
        <v>377</v>
      </c>
      <c r="E592" s="51" t="str">
        <v>Schattdorf</v>
      </c>
    </row>
    <row r="593" spans="1:5">
      <c r="A593" s="51">
        <v>3513</v>
      </c>
      <c r="B593" s="51" t="s">
        <v>688</v>
      </c>
      <c r="C593" s="51" t="s">
        <v>687</v>
      </c>
      <c r="D593" s="51" t="s">
        <v>377</v>
      </c>
      <c r="E593" s="51" t="str">
        <v>Seedorf (UR)</v>
      </c>
    </row>
    <row r="594" spans="1:5">
      <c r="A594" s="51">
        <v>3075</v>
      </c>
      <c r="B594" s="51" t="s">
        <v>689</v>
      </c>
      <c r="C594" s="51" t="s">
        <v>690</v>
      </c>
      <c r="D594" s="51" t="s">
        <v>377</v>
      </c>
      <c r="E594" s="51" t="str">
        <v>Seelisberg</v>
      </c>
    </row>
    <row r="595" spans="1:5">
      <c r="A595" s="51">
        <v>3075</v>
      </c>
      <c r="B595" s="51" t="s">
        <v>691</v>
      </c>
      <c r="C595" s="51" t="s">
        <v>690</v>
      </c>
      <c r="D595" s="51" t="s">
        <v>377</v>
      </c>
      <c r="E595" s="51" t="str">
        <v>Silenen</v>
      </c>
    </row>
    <row r="596" spans="1:5">
      <c r="A596" s="51">
        <v>3076</v>
      </c>
      <c r="B596" s="51" t="s">
        <v>690</v>
      </c>
      <c r="C596" s="51" t="s">
        <v>690</v>
      </c>
      <c r="D596" s="51" t="s">
        <v>377</v>
      </c>
      <c r="E596" s="51" t="str">
        <v>Sisikon</v>
      </c>
    </row>
    <row r="597" spans="1:5">
      <c r="A597" s="51">
        <v>3077</v>
      </c>
      <c r="B597" s="51" t="s">
        <v>692</v>
      </c>
      <c r="C597" s="51" t="s">
        <v>690</v>
      </c>
      <c r="D597" s="51" t="s">
        <v>377</v>
      </c>
      <c r="E597" s="51" t="str">
        <v>Spiringen</v>
      </c>
    </row>
    <row r="598" spans="1:5">
      <c r="A598" s="51">
        <v>3078</v>
      </c>
      <c r="B598" s="51" t="s">
        <v>693</v>
      </c>
      <c r="C598" s="51" t="s">
        <v>690</v>
      </c>
      <c r="D598" s="51" t="s">
        <v>377</v>
      </c>
      <c r="E598" s="51" t="str">
        <v>Unterschächen</v>
      </c>
    </row>
    <row r="599" spans="1:5">
      <c r="A599" s="51">
        <v>3532</v>
      </c>
      <c r="B599" s="51" t="s">
        <v>694</v>
      </c>
      <c r="C599" s="51" t="s">
        <v>694</v>
      </c>
      <c r="D599" s="51" t="s">
        <v>377</v>
      </c>
      <c r="E599" s="51" t="str">
        <v>Wassen</v>
      </c>
    </row>
    <row r="600" spans="1:5">
      <c r="A600" s="51">
        <v>3504</v>
      </c>
      <c r="B600" s="51" t="s">
        <v>695</v>
      </c>
      <c r="C600" s="51" t="s">
        <v>695</v>
      </c>
      <c r="D600" s="51" t="s">
        <v>377</v>
      </c>
      <c r="E600" s="51" t="str">
        <v>Einsiedeln</v>
      </c>
    </row>
    <row r="601" spans="1:5">
      <c r="A601" s="51">
        <v>3112</v>
      </c>
      <c r="B601" s="51" t="s">
        <v>696</v>
      </c>
      <c r="C601" s="51" t="s">
        <v>697</v>
      </c>
      <c r="D601" s="51" t="s">
        <v>377</v>
      </c>
      <c r="E601" s="51" t="str">
        <v>Gersau</v>
      </c>
    </row>
    <row r="602" spans="1:5">
      <c r="A602" s="51">
        <v>3114</v>
      </c>
      <c r="B602" s="51" t="s">
        <v>698</v>
      </c>
      <c r="C602" s="51" t="s">
        <v>698</v>
      </c>
      <c r="D602" s="51" t="s">
        <v>377</v>
      </c>
      <c r="E602" s="51" t="str">
        <v>Feusisberg</v>
      </c>
    </row>
    <row r="603" spans="1:5">
      <c r="A603" s="51">
        <v>3206</v>
      </c>
      <c r="B603" s="51" t="s">
        <v>699</v>
      </c>
      <c r="C603" s="51" t="s">
        <v>700</v>
      </c>
      <c r="D603" s="51" t="s">
        <v>377</v>
      </c>
      <c r="E603" s="51" t="str">
        <v>Freienbach</v>
      </c>
    </row>
    <row r="604" spans="1:5">
      <c r="A604" s="51">
        <v>3206</v>
      </c>
      <c r="B604" s="51" t="s">
        <v>700</v>
      </c>
      <c r="C604" s="51" t="s">
        <v>700</v>
      </c>
      <c r="D604" s="51" t="s">
        <v>377</v>
      </c>
      <c r="E604" s="51" t="str">
        <v>Wollerau</v>
      </c>
    </row>
    <row r="605" spans="1:5">
      <c r="A605" s="51">
        <v>3206</v>
      </c>
      <c r="B605" s="51" t="s">
        <v>701</v>
      </c>
      <c r="C605" s="51" t="s">
        <v>700</v>
      </c>
      <c r="D605" s="51" t="s">
        <v>377</v>
      </c>
      <c r="E605" s="51" t="str">
        <v>Küssnacht (SZ)</v>
      </c>
    </row>
    <row r="606" spans="1:5">
      <c r="A606" s="51">
        <v>3206</v>
      </c>
      <c r="B606" s="51" t="s">
        <v>702</v>
      </c>
      <c r="C606" s="51" t="s">
        <v>700</v>
      </c>
      <c r="D606" s="51" t="s">
        <v>377</v>
      </c>
      <c r="E606" s="51" t="str">
        <v>Altendorf</v>
      </c>
    </row>
    <row r="607" spans="1:5">
      <c r="A607" s="51">
        <v>3202</v>
      </c>
      <c r="B607" s="51" t="s">
        <v>703</v>
      </c>
      <c r="C607" s="51" t="s">
        <v>703</v>
      </c>
      <c r="D607" s="51" t="s">
        <v>377</v>
      </c>
      <c r="E607" s="51" t="str">
        <v>Galgenen</v>
      </c>
    </row>
    <row r="608" spans="1:5">
      <c r="A608" s="51">
        <v>3208</v>
      </c>
      <c r="B608" s="51" t="s">
        <v>704</v>
      </c>
      <c r="C608" s="51" t="s">
        <v>704</v>
      </c>
      <c r="D608" s="51" t="s">
        <v>377</v>
      </c>
      <c r="E608" s="51" t="str">
        <v>Innerthal</v>
      </c>
    </row>
    <row r="609" spans="1:5">
      <c r="A609" s="51">
        <v>3179</v>
      </c>
      <c r="B609" s="51" t="s">
        <v>705</v>
      </c>
      <c r="C609" s="51" t="s">
        <v>705</v>
      </c>
      <c r="D609" s="51" t="s">
        <v>377</v>
      </c>
      <c r="E609" s="51" t="str">
        <v>Lachen</v>
      </c>
    </row>
    <row r="610" spans="1:5">
      <c r="A610" s="51">
        <v>3177</v>
      </c>
      <c r="B610" s="51" t="s">
        <v>706</v>
      </c>
      <c r="C610" s="51" t="s">
        <v>707</v>
      </c>
      <c r="D610" s="51" t="s">
        <v>377</v>
      </c>
      <c r="E610" s="51" t="str">
        <v>Reichenburg</v>
      </c>
    </row>
    <row r="611" spans="1:5">
      <c r="A611" s="51">
        <v>3203</v>
      </c>
      <c r="B611" s="51" t="s">
        <v>708</v>
      </c>
      <c r="C611" s="51" t="s">
        <v>708</v>
      </c>
      <c r="D611" s="51" t="s">
        <v>377</v>
      </c>
      <c r="E611" s="51" t="str">
        <v>Schübelbach</v>
      </c>
    </row>
    <row r="612" spans="1:5">
      <c r="A612" s="51">
        <v>3204</v>
      </c>
      <c r="B612" s="51" t="s">
        <v>709</v>
      </c>
      <c r="C612" s="51" t="s">
        <v>708</v>
      </c>
      <c r="D612" s="51" t="s">
        <v>377</v>
      </c>
      <c r="E612" s="51" t="str">
        <v>Tuggen</v>
      </c>
    </row>
    <row r="613" spans="1:5">
      <c r="A613" s="51">
        <v>3205</v>
      </c>
      <c r="B613" s="51" t="s">
        <v>710</v>
      </c>
      <c r="C613" s="51" t="s">
        <v>708</v>
      </c>
      <c r="D613" s="51" t="s">
        <v>377</v>
      </c>
      <c r="E613" s="51" t="str">
        <v>Vorderthal</v>
      </c>
    </row>
    <row r="614" spans="1:5">
      <c r="A614" s="51">
        <v>1797</v>
      </c>
      <c r="B614" s="51" t="s">
        <v>711</v>
      </c>
      <c r="C614" s="51" t="s">
        <v>711</v>
      </c>
      <c r="D614" s="51" t="s">
        <v>377</v>
      </c>
      <c r="E614" s="51" t="str">
        <v>Wangen (SZ)</v>
      </c>
    </row>
    <row r="615" spans="1:5">
      <c r="A615" s="51">
        <v>3176</v>
      </c>
      <c r="B615" s="51" t="s">
        <v>712</v>
      </c>
      <c r="C615" s="51" t="s">
        <v>712</v>
      </c>
      <c r="D615" s="51" t="s">
        <v>377</v>
      </c>
      <c r="E615" s="51" t="str">
        <v>Alpthal</v>
      </c>
    </row>
    <row r="616" spans="1:5">
      <c r="A616" s="51">
        <v>3207</v>
      </c>
      <c r="B616" s="51" t="s">
        <v>713</v>
      </c>
      <c r="C616" s="51" t="s">
        <v>713</v>
      </c>
      <c r="D616" s="51" t="s">
        <v>377</v>
      </c>
      <c r="E616" s="51" t="str">
        <v>Arth</v>
      </c>
    </row>
    <row r="617" spans="1:5">
      <c r="A617" s="51">
        <v>2744</v>
      </c>
      <c r="B617" s="51" t="s">
        <v>714</v>
      </c>
      <c r="C617" s="51" t="s">
        <v>714</v>
      </c>
      <c r="D617" s="51" t="s">
        <v>377</v>
      </c>
      <c r="E617" s="51" t="str">
        <v>Illgau</v>
      </c>
    </row>
    <row r="618" spans="1:5">
      <c r="A618" s="51">
        <v>2735</v>
      </c>
      <c r="B618" s="51" t="s">
        <v>715</v>
      </c>
      <c r="C618" s="51" t="s">
        <v>715</v>
      </c>
      <c r="D618" s="51" t="s">
        <v>377</v>
      </c>
      <c r="E618" s="51" t="str">
        <v>Ingenbohl</v>
      </c>
    </row>
    <row r="619" spans="1:5">
      <c r="A619" s="51">
        <v>2747</v>
      </c>
      <c r="B619" s="51" t="s">
        <v>716</v>
      </c>
      <c r="C619" s="51" t="s">
        <v>717</v>
      </c>
      <c r="D619" s="51" t="s">
        <v>377</v>
      </c>
      <c r="E619" s="51" t="str">
        <v>Lauerz</v>
      </c>
    </row>
    <row r="620" spans="1:5">
      <c r="A620" s="51">
        <v>2738</v>
      </c>
      <c r="B620" s="51" t="s">
        <v>718</v>
      </c>
      <c r="C620" s="51" t="s">
        <v>718</v>
      </c>
      <c r="D620" s="51" t="s">
        <v>377</v>
      </c>
      <c r="E620" s="51" t="str">
        <v>Morschach</v>
      </c>
    </row>
    <row r="621" spans="1:5">
      <c r="A621" s="51">
        <v>2746</v>
      </c>
      <c r="B621" s="51" t="s">
        <v>719</v>
      </c>
      <c r="C621" s="51" t="s">
        <v>719</v>
      </c>
      <c r="D621" s="51" t="s">
        <v>377</v>
      </c>
      <c r="E621" s="51" t="str">
        <v>Muotathal</v>
      </c>
    </row>
    <row r="622" spans="1:5">
      <c r="A622" s="51">
        <v>2743</v>
      </c>
      <c r="B622" s="51" t="s">
        <v>720</v>
      </c>
      <c r="C622" s="51" t="s">
        <v>720</v>
      </c>
      <c r="D622" s="51" t="s">
        <v>377</v>
      </c>
      <c r="E622" s="51" t="str">
        <v>Oberiberg</v>
      </c>
    </row>
    <row r="623" spans="1:5">
      <c r="A623" s="51">
        <v>2745</v>
      </c>
      <c r="B623" s="51" t="s">
        <v>721</v>
      </c>
      <c r="C623" s="51" t="s">
        <v>721</v>
      </c>
      <c r="D623" s="51" t="s">
        <v>377</v>
      </c>
      <c r="E623" s="51" t="str">
        <v>Riemenstalden</v>
      </c>
    </row>
    <row r="624" spans="1:5">
      <c r="A624" s="51">
        <v>2732</v>
      </c>
      <c r="B624" s="51" t="s">
        <v>722</v>
      </c>
      <c r="C624" s="51" t="s">
        <v>722</v>
      </c>
      <c r="D624" s="51" t="s">
        <v>377</v>
      </c>
      <c r="E624" s="51" t="str">
        <v>Rothenthurm</v>
      </c>
    </row>
    <row r="625" spans="1:5">
      <c r="A625" s="51">
        <v>2740</v>
      </c>
      <c r="B625" s="51" t="s">
        <v>723</v>
      </c>
      <c r="C625" s="51" t="s">
        <v>723</v>
      </c>
      <c r="D625" s="51" t="s">
        <v>377</v>
      </c>
      <c r="E625" s="51" t="str">
        <v>Sattel</v>
      </c>
    </row>
    <row r="626" spans="1:5">
      <c r="A626" s="51">
        <v>2742</v>
      </c>
      <c r="B626" s="51" t="s">
        <v>724</v>
      </c>
      <c r="C626" s="51" t="s">
        <v>724</v>
      </c>
      <c r="D626" s="51" t="s">
        <v>377</v>
      </c>
      <c r="E626" s="51" t="str">
        <v>Schwyz</v>
      </c>
    </row>
    <row r="627" spans="1:5">
      <c r="A627" s="51">
        <v>2732</v>
      </c>
      <c r="B627" s="51" t="s">
        <v>725</v>
      </c>
      <c r="C627" s="51" t="s">
        <v>725</v>
      </c>
      <c r="D627" s="51" t="s">
        <v>377</v>
      </c>
      <c r="E627" s="51" t="str">
        <v>Steinen</v>
      </c>
    </row>
    <row r="628" spans="1:5">
      <c r="A628" s="51">
        <v>2762</v>
      </c>
      <c r="B628" s="51" t="s">
        <v>726</v>
      </c>
      <c r="C628" s="51" t="s">
        <v>727</v>
      </c>
      <c r="D628" s="51" t="s">
        <v>377</v>
      </c>
      <c r="E628" s="51" t="str">
        <v>Steinerberg</v>
      </c>
    </row>
    <row r="629" spans="1:5">
      <c r="A629" s="51">
        <v>2712</v>
      </c>
      <c r="B629" s="51" t="s">
        <v>728</v>
      </c>
      <c r="C629" s="51" t="s">
        <v>729</v>
      </c>
      <c r="D629" s="51" t="s">
        <v>377</v>
      </c>
      <c r="E629" s="51" t="str">
        <v>Unteriberg</v>
      </c>
    </row>
    <row r="630" spans="1:5">
      <c r="A630" s="51">
        <v>2713</v>
      </c>
      <c r="B630" s="51" t="s">
        <v>730</v>
      </c>
      <c r="C630" s="51" t="s">
        <v>729</v>
      </c>
      <c r="D630" s="51" t="s">
        <v>377</v>
      </c>
      <c r="E630" s="51" t="str">
        <v>Alpnach</v>
      </c>
    </row>
    <row r="631" spans="1:5">
      <c r="A631" s="51">
        <v>2732</v>
      </c>
      <c r="B631" s="51" t="s">
        <v>729</v>
      </c>
      <c r="C631" s="51" t="s">
        <v>729</v>
      </c>
      <c r="D631" s="51" t="s">
        <v>377</v>
      </c>
      <c r="E631" s="51" t="str">
        <v>Engelberg</v>
      </c>
    </row>
    <row r="632" spans="1:5">
      <c r="A632" s="51">
        <v>2732</v>
      </c>
      <c r="B632" s="51" t="s">
        <v>731</v>
      </c>
      <c r="C632" s="51" t="s">
        <v>732</v>
      </c>
      <c r="D632" s="51" t="s">
        <v>377</v>
      </c>
      <c r="E632" s="51" t="str">
        <v>Giswil</v>
      </c>
    </row>
    <row r="633" spans="1:5">
      <c r="A633" s="51">
        <v>2827</v>
      </c>
      <c r="B633" s="51" t="s">
        <v>733</v>
      </c>
      <c r="C633" s="51" t="s">
        <v>733</v>
      </c>
      <c r="D633" s="51" t="s">
        <v>377</v>
      </c>
      <c r="E633" s="51" t="str">
        <v>Kerns</v>
      </c>
    </row>
    <row r="634" spans="1:5">
      <c r="A634" s="51">
        <v>2747</v>
      </c>
      <c r="B634" s="51" t="s">
        <v>734</v>
      </c>
      <c r="C634" s="51" t="s">
        <v>734</v>
      </c>
      <c r="D634" s="51" t="s">
        <v>377</v>
      </c>
      <c r="E634" s="51" t="str">
        <v>Lungern</v>
      </c>
    </row>
    <row r="635" spans="1:5">
      <c r="A635" s="51">
        <v>2736</v>
      </c>
      <c r="B635" s="51" t="s">
        <v>735</v>
      </c>
      <c r="C635" s="51" t="s">
        <v>735</v>
      </c>
      <c r="D635" s="51" t="s">
        <v>377</v>
      </c>
      <c r="E635" s="51" t="str">
        <v>Sachseln</v>
      </c>
    </row>
    <row r="636" spans="1:5">
      <c r="A636" s="51">
        <v>2710</v>
      </c>
      <c r="B636" s="51" t="s">
        <v>736</v>
      </c>
      <c r="C636" s="51" t="s">
        <v>736</v>
      </c>
      <c r="D636" s="51" t="s">
        <v>377</v>
      </c>
      <c r="E636" s="51" t="str">
        <v>Sarnen</v>
      </c>
    </row>
    <row r="637" spans="1:5">
      <c r="A637" s="51">
        <v>2720</v>
      </c>
      <c r="B637" s="51" t="s">
        <v>737</v>
      </c>
      <c r="C637" s="51" t="s">
        <v>736</v>
      </c>
      <c r="D637" s="51" t="s">
        <v>377</v>
      </c>
      <c r="E637" s="51" t="str">
        <v>Beckenried</v>
      </c>
    </row>
    <row r="638" spans="1:5">
      <c r="A638" s="51">
        <v>2717</v>
      </c>
      <c r="B638" s="51" t="s">
        <v>738</v>
      </c>
      <c r="C638" s="51" t="s">
        <v>738</v>
      </c>
      <c r="D638" s="51" t="s">
        <v>377</v>
      </c>
      <c r="E638" s="51" t="str">
        <v>Buochs</v>
      </c>
    </row>
    <row r="639" spans="1:5">
      <c r="A639" s="51">
        <v>2715</v>
      </c>
      <c r="B639" s="51" t="s">
        <v>739</v>
      </c>
      <c r="C639" s="51" t="s">
        <v>740</v>
      </c>
      <c r="D639" s="51" t="s">
        <v>377</v>
      </c>
      <c r="E639" s="51" t="str">
        <v>Dallenwil</v>
      </c>
    </row>
    <row r="640" spans="1:5">
      <c r="A640" s="51">
        <v>2715</v>
      </c>
      <c r="B640" s="51" t="s">
        <v>741</v>
      </c>
      <c r="C640" s="51" t="s">
        <v>740</v>
      </c>
      <c r="D640" s="51" t="s">
        <v>377</v>
      </c>
      <c r="E640" s="51" t="str">
        <v>Emmetten</v>
      </c>
    </row>
    <row r="641" spans="1:5">
      <c r="A641" s="51">
        <v>2716</v>
      </c>
      <c r="B641" s="51" t="s">
        <v>742</v>
      </c>
      <c r="C641" s="51" t="s">
        <v>740</v>
      </c>
      <c r="D641" s="51" t="s">
        <v>377</v>
      </c>
      <c r="E641" s="51" t="str">
        <v>Ennetbürgen</v>
      </c>
    </row>
    <row r="642" spans="1:5">
      <c r="A642" s="51">
        <v>2717</v>
      </c>
      <c r="B642" s="51" t="s">
        <v>743</v>
      </c>
      <c r="C642" s="51" t="s">
        <v>740</v>
      </c>
      <c r="D642" s="51" t="s">
        <v>377</v>
      </c>
      <c r="E642" s="51" t="str">
        <v>Ennetmoos</v>
      </c>
    </row>
    <row r="643" spans="1:5">
      <c r="A643" s="51">
        <v>2748</v>
      </c>
      <c r="B643" s="51" t="s">
        <v>744</v>
      </c>
      <c r="C643" s="51" t="s">
        <v>740</v>
      </c>
      <c r="D643" s="51" t="s">
        <v>377</v>
      </c>
      <c r="E643" s="51" t="str">
        <v>Hergiswil (NW)</v>
      </c>
    </row>
    <row r="644" spans="1:5">
      <c r="A644" s="51">
        <v>2748</v>
      </c>
      <c r="B644" s="51" t="s">
        <v>745</v>
      </c>
      <c r="C644" s="51" t="s">
        <v>740</v>
      </c>
      <c r="D644" s="51" t="s">
        <v>377</v>
      </c>
      <c r="E644" s="51" t="str">
        <v>Oberdorf (NW)</v>
      </c>
    </row>
    <row r="645" spans="1:5">
      <c r="A645" s="51">
        <v>2733</v>
      </c>
      <c r="B645" s="51" t="s">
        <v>746</v>
      </c>
      <c r="C645" s="51" t="s">
        <v>747</v>
      </c>
      <c r="D645" s="51" t="s">
        <v>377</v>
      </c>
      <c r="E645" s="51" t="str">
        <v>Stans</v>
      </c>
    </row>
    <row r="646" spans="1:5">
      <c r="A646" s="51">
        <v>2735</v>
      </c>
      <c r="B646" s="51" t="s">
        <v>748</v>
      </c>
      <c r="C646" s="51" t="s">
        <v>747</v>
      </c>
      <c r="D646" s="51" t="s">
        <v>377</v>
      </c>
      <c r="E646" s="51" t="str">
        <v>Stansstad</v>
      </c>
    </row>
    <row r="647" spans="1:5">
      <c r="A647" s="51">
        <v>2735</v>
      </c>
      <c r="B647" s="51" t="s">
        <v>749</v>
      </c>
      <c r="C647" s="51" t="s">
        <v>747</v>
      </c>
      <c r="D647" s="51" t="s">
        <v>377</v>
      </c>
      <c r="E647" s="51" t="str">
        <v>Wolfenschiessen</v>
      </c>
    </row>
    <row r="648" spans="1:5">
      <c r="A648" s="51">
        <v>2520</v>
      </c>
      <c r="B648" s="51" t="s">
        <v>750</v>
      </c>
      <c r="C648" s="51" t="s">
        <v>750</v>
      </c>
      <c r="D648" s="51" t="s">
        <v>377</v>
      </c>
      <c r="E648" s="51" t="str">
        <v>Glarus Nord</v>
      </c>
    </row>
    <row r="649" spans="1:5">
      <c r="A649" s="51">
        <v>2518</v>
      </c>
      <c r="B649" s="51" t="s">
        <v>751</v>
      </c>
      <c r="C649" s="51" t="s">
        <v>751</v>
      </c>
      <c r="D649" s="51" t="s">
        <v>377</v>
      </c>
      <c r="E649" s="51" t="str">
        <v>Glarus Süd</v>
      </c>
    </row>
    <row r="650" spans="1:5">
      <c r="A650" s="51">
        <v>2515</v>
      </c>
      <c r="B650" s="51" t="s">
        <v>752</v>
      </c>
      <c r="C650" s="51" t="s">
        <v>753</v>
      </c>
      <c r="D650" s="51" t="s">
        <v>377</v>
      </c>
      <c r="E650" s="51" t="str">
        <v>Glarus</v>
      </c>
    </row>
    <row r="651" spans="1:5">
      <c r="A651" s="51">
        <v>2516</v>
      </c>
      <c r="B651" s="51" t="s">
        <v>754</v>
      </c>
      <c r="C651" s="51" t="s">
        <v>753</v>
      </c>
      <c r="D651" s="51" t="s">
        <v>377</v>
      </c>
      <c r="E651" s="51" t="str">
        <v>Baar</v>
      </c>
    </row>
    <row r="652" spans="1:5">
      <c r="A652" s="51">
        <v>2517</v>
      </c>
      <c r="B652" s="51" t="s">
        <v>755</v>
      </c>
      <c r="C652" s="51" t="s">
        <v>753</v>
      </c>
      <c r="D652" s="51" t="s">
        <v>377</v>
      </c>
      <c r="E652" s="51" t="str">
        <v>Cham</v>
      </c>
    </row>
    <row r="653" spans="1:5">
      <c r="A653" s="51">
        <v>2558</v>
      </c>
      <c r="B653" s="51" t="s">
        <v>756</v>
      </c>
      <c r="C653" s="51" t="s">
        <v>756</v>
      </c>
      <c r="D653" s="51" t="s">
        <v>377</v>
      </c>
      <c r="E653" s="51" t="str">
        <v>Hünenberg</v>
      </c>
    </row>
    <row r="654" spans="1:5">
      <c r="A654" s="51">
        <v>2564</v>
      </c>
      <c r="B654" s="51" t="s">
        <v>757</v>
      </c>
      <c r="C654" s="51" t="s">
        <v>757</v>
      </c>
      <c r="D654" s="51" t="s">
        <v>377</v>
      </c>
      <c r="E654" s="51" t="str">
        <v>Menzingen</v>
      </c>
    </row>
    <row r="655" spans="1:5">
      <c r="A655" s="51">
        <v>2555</v>
      </c>
      <c r="B655" s="51" t="s">
        <v>758</v>
      </c>
      <c r="C655" s="51" t="s">
        <v>759</v>
      </c>
      <c r="D655" s="51" t="s">
        <v>377</v>
      </c>
      <c r="E655" s="51" t="str">
        <v>Neuheim</v>
      </c>
    </row>
    <row r="656" spans="1:5">
      <c r="A656" s="51">
        <v>3274</v>
      </c>
      <c r="B656" s="51" t="s">
        <v>760</v>
      </c>
      <c r="C656" s="51" t="s">
        <v>761</v>
      </c>
      <c r="D656" s="51" t="s">
        <v>377</v>
      </c>
      <c r="E656" s="51" t="str">
        <v>Oberägeri</v>
      </c>
    </row>
    <row r="657" spans="1:5">
      <c r="A657" s="51">
        <v>3272</v>
      </c>
      <c r="B657" s="51" t="s">
        <v>762</v>
      </c>
      <c r="C657" s="51" t="s">
        <v>762</v>
      </c>
      <c r="D657" s="51" t="s">
        <v>377</v>
      </c>
      <c r="E657" s="51" t="str">
        <v>Risch</v>
      </c>
    </row>
    <row r="658" spans="1:5">
      <c r="A658" s="51">
        <v>2575</v>
      </c>
      <c r="B658" s="51" t="s">
        <v>763</v>
      </c>
      <c r="C658" s="51" t="s">
        <v>763</v>
      </c>
      <c r="D658" s="51" t="s">
        <v>377</v>
      </c>
      <c r="E658" s="51" t="str">
        <v>Steinhausen</v>
      </c>
    </row>
    <row r="659" spans="1:5">
      <c r="A659" s="51">
        <v>3274</v>
      </c>
      <c r="B659" s="51" t="s">
        <v>764</v>
      </c>
      <c r="C659" s="51" t="s">
        <v>764</v>
      </c>
      <c r="D659" s="51" t="s">
        <v>377</v>
      </c>
      <c r="E659" s="51" t="str">
        <v>Unterägeri</v>
      </c>
    </row>
    <row r="660" spans="1:5">
      <c r="A660" s="51">
        <v>2565</v>
      </c>
      <c r="B660" s="51" t="s">
        <v>765</v>
      </c>
      <c r="C660" s="51" t="s">
        <v>765</v>
      </c>
      <c r="D660" s="51" t="s">
        <v>377</v>
      </c>
      <c r="E660" s="51" t="str">
        <v>Walchwil</v>
      </c>
    </row>
    <row r="661" spans="1:5">
      <c r="A661" s="51">
        <v>2563</v>
      </c>
      <c r="B661" s="51" t="s">
        <v>766</v>
      </c>
      <c r="C661" s="51" t="s">
        <v>766</v>
      </c>
      <c r="D661" s="51" t="s">
        <v>377</v>
      </c>
      <c r="E661" s="51" t="str">
        <v>Zug</v>
      </c>
    </row>
    <row r="662" spans="1:5">
      <c r="A662" s="51">
        <v>2514</v>
      </c>
      <c r="B662" s="51" t="s">
        <v>767</v>
      </c>
      <c r="C662" s="51" t="s">
        <v>767</v>
      </c>
      <c r="D662" s="51" t="s">
        <v>377</v>
      </c>
      <c r="E662" s="51" t="str">
        <v>Châtillon (FR)</v>
      </c>
    </row>
    <row r="663" spans="1:5">
      <c r="A663" s="51">
        <v>3274</v>
      </c>
      <c r="B663" s="51" t="s">
        <v>768</v>
      </c>
      <c r="C663" s="51" t="s">
        <v>768</v>
      </c>
      <c r="D663" s="51" t="s">
        <v>377</v>
      </c>
      <c r="E663" s="51" t="str">
        <v>Cugy (FR)</v>
      </c>
    </row>
    <row r="664" spans="1:5">
      <c r="A664" s="51">
        <v>2572</v>
      </c>
      <c r="B664" s="51" t="s">
        <v>769</v>
      </c>
      <c r="C664" s="51" t="s">
        <v>769</v>
      </c>
      <c r="D664" s="51" t="s">
        <v>377</v>
      </c>
      <c r="E664" s="51" t="str">
        <v>Fétigny</v>
      </c>
    </row>
    <row r="665" spans="1:5">
      <c r="A665" s="51">
        <v>2560</v>
      </c>
      <c r="B665" s="51" t="s">
        <v>770</v>
      </c>
      <c r="C665" s="51" t="s">
        <v>770</v>
      </c>
      <c r="D665" s="51" t="s">
        <v>377</v>
      </c>
      <c r="E665" s="51" t="str">
        <v>Gletterens</v>
      </c>
    </row>
    <row r="666" spans="1:5">
      <c r="A666" s="51">
        <v>2552</v>
      </c>
      <c r="B666" s="51" t="s">
        <v>771</v>
      </c>
      <c r="C666" s="51" t="s">
        <v>771</v>
      </c>
      <c r="D666" s="51" t="s">
        <v>377</v>
      </c>
      <c r="E666" s="51" t="str">
        <v>Lully (FR)</v>
      </c>
    </row>
    <row r="667" spans="1:5">
      <c r="A667" s="51">
        <v>2562</v>
      </c>
      <c r="B667" s="51" t="s">
        <v>772</v>
      </c>
      <c r="C667" s="51" t="s">
        <v>772</v>
      </c>
      <c r="D667" s="51" t="s">
        <v>377</v>
      </c>
      <c r="E667" s="51" t="str">
        <v>Ménières</v>
      </c>
    </row>
    <row r="668" spans="1:5">
      <c r="A668" s="51">
        <v>2553</v>
      </c>
      <c r="B668" s="51" t="s">
        <v>773</v>
      </c>
      <c r="C668" s="51" t="s">
        <v>773</v>
      </c>
      <c r="D668" s="51" t="s">
        <v>377</v>
      </c>
      <c r="E668" s="51" t="str">
        <v>Montagny (FR)</v>
      </c>
    </row>
    <row r="669" spans="1:5">
      <c r="A669" s="51">
        <v>2556</v>
      </c>
      <c r="B669" s="51" t="s">
        <v>774</v>
      </c>
      <c r="C669" s="51" t="s">
        <v>774</v>
      </c>
      <c r="D669" s="51" t="s">
        <v>377</v>
      </c>
      <c r="E669" s="51" t="str">
        <v>Nuvilly</v>
      </c>
    </row>
    <row r="670" spans="1:5">
      <c r="A670" s="51">
        <v>2556</v>
      </c>
      <c r="B670" s="51" t="s">
        <v>775</v>
      </c>
      <c r="C670" s="51" t="s">
        <v>775</v>
      </c>
      <c r="D670" s="51" t="s">
        <v>377</v>
      </c>
      <c r="E670" s="51" t="str">
        <v>Prévondavaux</v>
      </c>
    </row>
    <row r="671" spans="1:5">
      <c r="A671" s="51">
        <v>2557</v>
      </c>
      <c r="B671" s="51" t="s">
        <v>776</v>
      </c>
      <c r="C671" s="51" t="s">
        <v>777</v>
      </c>
      <c r="D671" s="51" t="s">
        <v>377</v>
      </c>
      <c r="E671" s="51" t="str">
        <v>Saint-Aubin (FR)</v>
      </c>
    </row>
    <row r="672" spans="1:5">
      <c r="A672" s="51">
        <v>2572</v>
      </c>
      <c r="B672" s="51" t="s">
        <v>778</v>
      </c>
      <c r="C672" s="51" t="s">
        <v>779</v>
      </c>
      <c r="D672" s="51" t="s">
        <v>377</v>
      </c>
      <c r="E672" s="51" t="str">
        <v>Sévaz</v>
      </c>
    </row>
    <row r="673" spans="1:5">
      <c r="A673" s="51">
        <v>2575</v>
      </c>
      <c r="B673" s="51" t="s">
        <v>780</v>
      </c>
      <c r="C673" s="51" t="s">
        <v>780</v>
      </c>
      <c r="D673" s="51" t="s">
        <v>377</v>
      </c>
      <c r="E673" s="51" t="str">
        <v>Surpierre</v>
      </c>
    </row>
    <row r="674" spans="1:5">
      <c r="A674" s="51">
        <v>2575</v>
      </c>
      <c r="B674" s="51" t="s">
        <v>781</v>
      </c>
      <c r="C674" s="51" t="s">
        <v>780</v>
      </c>
      <c r="D674" s="51" t="s">
        <v>377</v>
      </c>
      <c r="E674" s="51" t="str">
        <v>Vallon</v>
      </c>
    </row>
    <row r="675" spans="1:5">
      <c r="A675" s="51">
        <v>3272</v>
      </c>
      <c r="B675" s="51" t="s">
        <v>782</v>
      </c>
      <c r="C675" s="51" t="s">
        <v>782</v>
      </c>
      <c r="D675" s="51" t="s">
        <v>377</v>
      </c>
      <c r="E675" s="51" t="str">
        <v>Les Montets</v>
      </c>
    </row>
    <row r="676" spans="1:5">
      <c r="A676" s="51">
        <v>3252</v>
      </c>
      <c r="B676" s="51" t="s">
        <v>783</v>
      </c>
      <c r="C676" s="51" t="s">
        <v>783</v>
      </c>
      <c r="D676" s="51" t="s">
        <v>377</v>
      </c>
      <c r="E676" s="51" t="str">
        <v>Delley-Portalban</v>
      </c>
    </row>
    <row r="677" spans="1:5">
      <c r="A677" s="51">
        <v>2512</v>
      </c>
      <c r="B677" s="51" t="s">
        <v>784</v>
      </c>
      <c r="C677" s="51" t="s">
        <v>785</v>
      </c>
      <c r="D677" s="51" t="s">
        <v>377</v>
      </c>
      <c r="E677" s="51" t="str">
        <v>Belmont-Broye</v>
      </c>
    </row>
    <row r="678" spans="1:5">
      <c r="A678" s="51">
        <v>2513</v>
      </c>
      <c r="B678" s="51" t="s">
        <v>786</v>
      </c>
      <c r="C678" s="51" t="s">
        <v>785</v>
      </c>
      <c r="D678" s="51" t="s">
        <v>377</v>
      </c>
      <c r="E678" s="51" t="str">
        <v>Estavayer</v>
      </c>
    </row>
    <row r="679" spans="1:5">
      <c r="A679" s="51">
        <v>3763</v>
      </c>
      <c r="B679" s="51" t="s">
        <v>787</v>
      </c>
      <c r="C679" s="51" t="s">
        <v>787</v>
      </c>
      <c r="D679" s="51" t="s">
        <v>377</v>
      </c>
      <c r="E679" s="51" t="str">
        <v>Cheyres-Châbles</v>
      </c>
    </row>
    <row r="680" spans="1:5">
      <c r="A680" s="51">
        <v>3764</v>
      </c>
      <c r="B680" s="51" t="s">
        <v>788</v>
      </c>
      <c r="C680" s="51" t="s">
        <v>787</v>
      </c>
      <c r="D680" s="51" t="s">
        <v>377</v>
      </c>
      <c r="E680" s="51" t="str">
        <v>Auboranges</v>
      </c>
    </row>
    <row r="681" spans="1:5">
      <c r="A681" s="51">
        <v>3753</v>
      </c>
      <c r="B681" s="51" t="s">
        <v>789</v>
      </c>
      <c r="C681" s="51" t="s">
        <v>790</v>
      </c>
      <c r="D681" s="51" t="s">
        <v>377</v>
      </c>
      <c r="E681" s="51" t="str">
        <v>Billens-Hennens</v>
      </c>
    </row>
    <row r="682" spans="1:5">
      <c r="A682" s="51">
        <v>3754</v>
      </c>
      <c r="B682" s="51" t="s">
        <v>790</v>
      </c>
      <c r="C682" s="51" t="s">
        <v>790</v>
      </c>
      <c r="D682" s="51" t="s">
        <v>377</v>
      </c>
      <c r="E682" s="51" t="str">
        <v>Chapelle (Glâne)</v>
      </c>
    </row>
    <row r="683" spans="1:5">
      <c r="A683" s="51">
        <v>3755</v>
      </c>
      <c r="B683" s="51" t="s">
        <v>791</v>
      </c>
      <c r="C683" s="51" t="s">
        <v>790</v>
      </c>
      <c r="D683" s="51" t="s">
        <v>377</v>
      </c>
      <c r="E683" s="51" t="str">
        <v>Le Châtelard</v>
      </c>
    </row>
    <row r="684" spans="1:5">
      <c r="A684" s="51">
        <v>3756</v>
      </c>
      <c r="B684" s="51" t="s">
        <v>792</v>
      </c>
      <c r="C684" s="51" t="s">
        <v>790</v>
      </c>
      <c r="D684" s="51" t="s">
        <v>377</v>
      </c>
      <c r="E684" s="51" t="str">
        <v>Châtonnaye</v>
      </c>
    </row>
    <row r="685" spans="1:5">
      <c r="A685" s="51">
        <v>3757</v>
      </c>
      <c r="B685" s="51" t="s">
        <v>793</v>
      </c>
      <c r="C685" s="51" t="s">
        <v>790</v>
      </c>
      <c r="D685" s="51" t="s">
        <v>377</v>
      </c>
      <c r="E685" s="51" t="str">
        <v>Ecublens (FR)</v>
      </c>
    </row>
    <row r="686" spans="1:5">
      <c r="A686" s="51">
        <v>3758</v>
      </c>
      <c r="B686" s="51" t="s">
        <v>794</v>
      </c>
      <c r="C686" s="51" t="s">
        <v>795</v>
      </c>
      <c r="D686" s="51" t="s">
        <v>377</v>
      </c>
      <c r="E686" s="51" t="str">
        <v>Grangettes</v>
      </c>
    </row>
    <row r="687" spans="1:5">
      <c r="A687" s="51">
        <v>3762</v>
      </c>
      <c r="B687" s="51" t="s">
        <v>795</v>
      </c>
      <c r="C687" s="51" t="s">
        <v>795</v>
      </c>
      <c r="D687" s="51" t="s">
        <v>377</v>
      </c>
      <c r="E687" s="51" t="str">
        <v>Massonnens</v>
      </c>
    </row>
    <row r="688" spans="1:5">
      <c r="A688" s="51">
        <v>3765</v>
      </c>
      <c r="B688" s="51" t="s">
        <v>796</v>
      </c>
      <c r="C688" s="51" t="s">
        <v>796</v>
      </c>
      <c r="D688" s="51" t="s">
        <v>377</v>
      </c>
      <c r="E688" s="51" t="str">
        <v>Mézières (FR)</v>
      </c>
    </row>
    <row r="689" spans="1:5">
      <c r="A689" s="51">
        <v>3647</v>
      </c>
      <c r="B689" s="51" t="s">
        <v>797</v>
      </c>
      <c r="C689" s="51" t="s">
        <v>797</v>
      </c>
      <c r="D689" s="51" t="s">
        <v>377</v>
      </c>
      <c r="E689" s="51" t="str">
        <v>Montet (Glâne)</v>
      </c>
    </row>
    <row r="690" spans="1:5">
      <c r="A690" s="51">
        <v>3646</v>
      </c>
      <c r="B690" s="51" t="s">
        <v>798</v>
      </c>
      <c r="C690" s="51" t="s">
        <v>799</v>
      </c>
      <c r="D690" s="51" t="s">
        <v>377</v>
      </c>
      <c r="E690" s="51" t="str">
        <v>Romont (FR)</v>
      </c>
    </row>
    <row r="691" spans="1:5">
      <c r="A691" s="51">
        <v>3700</v>
      </c>
      <c r="B691" s="51" t="s">
        <v>799</v>
      </c>
      <c r="C691" s="51" t="s">
        <v>799</v>
      </c>
      <c r="D691" s="51" t="s">
        <v>377</v>
      </c>
      <c r="E691" s="51" t="str">
        <v>Rue</v>
      </c>
    </row>
    <row r="692" spans="1:5">
      <c r="A692" s="51">
        <v>3702</v>
      </c>
      <c r="B692" s="51" t="s">
        <v>800</v>
      </c>
      <c r="C692" s="51" t="s">
        <v>799</v>
      </c>
      <c r="D692" s="51" t="s">
        <v>377</v>
      </c>
      <c r="E692" s="51" t="str">
        <v>Siviriez</v>
      </c>
    </row>
    <row r="693" spans="1:5">
      <c r="A693" s="51">
        <v>3705</v>
      </c>
      <c r="B693" s="51" t="s">
        <v>801</v>
      </c>
      <c r="C693" s="51" t="s">
        <v>799</v>
      </c>
      <c r="D693" s="51" t="s">
        <v>377</v>
      </c>
      <c r="E693" s="51" t="str">
        <v>Ursy</v>
      </c>
    </row>
    <row r="694" spans="1:5">
      <c r="A694" s="51">
        <v>3752</v>
      </c>
      <c r="B694" s="51" t="s">
        <v>802</v>
      </c>
      <c r="C694" s="51" t="s">
        <v>802</v>
      </c>
      <c r="D694" s="51" t="s">
        <v>377</v>
      </c>
      <c r="E694" s="51" t="str">
        <v>Vuisternens-devant-Romont</v>
      </c>
    </row>
    <row r="695" spans="1:5">
      <c r="A695" s="51">
        <v>3631</v>
      </c>
      <c r="B695" s="51" t="s">
        <v>803</v>
      </c>
      <c r="C695" s="51" t="s">
        <v>804</v>
      </c>
      <c r="D695" s="51" t="s">
        <v>377</v>
      </c>
      <c r="E695" s="51" t="str">
        <v>Villorsonnens</v>
      </c>
    </row>
    <row r="696" spans="1:5">
      <c r="A696" s="51">
        <v>3632</v>
      </c>
      <c r="B696" s="51" t="s">
        <v>805</v>
      </c>
      <c r="C696" s="51" t="s">
        <v>804</v>
      </c>
      <c r="D696" s="51" t="s">
        <v>377</v>
      </c>
      <c r="E696" s="51" t="str">
        <v>Torny</v>
      </c>
    </row>
    <row r="697" spans="1:5">
      <c r="A697" s="51">
        <v>3632</v>
      </c>
      <c r="B697" s="51" t="s">
        <v>806</v>
      </c>
      <c r="C697" s="51" t="s">
        <v>804</v>
      </c>
      <c r="D697" s="51" t="s">
        <v>377</v>
      </c>
      <c r="E697" s="51" t="str">
        <v>Villaz</v>
      </c>
    </row>
    <row r="698" spans="1:5">
      <c r="A698" s="51">
        <v>3864</v>
      </c>
      <c r="B698" s="51" t="s">
        <v>807</v>
      </c>
      <c r="C698" s="51" t="s">
        <v>807</v>
      </c>
      <c r="D698" s="51" t="s">
        <v>377</v>
      </c>
      <c r="E698" s="51" t="str">
        <v>Haut-Intyamon</v>
      </c>
    </row>
    <row r="699" spans="1:5">
      <c r="A699" s="51">
        <v>6083</v>
      </c>
      <c r="B699" s="51" t="s">
        <v>808</v>
      </c>
      <c r="C699" s="51" t="s">
        <v>809</v>
      </c>
      <c r="D699" s="51" t="s">
        <v>377</v>
      </c>
      <c r="E699" s="51" t="str">
        <v>Pont-en-Ogoz</v>
      </c>
    </row>
    <row r="700" spans="1:5">
      <c r="A700" s="51">
        <v>6084</v>
      </c>
      <c r="B700" s="51" t="s">
        <v>810</v>
      </c>
      <c r="C700" s="51" t="s">
        <v>809</v>
      </c>
      <c r="D700" s="51" t="s">
        <v>377</v>
      </c>
      <c r="E700" s="51" t="str">
        <v>Botterens</v>
      </c>
    </row>
    <row r="701" spans="1:5">
      <c r="A701" s="51">
        <v>6085</v>
      </c>
      <c r="B701" s="51" t="s">
        <v>811</v>
      </c>
      <c r="C701" s="51" t="s">
        <v>809</v>
      </c>
      <c r="D701" s="51" t="s">
        <v>377</v>
      </c>
      <c r="E701" s="51" t="str">
        <v>Broc</v>
      </c>
    </row>
    <row r="702" spans="1:5">
      <c r="A702" s="51">
        <v>6086</v>
      </c>
      <c r="B702" s="51" t="s">
        <v>812</v>
      </c>
      <c r="C702" s="51" t="s">
        <v>809</v>
      </c>
      <c r="D702" s="51" t="s">
        <v>377</v>
      </c>
      <c r="E702" s="51" t="str">
        <v>Bulle</v>
      </c>
    </row>
    <row r="703" spans="1:5">
      <c r="A703" s="51">
        <v>3862</v>
      </c>
      <c r="B703" s="51" t="s">
        <v>813</v>
      </c>
      <c r="C703" s="51" t="s">
        <v>813</v>
      </c>
      <c r="D703" s="51" t="s">
        <v>377</v>
      </c>
      <c r="E703" s="51" t="str">
        <v>Châtel-sur-Montsalvens</v>
      </c>
    </row>
    <row r="704" spans="1:5">
      <c r="A704" s="51">
        <v>3863</v>
      </c>
      <c r="B704" s="51" t="s">
        <v>814</v>
      </c>
      <c r="C704" s="51" t="s">
        <v>813</v>
      </c>
      <c r="D704" s="51" t="s">
        <v>377</v>
      </c>
      <c r="E704" s="51" t="str">
        <v>Corbières</v>
      </c>
    </row>
    <row r="705" spans="1:5">
      <c r="A705" s="51">
        <v>3857</v>
      </c>
      <c r="B705" s="51" t="s">
        <v>815</v>
      </c>
      <c r="C705" s="51" t="s">
        <v>816</v>
      </c>
      <c r="D705" s="51" t="s">
        <v>377</v>
      </c>
      <c r="E705" s="51" t="str">
        <v>Crésuz</v>
      </c>
    </row>
    <row r="706" spans="1:5">
      <c r="A706" s="51">
        <v>3860</v>
      </c>
      <c r="B706" s="51" t="s">
        <v>816</v>
      </c>
      <c r="C706" s="51" t="s">
        <v>816</v>
      </c>
      <c r="D706" s="51" t="s">
        <v>377</v>
      </c>
      <c r="E706" s="51" t="str">
        <v>Echarlens</v>
      </c>
    </row>
    <row r="707" spans="1:5">
      <c r="A707" s="51">
        <v>3860</v>
      </c>
      <c r="B707" s="51" t="s">
        <v>817</v>
      </c>
      <c r="C707" s="51" t="s">
        <v>816</v>
      </c>
      <c r="D707" s="51" t="s">
        <v>377</v>
      </c>
      <c r="E707" s="51" t="str">
        <v>Grandvillard</v>
      </c>
    </row>
    <row r="708" spans="1:5">
      <c r="A708" s="51">
        <v>3860</v>
      </c>
      <c r="B708" s="51" t="s">
        <v>818</v>
      </c>
      <c r="C708" s="51" t="s">
        <v>819</v>
      </c>
      <c r="D708" s="51" t="s">
        <v>377</v>
      </c>
      <c r="E708" s="51" t="str">
        <v>Gruyères</v>
      </c>
    </row>
    <row r="709" spans="1:5">
      <c r="A709" s="51">
        <v>3860</v>
      </c>
      <c r="B709" s="51" t="s">
        <v>819</v>
      </c>
      <c r="C709" s="51" t="s">
        <v>819</v>
      </c>
      <c r="D709" s="51" t="s">
        <v>377</v>
      </c>
      <c r="E709" s="51" t="str">
        <v>Hauteville</v>
      </c>
    </row>
    <row r="710" spans="1:5">
      <c r="A710" s="51">
        <v>3766</v>
      </c>
      <c r="B710" s="51" t="s">
        <v>820</v>
      </c>
      <c r="C710" s="51" t="s">
        <v>820</v>
      </c>
      <c r="D710" s="51" t="s">
        <v>377</v>
      </c>
      <c r="E710" s="51" t="str">
        <v>Jaun</v>
      </c>
    </row>
    <row r="711" spans="1:5">
      <c r="A711" s="51">
        <v>3775</v>
      </c>
      <c r="B711" s="51" t="s">
        <v>821</v>
      </c>
      <c r="C711" s="51" t="s">
        <v>822</v>
      </c>
      <c r="D711" s="51" t="s">
        <v>377</v>
      </c>
      <c r="E711" s="51" t="str">
        <v>Marsens</v>
      </c>
    </row>
    <row r="712" spans="1:5">
      <c r="A712" s="51">
        <v>3772</v>
      </c>
      <c r="B712" s="51" t="s">
        <v>823</v>
      </c>
      <c r="C712" s="51" t="s">
        <v>823</v>
      </c>
      <c r="D712" s="51" t="s">
        <v>377</v>
      </c>
      <c r="E712" s="51" t="str">
        <v>Morlon</v>
      </c>
    </row>
    <row r="713" spans="1:5">
      <c r="A713" s="51">
        <v>3773</v>
      </c>
      <c r="B713" s="51" t="s">
        <v>824</v>
      </c>
      <c r="C713" s="51" t="s">
        <v>823</v>
      </c>
      <c r="D713" s="51" t="s">
        <v>377</v>
      </c>
      <c r="E713" s="51" t="str">
        <v>Le Pâquier (FR)</v>
      </c>
    </row>
    <row r="714" spans="1:5">
      <c r="A714" s="51">
        <v>3770</v>
      </c>
      <c r="B714" s="51" t="s">
        <v>825</v>
      </c>
      <c r="C714" s="51" t="s">
        <v>825</v>
      </c>
      <c r="D714" s="51" t="s">
        <v>377</v>
      </c>
      <c r="E714" s="51" t="str">
        <v>Pont-la-Ville</v>
      </c>
    </row>
    <row r="715" spans="1:5">
      <c r="A715" s="51">
        <v>3771</v>
      </c>
      <c r="B715" s="51" t="s">
        <v>826</v>
      </c>
      <c r="C715" s="51" t="s">
        <v>825</v>
      </c>
      <c r="D715" s="51" t="s">
        <v>377</v>
      </c>
      <c r="E715" s="51" t="str">
        <v>Riaz</v>
      </c>
    </row>
    <row r="716" spans="1:5">
      <c r="A716" s="51">
        <v>3776</v>
      </c>
      <c r="B716" s="51" t="s">
        <v>827</v>
      </c>
      <c r="C716" s="51" t="s">
        <v>825</v>
      </c>
      <c r="D716" s="51" t="s">
        <v>377</v>
      </c>
      <c r="E716" s="51" t="str">
        <v>La Roche</v>
      </c>
    </row>
    <row r="717" spans="1:5">
      <c r="A717" s="51">
        <v>3784</v>
      </c>
      <c r="B717" s="51" t="s">
        <v>828</v>
      </c>
      <c r="C717" s="51" t="s">
        <v>829</v>
      </c>
      <c r="D717" s="51" t="s">
        <v>377</v>
      </c>
      <c r="E717" s="51" t="str">
        <v>Sâles</v>
      </c>
    </row>
    <row r="718" spans="1:5">
      <c r="A718" s="51">
        <v>3785</v>
      </c>
      <c r="B718" s="51" t="s">
        <v>830</v>
      </c>
      <c r="C718" s="51" t="s">
        <v>829</v>
      </c>
      <c r="D718" s="51" t="s">
        <v>377</v>
      </c>
      <c r="E718" s="51" t="str">
        <v>Sorens</v>
      </c>
    </row>
    <row r="719" spans="1:5">
      <c r="A719" s="51">
        <v>3782</v>
      </c>
      <c r="B719" s="51" t="s">
        <v>831</v>
      </c>
      <c r="C719" s="51" t="s">
        <v>832</v>
      </c>
      <c r="D719" s="51" t="s">
        <v>377</v>
      </c>
      <c r="E719" s="51" t="str">
        <v>Vaulruz</v>
      </c>
    </row>
    <row r="720" spans="1:5">
      <c r="A720" s="51">
        <v>1657</v>
      </c>
      <c r="B720" s="51" t="s">
        <v>833</v>
      </c>
      <c r="C720" s="51" t="s">
        <v>834</v>
      </c>
      <c r="D720" s="51" t="s">
        <v>377</v>
      </c>
      <c r="E720" s="51" t="str">
        <v>Vuadens</v>
      </c>
    </row>
    <row r="721" spans="1:5">
      <c r="A721" s="51">
        <v>3777</v>
      </c>
      <c r="B721" s="51" t="s">
        <v>835</v>
      </c>
      <c r="C721" s="51" t="s">
        <v>834</v>
      </c>
      <c r="D721" s="51" t="s">
        <v>377</v>
      </c>
      <c r="E721" s="51" t="str">
        <v>Bas-Intyamon</v>
      </c>
    </row>
    <row r="722" spans="1:5">
      <c r="A722" s="51">
        <v>3778</v>
      </c>
      <c r="B722" s="51" t="s">
        <v>836</v>
      </c>
      <c r="C722" s="51" t="s">
        <v>834</v>
      </c>
      <c r="D722" s="51" t="s">
        <v>377</v>
      </c>
      <c r="E722" s="51" t="str">
        <v>Val-de-Charmey</v>
      </c>
    </row>
    <row r="723" spans="1:5">
      <c r="A723" s="51">
        <v>3780</v>
      </c>
      <c r="B723" s="51" t="s">
        <v>837</v>
      </c>
      <c r="C723" s="51" t="s">
        <v>834</v>
      </c>
      <c r="D723" s="51" t="s">
        <v>377</v>
      </c>
      <c r="E723" s="51" t="str">
        <v>Autigny</v>
      </c>
    </row>
    <row r="724" spans="1:5">
      <c r="A724" s="51">
        <v>3781</v>
      </c>
      <c r="B724" s="51" t="s">
        <v>838</v>
      </c>
      <c r="C724" s="51" t="s">
        <v>834</v>
      </c>
      <c r="D724" s="51" t="s">
        <v>377</v>
      </c>
      <c r="E724" s="51" t="str">
        <v>Avry</v>
      </c>
    </row>
    <row r="725" spans="1:5">
      <c r="A725" s="51">
        <v>3783</v>
      </c>
      <c r="B725" s="51" t="s">
        <v>839</v>
      </c>
      <c r="C725" s="51" t="s">
        <v>834</v>
      </c>
      <c r="D725" s="51" t="s">
        <v>377</v>
      </c>
      <c r="E725" s="51" t="str">
        <v>Belfaux</v>
      </c>
    </row>
    <row r="726" spans="1:5">
      <c r="A726" s="51">
        <v>3792</v>
      </c>
      <c r="B726" s="51" t="s">
        <v>834</v>
      </c>
      <c r="C726" s="51" t="s">
        <v>834</v>
      </c>
      <c r="D726" s="51" t="s">
        <v>377</v>
      </c>
      <c r="E726" s="51" t="str">
        <v>Chénens</v>
      </c>
    </row>
    <row r="727" spans="1:5">
      <c r="A727" s="51">
        <v>1738</v>
      </c>
      <c r="B727" s="51" t="s">
        <v>840</v>
      </c>
      <c r="C727" s="51" t="s">
        <v>841</v>
      </c>
      <c r="D727" s="51" t="s">
        <v>377</v>
      </c>
      <c r="E727" s="51" t="str">
        <v>Corminboeuf</v>
      </c>
    </row>
    <row r="728" spans="1:5">
      <c r="A728" s="51">
        <v>3156</v>
      </c>
      <c r="B728" s="51" t="s">
        <v>842</v>
      </c>
      <c r="C728" s="51" t="s">
        <v>841</v>
      </c>
      <c r="D728" s="51" t="s">
        <v>377</v>
      </c>
      <c r="E728" s="51" t="str">
        <v>Cottens (FR)</v>
      </c>
    </row>
    <row r="729" spans="1:5">
      <c r="A729" s="51">
        <v>3158</v>
      </c>
      <c r="B729" s="51" t="s">
        <v>841</v>
      </c>
      <c r="C729" s="51" t="s">
        <v>841</v>
      </c>
      <c r="D729" s="51" t="s">
        <v>377</v>
      </c>
      <c r="E729" s="51" t="str">
        <v>Ferpicloz</v>
      </c>
    </row>
    <row r="730" spans="1:5">
      <c r="A730" s="51">
        <v>3159</v>
      </c>
      <c r="B730" s="51" t="s">
        <v>843</v>
      </c>
      <c r="C730" s="51" t="s">
        <v>841</v>
      </c>
      <c r="D730" s="51" t="s">
        <v>377</v>
      </c>
      <c r="E730" s="51" t="str">
        <v>Fribourg</v>
      </c>
    </row>
    <row r="731" spans="1:5">
      <c r="A731" s="51">
        <v>3153</v>
      </c>
      <c r="B731" s="51" t="s">
        <v>844</v>
      </c>
      <c r="C731" s="51" t="s">
        <v>845</v>
      </c>
      <c r="D731" s="51" t="s">
        <v>377</v>
      </c>
      <c r="E731" s="51" t="str">
        <v>Givisiez</v>
      </c>
    </row>
    <row r="732" spans="1:5">
      <c r="A732" s="51">
        <v>3154</v>
      </c>
      <c r="B732" s="51" t="s">
        <v>846</v>
      </c>
      <c r="C732" s="51" t="s">
        <v>845</v>
      </c>
      <c r="D732" s="51" t="s">
        <v>377</v>
      </c>
      <c r="E732" s="51" t="str">
        <v>Granges-Paccot</v>
      </c>
    </row>
    <row r="733" spans="1:5">
      <c r="A733" s="51">
        <v>3148</v>
      </c>
      <c r="B733" s="51" t="s">
        <v>847</v>
      </c>
      <c r="C733" s="51" t="s">
        <v>848</v>
      </c>
      <c r="D733" s="51" t="s">
        <v>377</v>
      </c>
      <c r="E733" s="51" t="str">
        <v>Grolley</v>
      </c>
    </row>
    <row r="734" spans="1:5">
      <c r="A734" s="51">
        <v>3150</v>
      </c>
      <c r="B734" s="51" t="s">
        <v>848</v>
      </c>
      <c r="C734" s="51" t="s">
        <v>848</v>
      </c>
      <c r="D734" s="51" t="s">
        <v>377</v>
      </c>
      <c r="E734" s="51" t="str">
        <v>Marly</v>
      </c>
    </row>
    <row r="735" spans="1:5">
      <c r="A735" s="51">
        <v>3152</v>
      </c>
      <c r="B735" s="51" t="s">
        <v>849</v>
      </c>
      <c r="C735" s="51" t="s">
        <v>848</v>
      </c>
      <c r="D735" s="51" t="s">
        <v>377</v>
      </c>
      <c r="E735" s="51" t="str">
        <v>Matran</v>
      </c>
    </row>
    <row r="736" spans="1:5">
      <c r="A736" s="51">
        <v>3157</v>
      </c>
      <c r="B736" s="51" t="s">
        <v>850</v>
      </c>
      <c r="C736" s="51" t="s">
        <v>848</v>
      </c>
      <c r="D736" s="51" t="s">
        <v>377</v>
      </c>
      <c r="E736" s="51" t="str">
        <v>Neyruz (FR)</v>
      </c>
    </row>
    <row r="737" spans="1:5">
      <c r="A737" s="51">
        <v>3183</v>
      </c>
      <c r="B737" s="51" t="s">
        <v>851</v>
      </c>
      <c r="C737" s="51" t="s">
        <v>848</v>
      </c>
      <c r="D737" s="51" t="s">
        <v>377</v>
      </c>
      <c r="E737" s="51" t="str">
        <v>Pierrafortscha</v>
      </c>
    </row>
    <row r="738" spans="1:5">
      <c r="A738" s="51">
        <v>3123</v>
      </c>
      <c r="B738" s="51" t="s">
        <v>852</v>
      </c>
      <c r="C738" s="51" t="s">
        <v>852</v>
      </c>
      <c r="D738" s="51" t="s">
        <v>377</v>
      </c>
      <c r="E738" s="51" t="str">
        <v>Ponthaux</v>
      </c>
    </row>
    <row r="739" spans="1:5">
      <c r="A739" s="51">
        <v>3124</v>
      </c>
      <c r="B739" s="51" t="s">
        <v>853</v>
      </c>
      <c r="C739" s="51" t="s">
        <v>852</v>
      </c>
      <c r="D739" s="51" t="s">
        <v>377</v>
      </c>
      <c r="E739" s="51" t="str">
        <v>Le Mouret</v>
      </c>
    </row>
    <row r="740" spans="1:5">
      <c r="A740" s="51">
        <v>3664</v>
      </c>
      <c r="B740" s="51" t="s">
        <v>854</v>
      </c>
      <c r="C740" s="51" t="s">
        <v>854</v>
      </c>
      <c r="D740" s="51" t="s">
        <v>377</v>
      </c>
      <c r="E740" s="51" t="str">
        <v>Treyvaux</v>
      </c>
    </row>
    <row r="741" spans="1:5">
      <c r="A741" s="51">
        <v>3115</v>
      </c>
      <c r="B741" s="51" t="s">
        <v>855</v>
      </c>
      <c r="C741" s="51" t="s">
        <v>855</v>
      </c>
      <c r="D741" s="51" t="s">
        <v>377</v>
      </c>
      <c r="E741" s="51" t="str">
        <v>Villars-sur-Glâne</v>
      </c>
    </row>
    <row r="742" spans="1:5">
      <c r="A742" s="51">
        <v>3663</v>
      </c>
      <c r="B742" s="51" t="s">
        <v>856</v>
      </c>
      <c r="C742" s="51" t="s">
        <v>856</v>
      </c>
      <c r="D742" s="51" t="s">
        <v>377</v>
      </c>
      <c r="E742" s="51" t="str">
        <v>Villarsel-sur-Marly</v>
      </c>
    </row>
    <row r="743" spans="1:5">
      <c r="A743" s="51">
        <v>3629</v>
      </c>
      <c r="B743" s="51" t="s">
        <v>857</v>
      </c>
      <c r="C743" s="51" t="s">
        <v>857</v>
      </c>
      <c r="D743" s="51" t="s">
        <v>377</v>
      </c>
      <c r="E743" s="51" t="str">
        <v>Hauterive (FR)</v>
      </c>
    </row>
    <row r="744" spans="1:5">
      <c r="A744" s="51">
        <v>3126</v>
      </c>
      <c r="B744" s="51" t="s">
        <v>858</v>
      </c>
      <c r="C744" s="51" t="s">
        <v>858</v>
      </c>
      <c r="D744" s="51" t="s">
        <v>377</v>
      </c>
      <c r="E744" s="51" t="str">
        <v>La Brillaz</v>
      </c>
    </row>
    <row r="745" spans="1:5">
      <c r="A745" s="51">
        <v>3122</v>
      </c>
      <c r="B745" s="51" t="s">
        <v>859</v>
      </c>
      <c r="C745" s="51" t="s">
        <v>859</v>
      </c>
      <c r="D745" s="51" t="s">
        <v>377</v>
      </c>
      <c r="E745" s="51" t="str">
        <v>La Sonnaz</v>
      </c>
    </row>
    <row r="746" spans="1:5">
      <c r="A746" s="51">
        <v>3116</v>
      </c>
      <c r="B746" s="51" t="s">
        <v>860</v>
      </c>
      <c r="C746" s="51" t="s">
        <v>861</v>
      </c>
      <c r="D746" s="51" t="s">
        <v>377</v>
      </c>
      <c r="E746" s="51" t="str">
        <v>Gibloux</v>
      </c>
    </row>
    <row r="747" spans="1:5">
      <c r="A747" s="51">
        <v>3116</v>
      </c>
      <c r="B747" s="51" t="s">
        <v>862</v>
      </c>
      <c r="C747" s="51" t="s">
        <v>861</v>
      </c>
      <c r="D747" s="51" t="s">
        <v>377</v>
      </c>
      <c r="E747" s="51" t="str">
        <v>Prez</v>
      </c>
    </row>
    <row r="748" spans="1:5">
      <c r="A748" s="51">
        <v>3116</v>
      </c>
      <c r="B748" s="51" t="s">
        <v>863</v>
      </c>
      <c r="C748" s="51" t="s">
        <v>861</v>
      </c>
      <c r="D748" s="51" t="s">
        <v>377</v>
      </c>
      <c r="E748" s="51" t="str">
        <v>Bois-d'Amont</v>
      </c>
    </row>
    <row r="749" spans="1:5">
      <c r="A749" s="51">
        <v>3126</v>
      </c>
      <c r="B749" s="51" t="s">
        <v>864</v>
      </c>
      <c r="C749" s="51" t="s">
        <v>861</v>
      </c>
      <c r="D749" s="51" t="s">
        <v>377</v>
      </c>
      <c r="E749" s="51" t="str">
        <v>Courgevaux</v>
      </c>
    </row>
    <row r="750" spans="1:5">
      <c r="A750" s="51">
        <v>3087</v>
      </c>
      <c r="B750" s="51" t="s">
        <v>865</v>
      </c>
      <c r="C750" s="51" t="s">
        <v>865</v>
      </c>
      <c r="D750" s="51" t="s">
        <v>377</v>
      </c>
      <c r="E750" s="51" t="str">
        <v>Courtepin</v>
      </c>
    </row>
    <row r="751" spans="1:5">
      <c r="A751" s="51">
        <v>3099</v>
      </c>
      <c r="B751" s="51" t="s">
        <v>866</v>
      </c>
      <c r="C751" s="51" t="s">
        <v>867</v>
      </c>
      <c r="D751" s="51" t="s">
        <v>377</v>
      </c>
      <c r="E751" s="51" t="str">
        <v>Cressier (FR)</v>
      </c>
    </row>
    <row r="752" spans="1:5">
      <c r="A752" s="51">
        <v>3128</v>
      </c>
      <c r="B752" s="51" t="s">
        <v>868</v>
      </c>
      <c r="C752" s="51" t="s">
        <v>867</v>
      </c>
      <c r="D752" s="51" t="s">
        <v>377</v>
      </c>
      <c r="E752" s="51" t="str">
        <v>Fräschels</v>
      </c>
    </row>
    <row r="753" spans="1:5">
      <c r="A753" s="51">
        <v>3132</v>
      </c>
      <c r="B753" s="51" t="s">
        <v>867</v>
      </c>
      <c r="C753" s="51" t="s">
        <v>867</v>
      </c>
      <c r="D753" s="51" t="s">
        <v>377</v>
      </c>
      <c r="E753" s="51" t="str">
        <v>Greng</v>
      </c>
    </row>
    <row r="754" spans="1:5">
      <c r="A754" s="51">
        <v>3088</v>
      </c>
      <c r="B754" s="51" t="s">
        <v>869</v>
      </c>
      <c r="C754" s="51" t="s">
        <v>869</v>
      </c>
      <c r="D754" s="51" t="s">
        <v>377</v>
      </c>
      <c r="E754" s="51" t="str">
        <v>Gurmels</v>
      </c>
    </row>
    <row r="755" spans="1:5">
      <c r="A755" s="51">
        <v>3088</v>
      </c>
      <c r="B755" s="51" t="s">
        <v>870</v>
      </c>
      <c r="C755" s="51" t="s">
        <v>869</v>
      </c>
      <c r="D755" s="51" t="s">
        <v>377</v>
      </c>
      <c r="E755" s="51" t="str">
        <v>Kerzers</v>
      </c>
    </row>
    <row r="756" spans="1:5">
      <c r="A756" s="51">
        <v>3089</v>
      </c>
      <c r="B756" s="51" t="s">
        <v>871</v>
      </c>
      <c r="C756" s="51" t="s">
        <v>869</v>
      </c>
      <c r="D756" s="51" t="s">
        <v>377</v>
      </c>
      <c r="E756" s="51" t="str">
        <v>Kleinbösingen</v>
      </c>
    </row>
    <row r="757" spans="1:5">
      <c r="A757" s="51">
        <v>3155</v>
      </c>
      <c r="B757" s="51" t="s">
        <v>872</v>
      </c>
      <c r="C757" s="51" t="s">
        <v>869</v>
      </c>
      <c r="D757" s="51" t="s">
        <v>377</v>
      </c>
      <c r="E757" s="51" t="str">
        <v>Meyriez</v>
      </c>
    </row>
    <row r="758" spans="1:5">
      <c r="A758" s="51">
        <v>3662</v>
      </c>
      <c r="B758" s="51" t="s">
        <v>873</v>
      </c>
      <c r="C758" s="51" t="s">
        <v>873</v>
      </c>
      <c r="D758" s="51" t="s">
        <v>377</v>
      </c>
      <c r="E758" s="51" t="str">
        <v>Misery-Courtion</v>
      </c>
    </row>
    <row r="759" spans="1:5">
      <c r="A759" s="51">
        <v>3125</v>
      </c>
      <c r="B759" s="51" t="s">
        <v>874</v>
      </c>
      <c r="C759" s="51" t="s">
        <v>874</v>
      </c>
      <c r="D759" s="51" t="s">
        <v>377</v>
      </c>
      <c r="E759" s="51" t="str">
        <v>Muntelier</v>
      </c>
    </row>
    <row r="760" spans="1:5">
      <c r="A760" s="51">
        <v>3628</v>
      </c>
      <c r="B760" s="51" t="s">
        <v>875</v>
      </c>
      <c r="C760" s="51" t="s">
        <v>875</v>
      </c>
      <c r="D760" s="51" t="s">
        <v>377</v>
      </c>
      <c r="E760" s="51" t="str">
        <v>Murten</v>
      </c>
    </row>
    <row r="761" spans="1:5">
      <c r="A761" s="51">
        <v>3665</v>
      </c>
      <c r="B761" s="51" t="s">
        <v>876</v>
      </c>
      <c r="C761" s="51" t="s">
        <v>876</v>
      </c>
      <c r="D761" s="51" t="s">
        <v>377</v>
      </c>
      <c r="E761" s="51" t="str">
        <v>Ried bei Kerzers</v>
      </c>
    </row>
    <row r="762" spans="1:5">
      <c r="A762" s="51">
        <v>3086</v>
      </c>
      <c r="B762" s="51" t="s">
        <v>877</v>
      </c>
      <c r="C762" s="51" t="s">
        <v>878</v>
      </c>
      <c r="D762" s="51" t="s">
        <v>377</v>
      </c>
      <c r="E762" s="51" t="str">
        <v>Ulmiz</v>
      </c>
    </row>
    <row r="763" spans="1:5">
      <c r="A763" s="51">
        <v>3086</v>
      </c>
      <c r="B763" s="51" t="s">
        <v>879</v>
      </c>
      <c r="C763" s="51" t="s">
        <v>878</v>
      </c>
      <c r="D763" s="51" t="s">
        <v>377</v>
      </c>
      <c r="E763" s="51" t="str">
        <v>Mont-Vully</v>
      </c>
    </row>
    <row r="764" spans="1:5">
      <c r="A764" s="51">
        <v>3127</v>
      </c>
      <c r="B764" s="51" t="s">
        <v>880</v>
      </c>
      <c r="C764" s="51" t="s">
        <v>881</v>
      </c>
      <c r="D764" s="51" t="s">
        <v>377</v>
      </c>
      <c r="E764" s="51" t="str">
        <v>Brünisried</v>
      </c>
    </row>
    <row r="765" spans="1:5">
      <c r="A765" s="51">
        <v>3127</v>
      </c>
      <c r="B765" s="51" t="s">
        <v>882</v>
      </c>
      <c r="C765" s="51" t="s">
        <v>881</v>
      </c>
      <c r="D765" s="51" t="s">
        <v>377</v>
      </c>
      <c r="E765" s="51" t="str">
        <v>Düdingen</v>
      </c>
    </row>
    <row r="766" spans="1:5">
      <c r="A766" s="51">
        <v>3128</v>
      </c>
      <c r="B766" s="51" t="s">
        <v>883</v>
      </c>
      <c r="C766" s="51" t="s">
        <v>881</v>
      </c>
      <c r="D766" s="51" t="s">
        <v>377</v>
      </c>
      <c r="E766" s="51" t="str">
        <v>Giffers</v>
      </c>
    </row>
    <row r="767" spans="1:5">
      <c r="A767" s="51">
        <v>3536</v>
      </c>
      <c r="B767" s="51" t="s">
        <v>884</v>
      </c>
      <c r="C767" s="51" t="s">
        <v>885</v>
      </c>
      <c r="D767" s="51" t="s">
        <v>377</v>
      </c>
      <c r="E767" s="51" t="str">
        <v>Bösingen</v>
      </c>
    </row>
    <row r="768" spans="1:5">
      <c r="A768" s="51">
        <v>3537</v>
      </c>
      <c r="B768" s="51" t="s">
        <v>885</v>
      </c>
      <c r="C768" s="51" t="s">
        <v>885</v>
      </c>
      <c r="D768" s="51" t="s">
        <v>377</v>
      </c>
      <c r="E768" s="51" t="str">
        <v>Heitenried</v>
      </c>
    </row>
    <row r="769" spans="1:5">
      <c r="A769" s="51">
        <v>3550</v>
      </c>
      <c r="B769" s="51" t="s">
        <v>886</v>
      </c>
      <c r="C769" s="51" t="s">
        <v>886</v>
      </c>
      <c r="D769" s="51" t="s">
        <v>377</v>
      </c>
      <c r="E769" s="51" t="str">
        <v>Plaffeien</v>
      </c>
    </row>
    <row r="770" spans="1:5">
      <c r="A770" s="51">
        <v>3551</v>
      </c>
      <c r="B770" s="51" t="s">
        <v>887</v>
      </c>
      <c r="C770" s="51" t="s">
        <v>886</v>
      </c>
      <c r="D770" s="51" t="s">
        <v>377</v>
      </c>
      <c r="E770" s="51" t="str">
        <v>Plasselb</v>
      </c>
    </row>
    <row r="771" spans="1:5">
      <c r="A771" s="51">
        <v>3552</v>
      </c>
      <c r="B771" s="51" t="s">
        <v>888</v>
      </c>
      <c r="C771" s="51" t="s">
        <v>886</v>
      </c>
      <c r="D771" s="51" t="s">
        <v>377</v>
      </c>
      <c r="E771" s="51" t="str">
        <v>Rechthalten</v>
      </c>
    </row>
    <row r="772" spans="1:5">
      <c r="A772" s="51">
        <v>3553</v>
      </c>
      <c r="B772" s="51" t="s">
        <v>889</v>
      </c>
      <c r="C772" s="51" t="s">
        <v>886</v>
      </c>
      <c r="D772" s="51" t="s">
        <v>377</v>
      </c>
      <c r="E772" s="51" t="str">
        <v>St. Silvester</v>
      </c>
    </row>
    <row r="773" spans="1:5">
      <c r="A773" s="51">
        <v>3438</v>
      </c>
      <c r="B773" s="51" t="s">
        <v>890</v>
      </c>
      <c r="C773" s="51" t="s">
        <v>890</v>
      </c>
      <c r="D773" s="51" t="s">
        <v>377</v>
      </c>
      <c r="E773" s="51" t="str">
        <v>St. Ursen</v>
      </c>
    </row>
    <row r="774" spans="1:5">
      <c r="A774" s="51">
        <v>3543</v>
      </c>
      <c r="B774" s="51" t="s">
        <v>891</v>
      </c>
      <c r="C774" s="51" t="s">
        <v>890</v>
      </c>
      <c r="D774" s="51" t="s">
        <v>377</v>
      </c>
      <c r="E774" s="51" t="str">
        <v>Schmitten (FR)</v>
      </c>
    </row>
    <row r="775" spans="1:5">
      <c r="A775" s="51">
        <v>3538</v>
      </c>
      <c r="B775" s="51" t="s">
        <v>892</v>
      </c>
      <c r="C775" s="51" t="s">
        <v>892</v>
      </c>
      <c r="D775" s="51" t="s">
        <v>377</v>
      </c>
      <c r="E775" s="51" t="str">
        <v>Tafers</v>
      </c>
    </row>
    <row r="776" spans="1:5">
      <c r="A776" s="51">
        <v>3433</v>
      </c>
      <c r="B776" s="51" t="s">
        <v>893</v>
      </c>
      <c r="C776" s="51" t="s">
        <v>894</v>
      </c>
      <c r="D776" s="51" t="s">
        <v>377</v>
      </c>
      <c r="E776" s="51" t="str">
        <v>Tentlingen</v>
      </c>
    </row>
    <row r="777" spans="1:5">
      <c r="A777" s="51">
        <v>3436</v>
      </c>
      <c r="B777" s="51" t="s">
        <v>895</v>
      </c>
      <c r="C777" s="51" t="s">
        <v>894</v>
      </c>
      <c r="D777" s="51" t="s">
        <v>377</v>
      </c>
      <c r="E777" s="51" t="str">
        <v>Ueberstorf</v>
      </c>
    </row>
    <row r="778" spans="1:5">
      <c r="A778" s="51">
        <v>3437</v>
      </c>
      <c r="B778" s="51" t="s">
        <v>894</v>
      </c>
      <c r="C778" s="51" t="s">
        <v>894</v>
      </c>
      <c r="D778" s="51" t="s">
        <v>377</v>
      </c>
      <c r="E778" s="51" t="str">
        <v>Wünnewil-Flamatt</v>
      </c>
    </row>
    <row r="779" spans="1:5">
      <c r="A779" s="51">
        <v>6197</v>
      </c>
      <c r="B779" s="51" t="s">
        <v>896</v>
      </c>
      <c r="C779" s="51" t="s">
        <v>896</v>
      </c>
      <c r="D779" s="51" t="s">
        <v>377</v>
      </c>
      <c r="E779" s="51" t="str">
        <v>Attalens</v>
      </c>
    </row>
    <row r="780" spans="1:5">
      <c r="A780" s="51">
        <v>3534</v>
      </c>
      <c r="B780" s="51" t="s">
        <v>897</v>
      </c>
      <c r="C780" s="51" t="s">
        <v>897</v>
      </c>
      <c r="D780" s="51" t="s">
        <v>377</v>
      </c>
      <c r="E780" s="51" t="str">
        <v>Bossonnens</v>
      </c>
    </row>
    <row r="781" spans="1:5">
      <c r="A781" s="51">
        <v>3535</v>
      </c>
      <c r="B781" s="51" t="s">
        <v>898</v>
      </c>
      <c r="C781" s="51" t="s">
        <v>897</v>
      </c>
      <c r="D781" s="51" t="s">
        <v>377</v>
      </c>
      <c r="E781" s="51" t="str">
        <v>Châtel-Saint-Denis</v>
      </c>
    </row>
    <row r="782" spans="1:5">
      <c r="A782" s="51">
        <v>3556</v>
      </c>
      <c r="B782" s="51" t="s">
        <v>899</v>
      </c>
      <c r="C782" s="51" t="s">
        <v>899</v>
      </c>
      <c r="D782" s="51" t="s">
        <v>377</v>
      </c>
      <c r="E782" s="51" t="str">
        <v>Granges (Veveyse)</v>
      </c>
    </row>
    <row r="783" spans="1:5">
      <c r="A783" s="51">
        <v>3557</v>
      </c>
      <c r="B783" s="51" t="s">
        <v>900</v>
      </c>
      <c r="C783" s="51" t="s">
        <v>899</v>
      </c>
      <c r="D783" s="51" t="s">
        <v>377</v>
      </c>
      <c r="E783" s="51" t="str">
        <v>Remaufens</v>
      </c>
    </row>
    <row r="784" spans="1:5">
      <c r="A784" s="51">
        <v>3555</v>
      </c>
      <c r="B784" s="51" t="s">
        <v>901</v>
      </c>
      <c r="C784" s="51" t="s">
        <v>901</v>
      </c>
      <c r="D784" s="51" t="s">
        <v>377</v>
      </c>
      <c r="E784" s="51" t="str">
        <v>Saint-Martin (FR)</v>
      </c>
    </row>
    <row r="785" spans="1:5">
      <c r="A785" s="51">
        <v>3633</v>
      </c>
      <c r="B785" s="51" t="s">
        <v>902</v>
      </c>
      <c r="C785" s="51" t="s">
        <v>902</v>
      </c>
      <c r="D785" s="51" t="s">
        <v>377</v>
      </c>
      <c r="E785" s="51" t="str">
        <v>Semsales</v>
      </c>
    </row>
    <row r="786" spans="1:5">
      <c r="A786" s="51">
        <v>3638</v>
      </c>
      <c r="B786" s="51" t="s">
        <v>903</v>
      </c>
      <c r="C786" s="51" t="s">
        <v>903</v>
      </c>
      <c r="D786" s="51" t="s">
        <v>377</v>
      </c>
      <c r="E786" s="51" t="str">
        <v>Le Flon</v>
      </c>
    </row>
    <row r="787" spans="1:5">
      <c r="A787" s="51">
        <v>3615</v>
      </c>
      <c r="B787" s="51" t="s">
        <v>904</v>
      </c>
      <c r="C787" s="51" t="s">
        <v>905</v>
      </c>
      <c r="D787" s="51" t="s">
        <v>377</v>
      </c>
      <c r="E787" s="51" t="str">
        <v>La Verrerie</v>
      </c>
    </row>
    <row r="788" spans="1:5">
      <c r="A788" s="51">
        <v>3619</v>
      </c>
      <c r="B788" s="51" t="s">
        <v>906</v>
      </c>
      <c r="C788" s="51" t="s">
        <v>906</v>
      </c>
      <c r="D788" s="51" t="s">
        <v>377</v>
      </c>
      <c r="E788" s="51" t="str">
        <v>Egerkingen</v>
      </c>
    </row>
    <row r="789" spans="1:5">
      <c r="A789" s="51">
        <v>3617</v>
      </c>
      <c r="B789" s="51" t="s">
        <v>907</v>
      </c>
      <c r="C789" s="51" t="s">
        <v>908</v>
      </c>
      <c r="D789" s="51" t="s">
        <v>377</v>
      </c>
      <c r="E789" s="51" t="str">
        <v>Härkingen</v>
      </c>
    </row>
    <row r="790" spans="1:5">
      <c r="A790" s="51">
        <v>3625</v>
      </c>
      <c r="B790" s="51" t="s">
        <v>909</v>
      </c>
      <c r="C790" s="51" t="s">
        <v>909</v>
      </c>
      <c r="D790" s="51" t="s">
        <v>377</v>
      </c>
      <c r="E790" s="51" t="str">
        <v>Kestenholz</v>
      </c>
    </row>
    <row r="791" spans="1:5">
      <c r="A791" s="51">
        <v>3627</v>
      </c>
      <c r="B791" s="51" t="s">
        <v>910</v>
      </c>
      <c r="C791" s="51" t="s">
        <v>910</v>
      </c>
      <c r="D791" s="51" t="s">
        <v>377</v>
      </c>
      <c r="E791" s="51" t="str">
        <v>Neuendorf</v>
      </c>
    </row>
    <row r="792" spans="1:5">
      <c r="A792" s="51">
        <v>3626</v>
      </c>
      <c r="B792" s="51" t="s">
        <v>911</v>
      </c>
      <c r="C792" s="51" t="s">
        <v>912</v>
      </c>
      <c r="D792" s="51" t="s">
        <v>377</v>
      </c>
      <c r="E792" s="51" t="str">
        <v>Niederbuchsiten</v>
      </c>
    </row>
    <row r="793" spans="1:5">
      <c r="A793" s="51">
        <v>3652</v>
      </c>
      <c r="B793" s="51" t="s">
        <v>912</v>
      </c>
      <c r="C793" s="51" t="s">
        <v>912</v>
      </c>
      <c r="D793" s="51" t="s">
        <v>377</v>
      </c>
      <c r="E793" s="51" t="str">
        <v>Oberbuchsiten</v>
      </c>
    </row>
    <row r="794" spans="1:5">
      <c r="A794" s="51">
        <v>3622</v>
      </c>
      <c r="B794" s="51" t="s">
        <v>913</v>
      </c>
      <c r="C794" s="51" t="s">
        <v>914</v>
      </c>
      <c r="D794" s="51" t="s">
        <v>377</v>
      </c>
      <c r="E794" s="51" t="str">
        <v>Oensingen</v>
      </c>
    </row>
    <row r="795" spans="1:5">
      <c r="A795" s="51">
        <v>3623</v>
      </c>
      <c r="B795" s="51" t="s">
        <v>915</v>
      </c>
      <c r="C795" s="51" t="s">
        <v>916</v>
      </c>
      <c r="D795" s="51" t="s">
        <v>377</v>
      </c>
      <c r="E795" s="51" t="str">
        <v>Wolfwil</v>
      </c>
    </row>
    <row r="796" spans="1:5">
      <c r="A796" s="51">
        <v>3623</v>
      </c>
      <c r="B796" s="51" t="s">
        <v>917</v>
      </c>
      <c r="C796" s="51" t="s">
        <v>916</v>
      </c>
      <c r="D796" s="51" t="s">
        <v>377</v>
      </c>
      <c r="E796" s="51" t="str">
        <v>Aedermannsdorf</v>
      </c>
    </row>
    <row r="797" spans="1:5">
      <c r="A797" s="51">
        <v>3653</v>
      </c>
      <c r="B797" s="51" t="s">
        <v>918</v>
      </c>
      <c r="C797" s="51" t="s">
        <v>918</v>
      </c>
      <c r="D797" s="51" t="s">
        <v>377</v>
      </c>
      <c r="E797" s="51" t="str">
        <v>Balsthal</v>
      </c>
    </row>
    <row r="798" spans="1:5">
      <c r="A798" s="51">
        <v>3638</v>
      </c>
      <c r="B798" s="51" t="s">
        <v>919</v>
      </c>
      <c r="C798" s="51" t="s">
        <v>919</v>
      </c>
      <c r="D798" s="51" t="s">
        <v>377</v>
      </c>
      <c r="E798" s="51" t="str">
        <v>Herbetswil</v>
      </c>
    </row>
    <row r="799" spans="1:5">
      <c r="A799" s="51">
        <v>3654</v>
      </c>
      <c r="B799" s="51" t="s">
        <v>920</v>
      </c>
      <c r="C799" s="51" t="s">
        <v>921</v>
      </c>
      <c r="D799" s="51" t="s">
        <v>377</v>
      </c>
      <c r="E799" s="51" t="str">
        <v>Holderbank (SO)</v>
      </c>
    </row>
    <row r="800" spans="1:5">
      <c r="A800" s="51">
        <v>3655</v>
      </c>
      <c r="B800" s="51" t="s">
        <v>921</v>
      </c>
      <c r="C800" s="51" t="s">
        <v>921</v>
      </c>
      <c r="D800" s="51" t="s">
        <v>377</v>
      </c>
      <c r="E800" s="51" t="str">
        <v>Laupersdorf</v>
      </c>
    </row>
    <row r="801" spans="1:5">
      <c r="A801" s="51">
        <v>3656</v>
      </c>
      <c r="B801" s="51" t="s">
        <v>922</v>
      </c>
      <c r="C801" s="51" t="s">
        <v>921</v>
      </c>
      <c r="D801" s="51" t="s">
        <v>377</v>
      </c>
      <c r="E801" s="51" t="str">
        <v>Matzendorf</v>
      </c>
    </row>
    <row r="802" spans="1:5">
      <c r="A802" s="51">
        <v>3656</v>
      </c>
      <c r="B802" s="51" t="s">
        <v>923</v>
      </c>
      <c r="C802" s="51" t="s">
        <v>921</v>
      </c>
      <c r="D802" s="51" t="s">
        <v>377</v>
      </c>
      <c r="E802" s="51" t="str">
        <v>Mümliswil-Ramiswil</v>
      </c>
    </row>
    <row r="803" spans="1:5">
      <c r="A803" s="51">
        <v>3656</v>
      </c>
      <c r="B803" s="51" t="s">
        <v>924</v>
      </c>
      <c r="C803" s="51" t="s">
        <v>921</v>
      </c>
      <c r="D803" s="51" t="s">
        <v>377</v>
      </c>
      <c r="E803" s="51" t="str">
        <v>Welschenrohr-Gänsbrunnen</v>
      </c>
    </row>
    <row r="804" spans="1:5">
      <c r="A804" s="51">
        <v>3657</v>
      </c>
      <c r="B804" s="51" t="s">
        <v>925</v>
      </c>
      <c r="C804" s="51" t="s">
        <v>921</v>
      </c>
      <c r="D804" s="51" t="s">
        <v>377</v>
      </c>
      <c r="E804" s="51" t="str">
        <v>Biezwil</v>
      </c>
    </row>
    <row r="805" spans="1:5">
      <c r="A805" s="51">
        <v>3658</v>
      </c>
      <c r="B805" s="51" t="s">
        <v>926</v>
      </c>
      <c r="C805" s="51" t="s">
        <v>921</v>
      </c>
      <c r="D805" s="51" t="s">
        <v>377</v>
      </c>
      <c r="E805" s="51" t="str">
        <v>Lüterkofen-Ichertswil</v>
      </c>
    </row>
    <row r="806" spans="1:5">
      <c r="A806" s="51">
        <v>3612</v>
      </c>
      <c r="B806" s="51" t="s">
        <v>927</v>
      </c>
      <c r="C806" s="51" t="s">
        <v>927</v>
      </c>
      <c r="D806" s="51" t="s">
        <v>377</v>
      </c>
      <c r="E806" s="51" t="str">
        <v>Lüterswil-Gächliwil</v>
      </c>
    </row>
    <row r="807" spans="1:5">
      <c r="A807" s="51">
        <v>3613</v>
      </c>
      <c r="B807" s="51" t="s">
        <v>927</v>
      </c>
      <c r="C807" s="51" t="s">
        <v>927</v>
      </c>
      <c r="D807" s="51" t="s">
        <v>377</v>
      </c>
      <c r="E807" s="51" t="str">
        <v>Messen</v>
      </c>
    </row>
    <row r="808" spans="1:5">
      <c r="A808" s="51">
        <v>3624</v>
      </c>
      <c r="B808" s="51" t="s">
        <v>928</v>
      </c>
      <c r="C808" s="51" t="s">
        <v>927</v>
      </c>
      <c r="D808" s="51" t="s">
        <v>377</v>
      </c>
      <c r="E808" s="51" t="str">
        <v>Schnottwil</v>
      </c>
    </row>
    <row r="809" spans="1:5">
      <c r="A809" s="51">
        <v>3623</v>
      </c>
      <c r="B809" s="51" t="s">
        <v>929</v>
      </c>
      <c r="C809" s="51" t="s">
        <v>930</v>
      </c>
      <c r="D809" s="51" t="s">
        <v>377</v>
      </c>
      <c r="E809" s="51" t="str">
        <v>Unterramsern</v>
      </c>
    </row>
    <row r="810" spans="1:5">
      <c r="A810" s="51">
        <v>3634</v>
      </c>
      <c r="B810" s="51" t="s">
        <v>931</v>
      </c>
      <c r="C810" s="51" t="s">
        <v>931</v>
      </c>
      <c r="D810" s="51" t="s">
        <v>377</v>
      </c>
      <c r="E810" s="51" t="str">
        <v>Lüsslingen-Nennigkofen</v>
      </c>
    </row>
    <row r="811" spans="1:5">
      <c r="A811" s="51">
        <v>3600</v>
      </c>
      <c r="B811" s="51" t="s">
        <v>932</v>
      </c>
      <c r="C811" s="51" t="s">
        <v>932</v>
      </c>
      <c r="D811" s="51" t="s">
        <v>377</v>
      </c>
      <c r="E811" s="51" t="str">
        <v>Buchegg</v>
      </c>
    </row>
    <row r="812" spans="1:5">
      <c r="A812" s="51">
        <v>3603</v>
      </c>
      <c r="B812" s="51" t="s">
        <v>932</v>
      </c>
      <c r="C812" s="51" t="s">
        <v>932</v>
      </c>
      <c r="D812" s="51" t="s">
        <v>377</v>
      </c>
      <c r="E812" s="51" t="str">
        <v>Bättwil</v>
      </c>
    </row>
    <row r="813" spans="1:5">
      <c r="A813" s="51">
        <v>3604</v>
      </c>
      <c r="B813" s="51" t="s">
        <v>932</v>
      </c>
      <c r="C813" s="51" t="s">
        <v>932</v>
      </c>
      <c r="D813" s="51" t="s">
        <v>377</v>
      </c>
      <c r="E813" s="51" t="str">
        <v>Büren (SO)</v>
      </c>
    </row>
    <row r="814" spans="1:5">
      <c r="A814" s="51">
        <v>3608</v>
      </c>
      <c r="B814" s="51" t="s">
        <v>932</v>
      </c>
      <c r="C814" s="51" t="s">
        <v>932</v>
      </c>
      <c r="D814" s="51" t="s">
        <v>377</v>
      </c>
      <c r="E814" s="51" t="str">
        <v>Dornach</v>
      </c>
    </row>
    <row r="815" spans="1:5">
      <c r="A815" s="51">
        <v>3624</v>
      </c>
      <c r="B815" s="51" t="s">
        <v>933</v>
      </c>
      <c r="C815" s="51" t="s">
        <v>932</v>
      </c>
      <c r="D815" s="51" t="s">
        <v>377</v>
      </c>
      <c r="E815" s="51" t="str">
        <v>Gempen</v>
      </c>
    </row>
    <row r="816" spans="1:5">
      <c r="A816" s="51">
        <v>3645</v>
      </c>
      <c r="B816" s="51" t="s">
        <v>934</v>
      </c>
      <c r="C816" s="51" t="s">
        <v>932</v>
      </c>
      <c r="D816" s="51" t="s">
        <v>377</v>
      </c>
      <c r="E816" s="51" t="str">
        <v>Hochwald</v>
      </c>
    </row>
    <row r="817" spans="1:5">
      <c r="A817" s="51">
        <v>3635</v>
      </c>
      <c r="B817" s="51" t="s">
        <v>935</v>
      </c>
      <c r="C817" s="51" t="s">
        <v>935</v>
      </c>
      <c r="D817" s="51" t="s">
        <v>377</v>
      </c>
      <c r="E817" s="51" t="str">
        <v>Hofstetten-Flüh</v>
      </c>
    </row>
    <row r="818" spans="1:5">
      <c r="A818" s="51">
        <v>3661</v>
      </c>
      <c r="B818" s="51" t="s">
        <v>936</v>
      </c>
      <c r="C818" s="51" t="s">
        <v>936</v>
      </c>
      <c r="D818" s="51" t="s">
        <v>377</v>
      </c>
      <c r="E818" s="51" t="str">
        <v>Metzerlen-Mariastein</v>
      </c>
    </row>
    <row r="819" spans="1:5">
      <c r="A819" s="51">
        <v>3614</v>
      </c>
      <c r="B819" s="51" t="s">
        <v>937</v>
      </c>
      <c r="C819" s="51" t="s">
        <v>937</v>
      </c>
      <c r="D819" s="51" t="s">
        <v>377</v>
      </c>
      <c r="E819" s="51" t="str">
        <v>Nuglar-St. Pantaleon</v>
      </c>
    </row>
    <row r="820" spans="1:5">
      <c r="A820" s="51">
        <v>3616</v>
      </c>
      <c r="B820" s="51" t="s">
        <v>938</v>
      </c>
      <c r="C820" s="51" t="s">
        <v>937</v>
      </c>
      <c r="D820" s="51" t="s">
        <v>377</v>
      </c>
      <c r="E820" s="51" t="str">
        <v>Rodersdorf</v>
      </c>
    </row>
    <row r="821" spans="1:5">
      <c r="A821" s="51">
        <v>3618</v>
      </c>
      <c r="B821" s="51" t="s">
        <v>939</v>
      </c>
      <c r="C821" s="51" t="s">
        <v>940</v>
      </c>
      <c r="D821" s="51" t="s">
        <v>377</v>
      </c>
      <c r="E821" s="51" t="str">
        <v>Seewen</v>
      </c>
    </row>
    <row r="822" spans="1:5">
      <c r="A822" s="51">
        <v>3645</v>
      </c>
      <c r="B822" s="51" t="s">
        <v>941</v>
      </c>
      <c r="C822" s="51" t="s">
        <v>941</v>
      </c>
      <c r="D822" s="51" t="s">
        <v>377</v>
      </c>
      <c r="E822" s="51" t="str">
        <v>Witterswil</v>
      </c>
    </row>
    <row r="823" spans="1:5">
      <c r="A823" s="51">
        <v>3636</v>
      </c>
      <c r="B823" s="51" t="s">
        <v>942</v>
      </c>
      <c r="C823" s="51" t="s">
        <v>943</v>
      </c>
      <c r="D823" s="51" t="s">
        <v>377</v>
      </c>
      <c r="E823" s="51" t="str">
        <v>Hauenstein-Ifenthal</v>
      </c>
    </row>
    <row r="824" spans="1:5">
      <c r="A824" s="51">
        <v>3636</v>
      </c>
      <c r="B824" s="51" t="s">
        <v>944</v>
      </c>
      <c r="C824" s="51" t="s">
        <v>943</v>
      </c>
      <c r="D824" s="51" t="s">
        <v>377</v>
      </c>
      <c r="E824" s="51" t="str">
        <v>Kienberg</v>
      </c>
    </row>
    <row r="825" spans="1:5">
      <c r="A825" s="51">
        <v>3416</v>
      </c>
      <c r="B825" s="51" t="s">
        <v>945</v>
      </c>
      <c r="C825" s="51" t="s">
        <v>945</v>
      </c>
      <c r="D825" s="51" t="s">
        <v>377</v>
      </c>
      <c r="E825" s="51" t="str">
        <v>Lostorf</v>
      </c>
    </row>
    <row r="826" spans="1:5">
      <c r="A826" s="51">
        <v>3462</v>
      </c>
      <c r="B826" s="51" t="s">
        <v>946</v>
      </c>
      <c r="C826" s="51" t="s">
        <v>945</v>
      </c>
      <c r="D826" s="51" t="s">
        <v>377</v>
      </c>
      <c r="E826" s="51" t="str">
        <v>Niedergösgen</v>
      </c>
    </row>
    <row r="827" spans="1:5">
      <c r="A827" s="51">
        <v>3463</v>
      </c>
      <c r="B827" s="51" t="s">
        <v>947</v>
      </c>
      <c r="C827" s="51" t="s">
        <v>945</v>
      </c>
      <c r="D827" s="51" t="s">
        <v>377</v>
      </c>
      <c r="E827" s="51" t="str">
        <v>Obergösgen</v>
      </c>
    </row>
    <row r="828" spans="1:5">
      <c r="A828" s="51">
        <v>3465</v>
      </c>
      <c r="B828" s="51" t="s">
        <v>948</v>
      </c>
      <c r="C828" s="51" t="s">
        <v>948</v>
      </c>
      <c r="D828" s="51" t="s">
        <v>377</v>
      </c>
      <c r="E828" s="51" t="str">
        <v>Stüsslingen</v>
      </c>
    </row>
    <row r="829" spans="1:5">
      <c r="A829" s="51">
        <v>4952</v>
      </c>
      <c r="B829" s="51" t="s">
        <v>949</v>
      </c>
      <c r="C829" s="51" t="s">
        <v>949</v>
      </c>
      <c r="D829" s="51" t="s">
        <v>377</v>
      </c>
      <c r="E829" s="51" t="str">
        <v>Trimbach</v>
      </c>
    </row>
    <row r="830" spans="1:5">
      <c r="A830" s="51">
        <v>4950</v>
      </c>
      <c r="B830" s="51" t="s">
        <v>950</v>
      </c>
      <c r="C830" s="51" t="s">
        <v>950</v>
      </c>
      <c r="D830" s="51" t="s">
        <v>377</v>
      </c>
      <c r="E830" s="51" t="str">
        <v>Winznau</v>
      </c>
    </row>
    <row r="831" spans="1:5">
      <c r="A831" s="51">
        <v>4953</v>
      </c>
      <c r="B831" s="51" t="s">
        <v>951</v>
      </c>
      <c r="C831" s="51" t="s">
        <v>950</v>
      </c>
      <c r="D831" s="51" t="s">
        <v>377</v>
      </c>
      <c r="E831" s="51" t="str">
        <v>Wisen (SO)</v>
      </c>
    </row>
    <row r="832" spans="1:5">
      <c r="A832" s="51">
        <v>3432</v>
      </c>
      <c r="B832" s="51" t="s">
        <v>952</v>
      </c>
      <c r="C832" s="51" t="s">
        <v>953</v>
      </c>
      <c r="D832" s="51" t="s">
        <v>377</v>
      </c>
      <c r="E832" s="51" t="str">
        <v>Erlinsbach (SO)</v>
      </c>
    </row>
    <row r="833" spans="1:5">
      <c r="A833" s="51">
        <v>3435</v>
      </c>
      <c r="B833" s="51" t="s">
        <v>954</v>
      </c>
      <c r="C833" s="51" t="s">
        <v>953</v>
      </c>
      <c r="D833" s="51" t="s">
        <v>377</v>
      </c>
      <c r="E833" s="51" t="str">
        <v>Aeschi (SO)</v>
      </c>
    </row>
    <row r="834" spans="1:5">
      <c r="A834" s="51">
        <v>3439</v>
      </c>
      <c r="B834" s="51" t="s">
        <v>955</v>
      </c>
      <c r="C834" s="51" t="s">
        <v>953</v>
      </c>
      <c r="D834" s="51" t="s">
        <v>377</v>
      </c>
      <c r="E834" s="51" t="str">
        <v>Biberist</v>
      </c>
    </row>
    <row r="835" spans="1:5">
      <c r="A835" s="51">
        <v>3452</v>
      </c>
      <c r="B835" s="51" t="s">
        <v>956</v>
      </c>
      <c r="C835" s="51" t="s">
        <v>953</v>
      </c>
      <c r="D835" s="51" t="s">
        <v>377</v>
      </c>
      <c r="E835" s="51" t="str">
        <v>Bolken</v>
      </c>
    </row>
    <row r="836" spans="1:5">
      <c r="A836" s="51">
        <v>3415</v>
      </c>
      <c r="B836" s="51" t="s">
        <v>957</v>
      </c>
      <c r="C836" s="51" t="s">
        <v>958</v>
      </c>
      <c r="D836" s="51" t="s">
        <v>377</v>
      </c>
      <c r="E836" s="51" t="str">
        <v>Deitingen</v>
      </c>
    </row>
    <row r="837" spans="1:5">
      <c r="A837" s="51">
        <v>3417</v>
      </c>
      <c r="B837" s="51" t="s">
        <v>958</v>
      </c>
      <c r="C837" s="51" t="s">
        <v>958</v>
      </c>
      <c r="D837" s="51" t="s">
        <v>377</v>
      </c>
      <c r="E837" s="51" t="str">
        <v>Derendingen</v>
      </c>
    </row>
    <row r="838" spans="1:5">
      <c r="A838" s="51">
        <v>3418</v>
      </c>
      <c r="B838" s="51" t="s">
        <v>959</v>
      </c>
      <c r="C838" s="51" t="s">
        <v>958</v>
      </c>
      <c r="D838" s="51" t="s">
        <v>377</v>
      </c>
      <c r="E838" s="51" t="str">
        <v>Etziken</v>
      </c>
    </row>
    <row r="839" spans="1:5">
      <c r="A839" s="51">
        <v>3454</v>
      </c>
      <c r="B839" s="51" t="s">
        <v>960</v>
      </c>
      <c r="C839" s="51" t="s">
        <v>960</v>
      </c>
      <c r="D839" s="51" t="s">
        <v>377</v>
      </c>
      <c r="E839" s="51" t="str">
        <v>Gerlafingen</v>
      </c>
    </row>
    <row r="840" spans="1:5">
      <c r="A840" s="51">
        <v>3455</v>
      </c>
      <c r="B840" s="51" t="s">
        <v>961</v>
      </c>
      <c r="C840" s="51" t="s">
        <v>960</v>
      </c>
      <c r="D840" s="51" t="s">
        <v>377</v>
      </c>
      <c r="E840" s="51" t="str">
        <v>Halten</v>
      </c>
    </row>
    <row r="841" spans="1:5">
      <c r="A841" s="51">
        <v>3457</v>
      </c>
      <c r="B841" s="51" t="s">
        <v>962</v>
      </c>
      <c r="C841" s="51" t="s">
        <v>960</v>
      </c>
      <c r="D841" s="51" t="s">
        <v>377</v>
      </c>
      <c r="E841" s="51" t="str">
        <v>Horriwil</v>
      </c>
    </row>
    <row r="842" spans="1:5">
      <c r="A842" s="51">
        <v>3453</v>
      </c>
      <c r="B842" s="51" t="s">
        <v>963</v>
      </c>
      <c r="C842" s="51" t="s">
        <v>964</v>
      </c>
      <c r="D842" s="51" t="s">
        <v>377</v>
      </c>
      <c r="E842" s="51" t="str">
        <v>Hüniken</v>
      </c>
    </row>
    <row r="843" spans="1:5">
      <c r="A843" s="51">
        <v>3456</v>
      </c>
      <c r="B843" s="51" t="s">
        <v>964</v>
      </c>
      <c r="C843" s="51" t="s">
        <v>964</v>
      </c>
      <c r="D843" s="51" t="s">
        <v>377</v>
      </c>
      <c r="E843" s="51" t="str">
        <v>Kriegstetten</v>
      </c>
    </row>
    <row r="844" spans="1:5">
      <c r="A844" s="51">
        <v>3464</v>
      </c>
      <c r="B844" s="51" t="s">
        <v>965</v>
      </c>
      <c r="C844" s="51" t="s">
        <v>966</v>
      </c>
      <c r="D844" s="51" t="s">
        <v>377</v>
      </c>
      <c r="E844" s="51" t="str">
        <v>Lohn-Ammannsegg</v>
      </c>
    </row>
    <row r="845" spans="1:5">
      <c r="A845" s="51">
        <v>4942</v>
      </c>
      <c r="B845" s="51" t="s">
        <v>967</v>
      </c>
      <c r="C845" s="51" t="s">
        <v>966</v>
      </c>
      <c r="D845" s="51" t="s">
        <v>377</v>
      </c>
      <c r="E845" s="51" t="str">
        <v>Luterbach</v>
      </c>
    </row>
    <row r="846" spans="1:5">
      <c r="A846" s="51">
        <v>4954</v>
      </c>
      <c r="B846" s="51" t="s">
        <v>968</v>
      </c>
      <c r="C846" s="51" t="s">
        <v>968</v>
      </c>
      <c r="D846" s="51" t="s">
        <v>377</v>
      </c>
      <c r="E846" s="51" t="str">
        <v>Obergerlafingen</v>
      </c>
    </row>
    <row r="847" spans="1:5">
      <c r="A847" s="51">
        <v>4536</v>
      </c>
      <c r="B847" s="51" t="s">
        <v>969</v>
      </c>
      <c r="C847" s="51" t="s">
        <v>969</v>
      </c>
      <c r="D847" s="51" t="s">
        <v>377</v>
      </c>
      <c r="E847" s="51" t="str">
        <v>Oekingen</v>
      </c>
    </row>
    <row r="848" spans="1:5">
      <c r="A848" s="51">
        <v>3376</v>
      </c>
      <c r="B848" s="51" t="s">
        <v>970</v>
      </c>
      <c r="C848" s="51" t="s">
        <v>970</v>
      </c>
      <c r="D848" s="51" t="s">
        <v>377</v>
      </c>
      <c r="E848" s="51" t="str">
        <v>Recherswil</v>
      </c>
    </row>
    <row r="849" spans="1:5">
      <c r="A849" s="51">
        <v>3366</v>
      </c>
      <c r="B849" s="51" t="s">
        <v>971</v>
      </c>
      <c r="C849" s="51" t="s">
        <v>971</v>
      </c>
      <c r="D849" s="51" t="s">
        <v>377</v>
      </c>
      <c r="E849" s="51" t="str">
        <v>Subingen</v>
      </c>
    </row>
    <row r="850" spans="1:5">
      <c r="A850" s="51">
        <v>3366</v>
      </c>
      <c r="B850" s="51" t="s">
        <v>972</v>
      </c>
      <c r="C850" s="51" t="s">
        <v>971</v>
      </c>
      <c r="D850" s="51" t="s">
        <v>377</v>
      </c>
      <c r="E850" s="51" t="str">
        <v>Zuchwil</v>
      </c>
    </row>
    <row r="851" spans="1:5">
      <c r="A851" s="51">
        <v>4539</v>
      </c>
      <c r="B851" s="51" t="s">
        <v>973</v>
      </c>
      <c r="C851" s="51" t="s">
        <v>973</v>
      </c>
      <c r="D851" s="51" t="s">
        <v>377</v>
      </c>
      <c r="E851" s="51" t="str">
        <v>Drei Höfe</v>
      </c>
    </row>
    <row r="852" spans="1:5">
      <c r="A852" s="51">
        <v>3376</v>
      </c>
      <c r="B852" s="51" t="s">
        <v>974</v>
      </c>
      <c r="C852" s="51" t="s">
        <v>974</v>
      </c>
      <c r="D852" s="51" t="s">
        <v>377</v>
      </c>
      <c r="E852" s="51" t="str">
        <v>Balm bei Günsberg</v>
      </c>
    </row>
    <row r="853" spans="1:5">
      <c r="A853" s="51">
        <v>3372</v>
      </c>
      <c r="B853" s="51" t="s">
        <v>975</v>
      </c>
      <c r="C853" s="51" t="s">
        <v>976</v>
      </c>
      <c r="D853" s="51" t="s">
        <v>377</v>
      </c>
      <c r="E853" s="51" t="str">
        <v>Bellach</v>
      </c>
    </row>
    <row r="854" spans="1:5">
      <c r="A854" s="51">
        <v>3373</v>
      </c>
      <c r="B854" s="51" t="s">
        <v>977</v>
      </c>
      <c r="C854" s="51" t="s">
        <v>976</v>
      </c>
      <c r="D854" s="51" t="s">
        <v>377</v>
      </c>
      <c r="E854" s="51" t="str">
        <v>Bettlach</v>
      </c>
    </row>
    <row r="855" spans="1:5">
      <c r="A855" s="51">
        <v>3373</v>
      </c>
      <c r="B855" s="51" t="s">
        <v>976</v>
      </c>
      <c r="C855" s="51" t="s">
        <v>976</v>
      </c>
      <c r="D855" s="51" t="s">
        <v>377</v>
      </c>
      <c r="E855" s="51" t="str">
        <v>Feldbrunnen-St. Niklaus</v>
      </c>
    </row>
    <row r="856" spans="1:5">
      <c r="A856" s="51">
        <v>3360</v>
      </c>
      <c r="B856" s="51" t="s">
        <v>978</v>
      </c>
      <c r="C856" s="51" t="s">
        <v>978</v>
      </c>
      <c r="D856" s="51" t="s">
        <v>377</v>
      </c>
      <c r="E856" s="51" t="str">
        <v>Flumenthal</v>
      </c>
    </row>
    <row r="857" spans="1:5">
      <c r="A857" s="51">
        <v>3363</v>
      </c>
      <c r="B857" s="51" t="s">
        <v>979</v>
      </c>
      <c r="C857" s="51" t="s">
        <v>978</v>
      </c>
      <c r="D857" s="51" t="s">
        <v>377</v>
      </c>
      <c r="E857" s="51" t="str">
        <v>Grenchen</v>
      </c>
    </row>
    <row r="858" spans="1:5">
      <c r="A858" s="51">
        <v>3375</v>
      </c>
      <c r="B858" s="51" t="s">
        <v>980</v>
      </c>
      <c r="C858" s="51" t="s">
        <v>980</v>
      </c>
      <c r="D858" s="51" t="s">
        <v>377</v>
      </c>
      <c r="E858" s="51" t="str">
        <v>Günsberg</v>
      </c>
    </row>
    <row r="859" spans="1:5">
      <c r="A859" s="51">
        <v>4704</v>
      </c>
      <c r="B859" s="51" t="s">
        <v>981</v>
      </c>
      <c r="C859" s="51" t="s">
        <v>981</v>
      </c>
      <c r="D859" s="51" t="s">
        <v>377</v>
      </c>
      <c r="E859" s="51" t="str">
        <v>Hubersdorf</v>
      </c>
    </row>
    <row r="860" spans="1:5">
      <c r="A860" s="51">
        <v>4704</v>
      </c>
      <c r="B860" s="51" t="s">
        <v>982</v>
      </c>
      <c r="C860" s="51" t="s">
        <v>981</v>
      </c>
      <c r="D860" s="51" t="s">
        <v>377</v>
      </c>
      <c r="E860" s="51" t="str">
        <v>Kammersrohr</v>
      </c>
    </row>
    <row r="861" spans="1:5">
      <c r="A861" s="51">
        <v>3362</v>
      </c>
      <c r="B861" s="51" t="s">
        <v>983</v>
      </c>
      <c r="C861" s="51" t="s">
        <v>983</v>
      </c>
      <c r="D861" s="51" t="s">
        <v>377</v>
      </c>
      <c r="E861" s="51" t="str">
        <v>Langendorf</v>
      </c>
    </row>
    <row r="862" spans="1:5">
      <c r="A862" s="51">
        <v>4538</v>
      </c>
      <c r="B862" s="51" t="s">
        <v>984</v>
      </c>
      <c r="C862" s="51" t="s">
        <v>984</v>
      </c>
      <c r="D862" s="51" t="s">
        <v>377</v>
      </c>
      <c r="E862" s="51" t="str">
        <v>Lommiswil</v>
      </c>
    </row>
    <row r="863" spans="1:5">
      <c r="A863" s="51">
        <v>3367</v>
      </c>
      <c r="B863" s="51" t="s">
        <v>985</v>
      </c>
      <c r="C863" s="51" t="s">
        <v>985</v>
      </c>
      <c r="D863" s="51" t="s">
        <v>377</v>
      </c>
      <c r="E863" s="51" t="str">
        <v>Oberdorf (SO)</v>
      </c>
    </row>
    <row r="864" spans="1:5">
      <c r="A864" s="51">
        <v>3476</v>
      </c>
      <c r="B864" s="51" t="s">
        <v>986</v>
      </c>
      <c r="C864" s="51" t="s">
        <v>985</v>
      </c>
      <c r="D864" s="51" t="s">
        <v>377</v>
      </c>
      <c r="E864" s="51" t="str">
        <v>Riedholz</v>
      </c>
    </row>
    <row r="865" spans="1:5">
      <c r="A865" s="51">
        <v>4539</v>
      </c>
      <c r="B865" s="51" t="s">
        <v>987</v>
      </c>
      <c r="C865" s="51" t="s">
        <v>987</v>
      </c>
      <c r="D865" s="51" t="s">
        <v>377</v>
      </c>
      <c r="E865" s="51" t="str">
        <v>Rüttenen</v>
      </c>
    </row>
    <row r="866" spans="1:5">
      <c r="A866" s="51">
        <v>3365</v>
      </c>
      <c r="B866" s="51" t="s">
        <v>988</v>
      </c>
      <c r="C866" s="51" t="s">
        <v>989</v>
      </c>
      <c r="D866" s="51" t="s">
        <v>377</v>
      </c>
      <c r="E866" s="51" t="str">
        <v>Selzach</v>
      </c>
    </row>
    <row r="867" spans="1:5">
      <c r="A867" s="51">
        <v>3365</v>
      </c>
      <c r="B867" s="51" t="s">
        <v>989</v>
      </c>
      <c r="C867" s="51" t="s">
        <v>989</v>
      </c>
      <c r="D867" s="51" t="s">
        <v>377</v>
      </c>
      <c r="E867" s="51" t="str">
        <v>Boningen</v>
      </c>
    </row>
    <row r="868" spans="1:5">
      <c r="A868" s="51">
        <v>3475</v>
      </c>
      <c r="B868" s="51" t="s">
        <v>990</v>
      </c>
      <c r="C868" s="51" t="s">
        <v>989</v>
      </c>
      <c r="D868" s="51" t="s">
        <v>377</v>
      </c>
      <c r="E868" s="51" t="str">
        <v>Däniken</v>
      </c>
    </row>
    <row r="869" spans="1:5">
      <c r="A869" s="51">
        <v>3475</v>
      </c>
      <c r="B869" s="51" t="s">
        <v>991</v>
      </c>
      <c r="C869" s="51" t="s">
        <v>989</v>
      </c>
      <c r="D869" s="51" t="s">
        <v>377</v>
      </c>
      <c r="E869" s="51" t="str">
        <v>Dulliken</v>
      </c>
    </row>
    <row r="870" spans="1:5">
      <c r="A870" s="51">
        <v>3367</v>
      </c>
      <c r="B870" s="51" t="s">
        <v>992</v>
      </c>
      <c r="C870" s="51" t="s">
        <v>992</v>
      </c>
      <c r="D870" s="51" t="s">
        <v>377</v>
      </c>
      <c r="E870" s="51" t="str">
        <v>Eppenberg-Wöschnau</v>
      </c>
    </row>
    <row r="871" spans="1:5">
      <c r="A871" s="51">
        <v>3380</v>
      </c>
      <c r="B871" s="51" t="s">
        <v>993</v>
      </c>
      <c r="C871" s="51" t="s">
        <v>994</v>
      </c>
      <c r="D871" s="51" t="s">
        <v>377</v>
      </c>
      <c r="E871" s="51" t="str">
        <v>Fulenbach</v>
      </c>
    </row>
    <row r="872" spans="1:5">
      <c r="A872" s="51">
        <v>3377</v>
      </c>
      <c r="B872" s="51" t="s">
        <v>995</v>
      </c>
      <c r="C872" s="51" t="s">
        <v>996</v>
      </c>
      <c r="D872" s="51" t="s">
        <v>377</v>
      </c>
      <c r="E872" s="51" t="str">
        <v>Gretzenbach</v>
      </c>
    </row>
    <row r="873" spans="1:5">
      <c r="A873" s="51">
        <v>3380</v>
      </c>
      <c r="B873" s="51" t="s">
        <v>997</v>
      </c>
      <c r="C873" s="51" t="s">
        <v>997</v>
      </c>
      <c r="D873" s="51" t="s">
        <v>377</v>
      </c>
      <c r="E873" s="51" t="str">
        <v>Gunzgen</v>
      </c>
    </row>
    <row r="874" spans="1:5">
      <c r="A874" s="51">
        <v>3374</v>
      </c>
      <c r="B874" s="51" t="s">
        <v>998</v>
      </c>
      <c r="C874" s="51" t="s">
        <v>998</v>
      </c>
      <c r="D874" s="51" t="s">
        <v>377</v>
      </c>
      <c r="E874" s="51" t="str">
        <v>Hägendorf</v>
      </c>
    </row>
    <row r="875" spans="1:5">
      <c r="A875" s="51">
        <v>4537</v>
      </c>
      <c r="B875" s="51" t="s">
        <v>999</v>
      </c>
      <c r="C875" s="51" t="s">
        <v>999</v>
      </c>
      <c r="D875" s="51" t="s">
        <v>377</v>
      </c>
      <c r="E875" s="51" t="str">
        <v>Kappel (SO)</v>
      </c>
    </row>
    <row r="876" spans="1:5">
      <c r="A876" s="51">
        <v>6112</v>
      </c>
      <c r="B876" s="51" t="s">
        <v>1000</v>
      </c>
      <c r="C876" s="51" t="s">
        <v>1000</v>
      </c>
      <c r="D876" s="51" t="s">
        <v>1001</v>
      </c>
      <c r="E876" s="51" t="str">
        <v>Olten</v>
      </c>
    </row>
    <row r="877" spans="1:5">
      <c r="A877" s="51">
        <v>6162</v>
      </c>
      <c r="B877" s="51" t="s">
        <v>1002</v>
      </c>
      <c r="C877" s="51" t="s">
        <v>1002</v>
      </c>
      <c r="D877" s="51" t="s">
        <v>1001</v>
      </c>
      <c r="E877" s="51" t="str">
        <v>Rickenbach (SO)</v>
      </c>
    </row>
    <row r="878" spans="1:5">
      <c r="A878" s="51">
        <v>6162</v>
      </c>
      <c r="B878" s="51" t="s">
        <v>1003</v>
      </c>
      <c r="C878" s="51" t="s">
        <v>1002</v>
      </c>
      <c r="D878" s="51" t="s">
        <v>1001</v>
      </c>
      <c r="E878" s="51" t="str">
        <v>Schönenwerd</v>
      </c>
    </row>
    <row r="879" spans="1:5">
      <c r="A879" s="51">
        <v>6162</v>
      </c>
      <c r="B879" s="51" t="s">
        <v>1004</v>
      </c>
      <c r="C879" s="51" t="s">
        <v>1002</v>
      </c>
      <c r="D879" s="51" t="s">
        <v>1001</v>
      </c>
      <c r="E879" s="51" t="str">
        <v>Starrkirch-Wil</v>
      </c>
    </row>
    <row r="880" spans="1:5">
      <c r="A880" s="51">
        <v>6163</v>
      </c>
      <c r="B880" s="51" t="s">
        <v>1005</v>
      </c>
      <c r="C880" s="51" t="s">
        <v>1002</v>
      </c>
      <c r="D880" s="51" t="s">
        <v>1001</v>
      </c>
      <c r="E880" s="51" t="str">
        <v>Walterswil (SO)</v>
      </c>
    </row>
    <row r="881" spans="1:5">
      <c r="A881" s="51">
        <v>6173</v>
      </c>
      <c r="B881" s="51" t="s">
        <v>1006</v>
      </c>
      <c r="C881" s="51" t="s">
        <v>1007</v>
      </c>
      <c r="D881" s="51" t="s">
        <v>1001</v>
      </c>
      <c r="E881" s="51" t="str">
        <v>Wangen bei Olten</v>
      </c>
    </row>
    <row r="882" spans="1:5">
      <c r="A882" s="51">
        <v>6174</v>
      </c>
      <c r="B882" s="51" t="s">
        <v>1008</v>
      </c>
      <c r="C882" s="51" t="s">
        <v>1007</v>
      </c>
      <c r="D882" s="51" t="s">
        <v>1001</v>
      </c>
      <c r="E882" s="51" t="str">
        <v>Solothurn</v>
      </c>
    </row>
    <row r="883" spans="1:5">
      <c r="A883" s="51">
        <v>6166</v>
      </c>
      <c r="B883" s="51" t="s">
        <v>1009</v>
      </c>
      <c r="C883" s="51" t="s">
        <v>1010</v>
      </c>
      <c r="D883" s="51" t="s">
        <v>1001</v>
      </c>
      <c r="E883" s="51" t="str">
        <v>Bärschwil</v>
      </c>
    </row>
    <row r="884" spans="1:5">
      <c r="A884" s="51">
        <v>6110</v>
      </c>
      <c r="B884" s="51" t="s">
        <v>1011</v>
      </c>
      <c r="C884" s="51" t="s">
        <v>1012</v>
      </c>
      <c r="D884" s="51" t="s">
        <v>1001</v>
      </c>
      <c r="E884" s="51" t="str">
        <v>Beinwil (SO)</v>
      </c>
    </row>
    <row r="885" spans="1:5">
      <c r="A885" s="51">
        <v>6113</v>
      </c>
      <c r="B885" s="51" t="s">
        <v>1012</v>
      </c>
      <c r="C885" s="51" t="s">
        <v>1012</v>
      </c>
      <c r="D885" s="51" t="s">
        <v>1001</v>
      </c>
      <c r="E885" s="51" t="str">
        <v>Breitenbach</v>
      </c>
    </row>
    <row r="886" spans="1:5">
      <c r="A886" s="51">
        <v>6167</v>
      </c>
      <c r="B886" s="51" t="s">
        <v>1013</v>
      </c>
      <c r="C886" s="51" t="s">
        <v>1012</v>
      </c>
      <c r="D886" s="51" t="s">
        <v>1001</v>
      </c>
      <c r="E886" s="51" t="str">
        <v>Büsserach</v>
      </c>
    </row>
    <row r="887" spans="1:5">
      <c r="A887" s="51">
        <v>6170</v>
      </c>
      <c r="B887" s="51" t="s">
        <v>1014</v>
      </c>
      <c r="C887" s="51" t="s">
        <v>1014</v>
      </c>
      <c r="D887" s="51" t="s">
        <v>1001</v>
      </c>
      <c r="E887" s="51" t="str">
        <v>Erschwil</v>
      </c>
    </row>
    <row r="888" spans="1:5">
      <c r="A888" s="51">
        <v>6105</v>
      </c>
      <c r="B888" s="51" t="s">
        <v>1015</v>
      </c>
      <c r="C888" s="51" t="s">
        <v>1016</v>
      </c>
      <c r="D888" s="51" t="s">
        <v>1001</v>
      </c>
      <c r="E888" s="51" t="str">
        <v>Fehren</v>
      </c>
    </row>
    <row r="889" spans="1:5">
      <c r="A889" s="51">
        <v>6106</v>
      </c>
      <c r="B889" s="51" t="s">
        <v>1016</v>
      </c>
      <c r="C889" s="51" t="s">
        <v>1016</v>
      </c>
      <c r="D889" s="51" t="s">
        <v>1001</v>
      </c>
      <c r="E889" s="51" t="str">
        <v>Grindel</v>
      </c>
    </row>
    <row r="890" spans="1:5">
      <c r="A890" s="51">
        <v>6182</v>
      </c>
      <c r="B890" s="51" t="s">
        <v>1017</v>
      </c>
      <c r="C890" s="51" t="s">
        <v>1018</v>
      </c>
      <c r="D890" s="51" t="s">
        <v>1001</v>
      </c>
      <c r="E890" s="51" t="str">
        <v>Himmelried</v>
      </c>
    </row>
    <row r="891" spans="1:5">
      <c r="A891" s="51">
        <v>6192</v>
      </c>
      <c r="B891" s="51" t="s">
        <v>1019</v>
      </c>
      <c r="C891" s="51" t="s">
        <v>1018</v>
      </c>
      <c r="D891" s="51" t="s">
        <v>1001</v>
      </c>
      <c r="E891" s="51" t="str">
        <v>Kleinlützel</v>
      </c>
    </row>
    <row r="892" spans="1:5">
      <c r="A892" s="51">
        <v>6196</v>
      </c>
      <c r="B892" s="51" t="s">
        <v>1020</v>
      </c>
      <c r="C892" s="51" t="s">
        <v>1018</v>
      </c>
      <c r="D892" s="51" t="s">
        <v>1001</v>
      </c>
      <c r="E892" s="51" t="str">
        <v>Meltingen</v>
      </c>
    </row>
    <row r="893" spans="1:5">
      <c r="A893" s="51">
        <v>6287</v>
      </c>
      <c r="B893" s="51" t="s">
        <v>1021</v>
      </c>
      <c r="C893" s="51" t="s">
        <v>1022</v>
      </c>
      <c r="D893" s="51" t="s">
        <v>1001</v>
      </c>
      <c r="E893" s="51" t="str">
        <v>Nunningen</v>
      </c>
    </row>
    <row r="894" spans="1:5">
      <c r="A894" s="51">
        <v>6275</v>
      </c>
      <c r="B894" s="51" t="s">
        <v>1023</v>
      </c>
      <c r="C894" s="51" t="s">
        <v>1023</v>
      </c>
      <c r="D894" s="51" t="s">
        <v>1001</v>
      </c>
      <c r="E894" s="51" t="str">
        <v>Zullwil</v>
      </c>
    </row>
    <row r="895" spans="1:5">
      <c r="A895" s="51">
        <v>6020</v>
      </c>
      <c r="B895" s="51" t="s">
        <v>1024</v>
      </c>
      <c r="C895" s="51" t="s">
        <v>1025</v>
      </c>
      <c r="D895" s="51" t="s">
        <v>1001</v>
      </c>
      <c r="E895" s="51" t="str">
        <v>Basel</v>
      </c>
    </row>
    <row r="896" spans="1:5">
      <c r="A896" s="51">
        <v>6032</v>
      </c>
      <c r="B896" s="51" t="s">
        <v>1025</v>
      </c>
      <c r="C896" s="51" t="s">
        <v>1025</v>
      </c>
      <c r="D896" s="51" t="s">
        <v>1001</v>
      </c>
      <c r="E896" s="51" t="str">
        <v>Bettingen</v>
      </c>
    </row>
    <row r="897" spans="1:5">
      <c r="A897" s="51">
        <v>6294</v>
      </c>
      <c r="B897" s="51" t="s">
        <v>1026</v>
      </c>
      <c r="C897" s="51" t="s">
        <v>1026</v>
      </c>
      <c r="D897" s="51" t="s">
        <v>1001</v>
      </c>
      <c r="E897" s="51" t="str">
        <v>Riehen</v>
      </c>
    </row>
    <row r="898" spans="1:5">
      <c r="A898" s="51">
        <v>6274</v>
      </c>
      <c r="B898" s="51" t="s">
        <v>1027</v>
      </c>
      <c r="C898" s="51" t="s">
        <v>1028</v>
      </c>
      <c r="D898" s="51" t="s">
        <v>1001</v>
      </c>
      <c r="E898" s="51" t="str">
        <v>Aesch (BL)</v>
      </c>
    </row>
    <row r="899" spans="1:5">
      <c r="A899" s="51">
        <v>6284</v>
      </c>
      <c r="B899" s="51" t="s">
        <v>1029</v>
      </c>
      <c r="C899" s="51" t="s">
        <v>1030</v>
      </c>
      <c r="D899" s="51" t="s">
        <v>1001</v>
      </c>
      <c r="E899" s="51" t="str">
        <v>Allschwil</v>
      </c>
    </row>
    <row r="900" spans="1:5">
      <c r="A900" s="51">
        <v>6284</v>
      </c>
      <c r="B900" s="51" t="s">
        <v>1031</v>
      </c>
      <c r="C900" s="51" t="s">
        <v>1030</v>
      </c>
      <c r="D900" s="51" t="s">
        <v>1001</v>
      </c>
      <c r="E900" s="51" t="str">
        <v>Arlesheim</v>
      </c>
    </row>
    <row r="901" spans="1:5">
      <c r="A901" s="51">
        <v>6285</v>
      </c>
      <c r="B901" s="51" t="s">
        <v>1030</v>
      </c>
      <c r="C901" s="51" t="s">
        <v>1030</v>
      </c>
      <c r="D901" s="51" t="s">
        <v>1001</v>
      </c>
      <c r="E901" s="51" t="str">
        <v>Biel-Benken</v>
      </c>
    </row>
    <row r="902" spans="1:5">
      <c r="A902" s="51">
        <v>6285</v>
      </c>
      <c r="B902" s="51" t="s">
        <v>1032</v>
      </c>
      <c r="C902" s="51" t="s">
        <v>1030</v>
      </c>
      <c r="D902" s="51" t="s">
        <v>1001</v>
      </c>
      <c r="E902" s="51" t="str">
        <v>Binningen</v>
      </c>
    </row>
    <row r="903" spans="1:5">
      <c r="A903" s="51">
        <v>6286</v>
      </c>
      <c r="B903" s="51" t="s">
        <v>1033</v>
      </c>
      <c r="C903" s="51" t="s">
        <v>1030</v>
      </c>
      <c r="D903" s="51" t="s">
        <v>1001</v>
      </c>
      <c r="E903" s="51" t="str">
        <v>Birsfelden</v>
      </c>
    </row>
    <row r="904" spans="1:5">
      <c r="A904" s="51">
        <v>6289</v>
      </c>
      <c r="B904" s="51" t="s">
        <v>1034</v>
      </c>
      <c r="C904" s="51" t="s">
        <v>1030</v>
      </c>
      <c r="D904" s="51" t="s">
        <v>1001</v>
      </c>
      <c r="E904" s="51" t="str">
        <v>Bottmingen</v>
      </c>
    </row>
    <row r="905" spans="1:5">
      <c r="A905" s="51">
        <v>6289</v>
      </c>
      <c r="B905" s="51" t="s">
        <v>1035</v>
      </c>
      <c r="C905" s="51" t="s">
        <v>1030</v>
      </c>
      <c r="D905" s="51" t="s">
        <v>1001</v>
      </c>
      <c r="E905" s="51" t="str">
        <v>Ettingen</v>
      </c>
    </row>
    <row r="906" spans="1:5">
      <c r="A906" s="51">
        <v>6289</v>
      </c>
      <c r="B906" s="51" t="s">
        <v>1035</v>
      </c>
      <c r="C906" s="51" t="s">
        <v>1030</v>
      </c>
      <c r="D906" s="51" t="s">
        <v>1001</v>
      </c>
      <c r="E906" s="51" t="str">
        <v>Münchenstein</v>
      </c>
    </row>
    <row r="907" spans="1:5">
      <c r="A907" s="51">
        <v>6295</v>
      </c>
      <c r="B907" s="51" t="s">
        <v>1036</v>
      </c>
      <c r="C907" s="51" t="s">
        <v>1030</v>
      </c>
      <c r="D907" s="51" t="s">
        <v>1001</v>
      </c>
      <c r="E907" s="51" t="str">
        <v>Muttenz</v>
      </c>
    </row>
    <row r="908" spans="1:5">
      <c r="A908" s="51">
        <v>6280</v>
      </c>
      <c r="B908" s="51" t="s">
        <v>1037</v>
      </c>
      <c r="C908" s="51" t="s">
        <v>1037</v>
      </c>
      <c r="D908" s="51" t="s">
        <v>1001</v>
      </c>
      <c r="E908" s="51" t="str">
        <v>Oberwil (BL)</v>
      </c>
    </row>
    <row r="909" spans="1:5">
      <c r="A909" s="51">
        <v>6280</v>
      </c>
      <c r="B909" s="51" t="s">
        <v>1038</v>
      </c>
      <c r="C909" s="51" t="s">
        <v>1037</v>
      </c>
      <c r="D909" s="51" t="s">
        <v>1001</v>
      </c>
      <c r="E909" s="51" t="str">
        <v>Pfeffingen</v>
      </c>
    </row>
    <row r="910" spans="1:5">
      <c r="A910" s="51">
        <v>6283</v>
      </c>
      <c r="B910" s="51" t="s">
        <v>1039</v>
      </c>
      <c r="C910" s="51" t="s">
        <v>1037</v>
      </c>
      <c r="D910" s="51" t="s">
        <v>1001</v>
      </c>
      <c r="E910" s="51" t="str">
        <v>Reinach (BL)</v>
      </c>
    </row>
    <row r="911" spans="1:5">
      <c r="A911" s="51">
        <v>6276</v>
      </c>
      <c r="B911" s="51" t="s">
        <v>1040</v>
      </c>
      <c r="C911" s="51" t="s">
        <v>1040</v>
      </c>
      <c r="D911" s="51" t="s">
        <v>1001</v>
      </c>
      <c r="E911" s="51" t="str">
        <v>Schönenbuch</v>
      </c>
    </row>
    <row r="912" spans="1:5">
      <c r="A912" s="51">
        <v>6277</v>
      </c>
      <c r="B912" s="51" t="s">
        <v>1041</v>
      </c>
      <c r="C912" s="51" t="s">
        <v>1040</v>
      </c>
      <c r="D912" s="51" t="s">
        <v>1001</v>
      </c>
      <c r="E912" s="51" t="str">
        <v>Therwil</v>
      </c>
    </row>
    <row r="913" spans="1:5">
      <c r="A913" s="51">
        <v>6277</v>
      </c>
      <c r="B913" s="51" t="s">
        <v>1042</v>
      </c>
      <c r="C913" s="51" t="s">
        <v>1040</v>
      </c>
      <c r="D913" s="51" t="s">
        <v>1001</v>
      </c>
      <c r="E913" s="51" t="str">
        <v>Blauen</v>
      </c>
    </row>
    <row r="914" spans="1:5">
      <c r="A914" s="51">
        <v>6034</v>
      </c>
      <c r="B914" s="51" t="s">
        <v>1043</v>
      </c>
      <c r="C914" s="51" t="s">
        <v>1043</v>
      </c>
      <c r="D914" s="51" t="s">
        <v>1001</v>
      </c>
      <c r="E914" s="51" t="str">
        <v>Brislach</v>
      </c>
    </row>
    <row r="915" spans="1:5">
      <c r="A915" s="51">
        <v>6026</v>
      </c>
      <c r="B915" s="51" t="s">
        <v>1044</v>
      </c>
      <c r="C915" s="51" t="s">
        <v>1044</v>
      </c>
      <c r="D915" s="51" t="s">
        <v>1001</v>
      </c>
      <c r="E915" s="51" t="str">
        <v>Burg im Leimental</v>
      </c>
    </row>
    <row r="916" spans="1:5">
      <c r="A916" s="51">
        <v>6027</v>
      </c>
      <c r="B916" s="51" t="s">
        <v>1045</v>
      </c>
      <c r="C916" s="51" t="s">
        <v>1046</v>
      </c>
      <c r="D916" s="51" t="s">
        <v>1001</v>
      </c>
      <c r="E916" s="51" t="str">
        <v>Dittingen</v>
      </c>
    </row>
    <row r="917" spans="1:5">
      <c r="A917" s="51">
        <v>6028</v>
      </c>
      <c r="B917" s="51" t="s">
        <v>1047</v>
      </c>
      <c r="C917" s="51" t="s">
        <v>1046</v>
      </c>
      <c r="D917" s="51" t="s">
        <v>1001</v>
      </c>
      <c r="E917" s="51" t="str">
        <v>Duggingen</v>
      </c>
    </row>
    <row r="918" spans="1:5">
      <c r="A918" s="51">
        <v>6023</v>
      </c>
      <c r="B918" s="51" t="s">
        <v>1048</v>
      </c>
      <c r="C918" s="51" t="s">
        <v>1048</v>
      </c>
      <c r="D918" s="51" t="s">
        <v>1001</v>
      </c>
      <c r="E918" s="51" t="str">
        <v>Grellingen</v>
      </c>
    </row>
    <row r="919" spans="1:5">
      <c r="A919" s="51">
        <v>6288</v>
      </c>
      <c r="B919" s="51" t="s">
        <v>1049</v>
      </c>
      <c r="C919" s="51" t="s">
        <v>1049</v>
      </c>
      <c r="D919" s="51" t="s">
        <v>1001</v>
      </c>
      <c r="E919" s="51" t="str">
        <v>Laufen</v>
      </c>
    </row>
    <row r="920" spans="1:5">
      <c r="A920" s="51">
        <v>6043</v>
      </c>
      <c r="B920" s="51" t="s">
        <v>1050</v>
      </c>
      <c r="C920" s="51" t="s">
        <v>1050</v>
      </c>
      <c r="D920" s="51" t="s">
        <v>1001</v>
      </c>
      <c r="E920" s="51" t="str">
        <v>Liesberg</v>
      </c>
    </row>
    <row r="921" spans="1:5">
      <c r="A921" s="51">
        <v>6033</v>
      </c>
      <c r="B921" s="51" t="s">
        <v>1051</v>
      </c>
      <c r="C921" s="51" t="s">
        <v>1051</v>
      </c>
      <c r="D921" s="51" t="s">
        <v>1001</v>
      </c>
      <c r="E921" s="51" t="str">
        <v>Nenzlingen</v>
      </c>
    </row>
    <row r="922" spans="1:5">
      <c r="A922" s="51">
        <v>6035</v>
      </c>
      <c r="B922" s="51" t="s">
        <v>1052</v>
      </c>
      <c r="C922" s="51" t="s">
        <v>1051</v>
      </c>
      <c r="D922" s="51" t="s">
        <v>1001</v>
      </c>
      <c r="E922" s="51" t="str">
        <v>Roggenburg</v>
      </c>
    </row>
    <row r="923" spans="1:5">
      <c r="A923" s="51">
        <v>6036</v>
      </c>
      <c r="B923" s="51" t="s">
        <v>1053</v>
      </c>
      <c r="C923" s="51" t="s">
        <v>1053</v>
      </c>
      <c r="D923" s="51" t="s">
        <v>1001</v>
      </c>
      <c r="E923" s="51" t="str">
        <v>Röschenz</v>
      </c>
    </row>
    <row r="924" spans="1:5">
      <c r="A924" s="51">
        <v>6030</v>
      </c>
      <c r="B924" s="51" t="s">
        <v>1054</v>
      </c>
      <c r="C924" s="51" t="s">
        <v>1054</v>
      </c>
      <c r="D924" s="51" t="s">
        <v>1001</v>
      </c>
      <c r="E924" s="51" t="str">
        <v>Wahlen</v>
      </c>
    </row>
    <row r="925" spans="1:5">
      <c r="A925" s="51">
        <v>6038</v>
      </c>
      <c r="B925" s="51" t="s">
        <v>1055</v>
      </c>
      <c r="C925" s="51" t="s">
        <v>1055</v>
      </c>
      <c r="D925" s="51" t="s">
        <v>1001</v>
      </c>
      <c r="E925" s="51" t="str">
        <v>Zwingen</v>
      </c>
    </row>
    <row r="926" spans="1:5">
      <c r="A926" s="51">
        <v>6404</v>
      </c>
      <c r="B926" s="51" t="s">
        <v>1056</v>
      </c>
      <c r="C926" s="51" t="s">
        <v>1056</v>
      </c>
      <c r="D926" s="51" t="s">
        <v>1001</v>
      </c>
      <c r="E926" s="51" t="str">
        <v>Arisdorf</v>
      </c>
    </row>
    <row r="927" spans="1:5">
      <c r="A927" s="51">
        <v>6038</v>
      </c>
      <c r="B927" s="51" t="s">
        <v>1057</v>
      </c>
      <c r="C927" s="51" t="s">
        <v>1057</v>
      </c>
      <c r="D927" s="51" t="s">
        <v>1001</v>
      </c>
      <c r="E927" s="51" t="str">
        <v>Augst</v>
      </c>
    </row>
    <row r="928" spans="1:5">
      <c r="A928" s="51">
        <v>6005</v>
      </c>
      <c r="B928" s="51" t="s">
        <v>1058</v>
      </c>
      <c r="C928" s="51" t="s">
        <v>1059</v>
      </c>
      <c r="D928" s="51" t="s">
        <v>1001</v>
      </c>
      <c r="E928" s="51" t="str">
        <v>Bubendorf</v>
      </c>
    </row>
    <row r="929" spans="1:5">
      <c r="A929" s="51">
        <v>6047</v>
      </c>
      <c r="B929" s="51" t="s">
        <v>1060</v>
      </c>
      <c r="C929" s="51" t="s">
        <v>1059</v>
      </c>
      <c r="D929" s="51" t="s">
        <v>1001</v>
      </c>
      <c r="E929" s="51" t="str">
        <v>Frenkendorf</v>
      </c>
    </row>
    <row r="930" spans="1:5">
      <c r="A930" s="51">
        <v>6048</v>
      </c>
      <c r="B930" s="51" t="s">
        <v>1059</v>
      </c>
      <c r="C930" s="51" t="s">
        <v>1059</v>
      </c>
      <c r="D930" s="51" t="s">
        <v>1001</v>
      </c>
      <c r="E930" s="51" t="str">
        <v>Füllinsdorf</v>
      </c>
    </row>
    <row r="931" spans="1:5">
      <c r="A931" s="51">
        <v>6010</v>
      </c>
      <c r="B931" s="51" t="s">
        <v>1061</v>
      </c>
      <c r="C931" s="51" t="s">
        <v>1061</v>
      </c>
      <c r="D931" s="51" t="s">
        <v>1001</v>
      </c>
      <c r="E931" s="51" t="str">
        <v>Giebenach</v>
      </c>
    </row>
    <row r="932" spans="1:5">
      <c r="A932" s="51">
        <v>6012</v>
      </c>
      <c r="B932" s="51" t="s">
        <v>1062</v>
      </c>
      <c r="C932" s="51" t="s">
        <v>1061</v>
      </c>
      <c r="D932" s="51" t="s">
        <v>1001</v>
      </c>
      <c r="E932" s="51" t="str">
        <v>Hersberg</v>
      </c>
    </row>
    <row r="933" spans="1:5">
      <c r="A933" s="51">
        <v>6003</v>
      </c>
      <c r="B933" s="51" t="s">
        <v>1063</v>
      </c>
      <c r="C933" s="51" t="s">
        <v>1063</v>
      </c>
      <c r="D933" s="51" t="s">
        <v>1001</v>
      </c>
      <c r="E933" s="51" t="str">
        <v>Lausen</v>
      </c>
    </row>
    <row r="934" spans="1:5">
      <c r="A934" s="51">
        <v>6004</v>
      </c>
      <c r="B934" s="51" t="s">
        <v>1063</v>
      </c>
      <c r="C934" s="51" t="s">
        <v>1063</v>
      </c>
      <c r="D934" s="51" t="s">
        <v>1001</v>
      </c>
      <c r="E934" s="51" t="str">
        <v>Liestal</v>
      </c>
    </row>
    <row r="935" spans="1:5">
      <c r="A935" s="51">
        <v>6005</v>
      </c>
      <c r="B935" s="51" t="s">
        <v>1063</v>
      </c>
      <c r="C935" s="51" t="s">
        <v>1063</v>
      </c>
      <c r="D935" s="51" t="s">
        <v>1001</v>
      </c>
      <c r="E935" s="51" t="str">
        <v>Lupsingen</v>
      </c>
    </row>
    <row r="936" spans="1:5">
      <c r="A936" s="51">
        <v>6006</v>
      </c>
      <c r="B936" s="51" t="s">
        <v>1063</v>
      </c>
      <c r="C936" s="51" t="s">
        <v>1063</v>
      </c>
      <c r="D936" s="51" t="s">
        <v>1001</v>
      </c>
      <c r="E936" s="51" t="str">
        <v>Pratteln</v>
      </c>
    </row>
    <row r="937" spans="1:5">
      <c r="A937" s="51">
        <v>6014</v>
      </c>
      <c r="B937" s="51" t="s">
        <v>1063</v>
      </c>
      <c r="C937" s="51" t="s">
        <v>1063</v>
      </c>
      <c r="D937" s="51" t="s">
        <v>1001</v>
      </c>
      <c r="E937" s="51" t="str">
        <v>Ramlinsburg</v>
      </c>
    </row>
    <row r="938" spans="1:5">
      <c r="A938" s="51">
        <v>6015</v>
      </c>
      <c r="B938" s="51" t="s">
        <v>1063</v>
      </c>
      <c r="C938" s="51" t="s">
        <v>1063</v>
      </c>
      <c r="D938" s="51" t="s">
        <v>1001</v>
      </c>
      <c r="E938" s="51" t="str">
        <v>Seltisberg</v>
      </c>
    </row>
    <row r="939" spans="1:5">
      <c r="A939" s="51">
        <v>6102</v>
      </c>
      <c r="B939" s="51" t="s">
        <v>1064</v>
      </c>
      <c r="C939" s="51" t="s">
        <v>1064</v>
      </c>
      <c r="D939" s="51" t="s">
        <v>1001</v>
      </c>
      <c r="E939" s="51" t="str">
        <v>Ziefen</v>
      </c>
    </row>
    <row r="940" spans="1:5">
      <c r="A940" s="51">
        <v>6045</v>
      </c>
      <c r="B940" s="51" t="s">
        <v>1065</v>
      </c>
      <c r="C940" s="51" t="s">
        <v>1065</v>
      </c>
      <c r="D940" s="51" t="s">
        <v>1001</v>
      </c>
      <c r="E940" s="51" t="str">
        <v>Anwil</v>
      </c>
    </row>
    <row r="941" spans="1:5">
      <c r="A941" s="51">
        <v>6344</v>
      </c>
      <c r="B941" s="51" t="s">
        <v>1066</v>
      </c>
      <c r="C941" s="51" t="s">
        <v>1066</v>
      </c>
      <c r="D941" s="51" t="s">
        <v>1001</v>
      </c>
      <c r="E941" s="51" t="str">
        <v>Böckten</v>
      </c>
    </row>
    <row r="942" spans="1:5">
      <c r="A942" s="51">
        <v>6037</v>
      </c>
      <c r="B942" s="51" t="s">
        <v>1067</v>
      </c>
      <c r="C942" s="51" t="s">
        <v>1067</v>
      </c>
      <c r="D942" s="51" t="s">
        <v>1001</v>
      </c>
      <c r="E942" s="51" t="str">
        <v>Buckten</v>
      </c>
    </row>
    <row r="943" spans="1:5">
      <c r="A943" s="51">
        <v>6039</v>
      </c>
      <c r="B943" s="51" t="s">
        <v>1068</v>
      </c>
      <c r="C943" s="51" t="s">
        <v>1067</v>
      </c>
      <c r="D943" s="51" t="s">
        <v>1001</v>
      </c>
      <c r="E943" s="51" t="str">
        <v>Buus</v>
      </c>
    </row>
    <row r="944" spans="1:5">
      <c r="A944" s="51">
        <v>6013</v>
      </c>
      <c r="B944" s="51" t="s">
        <v>1069</v>
      </c>
      <c r="C944" s="51" t="s">
        <v>1070</v>
      </c>
      <c r="D944" s="51" t="s">
        <v>1001</v>
      </c>
      <c r="E944" s="51" t="str">
        <v>Diepflingen</v>
      </c>
    </row>
    <row r="945" spans="1:5">
      <c r="A945" s="51">
        <v>6103</v>
      </c>
      <c r="B945" s="51" t="s">
        <v>1071</v>
      </c>
      <c r="C945" s="51" t="s">
        <v>1070</v>
      </c>
      <c r="D945" s="51" t="s">
        <v>1001</v>
      </c>
      <c r="E945" s="51" t="str">
        <v>Gelterkinden</v>
      </c>
    </row>
    <row r="946" spans="1:5">
      <c r="A946" s="51">
        <v>6044</v>
      </c>
      <c r="B946" s="51" t="s">
        <v>1072</v>
      </c>
      <c r="C946" s="51" t="s">
        <v>1072</v>
      </c>
      <c r="D946" s="51" t="s">
        <v>1001</v>
      </c>
      <c r="E946" s="51" t="str">
        <v>Häfelfingen</v>
      </c>
    </row>
    <row r="947" spans="1:5">
      <c r="A947" s="51">
        <v>6354</v>
      </c>
      <c r="B947" s="51" t="s">
        <v>1073</v>
      </c>
      <c r="C947" s="51" t="s">
        <v>1073</v>
      </c>
      <c r="D947" s="51" t="s">
        <v>1001</v>
      </c>
      <c r="E947" s="51" t="str">
        <v>Hemmiken</v>
      </c>
    </row>
    <row r="948" spans="1:5">
      <c r="A948" s="51">
        <v>6353</v>
      </c>
      <c r="B948" s="51" t="s">
        <v>1074</v>
      </c>
      <c r="C948" s="51" t="s">
        <v>1074</v>
      </c>
      <c r="D948" s="51" t="s">
        <v>1001</v>
      </c>
      <c r="E948" s="51" t="str">
        <v>Itingen</v>
      </c>
    </row>
    <row r="949" spans="1:5">
      <c r="A949" s="51">
        <v>6356</v>
      </c>
      <c r="B949" s="51" t="s">
        <v>1075</v>
      </c>
      <c r="C949" s="51" t="s">
        <v>1074</v>
      </c>
      <c r="D949" s="51" t="s">
        <v>1001</v>
      </c>
      <c r="E949" s="51" t="str">
        <v>Känerkinden</v>
      </c>
    </row>
    <row r="950" spans="1:5">
      <c r="A950" s="51">
        <v>6025</v>
      </c>
      <c r="B950" s="51" t="s">
        <v>1076</v>
      </c>
      <c r="C950" s="51" t="s">
        <v>1077</v>
      </c>
      <c r="D950" s="51" t="s">
        <v>1001</v>
      </c>
      <c r="E950" s="51" t="str">
        <v>Kilchberg (BL)</v>
      </c>
    </row>
    <row r="951" spans="1:5">
      <c r="A951" s="51">
        <v>6215</v>
      </c>
      <c r="B951" s="51" t="s">
        <v>1077</v>
      </c>
      <c r="C951" s="51" t="s">
        <v>1077</v>
      </c>
      <c r="D951" s="51" t="s">
        <v>1001</v>
      </c>
      <c r="E951" s="51" t="str">
        <v>Läufelfingen</v>
      </c>
    </row>
    <row r="952" spans="1:5">
      <c r="A952" s="51">
        <v>6215</v>
      </c>
      <c r="B952" s="51" t="s">
        <v>1078</v>
      </c>
      <c r="C952" s="51" t="s">
        <v>1077</v>
      </c>
      <c r="D952" s="51" t="s">
        <v>1001</v>
      </c>
      <c r="E952" s="51" t="str">
        <v>Maisprach</v>
      </c>
    </row>
    <row r="953" spans="1:5">
      <c r="A953" s="51">
        <v>6222</v>
      </c>
      <c r="B953" s="51" t="s">
        <v>1079</v>
      </c>
      <c r="C953" s="51" t="s">
        <v>1077</v>
      </c>
      <c r="D953" s="51" t="s">
        <v>1001</v>
      </c>
      <c r="E953" s="51" t="str">
        <v>Nusshof</v>
      </c>
    </row>
    <row r="954" spans="1:5">
      <c r="A954" s="51">
        <v>6233</v>
      </c>
      <c r="B954" s="51" t="s">
        <v>1080</v>
      </c>
      <c r="C954" s="51" t="s">
        <v>1080</v>
      </c>
      <c r="D954" s="51" t="s">
        <v>1001</v>
      </c>
      <c r="E954" s="51" t="str">
        <v>Oltingen</v>
      </c>
    </row>
    <row r="955" spans="1:5">
      <c r="A955" s="51">
        <v>6018</v>
      </c>
      <c r="B955" s="51" t="s">
        <v>1081</v>
      </c>
      <c r="C955" s="51" t="s">
        <v>1081</v>
      </c>
      <c r="D955" s="51" t="s">
        <v>1001</v>
      </c>
      <c r="E955" s="51" t="str">
        <v>Ormalingen</v>
      </c>
    </row>
    <row r="956" spans="1:5">
      <c r="A956" s="51">
        <v>6205</v>
      </c>
      <c r="B956" s="51" t="s">
        <v>1082</v>
      </c>
      <c r="C956" s="51" t="s">
        <v>1082</v>
      </c>
      <c r="D956" s="51" t="s">
        <v>1001</v>
      </c>
      <c r="E956" s="51" t="str">
        <v>Rickenbach (BL)</v>
      </c>
    </row>
    <row r="957" spans="1:5">
      <c r="A957" s="51">
        <v>6232</v>
      </c>
      <c r="B957" s="51" t="s">
        <v>1083</v>
      </c>
      <c r="C957" s="51" t="s">
        <v>1083</v>
      </c>
      <c r="D957" s="51" t="s">
        <v>1001</v>
      </c>
      <c r="E957" s="51" t="str">
        <v>Rothenfluh</v>
      </c>
    </row>
    <row r="958" spans="1:5">
      <c r="A958" s="51">
        <v>6022</v>
      </c>
      <c r="B958" s="51" t="s">
        <v>1084</v>
      </c>
      <c r="C958" s="51" t="s">
        <v>1084</v>
      </c>
      <c r="D958" s="51" t="s">
        <v>1001</v>
      </c>
      <c r="E958" s="51" t="str">
        <v>Rümlingen</v>
      </c>
    </row>
    <row r="959" spans="1:5">
      <c r="A959" s="51">
        <v>6024</v>
      </c>
      <c r="B959" s="51" t="s">
        <v>1085</v>
      </c>
      <c r="C959" s="51" t="s">
        <v>1085</v>
      </c>
      <c r="D959" s="51" t="s">
        <v>1001</v>
      </c>
      <c r="E959" s="51" t="str">
        <v>Rünenberg</v>
      </c>
    </row>
    <row r="960" spans="1:5">
      <c r="A960" s="51">
        <v>6212</v>
      </c>
      <c r="B960" s="51" t="s">
        <v>1086</v>
      </c>
      <c r="C960" s="51" t="s">
        <v>1087</v>
      </c>
      <c r="D960" s="51" t="s">
        <v>1001</v>
      </c>
      <c r="E960" s="51" t="str">
        <v>Sissach</v>
      </c>
    </row>
    <row r="961" spans="1:5">
      <c r="A961" s="51">
        <v>6213</v>
      </c>
      <c r="B961" s="51" t="s">
        <v>1087</v>
      </c>
      <c r="C961" s="51" t="s">
        <v>1087</v>
      </c>
      <c r="D961" s="51" t="s">
        <v>1001</v>
      </c>
      <c r="E961" s="51" t="str">
        <v>Tecknau</v>
      </c>
    </row>
    <row r="962" spans="1:5">
      <c r="A962" s="51">
        <v>6212</v>
      </c>
      <c r="B962" s="51" t="s">
        <v>1088</v>
      </c>
      <c r="C962" s="51" t="s">
        <v>1089</v>
      </c>
      <c r="D962" s="51" t="s">
        <v>1001</v>
      </c>
      <c r="E962" s="51" t="str">
        <v>Tenniken</v>
      </c>
    </row>
    <row r="963" spans="1:5">
      <c r="A963" s="51">
        <v>6216</v>
      </c>
      <c r="B963" s="51" t="s">
        <v>1089</v>
      </c>
      <c r="C963" s="51" t="s">
        <v>1089</v>
      </c>
      <c r="D963" s="51" t="s">
        <v>1001</v>
      </c>
      <c r="E963" s="51" t="str">
        <v>Thürnen</v>
      </c>
    </row>
    <row r="964" spans="1:5">
      <c r="A964" s="51">
        <v>6016</v>
      </c>
      <c r="B964" s="51" t="s">
        <v>1090</v>
      </c>
      <c r="C964" s="51" t="s">
        <v>1091</v>
      </c>
      <c r="D964" s="51" t="s">
        <v>1001</v>
      </c>
      <c r="E964" s="51" t="str">
        <v>Wenslingen</v>
      </c>
    </row>
    <row r="965" spans="1:5">
      <c r="A965" s="51">
        <v>6203</v>
      </c>
      <c r="B965" s="51" t="s">
        <v>1092</v>
      </c>
      <c r="C965" s="51" t="s">
        <v>1091</v>
      </c>
      <c r="D965" s="51" t="s">
        <v>1001</v>
      </c>
      <c r="E965" s="51" t="str">
        <v>Wintersingen</v>
      </c>
    </row>
    <row r="966" spans="1:5">
      <c r="A966" s="51">
        <v>6206</v>
      </c>
      <c r="B966" s="51" t="s">
        <v>1091</v>
      </c>
      <c r="C966" s="51" t="s">
        <v>1091</v>
      </c>
      <c r="D966" s="51" t="s">
        <v>1001</v>
      </c>
      <c r="E966" s="51" t="str">
        <v>Wittinsburg</v>
      </c>
    </row>
    <row r="967" spans="1:5">
      <c r="A967" s="51">
        <v>6207</v>
      </c>
      <c r="B967" s="51" t="s">
        <v>1093</v>
      </c>
      <c r="C967" s="51" t="s">
        <v>1093</v>
      </c>
      <c r="D967" s="51" t="s">
        <v>1001</v>
      </c>
      <c r="E967" s="51" t="str">
        <v>Zeglingen</v>
      </c>
    </row>
    <row r="968" spans="1:5">
      <c r="A968" s="51">
        <v>6208</v>
      </c>
      <c r="B968" s="51" t="s">
        <v>1094</v>
      </c>
      <c r="C968" s="51" t="s">
        <v>1095</v>
      </c>
      <c r="D968" s="51" t="s">
        <v>1001</v>
      </c>
      <c r="E968" s="51" t="str">
        <v>Zunzgen</v>
      </c>
    </row>
    <row r="969" spans="1:5">
      <c r="A969" s="51">
        <v>5735</v>
      </c>
      <c r="B969" s="51" t="s">
        <v>1096</v>
      </c>
      <c r="C969" s="51" t="s">
        <v>1097</v>
      </c>
      <c r="D969" s="51" t="s">
        <v>1001</v>
      </c>
      <c r="E969" s="51" t="str">
        <v>Arboldswil</v>
      </c>
    </row>
    <row r="970" spans="1:5">
      <c r="A970" s="51">
        <v>6221</v>
      </c>
      <c r="B970" s="51" t="s">
        <v>1098</v>
      </c>
      <c r="C970" s="51" t="s">
        <v>1097</v>
      </c>
      <c r="D970" s="51" t="s">
        <v>1001</v>
      </c>
      <c r="E970" s="51" t="str">
        <v>Bennwil</v>
      </c>
    </row>
    <row r="971" spans="1:5">
      <c r="A971" s="51">
        <v>6017</v>
      </c>
      <c r="B971" s="51" t="s">
        <v>1099</v>
      </c>
      <c r="C971" s="51" t="s">
        <v>1099</v>
      </c>
      <c r="D971" s="51" t="s">
        <v>1001</v>
      </c>
      <c r="E971" s="51" t="str">
        <v>Bretzwil</v>
      </c>
    </row>
    <row r="972" spans="1:5">
      <c r="A972" s="51">
        <v>6019</v>
      </c>
      <c r="B972" s="51" t="s">
        <v>1100</v>
      </c>
      <c r="C972" s="51" t="s">
        <v>1099</v>
      </c>
      <c r="D972" s="51" t="s">
        <v>1001</v>
      </c>
      <c r="E972" s="51" t="str">
        <v>Diegten</v>
      </c>
    </row>
    <row r="973" spans="1:5">
      <c r="A973" s="51">
        <v>6214</v>
      </c>
      <c r="B973" s="51" t="s">
        <v>1101</v>
      </c>
      <c r="C973" s="51" t="s">
        <v>1101</v>
      </c>
      <c r="D973" s="51" t="s">
        <v>1001</v>
      </c>
      <c r="E973" s="51" t="str">
        <v>Eptingen</v>
      </c>
    </row>
    <row r="974" spans="1:5">
      <c r="A974" s="51">
        <v>6231</v>
      </c>
      <c r="B974" s="51" t="s">
        <v>1102</v>
      </c>
      <c r="C974" s="51" t="s">
        <v>1102</v>
      </c>
      <c r="D974" s="51" t="s">
        <v>1001</v>
      </c>
      <c r="E974" s="51" t="str">
        <v>Hölstein</v>
      </c>
    </row>
    <row r="975" spans="1:5">
      <c r="A975" s="51">
        <v>6204</v>
      </c>
      <c r="B975" s="51" t="s">
        <v>1103</v>
      </c>
      <c r="C975" s="51" t="s">
        <v>1103</v>
      </c>
      <c r="D975" s="51" t="s">
        <v>1001</v>
      </c>
      <c r="E975" s="51" t="str">
        <v>Lampenberg</v>
      </c>
    </row>
    <row r="976" spans="1:5">
      <c r="A976" s="51">
        <v>6210</v>
      </c>
      <c r="B976" s="51" t="s">
        <v>1104</v>
      </c>
      <c r="C976" s="51" t="s">
        <v>1104</v>
      </c>
      <c r="D976" s="51" t="s">
        <v>1001</v>
      </c>
      <c r="E976" s="51" t="str">
        <v>Langenbruck</v>
      </c>
    </row>
    <row r="977" spans="1:5">
      <c r="A977" s="51">
        <v>6234</v>
      </c>
      <c r="B977" s="51" t="s">
        <v>1105</v>
      </c>
      <c r="C977" s="51" t="s">
        <v>1105</v>
      </c>
      <c r="D977" s="51" t="s">
        <v>1001</v>
      </c>
      <c r="E977" s="51" t="str">
        <v>Lauwil</v>
      </c>
    </row>
    <row r="978" spans="1:5">
      <c r="A978" s="51">
        <v>6234</v>
      </c>
      <c r="B978" s="51" t="s">
        <v>1106</v>
      </c>
      <c r="C978" s="51" t="s">
        <v>1105</v>
      </c>
      <c r="D978" s="51" t="s">
        <v>1001</v>
      </c>
      <c r="E978" s="51" t="str">
        <v>Liedertswil</v>
      </c>
    </row>
    <row r="979" spans="1:5">
      <c r="A979" s="51">
        <v>6235</v>
      </c>
      <c r="B979" s="51" t="s">
        <v>1107</v>
      </c>
      <c r="C979" s="51" t="s">
        <v>1105</v>
      </c>
      <c r="D979" s="51" t="s">
        <v>1001</v>
      </c>
      <c r="E979" s="51" t="str">
        <v>Niederdorf</v>
      </c>
    </row>
    <row r="980" spans="1:5">
      <c r="A980" s="51">
        <v>6236</v>
      </c>
      <c r="B980" s="51" t="s">
        <v>1108</v>
      </c>
      <c r="C980" s="51" t="s">
        <v>1105</v>
      </c>
      <c r="D980" s="51" t="s">
        <v>1001</v>
      </c>
      <c r="E980" s="51" t="str">
        <v>Oberdorf (BL)</v>
      </c>
    </row>
    <row r="981" spans="1:5">
      <c r="A981" s="51">
        <v>6110</v>
      </c>
      <c r="B981" s="51" t="s">
        <v>1109</v>
      </c>
      <c r="C981" s="51" t="s">
        <v>1109</v>
      </c>
      <c r="D981" s="51" t="s">
        <v>1001</v>
      </c>
      <c r="E981" s="51" t="str">
        <v>Reigoldswil</v>
      </c>
    </row>
    <row r="982" spans="1:5">
      <c r="A982" s="51">
        <v>6114</v>
      </c>
      <c r="B982" s="51" t="s">
        <v>1110</v>
      </c>
      <c r="C982" s="51" t="s">
        <v>1109</v>
      </c>
      <c r="D982" s="51" t="s">
        <v>1001</v>
      </c>
      <c r="E982" s="51" t="str">
        <v>Titterten</v>
      </c>
    </row>
    <row r="983" spans="1:5">
      <c r="A983" s="51">
        <v>6248</v>
      </c>
      <c r="B983" s="51" t="s">
        <v>1111</v>
      </c>
      <c r="C983" s="51" t="s">
        <v>1111</v>
      </c>
      <c r="D983" s="51" t="s">
        <v>1001</v>
      </c>
      <c r="E983" s="51" t="str">
        <v>Waldenburg</v>
      </c>
    </row>
    <row r="984" spans="1:5">
      <c r="A984" s="51">
        <v>6147</v>
      </c>
      <c r="B984" s="51" t="s">
        <v>1112</v>
      </c>
      <c r="C984" s="51" t="s">
        <v>1112</v>
      </c>
      <c r="D984" s="51" t="s">
        <v>1001</v>
      </c>
      <c r="E984" s="51" t="str">
        <v>Gächlingen</v>
      </c>
    </row>
    <row r="985" spans="1:5">
      <c r="A985" s="51">
        <v>6245</v>
      </c>
      <c r="B985" s="51" t="s">
        <v>1113</v>
      </c>
      <c r="C985" s="51" t="s">
        <v>1114</v>
      </c>
      <c r="D985" s="51" t="s">
        <v>1001</v>
      </c>
      <c r="E985" s="51" t="str">
        <v>Löhningen</v>
      </c>
    </row>
    <row r="986" spans="1:5">
      <c r="A986" s="51">
        <v>6246</v>
      </c>
      <c r="B986" s="51" t="s">
        <v>1114</v>
      </c>
      <c r="C986" s="51" t="s">
        <v>1114</v>
      </c>
      <c r="D986" s="51" t="s">
        <v>1001</v>
      </c>
      <c r="E986" s="51" t="str">
        <v>Neunkirch</v>
      </c>
    </row>
    <row r="987" spans="1:5">
      <c r="A987" s="51">
        <v>6211</v>
      </c>
      <c r="B987" s="51" t="s">
        <v>1115</v>
      </c>
      <c r="C987" s="51" t="s">
        <v>1116</v>
      </c>
      <c r="D987" s="51" t="s">
        <v>1001</v>
      </c>
      <c r="E987" s="51" t="str">
        <v>Büttenhardt</v>
      </c>
    </row>
    <row r="988" spans="1:5">
      <c r="A988" s="51">
        <v>6252</v>
      </c>
      <c r="B988" s="51" t="s">
        <v>1116</v>
      </c>
      <c r="C988" s="51" t="s">
        <v>1116</v>
      </c>
      <c r="D988" s="51" t="s">
        <v>1001</v>
      </c>
      <c r="E988" s="51" t="str">
        <v>Dörflingen</v>
      </c>
    </row>
    <row r="989" spans="1:5">
      <c r="A989" s="51">
        <v>6253</v>
      </c>
      <c r="B989" s="51" t="s">
        <v>1117</v>
      </c>
      <c r="C989" s="51" t="s">
        <v>1116</v>
      </c>
      <c r="D989" s="51" t="s">
        <v>1001</v>
      </c>
      <c r="E989" s="51" t="str">
        <v>Lohn (SH)</v>
      </c>
    </row>
    <row r="990" spans="1:5">
      <c r="A990" s="51">
        <v>6243</v>
      </c>
      <c r="B990" s="51" t="s">
        <v>1118</v>
      </c>
      <c r="C990" s="51" t="s">
        <v>1118</v>
      </c>
      <c r="D990" s="51" t="s">
        <v>1001</v>
      </c>
      <c r="E990" s="51" t="str">
        <v>Stetten (SH)</v>
      </c>
    </row>
    <row r="991" spans="1:5">
      <c r="A991" s="51">
        <v>6217</v>
      </c>
      <c r="B991" s="51" t="s">
        <v>1119</v>
      </c>
      <c r="C991" s="51" t="s">
        <v>1120</v>
      </c>
      <c r="D991" s="51" t="s">
        <v>1001</v>
      </c>
      <c r="E991" s="51" t="str">
        <v>Thayngen</v>
      </c>
    </row>
    <row r="992" spans="1:5">
      <c r="A992" s="51">
        <v>6218</v>
      </c>
      <c r="B992" s="51" t="s">
        <v>1120</v>
      </c>
      <c r="C992" s="51" t="s">
        <v>1120</v>
      </c>
      <c r="D992" s="51" t="s">
        <v>1001</v>
      </c>
      <c r="E992" s="51" t="str">
        <v>Bargen (SH)</v>
      </c>
    </row>
    <row r="993" spans="1:5">
      <c r="A993" s="51">
        <v>6145</v>
      </c>
      <c r="B993" s="51" t="s">
        <v>1121</v>
      </c>
      <c r="C993" s="51" t="s">
        <v>1122</v>
      </c>
      <c r="D993" s="51" t="s">
        <v>1001</v>
      </c>
      <c r="E993" s="51" t="str">
        <v>Beringen</v>
      </c>
    </row>
    <row r="994" spans="1:5">
      <c r="A994" s="51">
        <v>6146</v>
      </c>
      <c r="B994" s="51" t="s">
        <v>1123</v>
      </c>
      <c r="C994" s="51" t="s">
        <v>1123</v>
      </c>
      <c r="D994" s="51" t="s">
        <v>1001</v>
      </c>
      <c r="E994" s="51" t="str">
        <v>Buchberg</v>
      </c>
    </row>
    <row r="995" spans="1:5">
      <c r="A995" s="51">
        <v>6133</v>
      </c>
      <c r="B995" s="51" t="s">
        <v>1124</v>
      </c>
      <c r="C995" s="51" t="s">
        <v>1125</v>
      </c>
      <c r="D995" s="51" t="s">
        <v>1001</v>
      </c>
      <c r="E995" s="51" t="str">
        <v>Merishausen</v>
      </c>
    </row>
    <row r="996" spans="1:5">
      <c r="A996" s="51">
        <v>6154</v>
      </c>
      <c r="B996" s="51" t="s">
        <v>1126</v>
      </c>
      <c r="C996" s="51" t="s">
        <v>1127</v>
      </c>
      <c r="D996" s="51" t="s">
        <v>1001</v>
      </c>
      <c r="E996" s="51" t="str">
        <v>Neuhausen am Rheinfall</v>
      </c>
    </row>
    <row r="997" spans="1:5">
      <c r="A997" s="51">
        <v>6156</v>
      </c>
      <c r="B997" s="51" t="s">
        <v>1127</v>
      </c>
      <c r="C997" s="51" t="s">
        <v>1127</v>
      </c>
      <c r="D997" s="51" t="s">
        <v>1001</v>
      </c>
      <c r="E997" s="51" t="str">
        <v>Rüdlingen</v>
      </c>
    </row>
    <row r="998" spans="1:5">
      <c r="A998" s="51">
        <v>6156</v>
      </c>
      <c r="B998" s="51" t="s">
        <v>1128</v>
      </c>
      <c r="C998" s="51" t="s">
        <v>1127</v>
      </c>
      <c r="D998" s="51" t="s">
        <v>1001</v>
      </c>
      <c r="E998" s="51" t="str">
        <v>Schaffhausen</v>
      </c>
    </row>
    <row r="999" spans="1:5">
      <c r="A999" s="51">
        <v>6122</v>
      </c>
      <c r="B999" s="51" t="s">
        <v>1129</v>
      </c>
      <c r="C999" s="51" t="s">
        <v>1129</v>
      </c>
      <c r="D999" s="51" t="s">
        <v>1001</v>
      </c>
      <c r="E999" s="51" t="str">
        <v>Beggingen</v>
      </c>
    </row>
    <row r="1000" spans="1:5">
      <c r="A1000" s="51">
        <v>6123</v>
      </c>
      <c r="B1000" s="51" t="s">
        <v>1130</v>
      </c>
      <c r="C1000" s="51" t="s">
        <v>1129</v>
      </c>
      <c r="D1000" s="51" t="s">
        <v>1001</v>
      </c>
      <c r="E1000" s="51" t="str">
        <v>Schleitheim</v>
      </c>
    </row>
    <row r="1001" spans="1:5">
      <c r="A1001" s="51">
        <v>6125</v>
      </c>
      <c r="B1001" s="51" t="s">
        <v>1131</v>
      </c>
      <c r="C1001" s="51" t="s">
        <v>1129</v>
      </c>
      <c r="D1001" s="51" t="s">
        <v>1001</v>
      </c>
      <c r="E1001" s="51" t="str">
        <v>Siblingen</v>
      </c>
    </row>
    <row r="1002" spans="1:5">
      <c r="A1002" s="51">
        <v>6244</v>
      </c>
      <c r="B1002" s="51" t="s">
        <v>1132</v>
      </c>
      <c r="C1002" s="51" t="s">
        <v>1132</v>
      </c>
      <c r="D1002" s="51" t="s">
        <v>1001</v>
      </c>
      <c r="E1002" s="51" t="str">
        <v>Buch (SH)</v>
      </c>
    </row>
    <row r="1003" spans="1:5">
      <c r="A1003" s="51">
        <v>4915</v>
      </c>
      <c r="B1003" s="51" t="s">
        <v>1133</v>
      </c>
      <c r="C1003" s="51" t="s">
        <v>1134</v>
      </c>
      <c r="D1003" s="51" t="s">
        <v>1001</v>
      </c>
      <c r="E1003" s="51" t="str">
        <v>Hemishofen</v>
      </c>
    </row>
    <row r="1004" spans="1:5">
      <c r="A1004" s="51">
        <v>6264</v>
      </c>
      <c r="B1004" s="51" t="s">
        <v>1134</v>
      </c>
      <c r="C1004" s="51" t="s">
        <v>1134</v>
      </c>
      <c r="D1004" s="51" t="s">
        <v>1001</v>
      </c>
      <c r="E1004" s="51" t="str">
        <v>Ramsen</v>
      </c>
    </row>
    <row r="1005" spans="1:5">
      <c r="A1005" s="51">
        <v>6260</v>
      </c>
      <c r="B1005" s="51" t="s">
        <v>1135</v>
      </c>
      <c r="C1005" s="51" t="s">
        <v>1135</v>
      </c>
      <c r="D1005" s="51" t="s">
        <v>1001</v>
      </c>
      <c r="E1005" s="51" t="str">
        <v>Stein am Rhein</v>
      </c>
    </row>
    <row r="1006" spans="1:5">
      <c r="A1006" s="51">
        <v>6260</v>
      </c>
      <c r="B1006" s="51" t="s">
        <v>1136</v>
      </c>
      <c r="C1006" s="51" t="s">
        <v>1135</v>
      </c>
      <c r="D1006" s="51" t="s">
        <v>1001</v>
      </c>
      <c r="E1006" s="51" t="str">
        <v>Hallau</v>
      </c>
    </row>
    <row r="1007" spans="1:5">
      <c r="A1007" s="51">
        <v>6260</v>
      </c>
      <c r="B1007" s="51" t="s">
        <v>1137</v>
      </c>
      <c r="C1007" s="51" t="s">
        <v>1135</v>
      </c>
      <c r="D1007" s="51" t="s">
        <v>1001</v>
      </c>
      <c r="E1007" s="51" t="str">
        <v>Oberhallau</v>
      </c>
    </row>
    <row r="1008" spans="1:5">
      <c r="A1008" s="51">
        <v>6262</v>
      </c>
      <c r="B1008" s="51" t="s">
        <v>1138</v>
      </c>
      <c r="C1008" s="51" t="s">
        <v>1135</v>
      </c>
      <c r="D1008" s="51" t="s">
        <v>1001</v>
      </c>
      <c r="E1008" s="51" t="str">
        <v>Trasadingen</v>
      </c>
    </row>
    <row r="1009" spans="1:5">
      <c r="A1009" s="51">
        <v>6263</v>
      </c>
      <c r="B1009" s="51" t="s">
        <v>1139</v>
      </c>
      <c r="C1009" s="51" t="s">
        <v>1135</v>
      </c>
      <c r="D1009" s="51" t="s">
        <v>1001</v>
      </c>
      <c r="E1009" s="51" t="str">
        <v>Wilchingen</v>
      </c>
    </row>
    <row r="1010" spans="1:5">
      <c r="A1010" s="51">
        <v>6265</v>
      </c>
      <c r="B1010" s="51" t="s">
        <v>1140</v>
      </c>
      <c r="C1010" s="51" t="s">
        <v>1140</v>
      </c>
      <c r="D1010" s="51" t="s">
        <v>1001</v>
      </c>
      <c r="E1010" s="51" t="str">
        <v>Herisau</v>
      </c>
    </row>
    <row r="1011" spans="1:5">
      <c r="A1011" s="51">
        <v>6143</v>
      </c>
      <c r="B1011" s="51" t="s">
        <v>1141</v>
      </c>
      <c r="C1011" s="51" t="s">
        <v>1142</v>
      </c>
      <c r="D1011" s="51" t="s">
        <v>1001</v>
      </c>
      <c r="E1011" s="51" t="str">
        <v>Hundwil</v>
      </c>
    </row>
    <row r="1012" spans="1:5">
      <c r="A1012" s="51">
        <v>6247</v>
      </c>
      <c r="B1012" s="51" t="s">
        <v>1142</v>
      </c>
      <c r="C1012" s="51" t="s">
        <v>1142</v>
      </c>
      <c r="D1012" s="51" t="s">
        <v>1001</v>
      </c>
      <c r="E1012" s="51" t="str">
        <v>Schönengrund</v>
      </c>
    </row>
    <row r="1013" spans="1:5">
      <c r="A1013" s="51">
        <v>6153</v>
      </c>
      <c r="B1013" s="51" t="s">
        <v>1143</v>
      </c>
      <c r="C1013" s="51" t="s">
        <v>1143</v>
      </c>
      <c r="D1013" s="51" t="s">
        <v>1001</v>
      </c>
      <c r="E1013" s="51" t="str">
        <v>Schwellbrunn</v>
      </c>
    </row>
    <row r="1014" spans="1:5">
      <c r="A1014" s="51">
        <v>6242</v>
      </c>
      <c r="B1014" s="51" t="s">
        <v>1144</v>
      </c>
      <c r="C1014" s="51" t="s">
        <v>1144</v>
      </c>
      <c r="D1014" s="51" t="s">
        <v>1001</v>
      </c>
      <c r="E1014" s="51" t="str">
        <v>Stein (AR)</v>
      </c>
    </row>
    <row r="1015" spans="1:5">
      <c r="A1015" s="51">
        <v>4806</v>
      </c>
      <c r="B1015" s="51" t="s">
        <v>1145</v>
      </c>
      <c r="C1015" s="51" t="s">
        <v>1145</v>
      </c>
      <c r="D1015" s="51" t="s">
        <v>1001</v>
      </c>
      <c r="E1015" s="51" t="str">
        <v>Urnäsch</v>
      </c>
    </row>
    <row r="1016" spans="1:5">
      <c r="A1016" s="51">
        <v>6260</v>
      </c>
      <c r="B1016" s="51" t="s">
        <v>1146</v>
      </c>
      <c r="C1016" s="51" t="s">
        <v>1145</v>
      </c>
      <c r="D1016" s="51" t="s">
        <v>1001</v>
      </c>
      <c r="E1016" s="51" t="str">
        <v>Waldstatt</v>
      </c>
    </row>
    <row r="1017" spans="1:5">
      <c r="A1017" s="51">
        <v>6144</v>
      </c>
      <c r="B1017" s="51" t="s">
        <v>1147</v>
      </c>
      <c r="C1017" s="51" t="s">
        <v>1148</v>
      </c>
      <c r="D1017" s="51" t="s">
        <v>1001</v>
      </c>
      <c r="E1017" s="51" t="str">
        <v>Bühler</v>
      </c>
    </row>
    <row r="1018" spans="1:5">
      <c r="A1018" s="51">
        <v>6152</v>
      </c>
      <c r="B1018" s="51" t="s">
        <v>1149</v>
      </c>
      <c r="C1018" s="51" t="s">
        <v>1148</v>
      </c>
      <c r="D1018" s="51" t="s">
        <v>1001</v>
      </c>
      <c r="E1018" s="51" t="str">
        <v>Gais</v>
      </c>
    </row>
    <row r="1019" spans="1:5">
      <c r="A1019" s="51">
        <v>6126</v>
      </c>
      <c r="B1019" s="51" t="s">
        <v>1150</v>
      </c>
      <c r="C1019" s="51" t="s">
        <v>1151</v>
      </c>
      <c r="D1019" s="51" t="s">
        <v>1001</v>
      </c>
      <c r="E1019" s="51" t="str">
        <v>Speicher</v>
      </c>
    </row>
    <row r="1020" spans="1:5">
      <c r="A1020" s="51">
        <v>6130</v>
      </c>
      <c r="B1020" s="51" t="s">
        <v>1151</v>
      </c>
      <c r="C1020" s="51" t="s">
        <v>1151</v>
      </c>
      <c r="D1020" s="51" t="s">
        <v>1001</v>
      </c>
      <c r="E1020" s="51" t="str">
        <v>Teufen (AR)</v>
      </c>
    </row>
    <row r="1021" spans="1:5">
      <c r="A1021" s="51">
        <v>6132</v>
      </c>
      <c r="B1021" s="51" t="s">
        <v>1152</v>
      </c>
      <c r="C1021" s="51" t="s">
        <v>1151</v>
      </c>
      <c r="D1021" s="51" t="s">
        <v>1001</v>
      </c>
      <c r="E1021" s="51" t="str">
        <v>Trogen</v>
      </c>
    </row>
    <row r="1022" spans="1:5">
      <c r="A1022" s="51">
        <v>6142</v>
      </c>
      <c r="B1022" s="51" t="s">
        <v>1153</v>
      </c>
      <c r="C1022" s="51" t="s">
        <v>1151</v>
      </c>
      <c r="D1022" s="51" t="s">
        <v>1001</v>
      </c>
      <c r="E1022" s="51" t="str">
        <v>Grub (AR)</v>
      </c>
    </row>
    <row r="1023" spans="1:5">
      <c r="A1023" s="51">
        <v>6460</v>
      </c>
      <c r="B1023" s="51" t="s">
        <v>1154</v>
      </c>
      <c r="C1023" s="51" t="s">
        <v>1155</v>
      </c>
      <c r="D1023" s="51" t="s">
        <v>1156</v>
      </c>
      <c r="E1023" s="51" t="str">
        <v>Heiden</v>
      </c>
    </row>
    <row r="1024" spans="1:5">
      <c r="A1024" s="51">
        <v>6490</v>
      </c>
      <c r="B1024" s="51" t="s">
        <v>1157</v>
      </c>
      <c r="C1024" s="51" t="s">
        <v>1157</v>
      </c>
      <c r="D1024" s="51" t="s">
        <v>1156</v>
      </c>
      <c r="E1024" s="51" t="str">
        <v>Lutzenberg</v>
      </c>
    </row>
    <row r="1025" spans="1:5">
      <c r="A1025" s="51">
        <v>6468</v>
      </c>
      <c r="B1025" s="51" t="s">
        <v>1158</v>
      </c>
      <c r="C1025" s="51" t="s">
        <v>1158</v>
      </c>
      <c r="D1025" s="51" t="s">
        <v>1156</v>
      </c>
      <c r="E1025" s="51" t="str">
        <v>Rehetobel</v>
      </c>
    </row>
    <row r="1026" spans="1:5">
      <c r="A1026" s="51">
        <v>6463</v>
      </c>
      <c r="B1026" s="51" t="s">
        <v>1159</v>
      </c>
      <c r="C1026" s="51" t="s">
        <v>1160</v>
      </c>
      <c r="D1026" s="51" t="s">
        <v>1156</v>
      </c>
      <c r="E1026" s="51" t="str">
        <v>Reute (AR)</v>
      </c>
    </row>
    <row r="1027" spans="1:5">
      <c r="A1027" s="51">
        <v>6472</v>
      </c>
      <c r="B1027" s="51" t="s">
        <v>1161</v>
      </c>
      <c r="C1027" s="51" t="s">
        <v>1161</v>
      </c>
      <c r="D1027" s="51" t="s">
        <v>1156</v>
      </c>
      <c r="E1027" s="51" t="str">
        <v>Wald (AR)</v>
      </c>
    </row>
    <row r="1028" spans="1:5">
      <c r="A1028" s="51">
        <v>6454</v>
      </c>
      <c r="B1028" s="51" t="s">
        <v>1162</v>
      </c>
      <c r="C1028" s="51" t="s">
        <v>1162</v>
      </c>
      <c r="D1028" s="51" t="s">
        <v>1156</v>
      </c>
      <c r="E1028" s="51" t="str">
        <v>Walzenhausen</v>
      </c>
    </row>
    <row r="1029" spans="1:5">
      <c r="A1029" s="51">
        <v>6487</v>
      </c>
      <c r="B1029" s="51" t="s">
        <v>1163</v>
      </c>
      <c r="C1029" s="51" t="s">
        <v>1163</v>
      </c>
      <c r="D1029" s="51" t="s">
        <v>1156</v>
      </c>
      <c r="E1029" s="51" t="str">
        <v>Wolfhalden</v>
      </c>
    </row>
    <row r="1030" spans="1:5">
      <c r="A1030" s="51">
        <v>6476</v>
      </c>
      <c r="B1030" s="51" t="s">
        <v>1164</v>
      </c>
      <c r="C1030" s="51" t="s">
        <v>1165</v>
      </c>
      <c r="D1030" s="51" t="s">
        <v>1156</v>
      </c>
      <c r="E1030" s="51" t="str">
        <v>Appenzell</v>
      </c>
    </row>
    <row r="1031" spans="1:5">
      <c r="A1031" s="51">
        <v>6482</v>
      </c>
      <c r="B1031" s="51" t="s">
        <v>1165</v>
      </c>
      <c r="C1031" s="51" t="s">
        <v>1165</v>
      </c>
      <c r="D1031" s="51" t="s">
        <v>1156</v>
      </c>
      <c r="E1031" s="51" t="str">
        <v>Gonten</v>
      </c>
    </row>
    <row r="1032" spans="1:5">
      <c r="A1032" s="51">
        <v>6493</v>
      </c>
      <c r="B1032" s="51" t="s">
        <v>1166</v>
      </c>
      <c r="C1032" s="51" t="s">
        <v>1166</v>
      </c>
      <c r="D1032" s="51" t="s">
        <v>1156</v>
      </c>
      <c r="E1032" s="51" t="str">
        <v>Schlatt-Haslen</v>
      </c>
    </row>
    <row r="1033" spans="1:5">
      <c r="A1033" s="51">
        <v>6461</v>
      </c>
      <c r="B1033" s="51" t="s">
        <v>1167</v>
      </c>
      <c r="C1033" s="51" t="s">
        <v>1167</v>
      </c>
      <c r="D1033" s="51" t="s">
        <v>1156</v>
      </c>
      <c r="E1033" s="51" t="str">
        <v>Oberegg</v>
      </c>
    </row>
    <row r="1034" spans="1:5">
      <c r="A1034" s="51">
        <v>6491</v>
      </c>
      <c r="B1034" s="51" t="s">
        <v>1168</v>
      </c>
      <c r="C1034" s="51" t="s">
        <v>1168</v>
      </c>
      <c r="D1034" s="51" t="s">
        <v>1156</v>
      </c>
      <c r="E1034" s="51" t="str">
        <v>Schwende-Rüte</v>
      </c>
    </row>
    <row r="1035" spans="1:5">
      <c r="A1035" s="51">
        <v>6467</v>
      </c>
      <c r="B1035" s="51" t="s">
        <v>1169</v>
      </c>
      <c r="C1035" s="51" t="s">
        <v>1169</v>
      </c>
      <c r="D1035" s="51" t="s">
        <v>1156</v>
      </c>
      <c r="E1035" s="51" t="str">
        <v>Häggenschwil</v>
      </c>
    </row>
    <row r="1036" spans="1:5">
      <c r="A1036" s="51">
        <v>6469</v>
      </c>
      <c r="B1036" s="51" t="s">
        <v>1170</v>
      </c>
      <c r="C1036" s="51" t="s">
        <v>1169</v>
      </c>
      <c r="D1036" s="51" t="s">
        <v>1156</v>
      </c>
      <c r="E1036" s="51" t="str">
        <v>Muolen</v>
      </c>
    </row>
    <row r="1037" spans="1:5">
      <c r="A1037" s="51">
        <v>6462</v>
      </c>
      <c r="B1037" s="51" t="s">
        <v>1171</v>
      </c>
      <c r="C1037" s="51" t="s">
        <v>1172</v>
      </c>
      <c r="D1037" s="51" t="s">
        <v>1156</v>
      </c>
      <c r="E1037" s="51" t="str">
        <v>St. Gallen</v>
      </c>
    </row>
    <row r="1038" spans="1:5">
      <c r="A1038" s="51">
        <v>6466</v>
      </c>
      <c r="B1038" s="51" t="s">
        <v>1173</v>
      </c>
      <c r="C1038" s="51" t="s">
        <v>1172</v>
      </c>
      <c r="D1038" s="51" t="s">
        <v>1156</v>
      </c>
      <c r="E1038" s="51" t="str">
        <v>Wittenbach</v>
      </c>
    </row>
    <row r="1039" spans="1:5">
      <c r="A1039" s="51">
        <v>6377</v>
      </c>
      <c r="B1039" s="51" t="s">
        <v>1174</v>
      </c>
      <c r="C1039" s="51" t="s">
        <v>1174</v>
      </c>
      <c r="D1039" s="51" t="s">
        <v>1156</v>
      </c>
      <c r="E1039" s="51" t="str">
        <v>Berg (SG)</v>
      </c>
    </row>
    <row r="1040" spans="1:5">
      <c r="A1040" s="51">
        <v>6441</v>
      </c>
      <c r="B1040" s="51" t="s">
        <v>1175</v>
      </c>
      <c r="C1040" s="51" t="s">
        <v>1174</v>
      </c>
      <c r="D1040" s="51" t="s">
        <v>1156</v>
      </c>
      <c r="E1040" s="51" t="str">
        <v>Eggersriet</v>
      </c>
    </row>
    <row r="1041" spans="1:5">
      <c r="A1041" s="51">
        <v>6473</v>
      </c>
      <c r="B1041" s="51" t="s">
        <v>1176</v>
      </c>
      <c r="C1041" s="51" t="s">
        <v>1176</v>
      </c>
      <c r="D1041" s="51" t="s">
        <v>1156</v>
      </c>
      <c r="E1041" s="51" t="str">
        <v>Goldach</v>
      </c>
    </row>
    <row r="1042" spans="1:5">
      <c r="A1042" s="51">
        <v>6474</v>
      </c>
      <c r="B1042" s="51" t="s">
        <v>1177</v>
      </c>
      <c r="C1042" s="51" t="s">
        <v>1176</v>
      </c>
      <c r="D1042" s="51" t="s">
        <v>1156</v>
      </c>
      <c r="E1042" s="51" t="str">
        <v>Mörschwil</v>
      </c>
    </row>
    <row r="1043" spans="1:5">
      <c r="A1043" s="51">
        <v>6475</v>
      </c>
      <c r="B1043" s="51" t="s">
        <v>1178</v>
      </c>
      <c r="C1043" s="51" t="s">
        <v>1176</v>
      </c>
      <c r="D1043" s="51" t="s">
        <v>1156</v>
      </c>
      <c r="E1043" s="51" t="str">
        <v>Rorschach</v>
      </c>
    </row>
    <row r="1044" spans="1:5">
      <c r="A1044" s="51">
        <v>6452</v>
      </c>
      <c r="B1044" s="51" t="s">
        <v>1179</v>
      </c>
      <c r="C1044" s="51" t="s">
        <v>1179</v>
      </c>
      <c r="D1044" s="51" t="s">
        <v>1156</v>
      </c>
      <c r="E1044" s="51" t="str">
        <v>Rorschacherberg</v>
      </c>
    </row>
    <row r="1045" spans="1:5">
      <c r="A1045" s="51">
        <v>6464</v>
      </c>
      <c r="B1045" s="51" t="s">
        <v>1180</v>
      </c>
      <c r="C1045" s="51" t="s">
        <v>1180</v>
      </c>
      <c r="D1045" s="51" t="s">
        <v>1156</v>
      </c>
      <c r="E1045" s="51" t="str">
        <v>Steinach</v>
      </c>
    </row>
    <row r="1046" spans="1:5">
      <c r="A1046" s="51">
        <v>8751</v>
      </c>
      <c r="B1046" s="51" t="s">
        <v>1181</v>
      </c>
      <c r="C1046" s="51" t="s">
        <v>1180</v>
      </c>
      <c r="D1046" s="51" t="s">
        <v>1156</v>
      </c>
      <c r="E1046" s="51" t="str">
        <v>Tübach</v>
      </c>
    </row>
    <row r="1047" spans="1:5">
      <c r="A1047" s="51">
        <v>6465</v>
      </c>
      <c r="B1047" s="51" t="s">
        <v>1182</v>
      </c>
      <c r="C1047" s="51" t="s">
        <v>1182</v>
      </c>
      <c r="D1047" s="51" t="s">
        <v>1156</v>
      </c>
      <c r="E1047" s="51" t="str">
        <v>Untereggen</v>
      </c>
    </row>
    <row r="1048" spans="1:5">
      <c r="A1048" s="51">
        <v>6484</v>
      </c>
      <c r="B1048" s="51" t="s">
        <v>1183</v>
      </c>
      <c r="C1048" s="51" t="s">
        <v>1184</v>
      </c>
      <c r="D1048" s="51" t="s">
        <v>1156</v>
      </c>
      <c r="E1048" s="51" t="str">
        <v>Au (SG)</v>
      </c>
    </row>
    <row r="1049" spans="1:5">
      <c r="A1049" s="51">
        <v>6485</v>
      </c>
      <c r="B1049" s="51" t="s">
        <v>1185</v>
      </c>
      <c r="C1049" s="51" t="s">
        <v>1184</v>
      </c>
      <c r="D1049" s="51" t="s">
        <v>1156</v>
      </c>
      <c r="E1049" s="51" t="str">
        <v>Balgach</v>
      </c>
    </row>
    <row r="1050" spans="1:5">
      <c r="A1050" s="51">
        <v>8836</v>
      </c>
      <c r="B1050" s="51" t="s">
        <v>1186</v>
      </c>
      <c r="C1050" s="51" t="s">
        <v>1187</v>
      </c>
      <c r="D1050" s="51" t="s">
        <v>1188</v>
      </c>
      <c r="E1050" s="51" t="str">
        <v>Berneck</v>
      </c>
    </row>
    <row r="1051" spans="1:5">
      <c r="A1051" s="51">
        <v>8840</v>
      </c>
      <c r="B1051" s="51" t="s">
        <v>1187</v>
      </c>
      <c r="C1051" s="51" t="s">
        <v>1187</v>
      </c>
      <c r="D1051" s="51" t="s">
        <v>1188</v>
      </c>
      <c r="E1051" s="51" t="str">
        <v>Diepoldsau</v>
      </c>
    </row>
    <row r="1052" spans="1:5">
      <c r="A1052" s="51">
        <v>8840</v>
      </c>
      <c r="B1052" s="51" t="s">
        <v>1189</v>
      </c>
      <c r="C1052" s="51" t="s">
        <v>1187</v>
      </c>
      <c r="D1052" s="51" t="s">
        <v>1188</v>
      </c>
      <c r="E1052" s="51" t="str">
        <v>Rheineck</v>
      </c>
    </row>
    <row r="1053" spans="1:5">
      <c r="A1053" s="51">
        <v>8841</v>
      </c>
      <c r="B1053" s="51" t="s">
        <v>1190</v>
      </c>
      <c r="C1053" s="51" t="s">
        <v>1187</v>
      </c>
      <c r="D1053" s="51" t="s">
        <v>1188</v>
      </c>
      <c r="E1053" s="51" t="str">
        <v>St. Margrethen</v>
      </c>
    </row>
    <row r="1054" spans="1:5">
      <c r="A1054" s="51">
        <v>8844</v>
      </c>
      <c r="B1054" s="51" t="s">
        <v>1191</v>
      </c>
      <c r="C1054" s="51" t="s">
        <v>1187</v>
      </c>
      <c r="D1054" s="51" t="s">
        <v>1188</v>
      </c>
      <c r="E1054" s="51" t="str">
        <v>Thal</v>
      </c>
    </row>
    <row r="1055" spans="1:5">
      <c r="A1055" s="51">
        <v>8846</v>
      </c>
      <c r="B1055" s="51" t="s">
        <v>1192</v>
      </c>
      <c r="C1055" s="51" t="s">
        <v>1187</v>
      </c>
      <c r="D1055" s="51" t="s">
        <v>1188</v>
      </c>
      <c r="E1055" s="51" t="str">
        <v>Widnau</v>
      </c>
    </row>
    <row r="1056" spans="1:5">
      <c r="A1056" s="51">
        <v>8847</v>
      </c>
      <c r="B1056" s="51" t="s">
        <v>1193</v>
      </c>
      <c r="C1056" s="51" t="s">
        <v>1187</v>
      </c>
      <c r="D1056" s="51" t="s">
        <v>1188</v>
      </c>
      <c r="E1056" s="51" t="str">
        <v>Altstätten</v>
      </c>
    </row>
    <row r="1057" spans="1:5">
      <c r="A1057" s="51">
        <v>6410</v>
      </c>
      <c r="B1057" s="51" t="s">
        <v>1194</v>
      </c>
      <c r="C1057" s="51" t="s">
        <v>1195</v>
      </c>
      <c r="D1057" s="51" t="s">
        <v>1188</v>
      </c>
      <c r="E1057" s="51" t="str">
        <v>Eichberg</v>
      </c>
    </row>
    <row r="1058" spans="1:5">
      <c r="A1058" s="51">
        <v>6442</v>
      </c>
      <c r="B1058" s="51" t="s">
        <v>1195</v>
      </c>
      <c r="C1058" s="51" t="s">
        <v>1195</v>
      </c>
      <c r="D1058" s="51" t="s">
        <v>1188</v>
      </c>
      <c r="E1058" s="51" t="str">
        <v>Marbach (SG)</v>
      </c>
    </row>
    <row r="1059" spans="1:5">
      <c r="A1059" s="51">
        <v>8834</v>
      </c>
      <c r="B1059" s="51" t="s">
        <v>1196</v>
      </c>
      <c r="C1059" s="51" t="s">
        <v>1197</v>
      </c>
      <c r="D1059" s="51" t="s">
        <v>1188</v>
      </c>
      <c r="E1059" s="51" t="str">
        <v>Oberriet (SG)</v>
      </c>
    </row>
    <row r="1060" spans="1:5">
      <c r="A1060" s="51">
        <v>8835</v>
      </c>
      <c r="B1060" s="51" t="s">
        <v>1197</v>
      </c>
      <c r="C1060" s="51" t="s">
        <v>1197</v>
      </c>
      <c r="D1060" s="51" t="s">
        <v>1188</v>
      </c>
      <c r="E1060" s="51" t="str">
        <v>Rebstein</v>
      </c>
    </row>
    <row r="1061" spans="1:5">
      <c r="A1061" s="51">
        <v>8640</v>
      </c>
      <c r="B1061" s="51" t="s">
        <v>1198</v>
      </c>
      <c r="C1061" s="51" t="s">
        <v>1199</v>
      </c>
      <c r="D1061" s="51" t="s">
        <v>1188</v>
      </c>
      <c r="E1061" s="51" t="str">
        <v>Rüthi (SG)</v>
      </c>
    </row>
    <row r="1062" spans="1:5">
      <c r="A1062" s="51">
        <v>8806</v>
      </c>
      <c r="B1062" s="51" t="s">
        <v>1200</v>
      </c>
      <c r="C1062" s="51" t="s">
        <v>1199</v>
      </c>
      <c r="D1062" s="51" t="s">
        <v>1188</v>
      </c>
      <c r="E1062" s="51" t="str">
        <v>Buchs (SG)</v>
      </c>
    </row>
    <row r="1063" spans="1:5">
      <c r="A1063" s="51">
        <v>8807</v>
      </c>
      <c r="B1063" s="51" t="s">
        <v>1199</v>
      </c>
      <c r="C1063" s="51" t="s">
        <v>1199</v>
      </c>
      <c r="D1063" s="51" t="s">
        <v>1188</v>
      </c>
      <c r="E1063" s="51" t="str">
        <v>Gams</v>
      </c>
    </row>
    <row r="1064" spans="1:5">
      <c r="A1064" s="51">
        <v>8808</v>
      </c>
      <c r="B1064" s="51" t="s">
        <v>1201</v>
      </c>
      <c r="C1064" s="51" t="s">
        <v>1199</v>
      </c>
      <c r="D1064" s="51" t="s">
        <v>1188</v>
      </c>
      <c r="E1064" s="51" t="str">
        <v>Grabs</v>
      </c>
    </row>
    <row r="1065" spans="1:5">
      <c r="A1065" s="51">
        <v>8832</v>
      </c>
      <c r="B1065" s="51" t="s">
        <v>1202</v>
      </c>
      <c r="C1065" s="51" t="s">
        <v>1199</v>
      </c>
      <c r="D1065" s="51" t="s">
        <v>1188</v>
      </c>
      <c r="E1065" s="51" t="str">
        <v>Sennwald</v>
      </c>
    </row>
    <row r="1066" spans="1:5">
      <c r="A1066" s="51">
        <v>8832</v>
      </c>
      <c r="B1066" s="51" t="s">
        <v>1203</v>
      </c>
      <c r="C1066" s="51" t="s">
        <v>1199</v>
      </c>
      <c r="D1066" s="51" t="s">
        <v>1188</v>
      </c>
      <c r="E1066" s="51" t="str">
        <v>Sevelen</v>
      </c>
    </row>
    <row r="1067" spans="1:5">
      <c r="A1067" s="51">
        <v>8832</v>
      </c>
      <c r="B1067" s="51" t="s">
        <v>1202</v>
      </c>
      <c r="C1067" s="51" t="s">
        <v>1202</v>
      </c>
      <c r="D1067" s="51" t="s">
        <v>1188</v>
      </c>
      <c r="E1067" s="51" t="str">
        <v>Wartau</v>
      </c>
    </row>
    <row r="1068" spans="1:5">
      <c r="A1068" s="51">
        <v>6402</v>
      </c>
      <c r="B1068" s="51" t="s">
        <v>1204</v>
      </c>
      <c r="C1068" s="51" t="s">
        <v>1205</v>
      </c>
      <c r="D1068" s="51" t="s">
        <v>1188</v>
      </c>
      <c r="E1068" s="51" t="str">
        <v>Bad Ragaz</v>
      </c>
    </row>
    <row r="1069" spans="1:5">
      <c r="A1069" s="51">
        <v>6403</v>
      </c>
      <c r="B1069" s="51" t="s">
        <v>1206</v>
      </c>
      <c r="C1069" s="51" t="s">
        <v>1205</v>
      </c>
      <c r="D1069" s="51" t="s">
        <v>1188</v>
      </c>
      <c r="E1069" s="51" t="str">
        <v>Flums</v>
      </c>
    </row>
    <row r="1070" spans="1:5">
      <c r="A1070" s="51">
        <v>6405</v>
      </c>
      <c r="B1070" s="51" t="s">
        <v>1207</v>
      </c>
      <c r="C1070" s="51" t="s">
        <v>1205</v>
      </c>
      <c r="D1070" s="51" t="s">
        <v>1188</v>
      </c>
      <c r="E1070" s="51" t="str">
        <v>Mels</v>
      </c>
    </row>
    <row r="1071" spans="1:5">
      <c r="A1071" s="51">
        <v>8852</v>
      </c>
      <c r="B1071" s="51" t="s">
        <v>1208</v>
      </c>
      <c r="C1071" s="51" t="s">
        <v>1208</v>
      </c>
      <c r="D1071" s="51" t="s">
        <v>1188</v>
      </c>
      <c r="E1071" s="51" t="str">
        <v>Pfäfers</v>
      </c>
    </row>
    <row r="1072" spans="1:5">
      <c r="A1072" s="51">
        <v>8854</v>
      </c>
      <c r="B1072" s="51" t="s">
        <v>1209</v>
      </c>
      <c r="C1072" s="51" t="s">
        <v>1209</v>
      </c>
      <c r="D1072" s="51" t="s">
        <v>1188</v>
      </c>
      <c r="E1072" s="51" t="str">
        <v>Quarten</v>
      </c>
    </row>
    <row r="1073" spans="1:5">
      <c r="A1073" s="51">
        <v>8858</v>
      </c>
      <c r="B1073" s="51" t="s">
        <v>1210</v>
      </c>
      <c r="C1073" s="51" t="s">
        <v>1210</v>
      </c>
      <c r="D1073" s="51" t="s">
        <v>1188</v>
      </c>
      <c r="E1073" s="51" t="str">
        <v>Sargans</v>
      </c>
    </row>
    <row r="1074" spans="1:5">
      <c r="A1074" s="51">
        <v>8853</v>
      </c>
      <c r="B1074" s="51" t="s">
        <v>1211</v>
      </c>
      <c r="C1074" s="51" t="s">
        <v>1212</v>
      </c>
      <c r="D1074" s="51" t="s">
        <v>1188</v>
      </c>
      <c r="E1074" s="51" t="str">
        <v>Vilters-Wangs</v>
      </c>
    </row>
    <row r="1075" spans="1:5">
      <c r="A1075" s="51">
        <v>8864</v>
      </c>
      <c r="B1075" s="51" t="s">
        <v>1213</v>
      </c>
      <c r="C1075" s="51" t="s">
        <v>1213</v>
      </c>
      <c r="D1075" s="51" t="s">
        <v>1188</v>
      </c>
      <c r="E1075" s="51" t="str">
        <v>Walenstadt</v>
      </c>
    </row>
    <row r="1076" spans="1:5">
      <c r="A1076" s="51">
        <v>8854</v>
      </c>
      <c r="B1076" s="51" t="s">
        <v>1214</v>
      </c>
      <c r="C1076" s="51" t="s">
        <v>1215</v>
      </c>
      <c r="D1076" s="51" t="s">
        <v>1188</v>
      </c>
      <c r="E1076" s="51" t="str">
        <v>Amden</v>
      </c>
    </row>
    <row r="1077" spans="1:5">
      <c r="A1077" s="51">
        <v>8862</v>
      </c>
      <c r="B1077" s="51" t="s">
        <v>1215</v>
      </c>
      <c r="C1077" s="51" t="s">
        <v>1215</v>
      </c>
      <c r="D1077" s="51" t="s">
        <v>1188</v>
      </c>
      <c r="E1077" s="51" t="str">
        <v>Benken (SG)</v>
      </c>
    </row>
    <row r="1078" spans="1:5">
      <c r="A1078" s="51">
        <v>8863</v>
      </c>
      <c r="B1078" s="51" t="s">
        <v>1216</v>
      </c>
      <c r="C1078" s="51" t="s">
        <v>1215</v>
      </c>
      <c r="D1078" s="51" t="s">
        <v>1188</v>
      </c>
      <c r="E1078" s="51" t="str">
        <v>Kaltbrunn</v>
      </c>
    </row>
    <row r="1079" spans="1:5">
      <c r="A1079" s="51">
        <v>8856</v>
      </c>
      <c r="B1079" s="51" t="s">
        <v>1217</v>
      </c>
      <c r="C1079" s="51" t="s">
        <v>1217</v>
      </c>
      <c r="D1079" s="51" t="s">
        <v>1188</v>
      </c>
      <c r="E1079" s="51" t="str">
        <v>Schänis</v>
      </c>
    </row>
    <row r="1080" spans="1:5">
      <c r="A1080" s="51">
        <v>8857</v>
      </c>
      <c r="B1080" s="51" t="s">
        <v>1218</v>
      </c>
      <c r="C1080" s="51" t="s">
        <v>1218</v>
      </c>
      <c r="D1080" s="51" t="s">
        <v>1188</v>
      </c>
      <c r="E1080" s="51" t="str">
        <v>Weesen</v>
      </c>
    </row>
    <row r="1081" spans="1:5">
      <c r="A1081" s="51">
        <v>8855</v>
      </c>
      <c r="B1081" s="51" t="s">
        <v>1219</v>
      </c>
      <c r="C1081" s="51" t="s">
        <v>1220</v>
      </c>
      <c r="D1081" s="51" t="s">
        <v>1188</v>
      </c>
      <c r="E1081" s="51" t="str">
        <v>Schmerikon</v>
      </c>
    </row>
    <row r="1082" spans="1:5">
      <c r="A1082" s="51">
        <v>8849</v>
      </c>
      <c r="B1082" s="51" t="s">
        <v>1221</v>
      </c>
      <c r="C1082" s="51" t="s">
        <v>1221</v>
      </c>
      <c r="D1082" s="51" t="s">
        <v>1188</v>
      </c>
      <c r="E1082" s="51" t="str">
        <v>Uznach</v>
      </c>
    </row>
    <row r="1083" spans="1:5">
      <c r="A1083" s="51">
        <v>6410</v>
      </c>
      <c r="B1083" s="51" t="s">
        <v>1222</v>
      </c>
      <c r="C1083" s="51" t="s">
        <v>1223</v>
      </c>
      <c r="D1083" s="51" t="s">
        <v>1188</v>
      </c>
      <c r="E1083" s="51" t="str">
        <v>Rapperswil-Jona</v>
      </c>
    </row>
    <row r="1084" spans="1:5">
      <c r="A1084" s="51">
        <v>6410</v>
      </c>
      <c r="B1084" s="51" t="s">
        <v>1224</v>
      </c>
      <c r="C1084" s="51" t="s">
        <v>1223</v>
      </c>
      <c r="D1084" s="51" t="s">
        <v>1188</v>
      </c>
      <c r="E1084" s="51" t="str">
        <v>Gommiswald</v>
      </c>
    </row>
    <row r="1085" spans="1:5">
      <c r="A1085" s="51">
        <v>6410</v>
      </c>
      <c r="B1085" s="51" t="s">
        <v>1225</v>
      </c>
      <c r="C1085" s="51" t="s">
        <v>1223</v>
      </c>
      <c r="D1085" s="51" t="s">
        <v>1188</v>
      </c>
      <c r="E1085" s="51" t="str">
        <v>Eschenbach (SG)</v>
      </c>
    </row>
    <row r="1086" spans="1:5">
      <c r="A1086" s="51">
        <v>6410</v>
      </c>
      <c r="B1086" s="51" t="s">
        <v>1226</v>
      </c>
      <c r="C1086" s="51" t="s">
        <v>1223</v>
      </c>
      <c r="D1086" s="51" t="s">
        <v>1188</v>
      </c>
      <c r="E1086" s="51" t="str">
        <v>Ebnat-Kappel</v>
      </c>
    </row>
    <row r="1087" spans="1:5">
      <c r="A1087" s="51">
        <v>6414</v>
      </c>
      <c r="B1087" s="51" t="s">
        <v>1227</v>
      </c>
      <c r="C1087" s="51" t="s">
        <v>1223</v>
      </c>
      <c r="D1087" s="51" t="s">
        <v>1188</v>
      </c>
      <c r="E1087" s="51" t="str">
        <v>Wildhaus-Alt St. Johann</v>
      </c>
    </row>
    <row r="1088" spans="1:5">
      <c r="A1088" s="51">
        <v>6415</v>
      </c>
      <c r="B1088" s="51" t="s">
        <v>1223</v>
      </c>
      <c r="C1088" s="51" t="s">
        <v>1223</v>
      </c>
      <c r="D1088" s="51" t="s">
        <v>1188</v>
      </c>
      <c r="E1088" s="51" t="str">
        <v>Nesslau</v>
      </c>
    </row>
    <row r="1089" spans="1:5">
      <c r="A1089" s="51">
        <v>6434</v>
      </c>
      <c r="B1089" s="51" t="s">
        <v>1228</v>
      </c>
      <c r="C1089" s="51" t="s">
        <v>1228</v>
      </c>
      <c r="D1089" s="51" t="s">
        <v>1188</v>
      </c>
      <c r="E1089" s="51" t="str">
        <v>Hemberg</v>
      </c>
    </row>
    <row r="1090" spans="1:5">
      <c r="A1090" s="51">
        <v>6440</v>
      </c>
      <c r="B1090" s="51" t="s">
        <v>1229</v>
      </c>
      <c r="C1090" s="51" t="s">
        <v>1230</v>
      </c>
      <c r="D1090" s="51" t="s">
        <v>1188</v>
      </c>
      <c r="E1090" s="51" t="str">
        <v>Lichtensteig</v>
      </c>
    </row>
    <row r="1091" spans="1:5">
      <c r="A1091" s="51">
        <v>6424</v>
      </c>
      <c r="B1091" s="51" t="s">
        <v>1231</v>
      </c>
      <c r="C1091" s="51" t="s">
        <v>1231</v>
      </c>
      <c r="D1091" s="51" t="s">
        <v>1188</v>
      </c>
      <c r="E1091" s="51" t="str">
        <v>Oberhelfenschwil</v>
      </c>
    </row>
    <row r="1092" spans="1:5">
      <c r="A1092" s="51">
        <v>6433</v>
      </c>
      <c r="B1092" s="51" t="s">
        <v>1232</v>
      </c>
      <c r="C1092" s="51" t="s">
        <v>1233</v>
      </c>
      <c r="D1092" s="51" t="s">
        <v>1188</v>
      </c>
      <c r="E1092" s="51" t="str">
        <v>Neckertal</v>
      </c>
    </row>
    <row r="1093" spans="1:5">
      <c r="A1093" s="51">
        <v>6443</v>
      </c>
      <c r="B1093" s="51" t="s">
        <v>1233</v>
      </c>
      <c r="C1093" s="51" t="s">
        <v>1233</v>
      </c>
      <c r="D1093" s="51" t="s">
        <v>1188</v>
      </c>
      <c r="E1093" s="51" t="str">
        <v>Wattwil</v>
      </c>
    </row>
    <row r="1094" spans="1:5">
      <c r="A1094" s="51">
        <v>6436</v>
      </c>
      <c r="B1094" s="51" t="s">
        <v>1234</v>
      </c>
      <c r="C1094" s="51" t="s">
        <v>1234</v>
      </c>
      <c r="D1094" s="51" t="s">
        <v>1188</v>
      </c>
      <c r="E1094" s="51" t="str">
        <v>Kirchberg (SG)</v>
      </c>
    </row>
    <row r="1095" spans="1:5">
      <c r="A1095" s="51">
        <v>6436</v>
      </c>
      <c r="B1095" s="51" t="s">
        <v>1235</v>
      </c>
      <c r="C1095" s="51" t="s">
        <v>1234</v>
      </c>
      <c r="D1095" s="51" t="s">
        <v>1188</v>
      </c>
      <c r="E1095" s="51" t="str">
        <v>Lütisburg</v>
      </c>
    </row>
    <row r="1096" spans="1:5">
      <c r="A1096" s="51">
        <v>6436</v>
      </c>
      <c r="B1096" s="51" t="s">
        <v>1236</v>
      </c>
      <c r="C1096" s="51" t="s">
        <v>1234</v>
      </c>
      <c r="D1096" s="51" t="s">
        <v>1188</v>
      </c>
      <c r="E1096" s="51" t="str">
        <v>Mosnang</v>
      </c>
    </row>
    <row r="1097" spans="1:5">
      <c r="A1097" s="51">
        <v>8843</v>
      </c>
      <c r="B1097" s="51" t="s">
        <v>1237</v>
      </c>
      <c r="C1097" s="51" t="s">
        <v>1237</v>
      </c>
      <c r="D1097" s="51" t="s">
        <v>1188</v>
      </c>
      <c r="E1097" s="51" t="str">
        <v>Bütschwil-Ganterschwil</v>
      </c>
    </row>
    <row r="1098" spans="1:5">
      <c r="A1098" s="51">
        <v>6452</v>
      </c>
      <c r="B1098" s="51" t="s">
        <v>1238</v>
      </c>
      <c r="C1098" s="51" t="s">
        <v>1238</v>
      </c>
      <c r="D1098" s="51" t="s">
        <v>1188</v>
      </c>
      <c r="E1098" s="51" t="str">
        <v>Degersheim</v>
      </c>
    </row>
    <row r="1099" spans="1:5">
      <c r="A1099" s="51">
        <v>6418</v>
      </c>
      <c r="B1099" s="51" t="s">
        <v>1239</v>
      </c>
      <c r="C1099" s="51" t="s">
        <v>1239</v>
      </c>
      <c r="D1099" s="51" t="s">
        <v>1188</v>
      </c>
      <c r="E1099" s="51" t="str">
        <v>Flawil</v>
      </c>
    </row>
    <row r="1100" spans="1:5">
      <c r="A1100" s="51">
        <v>6417</v>
      </c>
      <c r="B1100" s="51" t="s">
        <v>1240</v>
      </c>
      <c r="C1100" s="51" t="s">
        <v>1240</v>
      </c>
      <c r="D1100" s="51" t="s">
        <v>1188</v>
      </c>
      <c r="E1100" s="51" t="str">
        <v>Jonschwil</v>
      </c>
    </row>
    <row r="1101" spans="1:5">
      <c r="A1101" s="51">
        <v>6423</v>
      </c>
      <c r="B1101" s="51" t="s">
        <v>1241</v>
      </c>
      <c r="C1101" s="51" t="s">
        <v>1242</v>
      </c>
      <c r="D1101" s="51" t="s">
        <v>1188</v>
      </c>
      <c r="E1101" s="51" t="str">
        <v>Oberuzwil</v>
      </c>
    </row>
    <row r="1102" spans="1:5">
      <c r="A1102" s="51">
        <v>6430</v>
      </c>
      <c r="B1102" s="51" t="s">
        <v>1242</v>
      </c>
      <c r="C1102" s="51" t="s">
        <v>1242</v>
      </c>
      <c r="D1102" s="51" t="s">
        <v>1188</v>
      </c>
      <c r="E1102" s="51" t="str">
        <v>Uzwil</v>
      </c>
    </row>
    <row r="1103" spans="1:5">
      <c r="A1103" s="51">
        <v>6432</v>
      </c>
      <c r="B1103" s="51" t="s">
        <v>1243</v>
      </c>
      <c r="C1103" s="51" t="s">
        <v>1242</v>
      </c>
      <c r="D1103" s="51" t="s">
        <v>1188</v>
      </c>
      <c r="E1103" s="51" t="str">
        <v>Niederbüren</v>
      </c>
    </row>
    <row r="1104" spans="1:5">
      <c r="A1104" s="51">
        <v>6438</v>
      </c>
      <c r="B1104" s="51" t="s">
        <v>1244</v>
      </c>
      <c r="C1104" s="51" t="s">
        <v>1242</v>
      </c>
      <c r="D1104" s="51" t="s">
        <v>1188</v>
      </c>
      <c r="E1104" s="51" t="str">
        <v>Niederhelfenschwil</v>
      </c>
    </row>
    <row r="1105" spans="1:5">
      <c r="A1105" s="51">
        <v>6422</v>
      </c>
      <c r="B1105" s="51" t="s">
        <v>1245</v>
      </c>
      <c r="C1105" s="51" t="s">
        <v>1245</v>
      </c>
      <c r="D1105" s="51" t="s">
        <v>1188</v>
      </c>
      <c r="E1105" s="51" t="str">
        <v>Oberbüren</v>
      </c>
    </row>
    <row r="1106" spans="1:5">
      <c r="A1106" s="51">
        <v>6416</v>
      </c>
      <c r="B1106" s="51" t="s">
        <v>1246</v>
      </c>
      <c r="C1106" s="51" t="s">
        <v>1246</v>
      </c>
      <c r="D1106" s="51" t="s">
        <v>1188</v>
      </c>
      <c r="E1106" s="51" t="str">
        <v>Zuzwil (SG)</v>
      </c>
    </row>
    <row r="1107" spans="1:5">
      <c r="A1107" s="51">
        <v>8842</v>
      </c>
      <c r="B1107" s="51" t="s">
        <v>1247</v>
      </c>
      <c r="C1107" s="51" t="s">
        <v>1247</v>
      </c>
      <c r="D1107" s="51" t="s">
        <v>1188</v>
      </c>
      <c r="E1107" s="51" t="str">
        <v>Wil (SG)</v>
      </c>
    </row>
    <row r="1108" spans="1:5">
      <c r="A1108" s="51">
        <v>8845</v>
      </c>
      <c r="B1108" s="51" t="s">
        <v>1248</v>
      </c>
      <c r="C1108" s="51" t="s">
        <v>1247</v>
      </c>
      <c r="D1108" s="51" t="s">
        <v>1188</v>
      </c>
      <c r="E1108" s="51" t="str">
        <v>Andwil (SG)</v>
      </c>
    </row>
    <row r="1109" spans="1:5">
      <c r="A1109" s="51">
        <v>6010</v>
      </c>
      <c r="B1109" s="51" t="s">
        <v>1249</v>
      </c>
      <c r="C1109" s="51" t="s">
        <v>1250</v>
      </c>
      <c r="D1109" s="51" t="s">
        <v>1251</v>
      </c>
      <c r="E1109" s="51" t="str">
        <v>Gaiserwald</v>
      </c>
    </row>
    <row r="1110" spans="1:5">
      <c r="A1110" s="51">
        <v>6053</v>
      </c>
      <c r="B1110" s="51" t="s">
        <v>1252</v>
      </c>
      <c r="C1110" s="51" t="s">
        <v>1250</v>
      </c>
      <c r="D1110" s="51" t="s">
        <v>1251</v>
      </c>
      <c r="E1110" s="51" t="str">
        <v>Gossau (SG)</v>
      </c>
    </row>
    <row r="1111" spans="1:5">
      <c r="A1111" s="51">
        <v>6055</v>
      </c>
      <c r="B1111" s="51" t="s">
        <v>1253</v>
      </c>
      <c r="C1111" s="51" t="s">
        <v>1250</v>
      </c>
      <c r="D1111" s="51" t="s">
        <v>1251</v>
      </c>
      <c r="E1111" s="51" t="str">
        <v>Waldkirch</v>
      </c>
    </row>
    <row r="1112" spans="1:5">
      <c r="A1112" s="51">
        <v>6388</v>
      </c>
      <c r="B1112" s="51" t="s">
        <v>1254</v>
      </c>
      <c r="C1112" s="51" t="s">
        <v>1255</v>
      </c>
      <c r="D1112" s="51" t="s">
        <v>1251</v>
      </c>
      <c r="E1112" s="51" t="str">
        <v>Vaz/Obervaz</v>
      </c>
    </row>
    <row r="1113" spans="1:5">
      <c r="A1113" s="51">
        <v>6390</v>
      </c>
      <c r="B1113" s="51" t="s">
        <v>1255</v>
      </c>
      <c r="C1113" s="51" t="s">
        <v>1255</v>
      </c>
      <c r="D1113" s="51" t="s">
        <v>1251</v>
      </c>
      <c r="E1113" s="51" t="str">
        <v>Lantsch/Lenz</v>
      </c>
    </row>
    <row r="1114" spans="1:5">
      <c r="A1114" s="51">
        <v>6074</v>
      </c>
      <c r="B1114" s="51" t="s">
        <v>1256</v>
      </c>
      <c r="C1114" s="51" t="s">
        <v>1256</v>
      </c>
      <c r="D1114" s="51" t="s">
        <v>1251</v>
      </c>
      <c r="E1114" s="51" t="str">
        <v>Schmitten (GR)</v>
      </c>
    </row>
    <row r="1115" spans="1:5">
      <c r="A1115" s="51">
        <v>6064</v>
      </c>
      <c r="B1115" s="51" t="s">
        <v>1257</v>
      </c>
      <c r="C1115" s="51" t="s">
        <v>1257</v>
      </c>
      <c r="D1115" s="51" t="s">
        <v>1251</v>
      </c>
      <c r="E1115" s="51" t="str">
        <v>Albula/Alvra</v>
      </c>
    </row>
    <row r="1116" spans="1:5">
      <c r="A1116" s="51">
        <v>6066</v>
      </c>
      <c r="B1116" s="51" t="s">
        <v>1258</v>
      </c>
      <c r="C1116" s="51" t="s">
        <v>1257</v>
      </c>
      <c r="D1116" s="51" t="s">
        <v>1251</v>
      </c>
      <c r="E1116" s="51" t="str">
        <v>Surses</v>
      </c>
    </row>
    <row r="1117" spans="1:5">
      <c r="A1117" s="51">
        <v>6067</v>
      </c>
      <c r="B1117" s="51" t="s">
        <v>1259</v>
      </c>
      <c r="C1117" s="51" t="s">
        <v>1257</v>
      </c>
      <c r="D1117" s="51" t="s">
        <v>1251</v>
      </c>
      <c r="E1117" s="51" t="str">
        <v>Bergün Filisur</v>
      </c>
    </row>
    <row r="1118" spans="1:5">
      <c r="A1118" s="51">
        <v>6068</v>
      </c>
      <c r="B1118" s="51" t="s">
        <v>1260</v>
      </c>
      <c r="C1118" s="51" t="s">
        <v>1257</v>
      </c>
      <c r="D1118" s="51" t="s">
        <v>1251</v>
      </c>
      <c r="E1118" s="51" t="str">
        <v>Brusio</v>
      </c>
    </row>
    <row r="1119" spans="1:5">
      <c r="A1119" s="51">
        <v>6078</v>
      </c>
      <c r="B1119" s="51" t="s">
        <v>1261</v>
      </c>
      <c r="C1119" s="51" t="s">
        <v>1261</v>
      </c>
      <c r="D1119" s="51" t="s">
        <v>1251</v>
      </c>
      <c r="E1119" s="51" t="str">
        <v>Poschiavo</v>
      </c>
    </row>
    <row r="1120" spans="1:5">
      <c r="A1120" s="51">
        <v>6078</v>
      </c>
      <c r="B1120" s="51" t="s">
        <v>1262</v>
      </c>
      <c r="C1120" s="51" t="s">
        <v>1261</v>
      </c>
      <c r="D1120" s="51" t="s">
        <v>1251</v>
      </c>
      <c r="E1120" s="51" t="str">
        <v>Falera</v>
      </c>
    </row>
    <row r="1121" spans="1:5">
      <c r="A1121" s="51">
        <v>6072</v>
      </c>
      <c r="B1121" s="51" t="s">
        <v>1263</v>
      </c>
      <c r="C1121" s="51" t="s">
        <v>1263</v>
      </c>
      <c r="D1121" s="51" t="s">
        <v>1251</v>
      </c>
      <c r="E1121" s="51" t="str">
        <v>Laax</v>
      </c>
    </row>
    <row r="1122" spans="1:5">
      <c r="A1122" s="51">
        <v>6073</v>
      </c>
      <c r="B1122" s="51" t="s">
        <v>1264</v>
      </c>
      <c r="C1122" s="51" t="s">
        <v>1263</v>
      </c>
      <c r="D1122" s="51" t="s">
        <v>1251</v>
      </c>
      <c r="E1122" s="51" t="str">
        <v>Sagogn</v>
      </c>
    </row>
    <row r="1123" spans="1:5">
      <c r="A1123" s="51">
        <v>6056</v>
      </c>
      <c r="B1123" s="51" t="s">
        <v>1265</v>
      </c>
      <c r="C1123" s="51" t="s">
        <v>1266</v>
      </c>
      <c r="D1123" s="51" t="s">
        <v>1251</v>
      </c>
      <c r="E1123" s="51" t="str">
        <v>Schluein</v>
      </c>
    </row>
    <row r="1124" spans="1:5">
      <c r="A1124" s="51">
        <v>6060</v>
      </c>
      <c r="B1124" s="51" t="s">
        <v>1266</v>
      </c>
      <c r="C1124" s="51" t="s">
        <v>1266</v>
      </c>
      <c r="D1124" s="51" t="s">
        <v>1251</v>
      </c>
      <c r="E1124" s="51" t="str">
        <v>Vals</v>
      </c>
    </row>
    <row r="1125" spans="1:5">
      <c r="A1125" s="51">
        <v>6060</v>
      </c>
      <c r="B1125" s="51" t="s">
        <v>1267</v>
      </c>
      <c r="C1125" s="51" t="s">
        <v>1266</v>
      </c>
      <c r="D1125" s="51" t="s">
        <v>1251</v>
      </c>
      <c r="E1125" s="51" t="str">
        <v>Lumnezia</v>
      </c>
    </row>
    <row r="1126" spans="1:5">
      <c r="A1126" s="51">
        <v>6062</v>
      </c>
      <c r="B1126" s="51" t="s">
        <v>1268</v>
      </c>
      <c r="C1126" s="51" t="s">
        <v>1266</v>
      </c>
      <c r="D1126" s="51" t="s">
        <v>1251</v>
      </c>
      <c r="E1126" s="51" t="str">
        <v>Ilanz/Glion</v>
      </c>
    </row>
    <row r="1127" spans="1:5">
      <c r="A1127" s="51">
        <v>6063</v>
      </c>
      <c r="B1127" s="51" t="s">
        <v>1269</v>
      </c>
      <c r="C1127" s="51" t="s">
        <v>1266</v>
      </c>
      <c r="D1127" s="51" t="s">
        <v>1251</v>
      </c>
      <c r="E1127" s="51" t="str">
        <v>Fürstenau</v>
      </c>
    </row>
    <row r="1128" spans="1:5">
      <c r="A1128" s="51">
        <v>6375</v>
      </c>
      <c r="B1128" s="51" t="s">
        <v>1270</v>
      </c>
      <c r="C1128" s="51" t="s">
        <v>1270</v>
      </c>
      <c r="D1128" s="51" t="s">
        <v>1271</v>
      </c>
      <c r="E1128" s="51" t="str">
        <v>Rothenbrunnen</v>
      </c>
    </row>
    <row r="1129" spans="1:5">
      <c r="A1129" s="51">
        <v>6374</v>
      </c>
      <c r="B1129" s="51" t="s">
        <v>1272</v>
      </c>
      <c r="C1129" s="51" t="s">
        <v>1272</v>
      </c>
      <c r="D1129" s="51" t="s">
        <v>1271</v>
      </c>
      <c r="E1129" s="51" t="str">
        <v>Scharans</v>
      </c>
    </row>
    <row r="1130" spans="1:5">
      <c r="A1130" s="51">
        <v>6383</v>
      </c>
      <c r="B1130" s="51" t="s">
        <v>1273</v>
      </c>
      <c r="C1130" s="51" t="s">
        <v>1273</v>
      </c>
      <c r="D1130" s="51" t="s">
        <v>1271</v>
      </c>
      <c r="E1130" s="51" t="str">
        <v>Sils im Domleschg</v>
      </c>
    </row>
    <row r="1131" spans="1:5">
      <c r="A1131" s="51">
        <v>6383</v>
      </c>
      <c r="B1131" s="51" t="s">
        <v>1274</v>
      </c>
      <c r="C1131" s="51" t="s">
        <v>1273</v>
      </c>
      <c r="D1131" s="51" t="s">
        <v>1271</v>
      </c>
      <c r="E1131" s="51" t="str">
        <v>Cazis</v>
      </c>
    </row>
    <row r="1132" spans="1:5">
      <c r="A1132" s="51">
        <v>6383</v>
      </c>
      <c r="B1132" s="51" t="s">
        <v>1275</v>
      </c>
      <c r="C1132" s="51" t="s">
        <v>1273</v>
      </c>
      <c r="D1132" s="51" t="s">
        <v>1271</v>
      </c>
      <c r="E1132" s="51" t="str">
        <v>Flerden</v>
      </c>
    </row>
    <row r="1133" spans="1:5">
      <c r="A1133" s="51">
        <v>6376</v>
      </c>
      <c r="B1133" s="51" t="s">
        <v>1276</v>
      </c>
      <c r="C1133" s="51" t="s">
        <v>1276</v>
      </c>
      <c r="D1133" s="51" t="s">
        <v>1271</v>
      </c>
      <c r="E1133" s="51" t="str">
        <v>Masein</v>
      </c>
    </row>
    <row r="1134" spans="1:5">
      <c r="A1134" s="51">
        <v>6363</v>
      </c>
      <c r="B1134" s="51" t="s">
        <v>1277</v>
      </c>
      <c r="C1134" s="51" t="s">
        <v>1278</v>
      </c>
      <c r="D1134" s="51" t="s">
        <v>1271</v>
      </c>
      <c r="E1134" s="51" t="str">
        <v>Thusis</v>
      </c>
    </row>
    <row r="1135" spans="1:5">
      <c r="A1135" s="51">
        <v>6373</v>
      </c>
      <c r="B1135" s="51" t="s">
        <v>1278</v>
      </c>
      <c r="C1135" s="51" t="s">
        <v>1278</v>
      </c>
      <c r="D1135" s="51" t="s">
        <v>1271</v>
      </c>
      <c r="E1135" s="51" t="str">
        <v>Tschappina</v>
      </c>
    </row>
    <row r="1136" spans="1:5">
      <c r="A1136" s="51">
        <v>6372</v>
      </c>
      <c r="B1136" s="51" t="s">
        <v>1279</v>
      </c>
      <c r="C1136" s="51" t="s">
        <v>1279</v>
      </c>
      <c r="D1136" s="51" t="s">
        <v>1271</v>
      </c>
      <c r="E1136" s="51" t="str">
        <v>Urmein</v>
      </c>
    </row>
    <row r="1137" spans="1:5">
      <c r="A1137" s="51">
        <v>6052</v>
      </c>
      <c r="B1137" s="51" t="s">
        <v>1280</v>
      </c>
      <c r="C1137" s="51" t="s">
        <v>1281</v>
      </c>
      <c r="D1137" s="51" t="s">
        <v>1271</v>
      </c>
      <c r="E1137" s="51" t="str">
        <v>Safiental</v>
      </c>
    </row>
    <row r="1138" spans="1:5">
      <c r="A1138" s="51">
        <v>6370</v>
      </c>
      <c r="B1138" s="51" t="s">
        <v>1282</v>
      </c>
      <c r="C1138" s="51" t="s">
        <v>1283</v>
      </c>
      <c r="D1138" s="51" t="s">
        <v>1271</v>
      </c>
      <c r="E1138" s="51" t="str">
        <v>Domleschg</v>
      </c>
    </row>
    <row r="1139" spans="1:5">
      <c r="A1139" s="51">
        <v>6382</v>
      </c>
      <c r="B1139" s="51" t="s">
        <v>1284</v>
      </c>
      <c r="C1139" s="51" t="s">
        <v>1283</v>
      </c>
      <c r="D1139" s="51" t="s">
        <v>1271</v>
      </c>
      <c r="E1139" s="51" t="str">
        <v>Avers</v>
      </c>
    </row>
    <row r="1140" spans="1:5">
      <c r="A1140" s="51">
        <v>6383</v>
      </c>
      <c r="B1140" s="51" t="s">
        <v>1285</v>
      </c>
      <c r="C1140" s="51" t="s">
        <v>1283</v>
      </c>
      <c r="D1140" s="51" t="s">
        <v>1271</v>
      </c>
      <c r="E1140" s="51" t="str">
        <v>Sufers</v>
      </c>
    </row>
    <row r="1141" spans="1:5">
      <c r="A1141" s="51">
        <v>6370</v>
      </c>
      <c r="B1141" s="51" t="s">
        <v>1286</v>
      </c>
      <c r="C1141" s="51" t="s">
        <v>1286</v>
      </c>
      <c r="D1141" s="51" t="s">
        <v>1271</v>
      </c>
      <c r="E1141" s="51" t="str">
        <v>Andeer</v>
      </c>
    </row>
    <row r="1142" spans="1:5">
      <c r="A1142" s="51">
        <v>6362</v>
      </c>
      <c r="B1142" s="51" t="s">
        <v>1287</v>
      </c>
      <c r="C1142" s="51" t="s">
        <v>1287</v>
      </c>
      <c r="D1142" s="51" t="s">
        <v>1271</v>
      </c>
      <c r="E1142" s="51" t="str">
        <v>Rongellen</v>
      </c>
    </row>
    <row r="1143" spans="1:5">
      <c r="A1143" s="51">
        <v>6363</v>
      </c>
      <c r="B1143" s="51" t="s">
        <v>1288</v>
      </c>
      <c r="C1143" s="51" t="s">
        <v>1287</v>
      </c>
      <c r="D1143" s="51" t="s">
        <v>1271</v>
      </c>
      <c r="E1143" s="51" t="str">
        <v>Zillis-Reischen</v>
      </c>
    </row>
    <row r="1144" spans="1:5">
      <c r="A1144" s="51">
        <v>6363</v>
      </c>
      <c r="B1144" s="51" t="s">
        <v>1289</v>
      </c>
      <c r="C1144" s="51" t="s">
        <v>1287</v>
      </c>
      <c r="D1144" s="51" t="s">
        <v>1271</v>
      </c>
      <c r="E1144" s="51" t="str">
        <v>Ferrera</v>
      </c>
    </row>
    <row r="1145" spans="1:5">
      <c r="A1145" s="51">
        <v>6365</v>
      </c>
      <c r="B1145" s="51" t="s">
        <v>1290</v>
      </c>
      <c r="C1145" s="51" t="s">
        <v>1287</v>
      </c>
      <c r="D1145" s="51" t="s">
        <v>1271</v>
      </c>
      <c r="E1145" s="51" t="str">
        <v>Rheinwald</v>
      </c>
    </row>
    <row r="1146" spans="1:5">
      <c r="A1146" s="51">
        <v>6386</v>
      </c>
      <c r="B1146" s="51" t="s">
        <v>1291</v>
      </c>
      <c r="C1146" s="51" t="s">
        <v>1291</v>
      </c>
      <c r="D1146" s="51" t="s">
        <v>1271</v>
      </c>
      <c r="E1146" s="51" t="str">
        <v>Muntogna da Schons</v>
      </c>
    </row>
    <row r="1147" spans="1:5">
      <c r="A1147" s="51">
        <v>6387</v>
      </c>
      <c r="B1147" s="51" t="s">
        <v>1292</v>
      </c>
      <c r="C1147" s="51" t="s">
        <v>1291</v>
      </c>
      <c r="D1147" s="51" t="s">
        <v>1271</v>
      </c>
      <c r="E1147" s="51" t="str">
        <v>Bonaduz</v>
      </c>
    </row>
    <row r="1148" spans="1:5">
      <c r="A1148" s="51">
        <v>8752</v>
      </c>
      <c r="B1148" s="51" t="s">
        <v>1293</v>
      </c>
      <c r="C1148" s="51" t="s">
        <v>1294</v>
      </c>
      <c r="D1148" s="51" t="s">
        <v>1295</v>
      </c>
      <c r="E1148" s="51" t="str">
        <v>Domat/Ems</v>
      </c>
    </row>
    <row r="1149" spans="1:5">
      <c r="A1149" s="51">
        <v>8753</v>
      </c>
      <c r="B1149" s="51" t="s">
        <v>1296</v>
      </c>
      <c r="C1149" s="51" t="s">
        <v>1294</v>
      </c>
      <c r="D1149" s="51" t="s">
        <v>1295</v>
      </c>
      <c r="E1149" s="51" t="str">
        <v>Rhäzüns</v>
      </c>
    </row>
    <row r="1150" spans="1:5">
      <c r="A1150" s="51">
        <v>8757</v>
      </c>
      <c r="B1150" s="51" t="s">
        <v>1297</v>
      </c>
      <c r="C1150" s="51" t="s">
        <v>1294</v>
      </c>
      <c r="D1150" s="51" t="s">
        <v>1295</v>
      </c>
      <c r="E1150" s="51" t="str">
        <v>Felsberg</v>
      </c>
    </row>
    <row r="1151" spans="1:5">
      <c r="A1151" s="51">
        <v>8758</v>
      </c>
      <c r="B1151" s="51" t="s">
        <v>1298</v>
      </c>
      <c r="C1151" s="51" t="s">
        <v>1294</v>
      </c>
      <c r="D1151" s="51" t="s">
        <v>1295</v>
      </c>
      <c r="E1151" s="51" t="str">
        <v>Flims</v>
      </c>
    </row>
    <row r="1152" spans="1:5">
      <c r="A1152" s="51">
        <v>8865</v>
      </c>
      <c r="B1152" s="51" t="s">
        <v>1299</v>
      </c>
      <c r="C1152" s="51" t="s">
        <v>1294</v>
      </c>
      <c r="D1152" s="51" t="s">
        <v>1295</v>
      </c>
      <c r="E1152" s="51" t="str">
        <v>Tamins</v>
      </c>
    </row>
    <row r="1153" spans="1:5">
      <c r="A1153" s="51">
        <v>8867</v>
      </c>
      <c r="B1153" s="51" t="s">
        <v>1300</v>
      </c>
      <c r="C1153" s="51" t="s">
        <v>1294</v>
      </c>
      <c r="D1153" s="51" t="s">
        <v>1295</v>
      </c>
      <c r="E1153" s="51" t="str">
        <v>Trin</v>
      </c>
    </row>
    <row r="1154" spans="1:5">
      <c r="A1154" s="51">
        <v>8868</v>
      </c>
      <c r="B1154" s="51" t="s">
        <v>1301</v>
      </c>
      <c r="C1154" s="51" t="s">
        <v>1294</v>
      </c>
      <c r="D1154" s="51" t="s">
        <v>1295</v>
      </c>
      <c r="E1154" s="51" t="str">
        <v>Zernez</v>
      </c>
    </row>
    <row r="1155" spans="1:5">
      <c r="A1155" s="51">
        <v>8874</v>
      </c>
      <c r="B1155" s="51" t="s">
        <v>1302</v>
      </c>
      <c r="C1155" s="51" t="s">
        <v>1294</v>
      </c>
      <c r="D1155" s="51" t="s">
        <v>1295</v>
      </c>
      <c r="E1155" s="51" t="str">
        <v>Samnaun</v>
      </c>
    </row>
    <row r="1156" spans="1:5">
      <c r="A1156" s="51">
        <v>8756</v>
      </c>
      <c r="B1156" s="51" t="s">
        <v>1303</v>
      </c>
      <c r="C1156" s="51" t="s">
        <v>1304</v>
      </c>
      <c r="D1156" s="51" t="s">
        <v>1295</v>
      </c>
      <c r="E1156" s="51" t="str">
        <v>Scuol</v>
      </c>
    </row>
    <row r="1157" spans="1:5">
      <c r="A1157" s="51">
        <v>8762</v>
      </c>
      <c r="B1157" s="51" t="s">
        <v>1305</v>
      </c>
      <c r="C1157" s="51" t="s">
        <v>1304</v>
      </c>
      <c r="D1157" s="51" t="s">
        <v>1295</v>
      </c>
      <c r="E1157" s="51" t="str">
        <v>Valsot</v>
      </c>
    </row>
    <row r="1158" spans="1:5">
      <c r="A1158" s="51">
        <v>8762</v>
      </c>
      <c r="B1158" s="51" t="s">
        <v>1306</v>
      </c>
      <c r="C1158" s="51" t="s">
        <v>1304</v>
      </c>
      <c r="D1158" s="51" t="s">
        <v>1295</v>
      </c>
      <c r="E1158" s="51" t="str">
        <v>Bever</v>
      </c>
    </row>
    <row r="1159" spans="1:5">
      <c r="A1159" s="51">
        <v>8762</v>
      </c>
      <c r="B1159" s="51" t="s">
        <v>1307</v>
      </c>
      <c r="C1159" s="51" t="s">
        <v>1304</v>
      </c>
      <c r="D1159" s="51" t="s">
        <v>1295</v>
      </c>
      <c r="E1159" s="51" t="str">
        <v>Celerina/Schlarigna</v>
      </c>
    </row>
    <row r="1160" spans="1:5">
      <c r="A1160" s="51">
        <v>8765</v>
      </c>
      <c r="B1160" s="51" t="s">
        <v>1308</v>
      </c>
      <c r="C1160" s="51" t="s">
        <v>1304</v>
      </c>
      <c r="D1160" s="51" t="s">
        <v>1295</v>
      </c>
      <c r="E1160" s="51" t="str">
        <v>Madulain</v>
      </c>
    </row>
    <row r="1161" spans="1:5">
      <c r="A1161" s="51">
        <v>8766</v>
      </c>
      <c r="B1161" s="51" t="s">
        <v>1309</v>
      </c>
      <c r="C1161" s="51" t="s">
        <v>1304</v>
      </c>
      <c r="D1161" s="51" t="s">
        <v>1295</v>
      </c>
      <c r="E1161" s="51" t="str">
        <v>Pontresina</v>
      </c>
    </row>
    <row r="1162" spans="1:5">
      <c r="A1162" s="51">
        <v>8767</v>
      </c>
      <c r="B1162" s="51" t="s">
        <v>1310</v>
      </c>
      <c r="C1162" s="51" t="s">
        <v>1304</v>
      </c>
      <c r="D1162" s="51" t="s">
        <v>1295</v>
      </c>
      <c r="E1162" s="51" t="str">
        <v>La Punt Chamues-ch</v>
      </c>
    </row>
    <row r="1163" spans="1:5">
      <c r="A1163" s="51">
        <v>8772</v>
      </c>
      <c r="B1163" s="51" t="s">
        <v>1311</v>
      </c>
      <c r="C1163" s="51" t="s">
        <v>1304</v>
      </c>
      <c r="D1163" s="51" t="s">
        <v>1295</v>
      </c>
      <c r="E1163" s="51" t="str">
        <v>Samedan</v>
      </c>
    </row>
    <row r="1164" spans="1:5">
      <c r="A1164" s="51">
        <v>8773</v>
      </c>
      <c r="B1164" s="51" t="s">
        <v>1312</v>
      </c>
      <c r="C1164" s="51" t="s">
        <v>1304</v>
      </c>
      <c r="D1164" s="51" t="s">
        <v>1295</v>
      </c>
      <c r="E1164" s="51" t="str">
        <v>St. Moritz</v>
      </c>
    </row>
    <row r="1165" spans="1:5">
      <c r="A1165" s="51">
        <v>8774</v>
      </c>
      <c r="B1165" s="51" t="s">
        <v>1313</v>
      </c>
      <c r="C1165" s="51" t="s">
        <v>1304</v>
      </c>
      <c r="D1165" s="51" t="s">
        <v>1295</v>
      </c>
      <c r="E1165" s="51" t="str">
        <v>S-chanf</v>
      </c>
    </row>
    <row r="1166" spans="1:5">
      <c r="A1166" s="51">
        <v>8775</v>
      </c>
      <c r="B1166" s="51" t="s">
        <v>1314</v>
      </c>
      <c r="C1166" s="51" t="s">
        <v>1304</v>
      </c>
      <c r="D1166" s="51" t="s">
        <v>1295</v>
      </c>
      <c r="E1166" s="51" t="str">
        <v>Sils im Engadin/Segl</v>
      </c>
    </row>
    <row r="1167" spans="1:5">
      <c r="A1167" s="51">
        <v>8775</v>
      </c>
      <c r="B1167" s="51" t="s">
        <v>1315</v>
      </c>
      <c r="C1167" s="51" t="s">
        <v>1304</v>
      </c>
      <c r="D1167" s="51" t="s">
        <v>1295</v>
      </c>
      <c r="E1167" s="51" t="str">
        <v>Silvaplana</v>
      </c>
    </row>
    <row r="1168" spans="1:5">
      <c r="A1168" s="51">
        <v>8777</v>
      </c>
      <c r="B1168" s="51" t="s">
        <v>1316</v>
      </c>
      <c r="C1168" s="51" t="s">
        <v>1304</v>
      </c>
      <c r="D1168" s="51" t="s">
        <v>1295</v>
      </c>
      <c r="E1168" s="51" t="str">
        <v>Zuoz</v>
      </c>
    </row>
    <row r="1169" spans="1:5">
      <c r="A1169" s="51">
        <v>8777</v>
      </c>
      <c r="B1169" s="51" t="s">
        <v>1317</v>
      </c>
      <c r="C1169" s="51" t="s">
        <v>1304</v>
      </c>
      <c r="D1169" s="51" t="s">
        <v>1295</v>
      </c>
      <c r="E1169" s="51" t="str">
        <v>Bregaglia</v>
      </c>
    </row>
    <row r="1170" spans="1:5">
      <c r="A1170" s="51">
        <v>8782</v>
      </c>
      <c r="B1170" s="51" t="s">
        <v>1318</v>
      </c>
      <c r="C1170" s="51" t="s">
        <v>1304</v>
      </c>
      <c r="D1170" s="51" t="s">
        <v>1295</v>
      </c>
      <c r="E1170" s="51" t="str">
        <v>Buseno</v>
      </c>
    </row>
    <row r="1171" spans="1:5">
      <c r="A1171" s="51">
        <v>8783</v>
      </c>
      <c r="B1171" s="51" t="s">
        <v>1319</v>
      </c>
      <c r="C1171" s="51" t="s">
        <v>1304</v>
      </c>
      <c r="D1171" s="51" t="s">
        <v>1295</v>
      </c>
      <c r="E1171" s="51" t="str">
        <v>Castaneda</v>
      </c>
    </row>
    <row r="1172" spans="1:5">
      <c r="A1172" s="51">
        <v>8784</v>
      </c>
      <c r="B1172" s="51" t="s">
        <v>1320</v>
      </c>
      <c r="C1172" s="51" t="s">
        <v>1304</v>
      </c>
      <c r="D1172" s="51" t="s">
        <v>1295</v>
      </c>
      <c r="E1172" s="51" t="str">
        <v>Rossa</v>
      </c>
    </row>
    <row r="1173" spans="1:5">
      <c r="A1173" s="51">
        <v>8750</v>
      </c>
      <c r="B1173" s="51" t="s">
        <v>1321</v>
      </c>
      <c r="C1173" s="51" t="s">
        <v>1321</v>
      </c>
      <c r="D1173" s="51" t="s">
        <v>1295</v>
      </c>
      <c r="E1173" s="51" t="str">
        <v>Santa Maria in Calanca</v>
      </c>
    </row>
    <row r="1174" spans="1:5">
      <c r="A1174" s="51">
        <v>8750</v>
      </c>
      <c r="B1174" s="51" t="s">
        <v>1322</v>
      </c>
      <c r="C1174" s="51" t="s">
        <v>1321</v>
      </c>
      <c r="D1174" s="51" t="s">
        <v>1295</v>
      </c>
      <c r="E1174" s="51" t="str">
        <v>Lostallo</v>
      </c>
    </row>
    <row r="1175" spans="1:5">
      <c r="A1175" s="51">
        <v>8750</v>
      </c>
      <c r="B1175" s="51" t="s">
        <v>1323</v>
      </c>
      <c r="C1175" s="51" t="s">
        <v>1321</v>
      </c>
      <c r="D1175" s="51" t="s">
        <v>1295</v>
      </c>
      <c r="E1175" s="51" t="str">
        <v>Mesocco</v>
      </c>
    </row>
    <row r="1176" spans="1:5">
      <c r="A1176" s="51">
        <v>8754</v>
      </c>
      <c r="B1176" s="51" t="s">
        <v>1324</v>
      </c>
      <c r="C1176" s="51" t="s">
        <v>1321</v>
      </c>
      <c r="D1176" s="51" t="s">
        <v>1295</v>
      </c>
      <c r="E1176" s="51" t="str">
        <v>Soazza</v>
      </c>
    </row>
    <row r="1177" spans="1:5">
      <c r="A1177" s="51">
        <v>8755</v>
      </c>
      <c r="B1177" s="51" t="s">
        <v>1325</v>
      </c>
      <c r="C1177" s="51" t="s">
        <v>1321</v>
      </c>
      <c r="D1177" s="51" t="s">
        <v>1295</v>
      </c>
      <c r="E1177" s="51" t="str">
        <v>Cama</v>
      </c>
    </row>
    <row r="1178" spans="1:5">
      <c r="A1178" s="51">
        <v>6319</v>
      </c>
      <c r="B1178" s="51" t="s">
        <v>1326</v>
      </c>
      <c r="C1178" s="51" t="s">
        <v>1327</v>
      </c>
      <c r="D1178" s="51" t="s">
        <v>1328</v>
      </c>
      <c r="E1178" s="51" t="str">
        <v>Grono</v>
      </c>
    </row>
    <row r="1179" spans="1:5">
      <c r="A1179" s="51">
        <v>6340</v>
      </c>
      <c r="B1179" s="51" t="s">
        <v>1327</v>
      </c>
      <c r="C1179" s="51" t="s">
        <v>1327</v>
      </c>
      <c r="D1179" s="51" t="s">
        <v>1328</v>
      </c>
      <c r="E1179" s="51" t="str">
        <v>Roveredo (GR)</v>
      </c>
    </row>
    <row r="1180" spans="1:5">
      <c r="A1180" s="51">
        <v>6330</v>
      </c>
      <c r="B1180" s="51" t="s">
        <v>1329</v>
      </c>
      <c r="C1180" s="51" t="s">
        <v>1329</v>
      </c>
      <c r="D1180" s="51" t="s">
        <v>1328</v>
      </c>
      <c r="E1180" s="51" t="str">
        <v>San Vittore</v>
      </c>
    </row>
    <row r="1181" spans="1:5">
      <c r="A1181" s="51">
        <v>6332</v>
      </c>
      <c r="B1181" s="51" t="s">
        <v>1330</v>
      </c>
      <c r="C1181" s="51" t="s">
        <v>1329</v>
      </c>
      <c r="D1181" s="51" t="s">
        <v>1328</v>
      </c>
      <c r="E1181" s="51" t="str">
        <v>Calanca</v>
      </c>
    </row>
    <row r="1182" spans="1:5">
      <c r="A1182" s="51">
        <v>6331</v>
      </c>
      <c r="B1182" s="51" t="s">
        <v>1331</v>
      </c>
      <c r="C1182" s="51" t="s">
        <v>1331</v>
      </c>
      <c r="D1182" s="51" t="s">
        <v>1328</v>
      </c>
      <c r="E1182" s="51" t="str">
        <v>Val Müstair</v>
      </c>
    </row>
    <row r="1183" spans="1:5">
      <c r="A1183" s="51">
        <v>6333</v>
      </c>
      <c r="B1183" s="51" t="s">
        <v>1332</v>
      </c>
      <c r="C1183" s="51" t="s">
        <v>1331</v>
      </c>
      <c r="D1183" s="51" t="s">
        <v>1328</v>
      </c>
      <c r="E1183" s="51" t="str">
        <v>Davos</v>
      </c>
    </row>
    <row r="1184" spans="1:5">
      <c r="A1184" s="51">
        <v>6313</v>
      </c>
      <c r="B1184" s="51" t="s">
        <v>1333</v>
      </c>
      <c r="C1184" s="51" t="s">
        <v>1333</v>
      </c>
      <c r="D1184" s="51" t="s">
        <v>1328</v>
      </c>
      <c r="E1184" s="51" t="str">
        <v>Fideris</v>
      </c>
    </row>
    <row r="1185" spans="1:5">
      <c r="A1185" s="51">
        <v>6313</v>
      </c>
      <c r="B1185" s="51" t="s">
        <v>1333</v>
      </c>
      <c r="C1185" s="51" t="s">
        <v>1333</v>
      </c>
      <c r="D1185" s="51" t="s">
        <v>1328</v>
      </c>
      <c r="E1185" s="51" t="str">
        <v>Furna</v>
      </c>
    </row>
    <row r="1186" spans="1:5">
      <c r="A1186" s="51">
        <v>6313</v>
      </c>
      <c r="B1186" s="51" t="s">
        <v>1334</v>
      </c>
      <c r="C1186" s="51" t="s">
        <v>1333</v>
      </c>
      <c r="D1186" s="51" t="s">
        <v>1328</v>
      </c>
      <c r="E1186" s="51" t="str">
        <v>Jenaz</v>
      </c>
    </row>
    <row r="1187" spans="1:5">
      <c r="A1187" s="51">
        <v>6313</v>
      </c>
      <c r="B1187" s="51" t="s">
        <v>1335</v>
      </c>
      <c r="C1187" s="51" t="s">
        <v>1333</v>
      </c>
      <c r="D1187" s="51" t="s">
        <v>1328</v>
      </c>
      <c r="E1187" s="51" t="str">
        <v>Klosters</v>
      </c>
    </row>
    <row r="1188" spans="1:5">
      <c r="A1188" s="51">
        <v>6340</v>
      </c>
      <c r="B1188" s="51" t="s">
        <v>1336</v>
      </c>
      <c r="C1188" s="51" t="s">
        <v>1337</v>
      </c>
      <c r="D1188" s="51" t="s">
        <v>1328</v>
      </c>
      <c r="E1188" s="51" t="str">
        <v>Conters im Prättigau</v>
      </c>
    </row>
    <row r="1189" spans="1:5">
      <c r="A1189" s="51">
        <v>6345</v>
      </c>
      <c r="B1189" s="51" t="s">
        <v>1337</v>
      </c>
      <c r="C1189" s="51" t="s">
        <v>1337</v>
      </c>
      <c r="D1189" s="51" t="s">
        <v>1328</v>
      </c>
      <c r="E1189" s="51" t="str">
        <v>Küblis</v>
      </c>
    </row>
    <row r="1190" spans="1:5">
      <c r="A1190" s="51">
        <v>6315</v>
      </c>
      <c r="B1190" s="51" t="s">
        <v>1338</v>
      </c>
      <c r="C1190" s="51" t="s">
        <v>1338</v>
      </c>
      <c r="D1190" s="51" t="s">
        <v>1328</v>
      </c>
      <c r="E1190" s="51" t="str">
        <v>Luzein</v>
      </c>
    </row>
    <row r="1191" spans="1:5">
      <c r="A1191" s="51">
        <v>6315</v>
      </c>
      <c r="B1191" s="51" t="s">
        <v>1339</v>
      </c>
      <c r="C1191" s="51" t="s">
        <v>1338</v>
      </c>
      <c r="D1191" s="51" t="s">
        <v>1328</v>
      </c>
      <c r="E1191" s="51" t="str">
        <v>Chur</v>
      </c>
    </row>
    <row r="1192" spans="1:5">
      <c r="A1192" s="51">
        <v>6315</v>
      </c>
      <c r="B1192" s="51" t="s">
        <v>1340</v>
      </c>
      <c r="C1192" s="51" t="s">
        <v>1338</v>
      </c>
      <c r="D1192" s="51" t="s">
        <v>1328</v>
      </c>
      <c r="E1192" s="51" t="str">
        <v>Churwalden</v>
      </c>
    </row>
    <row r="1193" spans="1:5">
      <c r="A1193" s="51">
        <v>6343</v>
      </c>
      <c r="B1193" s="51" t="s">
        <v>1341</v>
      </c>
      <c r="C1193" s="51" t="s">
        <v>1342</v>
      </c>
      <c r="D1193" s="51" t="s">
        <v>1328</v>
      </c>
      <c r="E1193" s="51" t="str">
        <v>Arosa</v>
      </c>
    </row>
    <row r="1194" spans="1:5">
      <c r="A1194" s="51">
        <v>6343</v>
      </c>
      <c r="B1194" s="51" t="s">
        <v>1343</v>
      </c>
      <c r="C1194" s="51" t="s">
        <v>1342</v>
      </c>
      <c r="D1194" s="51" t="s">
        <v>1328</v>
      </c>
      <c r="E1194" s="51" t="str">
        <v>Tschiertschen-Praden</v>
      </c>
    </row>
    <row r="1195" spans="1:5">
      <c r="A1195" s="51">
        <v>6343</v>
      </c>
      <c r="B1195" s="51" t="s">
        <v>1342</v>
      </c>
      <c r="C1195" s="51" t="s">
        <v>1342</v>
      </c>
      <c r="D1195" s="51" t="s">
        <v>1328</v>
      </c>
      <c r="E1195" s="51" t="str">
        <v>Trimmis</v>
      </c>
    </row>
    <row r="1196" spans="1:5">
      <c r="A1196" s="51">
        <v>6343</v>
      </c>
      <c r="B1196" s="51" t="s">
        <v>1344</v>
      </c>
      <c r="C1196" s="51" t="s">
        <v>1342</v>
      </c>
      <c r="D1196" s="51" t="s">
        <v>1328</v>
      </c>
      <c r="E1196" s="51" t="str">
        <v>Untervaz</v>
      </c>
    </row>
    <row r="1197" spans="1:5">
      <c r="A1197" s="51">
        <v>6312</v>
      </c>
      <c r="B1197" s="51" t="s">
        <v>1345</v>
      </c>
      <c r="C1197" s="51" t="s">
        <v>1345</v>
      </c>
      <c r="D1197" s="51" t="s">
        <v>1328</v>
      </c>
      <c r="E1197" s="51" t="str">
        <v>Zizers</v>
      </c>
    </row>
    <row r="1198" spans="1:5">
      <c r="A1198" s="51">
        <v>6314</v>
      </c>
      <c r="B1198" s="51" t="s">
        <v>1346</v>
      </c>
      <c r="C1198" s="51" t="s">
        <v>1346</v>
      </c>
      <c r="D1198" s="51" t="s">
        <v>1328</v>
      </c>
      <c r="E1198" s="51" t="str">
        <v>Fläsch</v>
      </c>
    </row>
    <row r="1199" spans="1:5">
      <c r="A1199" s="51">
        <v>6314</v>
      </c>
      <c r="B1199" s="51" t="s">
        <v>1347</v>
      </c>
      <c r="C1199" s="51" t="s">
        <v>1346</v>
      </c>
      <c r="D1199" s="51" t="s">
        <v>1328</v>
      </c>
      <c r="E1199" s="51" t="str">
        <v>Jenins</v>
      </c>
    </row>
    <row r="1200" spans="1:5">
      <c r="A1200" s="51">
        <v>6318</v>
      </c>
      <c r="B1200" s="51" t="s">
        <v>1348</v>
      </c>
      <c r="C1200" s="51" t="s">
        <v>1348</v>
      </c>
      <c r="D1200" s="51" t="s">
        <v>1328</v>
      </c>
      <c r="E1200" s="51" t="str">
        <v>Maienfeld</v>
      </c>
    </row>
    <row r="1201" spans="1:5">
      <c r="A1201" s="51">
        <v>6300</v>
      </c>
      <c r="B1201" s="51" t="s">
        <v>1349</v>
      </c>
      <c r="C1201" s="51" t="s">
        <v>1349</v>
      </c>
      <c r="D1201" s="51" t="s">
        <v>1328</v>
      </c>
      <c r="E1201" s="51" t="str">
        <v>Malans</v>
      </c>
    </row>
    <row r="1202" spans="1:5">
      <c r="A1202" s="51">
        <v>6300</v>
      </c>
      <c r="B1202" s="51" t="s">
        <v>1350</v>
      </c>
      <c r="C1202" s="51" t="s">
        <v>1349</v>
      </c>
      <c r="D1202" s="51" t="s">
        <v>1328</v>
      </c>
      <c r="E1202" s="51" t="str">
        <v>Landquart</v>
      </c>
    </row>
    <row r="1203" spans="1:5">
      <c r="A1203" s="51">
        <v>6317</v>
      </c>
      <c r="B1203" s="51" t="s">
        <v>1351</v>
      </c>
      <c r="C1203" s="51" t="s">
        <v>1349</v>
      </c>
      <c r="D1203" s="51" t="s">
        <v>1328</v>
      </c>
      <c r="E1203" s="51" t="str">
        <v>Grüsch</v>
      </c>
    </row>
    <row r="1204" spans="1:5">
      <c r="A1204" s="51">
        <v>1473</v>
      </c>
      <c r="B1204" s="51" t="s">
        <v>1352</v>
      </c>
      <c r="C1204" s="51" t="s">
        <v>1353</v>
      </c>
      <c r="D1204" s="51" t="s">
        <v>1354</v>
      </c>
      <c r="E1204" s="51" t="str">
        <v>Schiers</v>
      </c>
    </row>
    <row r="1205" spans="1:5">
      <c r="A1205" s="51">
        <v>1482</v>
      </c>
      <c r="B1205" s="51" t="s">
        <v>1355</v>
      </c>
      <c r="C1205" s="51" t="s">
        <v>1356</v>
      </c>
      <c r="D1205" s="51" t="s">
        <v>1354</v>
      </c>
      <c r="E1205" s="51" t="str">
        <v>Seewis im Prättigau</v>
      </c>
    </row>
    <row r="1206" spans="1:5">
      <c r="A1206" s="51">
        <v>1483</v>
      </c>
      <c r="B1206" s="51" t="s">
        <v>1357</v>
      </c>
      <c r="C1206" s="51" t="s">
        <v>1356</v>
      </c>
      <c r="D1206" s="51" t="s">
        <v>1354</v>
      </c>
      <c r="E1206" s="51" t="str">
        <v>Breil/Brigels</v>
      </c>
    </row>
    <row r="1207" spans="1:5">
      <c r="A1207" s="51">
        <v>1532</v>
      </c>
      <c r="B1207" s="51" t="s">
        <v>1358</v>
      </c>
      <c r="C1207" s="51" t="s">
        <v>1358</v>
      </c>
      <c r="D1207" s="51" t="s">
        <v>1354</v>
      </c>
      <c r="E1207" s="51" t="str">
        <v>Disentis/Mustér</v>
      </c>
    </row>
    <row r="1208" spans="1:5">
      <c r="A1208" s="51">
        <v>1544</v>
      </c>
      <c r="B1208" s="51" t="s">
        <v>1359</v>
      </c>
      <c r="C1208" s="51" t="s">
        <v>1359</v>
      </c>
      <c r="D1208" s="51" t="s">
        <v>1354</v>
      </c>
      <c r="E1208" s="51" t="str">
        <v>Medel (Lucmagn)</v>
      </c>
    </row>
    <row r="1209" spans="1:5">
      <c r="A1209" s="51">
        <v>1470</v>
      </c>
      <c r="B1209" s="51" t="s">
        <v>1360</v>
      </c>
      <c r="C1209" s="51" t="s">
        <v>1361</v>
      </c>
      <c r="D1209" s="51" t="s">
        <v>1354</v>
      </c>
      <c r="E1209" s="51" t="str">
        <v>Sumvitg</v>
      </c>
    </row>
    <row r="1210" spans="1:5">
      <c r="A1210" s="51">
        <v>1470</v>
      </c>
      <c r="B1210" s="51" t="s">
        <v>1362</v>
      </c>
      <c r="C1210" s="51" t="s">
        <v>1361</v>
      </c>
      <c r="D1210" s="51" t="s">
        <v>1354</v>
      </c>
      <c r="E1210" s="51" t="str">
        <v>Tujetsch</v>
      </c>
    </row>
    <row r="1211" spans="1:5">
      <c r="A1211" s="51">
        <v>1470</v>
      </c>
      <c r="B1211" s="51" t="s">
        <v>1363</v>
      </c>
      <c r="C1211" s="51" t="s">
        <v>1361</v>
      </c>
      <c r="D1211" s="51" t="s">
        <v>1354</v>
      </c>
      <c r="E1211" s="51" t="str">
        <v>Trun</v>
      </c>
    </row>
    <row r="1212" spans="1:5">
      <c r="A1212" s="51">
        <v>1533</v>
      </c>
      <c r="B1212" s="51" t="s">
        <v>1364</v>
      </c>
      <c r="C1212" s="51" t="s">
        <v>1364</v>
      </c>
      <c r="D1212" s="51" t="s">
        <v>1354</v>
      </c>
      <c r="E1212" s="51" t="str">
        <v>Obersaxen Mundaun</v>
      </c>
    </row>
    <row r="1213" spans="1:5">
      <c r="A1213" s="51">
        <v>1774</v>
      </c>
      <c r="B1213" s="51" t="s">
        <v>1365</v>
      </c>
      <c r="C1213" s="51" t="s">
        <v>1366</v>
      </c>
      <c r="D1213" s="51" t="s">
        <v>1354</v>
      </c>
      <c r="E1213" s="51" t="str">
        <v>Aarau</v>
      </c>
    </row>
    <row r="1214" spans="1:5">
      <c r="A1214" s="51">
        <v>1774</v>
      </c>
      <c r="B1214" s="51" t="s">
        <v>1365</v>
      </c>
      <c r="C1214" s="51" t="s">
        <v>1366</v>
      </c>
      <c r="D1214" s="51" t="s">
        <v>1354</v>
      </c>
      <c r="E1214" s="51" t="str">
        <v>Biberstein</v>
      </c>
    </row>
    <row r="1215" spans="1:5">
      <c r="A1215" s="51">
        <v>1774</v>
      </c>
      <c r="B1215" s="51" t="s">
        <v>1367</v>
      </c>
      <c r="C1215" s="51" t="s">
        <v>1366</v>
      </c>
      <c r="D1215" s="51" t="s">
        <v>1354</v>
      </c>
      <c r="E1215" s="51" t="str">
        <v>Buchs (AG)</v>
      </c>
    </row>
    <row r="1216" spans="1:5">
      <c r="A1216" s="51">
        <v>1775</v>
      </c>
      <c r="B1216" s="51" t="s">
        <v>1368</v>
      </c>
      <c r="C1216" s="51" t="s">
        <v>1366</v>
      </c>
      <c r="D1216" s="51" t="s">
        <v>1354</v>
      </c>
      <c r="E1216" s="51" t="str">
        <v>Densbüren</v>
      </c>
    </row>
    <row r="1217" spans="1:5">
      <c r="A1217" s="51">
        <v>1775</v>
      </c>
      <c r="B1217" s="51" t="s">
        <v>1369</v>
      </c>
      <c r="C1217" s="51" t="s">
        <v>1366</v>
      </c>
      <c r="D1217" s="51" t="s">
        <v>1354</v>
      </c>
      <c r="E1217" s="51" t="str">
        <v>Erlinsbach (AG)</v>
      </c>
    </row>
    <row r="1218" spans="1:5">
      <c r="A1218" s="51">
        <v>1776</v>
      </c>
      <c r="B1218" s="51" t="s">
        <v>1370</v>
      </c>
      <c r="C1218" s="51" t="s">
        <v>1366</v>
      </c>
      <c r="D1218" s="51" t="s">
        <v>1354</v>
      </c>
      <c r="E1218" s="51" t="str">
        <v>Gränichen</v>
      </c>
    </row>
    <row r="1219" spans="1:5">
      <c r="A1219" s="51">
        <v>1485</v>
      </c>
      <c r="B1219" s="51" t="s">
        <v>1371</v>
      </c>
      <c r="C1219" s="51" t="s">
        <v>1371</v>
      </c>
      <c r="D1219" s="51" t="s">
        <v>1354</v>
      </c>
      <c r="E1219" s="51" t="str">
        <v>Hirschthal</v>
      </c>
    </row>
    <row r="1220" spans="1:5">
      <c r="A1220" s="51">
        <v>1410</v>
      </c>
      <c r="B1220" s="51" t="s">
        <v>1372</v>
      </c>
      <c r="C1220" s="51" t="s">
        <v>1372</v>
      </c>
      <c r="D1220" s="51" t="s">
        <v>1354</v>
      </c>
      <c r="E1220" s="51" t="str">
        <v>Küttigen</v>
      </c>
    </row>
    <row r="1221" spans="1:5">
      <c r="A1221" s="51">
        <v>1566</v>
      </c>
      <c r="B1221" s="51" t="s">
        <v>1373</v>
      </c>
      <c r="C1221" s="51" t="s">
        <v>1374</v>
      </c>
      <c r="D1221" s="51" t="s">
        <v>1354</v>
      </c>
      <c r="E1221" s="51" t="str">
        <v>Muhen</v>
      </c>
    </row>
    <row r="1222" spans="1:5">
      <c r="A1222" s="51">
        <v>1566</v>
      </c>
      <c r="B1222" s="51" t="s">
        <v>1375</v>
      </c>
      <c r="C1222" s="51" t="s">
        <v>1374</v>
      </c>
      <c r="D1222" s="51" t="s">
        <v>1354</v>
      </c>
      <c r="E1222" s="51" t="str">
        <v>Oberentfelden</v>
      </c>
    </row>
    <row r="1223" spans="1:5">
      <c r="A1223" s="51">
        <v>1541</v>
      </c>
      <c r="B1223" s="51" t="s">
        <v>1376</v>
      </c>
      <c r="C1223" s="51" t="s">
        <v>1376</v>
      </c>
      <c r="D1223" s="51" t="s">
        <v>1354</v>
      </c>
      <c r="E1223" s="51" t="str">
        <v>Suhr</v>
      </c>
    </row>
    <row r="1224" spans="1:5">
      <c r="A1224" s="51">
        <v>1527</v>
      </c>
      <c r="B1224" s="51" t="s">
        <v>1377</v>
      </c>
      <c r="C1224" s="51" t="s">
        <v>1378</v>
      </c>
      <c r="D1224" s="51" t="s">
        <v>1354</v>
      </c>
      <c r="E1224" s="51" t="str">
        <v>Unterentfelden</v>
      </c>
    </row>
    <row r="1225" spans="1:5">
      <c r="A1225" s="51">
        <v>1528</v>
      </c>
      <c r="B1225" s="51" t="s">
        <v>1378</v>
      </c>
      <c r="C1225" s="51" t="s">
        <v>1378</v>
      </c>
      <c r="D1225" s="51" t="s">
        <v>1354</v>
      </c>
      <c r="E1225" s="51" t="str">
        <v>Baden</v>
      </c>
    </row>
    <row r="1226" spans="1:5">
      <c r="A1226" s="51">
        <v>1528</v>
      </c>
      <c r="B1226" s="51" t="s">
        <v>1379</v>
      </c>
      <c r="C1226" s="51" t="s">
        <v>1378</v>
      </c>
      <c r="D1226" s="51" t="s">
        <v>1354</v>
      </c>
      <c r="E1226" s="51" t="str">
        <v>Bellikon</v>
      </c>
    </row>
    <row r="1227" spans="1:5">
      <c r="A1227" s="51">
        <v>1529</v>
      </c>
      <c r="B1227" s="51" t="s">
        <v>1380</v>
      </c>
      <c r="C1227" s="51" t="s">
        <v>1378</v>
      </c>
      <c r="D1227" s="51" t="s">
        <v>1354</v>
      </c>
      <c r="E1227" s="51" t="str">
        <v>Bergdietikon</v>
      </c>
    </row>
    <row r="1228" spans="1:5">
      <c r="A1228" s="51">
        <v>1534</v>
      </c>
      <c r="B1228" s="51" t="s">
        <v>1381</v>
      </c>
      <c r="C1228" s="51" t="s">
        <v>1378</v>
      </c>
      <c r="D1228" s="51" t="s">
        <v>1354</v>
      </c>
      <c r="E1228" s="51" t="str">
        <v>Birmenstorf (AG)</v>
      </c>
    </row>
    <row r="1229" spans="1:5">
      <c r="A1229" s="51">
        <v>1565</v>
      </c>
      <c r="B1229" s="51" t="s">
        <v>1382</v>
      </c>
      <c r="C1229" s="51" t="s">
        <v>1382</v>
      </c>
      <c r="D1229" s="51" t="s">
        <v>1354</v>
      </c>
      <c r="E1229" s="51" t="str">
        <v>Ennetbaden</v>
      </c>
    </row>
    <row r="1230" spans="1:5">
      <c r="A1230" s="51">
        <v>1483</v>
      </c>
      <c r="B1230" s="51" t="s">
        <v>1383</v>
      </c>
      <c r="C1230" s="51" t="s">
        <v>1384</v>
      </c>
      <c r="D1230" s="51" t="s">
        <v>1354</v>
      </c>
      <c r="E1230" s="51" t="str">
        <v>Fislisbach</v>
      </c>
    </row>
    <row r="1231" spans="1:5">
      <c r="A1231" s="51">
        <v>1483</v>
      </c>
      <c r="B1231" s="51" t="s">
        <v>1385</v>
      </c>
      <c r="C1231" s="51" t="s">
        <v>1384</v>
      </c>
      <c r="D1231" s="51" t="s">
        <v>1354</v>
      </c>
      <c r="E1231" s="51" t="str">
        <v>Freienwil</v>
      </c>
    </row>
    <row r="1232" spans="1:5">
      <c r="A1232" s="51">
        <v>1484</v>
      </c>
      <c r="B1232" s="51" t="s">
        <v>1386</v>
      </c>
      <c r="C1232" s="51" t="s">
        <v>1384</v>
      </c>
      <c r="D1232" s="51" t="s">
        <v>1354</v>
      </c>
      <c r="E1232" s="51" t="str">
        <v>Gebenstorf</v>
      </c>
    </row>
    <row r="1233" spans="1:5">
      <c r="A1233" s="51">
        <v>1484</v>
      </c>
      <c r="B1233" s="51" t="s">
        <v>1387</v>
      </c>
      <c r="C1233" s="51" t="s">
        <v>1384</v>
      </c>
      <c r="D1233" s="51" t="s">
        <v>1354</v>
      </c>
      <c r="E1233" s="51" t="str">
        <v>Killwangen</v>
      </c>
    </row>
    <row r="1234" spans="1:5">
      <c r="A1234" s="51">
        <v>1567</v>
      </c>
      <c r="B1234" s="51" t="s">
        <v>1388</v>
      </c>
      <c r="C1234" s="51" t="s">
        <v>1389</v>
      </c>
      <c r="D1234" s="51" t="s">
        <v>1354</v>
      </c>
      <c r="E1234" s="51" t="str">
        <v>Künten</v>
      </c>
    </row>
    <row r="1235" spans="1:5">
      <c r="A1235" s="51">
        <v>1568</v>
      </c>
      <c r="B1235" s="51" t="s">
        <v>1390</v>
      </c>
      <c r="C1235" s="51" t="s">
        <v>1389</v>
      </c>
      <c r="D1235" s="51" t="s">
        <v>1354</v>
      </c>
      <c r="E1235" s="51" t="str">
        <v>Mägenwil</v>
      </c>
    </row>
    <row r="1236" spans="1:5">
      <c r="A1236" s="51">
        <v>1563</v>
      </c>
      <c r="B1236" s="51" t="s">
        <v>1391</v>
      </c>
      <c r="C1236" s="51" t="s">
        <v>1392</v>
      </c>
      <c r="D1236" s="51" t="s">
        <v>1354</v>
      </c>
      <c r="E1236" s="51" t="str">
        <v>Mellingen</v>
      </c>
    </row>
    <row r="1237" spans="1:5">
      <c r="A1237" s="51">
        <v>1564</v>
      </c>
      <c r="B1237" s="51" t="s">
        <v>1393</v>
      </c>
      <c r="C1237" s="51" t="s">
        <v>1392</v>
      </c>
      <c r="D1237" s="51" t="s">
        <v>1354</v>
      </c>
      <c r="E1237" s="51" t="str">
        <v>Neuenhof</v>
      </c>
    </row>
    <row r="1238" spans="1:5">
      <c r="A1238" s="51">
        <v>1773</v>
      </c>
      <c r="B1238" s="51" t="s">
        <v>1394</v>
      </c>
      <c r="C1238" s="51" t="s">
        <v>1392</v>
      </c>
      <c r="D1238" s="51" t="s">
        <v>1354</v>
      </c>
      <c r="E1238" s="51" t="str">
        <v>Niederrohrdorf</v>
      </c>
    </row>
    <row r="1239" spans="1:5">
      <c r="A1239" s="51">
        <v>1773</v>
      </c>
      <c r="B1239" s="51" t="s">
        <v>1395</v>
      </c>
      <c r="C1239" s="51" t="s">
        <v>1392</v>
      </c>
      <c r="D1239" s="51" t="s">
        <v>1354</v>
      </c>
      <c r="E1239" s="51" t="str">
        <v>Oberrohrdorf</v>
      </c>
    </row>
    <row r="1240" spans="1:5">
      <c r="A1240" s="51">
        <v>1773</v>
      </c>
      <c r="B1240" s="51" t="s">
        <v>1396</v>
      </c>
      <c r="C1240" s="51" t="s">
        <v>1392</v>
      </c>
      <c r="D1240" s="51" t="s">
        <v>1354</v>
      </c>
      <c r="E1240" s="51" t="str">
        <v>Obersiggenthal</v>
      </c>
    </row>
    <row r="1241" spans="1:5">
      <c r="A1241" s="51">
        <v>1470</v>
      </c>
      <c r="B1241" s="51" t="s">
        <v>1397</v>
      </c>
      <c r="C1241" s="51" t="s">
        <v>1398</v>
      </c>
      <c r="D1241" s="51" t="s">
        <v>1354</v>
      </c>
      <c r="E1241" s="51" t="str">
        <v>Remetschwil</v>
      </c>
    </row>
    <row r="1242" spans="1:5">
      <c r="A1242" s="51">
        <v>1473</v>
      </c>
      <c r="B1242" s="51" t="s">
        <v>1399</v>
      </c>
      <c r="C1242" s="51" t="s">
        <v>1398</v>
      </c>
      <c r="D1242" s="51" t="s">
        <v>1354</v>
      </c>
      <c r="E1242" s="51" t="str">
        <v>Spreitenbach</v>
      </c>
    </row>
    <row r="1243" spans="1:5">
      <c r="A1243" s="51">
        <v>1473</v>
      </c>
      <c r="B1243" s="51" t="s">
        <v>1399</v>
      </c>
      <c r="C1243" s="51" t="s">
        <v>1398</v>
      </c>
      <c r="D1243" s="51" t="s">
        <v>1354</v>
      </c>
      <c r="E1243" s="51" t="str">
        <v>Stetten (AG)</v>
      </c>
    </row>
    <row r="1244" spans="1:5">
      <c r="A1244" s="51">
        <v>1475</v>
      </c>
      <c r="B1244" s="51" t="s">
        <v>1400</v>
      </c>
      <c r="C1244" s="51" t="s">
        <v>1398</v>
      </c>
      <c r="D1244" s="51" t="s">
        <v>1354</v>
      </c>
      <c r="E1244" s="51" t="str">
        <v>Turgi</v>
      </c>
    </row>
    <row r="1245" spans="1:5">
      <c r="A1245" s="51">
        <v>1475</v>
      </c>
      <c r="B1245" s="51" t="s">
        <v>1401</v>
      </c>
      <c r="C1245" s="51" t="s">
        <v>1398</v>
      </c>
      <c r="D1245" s="51" t="s">
        <v>1354</v>
      </c>
      <c r="E1245" s="51" t="str">
        <v>Untersiggenthal</v>
      </c>
    </row>
    <row r="1246" spans="1:5">
      <c r="A1246" s="51">
        <v>1475</v>
      </c>
      <c r="B1246" s="51" t="s">
        <v>1402</v>
      </c>
      <c r="C1246" s="51" t="s">
        <v>1398</v>
      </c>
      <c r="D1246" s="51" t="s">
        <v>1354</v>
      </c>
      <c r="E1246" s="51" t="str">
        <v>Wettingen</v>
      </c>
    </row>
    <row r="1247" spans="1:5">
      <c r="A1247" s="51">
        <v>1486</v>
      </c>
      <c r="B1247" s="51" t="s">
        <v>1403</v>
      </c>
      <c r="C1247" s="51" t="s">
        <v>1398</v>
      </c>
      <c r="D1247" s="51" t="s">
        <v>1354</v>
      </c>
      <c r="E1247" s="51" t="str">
        <v>Wohlenschwil</v>
      </c>
    </row>
    <row r="1248" spans="1:5">
      <c r="A1248" s="51">
        <v>1489</v>
      </c>
      <c r="B1248" s="51" t="s">
        <v>1404</v>
      </c>
      <c r="C1248" s="51" t="s">
        <v>1398</v>
      </c>
      <c r="D1248" s="51" t="s">
        <v>1354</v>
      </c>
      <c r="E1248" s="51" t="str">
        <v>Würenlingen</v>
      </c>
    </row>
    <row r="1249" spans="1:5">
      <c r="A1249" s="51">
        <v>1541</v>
      </c>
      <c r="B1249" s="51" t="s">
        <v>1405</v>
      </c>
      <c r="C1249" s="51" t="s">
        <v>1398</v>
      </c>
      <c r="D1249" s="51" t="s">
        <v>1354</v>
      </c>
      <c r="E1249" s="51" t="str">
        <v>Würenlos</v>
      </c>
    </row>
    <row r="1250" spans="1:5">
      <c r="A1250" s="51">
        <v>1541</v>
      </c>
      <c r="B1250" s="51" t="s">
        <v>1406</v>
      </c>
      <c r="C1250" s="51" t="s">
        <v>1398</v>
      </c>
      <c r="D1250" s="51" t="s">
        <v>1354</v>
      </c>
      <c r="E1250" s="51" t="str">
        <v>Ehrendingen</v>
      </c>
    </row>
    <row r="1251" spans="1:5">
      <c r="A1251" s="51">
        <v>1542</v>
      </c>
      <c r="B1251" s="51" t="s">
        <v>1407</v>
      </c>
      <c r="C1251" s="51" t="s">
        <v>1398</v>
      </c>
      <c r="D1251" s="51" t="s">
        <v>1354</v>
      </c>
      <c r="E1251" s="51" t="str">
        <v>Arni (AG)</v>
      </c>
    </row>
    <row r="1252" spans="1:5">
      <c r="A1252" s="51">
        <v>1468</v>
      </c>
      <c r="B1252" s="51" t="s">
        <v>1408</v>
      </c>
      <c r="C1252" s="51" t="s">
        <v>1409</v>
      </c>
      <c r="D1252" s="51" t="s">
        <v>1354</v>
      </c>
      <c r="E1252" s="51" t="str">
        <v>Berikon</v>
      </c>
    </row>
    <row r="1253" spans="1:5">
      <c r="A1253" s="51">
        <v>1474</v>
      </c>
      <c r="B1253" s="51" t="s">
        <v>1410</v>
      </c>
      <c r="C1253" s="51" t="s">
        <v>1409</v>
      </c>
      <c r="D1253" s="51" t="s">
        <v>1354</v>
      </c>
      <c r="E1253" s="51" t="str">
        <v>Bremgarten (AG)</v>
      </c>
    </row>
    <row r="1254" spans="1:5">
      <c r="A1254" s="51">
        <v>1673</v>
      </c>
      <c r="B1254" s="51" t="s">
        <v>1411</v>
      </c>
      <c r="C1254" s="51" t="s">
        <v>1411</v>
      </c>
      <c r="D1254" s="51" t="s">
        <v>1354</v>
      </c>
      <c r="E1254" s="51" t="str">
        <v>Büttikon</v>
      </c>
    </row>
    <row r="1255" spans="1:5">
      <c r="A1255" s="51">
        <v>1681</v>
      </c>
      <c r="B1255" s="51" t="s">
        <v>1412</v>
      </c>
      <c r="C1255" s="51" t="s">
        <v>1413</v>
      </c>
      <c r="D1255" s="51" t="s">
        <v>1354</v>
      </c>
      <c r="E1255" s="51" t="str">
        <v>Dottikon</v>
      </c>
    </row>
    <row r="1256" spans="1:5">
      <c r="A1256" s="51">
        <v>1681</v>
      </c>
      <c r="B1256" s="51" t="s">
        <v>1414</v>
      </c>
      <c r="C1256" s="51" t="s">
        <v>1413</v>
      </c>
      <c r="D1256" s="51" t="s">
        <v>1354</v>
      </c>
      <c r="E1256" s="51" t="str">
        <v>Eggenwil</v>
      </c>
    </row>
    <row r="1257" spans="1:5">
      <c r="A1257" s="51">
        <v>1608</v>
      </c>
      <c r="B1257" s="51" t="s">
        <v>1415</v>
      </c>
      <c r="C1257" s="51" t="s">
        <v>1415</v>
      </c>
      <c r="D1257" s="51" t="s">
        <v>1354</v>
      </c>
      <c r="E1257" s="51" t="str">
        <v>Fischbach-Göslikon</v>
      </c>
    </row>
    <row r="1258" spans="1:5">
      <c r="A1258" s="51">
        <v>1689</v>
      </c>
      <c r="B1258" s="51" t="s">
        <v>1416</v>
      </c>
      <c r="C1258" s="51" t="s">
        <v>1417</v>
      </c>
      <c r="D1258" s="51" t="s">
        <v>1354</v>
      </c>
      <c r="E1258" s="51" t="str">
        <v>Hägglingen</v>
      </c>
    </row>
    <row r="1259" spans="1:5">
      <c r="A1259" s="51">
        <v>1553</v>
      </c>
      <c r="B1259" s="51" t="s">
        <v>1418</v>
      </c>
      <c r="C1259" s="51" t="s">
        <v>1418</v>
      </c>
      <c r="D1259" s="51" t="s">
        <v>1354</v>
      </c>
      <c r="E1259" s="51" t="str">
        <v>Jonen</v>
      </c>
    </row>
    <row r="1260" spans="1:5">
      <c r="A1260" s="51">
        <v>1673</v>
      </c>
      <c r="B1260" s="51" t="s">
        <v>1419</v>
      </c>
      <c r="C1260" s="51" t="s">
        <v>1420</v>
      </c>
      <c r="D1260" s="51" t="s">
        <v>1354</v>
      </c>
      <c r="E1260" s="51" t="str">
        <v>Niederwil (AG)</v>
      </c>
    </row>
    <row r="1261" spans="1:5">
      <c r="A1261" s="51">
        <v>1686</v>
      </c>
      <c r="B1261" s="51" t="s">
        <v>1421</v>
      </c>
      <c r="C1261" s="51" t="s">
        <v>1422</v>
      </c>
      <c r="D1261" s="51" t="s">
        <v>1354</v>
      </c>
      <c r="E1261" s="51" t="str">
        <v>Oberlunkhofen</v>
      </c>
    </row>
    <row r="1262" spans="1:5">
      <c r="A1262" s="51">
        <v>1692</v>
      </c>
      <c r="B1262" s="51" t="s">
        <v>1423</v>
      </c>
      <c r="C1262" s="51" t="s">
        <v>1423</v>
      </c>
      <c r="D1262" s="51" t="s">
        <v>1354</v>
      </c>
      <c r="E1262" s="51" t="str">
        <v>Oberwil-Lieli</v>
      </c>
    </row>
    <row r="1263" spans="1:5">
      <c r="A1263" s="51">
        <v>1680</v>
      </c>
      <c r="B1263" s="51" t="s">
        <v>1424</v>
      </c>
      <c r="C1263" s="51" t="s">
        <v>1425</v>
      </c>
      <c r="D1263" s="51" t="s">
        <v>1354</v>
      </c>
      <c r="E1263" s="51" t="str">
        <v>Rudolfstetten-Friedlisberg</v>
      </c>
    </row>
    <row r="1264" spans="1:5">
      <c r="A1264" s="51">
        <v>1684</v>
      </c>
      <c r="B1264" s="51" t="s">
        <v>1426</v>
      </c>
      <c r="C1264" s="51" t="s">
        <v>1425</v>
      </c>
      <c r="D1264" s="51" t="s">
        <v>1354</v>
      </c>
      <c r="E1264" s="51" t="str">
        <v>Sarmenstorf</v>
      </c>
    </row>
    <row r="1265" spans="1:5">
      <c r="A1265" s="51">
        <v>1674</v>
      </c>
      <c r="B1265" s="51" t="s">
        <v>1427</v>
      </c>
      <c r="C1265" s="51" t="s">
        <v>1427</v>
      </c>
      <c r="D1265" s="51" t="s">
        <v>1354</v>
      </c>
      <c r="E1265" s="51" t="str">
        <v>Tägerig</v>
      </c>
    </row>
    <row r="1266" spans="1:5">
      <c r="A1266" s="51">
        <v>1680</v>
      </c>
      <c r="B1266" s="51" t="s">
        <v>1428</v>
      </c>
      <c r="C1266" s="51" t="s">
        <v>1429</v>
      </c>
      <c r="D1266" s="51" t="s">
        <v>1354</v>
      </c>
      <c r="E1266" s="51" t="str">
        <v>Uezwil</v>
      </c>
    </row>
    <row r="1267" spans="1:5">
      <c r="A1267" s="51">
        <v>1673</v>
      </c>
      <c r="B1267" s="51" t="s">
        <v>1430</v>
      </c>
      <c r="C1267" s="51" t="s">
        <v>1431</v>
      </c>
      <c r="D1267" s="51" t="s">
        <v>1354</v>
      </c>
      <c r="E1267" s="51" t="str">
        <v>Unterlunkhofen</v>
      </c>
    </row>
    <row r="1268" spans="1:5">
      <c r="A1268" s="51">
        <v>1673</v>
      </c>
      <c r="B1268" s="51" t="s">
        <v>1432</v>
      </c>
      <c r="C1268" s="51" t="s">
        <v>1431</v>
      </c>
      <c r="D1268" s="51" t="s">
        <v>1354</v>
      </c>
      <c r="E1268" s="51" t="str">
        <v>Villmergen</v>
      </c>
    </row>
    <row r="1269" spans="1:5">
      <c r="A1269" s="51">
        <v>1673</v>
      </c>
      <c r="B1269" s="51" t="s">
        <v>1431</v>
      </c>
      <c r="C1269" s="51" t="s">
        <v>1431</v>
      </c>
      <c r="D1269" s="51" t="s">
        <v>1354</v>
      </c>
      <c r="E1269" s="51" t="str">
        <v>Widen</v>
      </c>
    </row>
    <row r="1270" spans="1:5">
      <c r="A1270" s="51">
        <v>1675</v>
      </c>
      <c r="B1270" s="51" t="s">
        <v>1433</v>
      </c>
      <c r="C1270" s="51" t="s">
        <v>1431</v>
      </c>
      <c r="D1270" s="51" t="s">
        <v>1354</v>
      </c>
      <c r="E1270" s="51" t="str">
        <v>Wohlen (AG)</v>
      </c>
    </row>
    <row r="1271" spans="1:5">
      <c r="A1271" s="51">
        <v>1676</v>
      </c>
      <c r="B1271" s="51" t="s">
        <v>1434</v>
      </c>
      <c r="C1271" s="51" t="s">
        <v>1435</v>
      </c>
      <c r="D1271" s="51" t="s">
        <v>1354</v>
      </c>
      <c r="E1271" s="51" t="str">
        <v>Zufikon</v>
      </c>
    </row>
    <row r="1272" spans="1:5">
      <c r="A1272" s="51">
        <v>1677</v>
      </c>
      <c r="B1272" s="51" t="s">
        <v>1436</v>
      </c>
      <c r="C1272" s="51" t="s">
        <v>1435</v>
      </c>
      <c r="D1272" s="51" t="s">
        <v>1354</v>
      </c>
      <c r="E1272" s="51" t="str">
        <v>Islisberg</v>
      </c>
    </row>
    <row r="1273" spans="1:5">
      <c r="A1273" s="51">
        <v>1678</v>
      </c>
      <c r="B1273" s="51" t="s">
        <v>1435</v>
      </c>
      <c r="C1273" s="51" t="s">
        <v>1435</v>
      </c>
      <c r="D1273" s="51" t="s">
        <v>1354</v>
      </c>
      <c r="E1273" s="51" t="str">
        <v>Auenstein</v>
      </c>
    </row>
    <row r="1274" spans="1:5">
      <c r="A1274" s="51">
        <v>1679</v>
      </c>
      <c r="B1274" s="51" t="s">
        <v>1437</v>
      </c>
      <c r="C1274" s="51" t="s">
        <v>1435</v>
      </c>
      <c r="D1274" s="51" t="s">
        <v>1354</v>
      </c>
      <c r="E1274" s="51" t="str">
        <v>Birr</v>
      </c>
    </row>
    <row r="1275" spans="1:5">
      <c r="A1275" s="51">
        <v>1670</v>
      </c>
      <c r="B1275" s="51" t="s">
        <v>1438</v>
      </c>
      <c r="C1275" s="51" t="s">
        <v>1438</v>
      </c>
      <c r="D1275" s="51" t="s">
        <v>1354</v>
      </c>
      <c r="E1275" s="51" t="str">
        <v>Birrhard</v>
      </c>
    </row>
    <row r="1276" spans="1:5">
      <c r="A1276" s="51">
        <v>1670</v>
      </c>
      <c r="B1276" s="51" t="s">
        <v>1439</v>
      </c>
      <c r="C1276" s="51" t="s">
        <v>1438</v>
      </c>
      <c r="D1276" s="51" t="s">
        <v>1354</v>
      </c>
      <c r="E1276" s="51" t="str">
        <v>Brugg</v>
      </c>
    </row>
    <row r="1277" spans="1:5">
      <c r="A1277" s="51">
        <v>1670</v>
      </c>
      <c r="B1277" s="51" t="s">
        <v>1440</v>
      </c>
      <c r="C1277" s="51" t="s">
        <v>1438</v>
      </c>
      <c r="D1277" s="51" t="s">
        <v>1354</v>
      </c>
      <c r="E1277" s="51" t="str">
        <v>Habsburg</v>
      </c>
    </row>
    <row r="1278" spans="1:5">
      <c r="A1278" s="51">
        <v>1674</v>
      </c>
      <c r="B1278" s="51" t="s">
        <v>1441</v>
      </c>
      <c r="C1278" s="51" t="s">
        <v>1438</v>
      </c>
      <c r="D1278" s="51" t="s">
        <v>1354</v>
      </c>
      <c r="E1278" s="51" t="str">
        <v>Hausen (AG)</v>
      </c>
    </row>
    <row r="1279" spans="1:5">
      <c r="A1279" s="51">
        <v>1674</v>
      </c>
      <c r="B1279" s="51" t="s">
        <v>1442</v>
      </c>
      <c r="C1279" s="51" t="s">
        <v>1438</v>
      </c>
      <c r="D1279" s="51" t="s">
        <v>1354</v>
      </c>
      <c r="E1279" s="51" t="str">
        <v>Lupfig</v>
      </c>
    </row>
    <row r="1280" spans="1:5">
      <c r="A1280" s="51">
        <v>1675</v>
      </c>
      <c r="B1280" s="51" t="s">
        <v>1443</v>
      </c>
      <c r="C1280" s="51" t="s">
        <v>1438</v>
      </c>
      <c r="D1280" s="51" t="s">
        <v>1354</v>
      </c>
      <c r="E1280" s="51" t="str">
        <v>Mandach</v>
      </c>
    </row>
    <row r="1281" spans="1:5">
      <c r="A1281" s="51">
        <v>1675</v>
      </c>
      <c r="B1281" s="51" t="s">
        <v>1444</v>
      </c>
      <c r="C1281" s="51" t="s">
        <v>1438</v>
      </c>
      <c r="D1281" s="51" t="s">
        <v>1354</v>
      </c>
      <c r="E1281" s="51" t="str">
        <v>Mönthal</v>
      </c>
    </row>
    <row r="1282" spans="1:5">
      <c r="A1282" s="51">
        <v>1685</v>
      </c>
      <c r="B1282" s="51" t="s">
        <v>1445</v>
      </c>
      <c r="C1282" s="51" t="s">
        <v>1446</v>
      </c>
      <c r="D1282" s="51" t="s">
        <v>1354</v>
      </c>
      <c r="E1282" s="51" t="str">
        <v>Mülligen</v>
      </c>
    </row>
    <row r="1283" spans="1:5">
      <c r="A1283" s="51">
        <v>1686</v>
      </c>
      <c r="B1283" s="51" t="s">
        <v>1447</v>
      </c>
      <c r="C1283" s="51" t="s">
        <v>1446</v>
      </c>
      <c r="D1283" s="51" t="s">
        <v>1354</v>
      </c>
      <c r="E1283" s="51" t="str">
        <v>Remigen</v>
      </c>
    </row>
    <row r="1284" spans="1:5">
      <c r="A1284" s="51">
        <v>1687</v>
      </c>
      <c r="B1284" s="51" t="s">
        <v>1446</v>
      </c>
      <c r="C1284" s="51" t="s">
        <v>1446</v>
      </c>
      <c r="D1284" s="51" t="s">
        <v>1354</v>
      </c>
      <c r="E1284" s="51" t="str">
        <v>Riniken</v>
      </c>
    </row>
    <row r="1285" spans="1:5">
      <c r="A1285" s="51">
        <v>1687</v>
      </c>
      <c r="B1285" s="51" t="s">
        <v>1448</v>
      </c>
      <c r="C1285" s="51" t="s">
        <v>1446</v>
      </c>
      <c r="D1285" s="51" t="s">
        <v>1354</v>
      </c>
      <c r="E1285" s="51" t="str">
        <v>Rüfenach</v>
      </c>
    </row>
    <row r="1286" spans="1:5">
      <c r="A1286" s="51">
        <v>1687</v>
      </c>
      <c r="B1286" s="51" t="s">
        <v>1449</v>
      </c>
      <c r="C1286" s="51" t="s">
        <v>1446</v>
      </c>
      <c r="D1286" s="51" t="s">
        <v>1354</v>
      </c>
      <c r="E1286" s="51" t="str">
        <v>Thalheim (AG)</v>
      </c>
    </row>
    <row r="1287" spans="1:5">
      <c r="A1287" s="51">
        <v>1688</v>
      </c>
      <c r="B1287" s="51" t="s">
        <v>1450</v>
      </c>
      <c r="C1287" s="51" t="s">
        <v>1446</v>
      </c>
      <c r="D1287" s="51" t="s">
        <v>1354</v>
      </c>
      <c r="E1287" s="51" t="str">
        <v>Veltheim (AG)</v>
      </c>
    </row>
    <row r="1288" spans="1:5">
      <c r="A1288" s="51">
        <v>1688</v>
      </c>
      <c r="B1288" s="51" t="s">
        <v>1451</v>
      </c>
      <c r="C1288" s="51" t="s">
        <v>1446</v>
      </c>
      <c r="D1288" s="51" t="s">
        <v>1354</v>
      </c>
      <c r="E1288" s="51" t="str">
        <v>Villigen</v>
      </c>
    </row>
    <row r="1289" spans="1:5">
      <c r="A1289" s="51">
        <v>1697</v>
      </c>
      <c r="B1289" s="51" t="s">
        <v>1452</v>
      </c>
      <c r="C1289" s="51" t="s">
        <v>1446</v>
      </c>
      <c r="D1289" s="51" t="s">
        <v>1354</v>
      </c>
      <c r="E1289" s="51" t="str">
        <v>Villnachern</v>
      </c>
    </row>
    <row r="1290" spans="1:5">
      <c r="A1290" s="51">
        <v>1697</v>
      </c>
      <c r="B1290" s="51" t="s">
        <v>1453</v>
      </c>
      <c r="C1290" s="51" t="s">
        <v>1446</v>
      </c>
      <c r="D1290" s="51" t="s">
        <v>1354</v>
      </c>
      <c r="E1290" s="51" t="str">
        <v>Windisch</v>
      </c>
    </row>
    <row r="1291" spans="1:5">
      <c r="A1291" s="51">
        <v>1694</v>
      </c>
      <c r="B1291" s="51" t="s">
        <v>1454</v>
      </c>
      <c r="C1291" s="51" t="s">
        <v>1455</v>
      </c>
      <c r="D1291" s="51" t="s">
        <v>1354</v>
      </c>
      <c r="E1291" s="51" t="str">
        <v>Bözberg</v>
      </c>
    </row>
    <row r="1292" spans="1:5">
      <c r="A1292" s="51">
        <v>1694</v>
      </c>
      <c r="B1292" s="51" t="s">
        <v>1456</v>
      </c>
      <c r="C1292" s="51" t="s">
        <v>1455</v>
      </c>
      <c r="D1292" s="51" t="s">
        <v>1354</v>
      </c>
      <c r="E1292" s="51" t="str">
        <v>Schinznach</v>
      </c>
    </row>
    <row r="1293" spans="1:5">
      <c r="A1293" s="51">
        <v>1694</v>
      </c>
      <c r="B1293" s="51" t="s">
        <v>1457</v>
      </c>
      <c r="C1293" s="51" t="s">
        <v>1455</v>
      </c>
      <c r="D1293" s="51" t="s">
        <v>1354</v>
      </c>
      <c r="E1293" s="51" t="str">
        <v>Beinwil am See</v>
      </c>
    </row>
    <row r="1294" spans="1:5">
      <c r="A1294" s="51">
        <v>1694</v>
      </c>
      <c r="B1294" s="51" t="s">
        <v>1458</v>
      </c>
      <c r="C1294" s="51" t="s">
        <v>1455</v>
      </c>
      <c r="D1294" s="51" t="s">
        <v>1354</v>
      </c>
      <c r="E1294" s="51" t="str">
        <v>Birrwil</v>
      </c>
    </row>
    <row r="1295" spans="1:5">
      <c r="A1295" s="51">
        <v>1748</v>
      </c>
      <c r="B1295" s="51" t="s">
        <v>1459</v>
      </c>
      <c r="C1295" s="51" t="s">
        <v>1460</v>
      </c>
      <c r="D1295" s="51" t="s">
        <v>1354</v>
      </c>
      <c r="E1295" s="51" t="str">
        <v>Burg (AG)</v>
      </c>
    </row>
    <row r="1296" spans="1:5">
      <c r="A1296" s="51">
        <v>1749</v>
      </c>
      <c r="B1296" s="51" t="s">
        <v>1461</v>
      </c>
      <c r="C1296" s="51" t="s">
        <v>1460</v>
      </c>
      <c r="D1296" s="51" t="s">
        <v>1354</v>
      </c>
      <c r="E1296" s="51" t="str">
        <v>Dürrenäsch</v>
      </c>
    </row>
    <row r="1297" spans="1:5">
      <c r="A1297" s="51">
        <v>1690</v>
      </c>
      <c r="B1297" s="51" t="s">
        <v>1462</v>
      </c>
      <c r="C1297" s="51" t="s">
        <v>1463</v>
      </c>
      <c r="D1297" s="51" t="s">
        <v>1354</v>
      </c>
      <c r="E1297" s="51" t="str">
        <v>Gontenschwil</v>
      </c>
    </row>
    <row r="1298" spans="1:5">
      <c r="A1298" s="51">
        <v>1690</v>
      </c>
      <c r="B1298" s="51" t="s">
        <v>1464</v>
      </c>
      <c r="C1298" s="51" t="s">
        <v>1463</v>
      </c>
      <c r="D1298" s="51" t="s">
        <v>1354</v>
      </c>
      <c r="E1298" s="51" t="str">
        <v>Holziken</v>
      </c>
    </row>
    <row r="1299" spans="1:5">
      <c r="A1299" s="51">
        <v>1691</v>
      </c>
      <c r="B1299" s="51" t="s">
        <v>1465</v>
      </c>
      <c r="C1299" s="51" t="s">
        <v>1463</v>
      </c>
      <c r="D1299" s="51" t="s">
        <v>1354</v>
      </c>
      <c r="E1299" s="51" t="str">
        <v>Leimbach (AG)</v>
      </c>
    </row>
    <row r="1300" spans="1:5">
      <c r="A1300" s="51">
        <v>1669</v>
      </c>
      <c r="B1300" s="51" t="s">
        <v>1466</v>
      </c>
      <c r="C1300" s="51" t="s">
        <v>1467</v>
      </c>
      <c r="D1300" s="51" t="s">
        <v>1354</v>
      </c>
      <c r="E1300" s="51" t="str">
        <v>Leutwil</v>
      </c>
    </row>
    <row r="1301" spans="1:5">
      <c r="A1301" s="51">
        <v>1669</v>
      </c>
      <c r="B1301" s="51" t="s">
        <v>1468</v>
      </c>
      <c r="C1301" s="51" t="s">
        <v>1467</v>
      </c>
      <c r="D1301" s="51" t="s">
        <v>1354</v>
      </c>
      <c r="E1301" s="51" t="str">
        <v>Menziken</v>
      </c>
    </row>
    <row r="1302" spans="1:5">
      <c r="A1302" s="51">
        <v>1669</v>
      </c>
      <c r="B1302" s="51" t="s">
        <v>1469</v>
      </c>
      <c r="C1302" s="51" t="s">
        <v>1467</v>
      </c>
      <c r="D1302" s="51" t="s">
        <v>1354</v>
      </c>
      <c r="E1302" s="51" t="str">
        <v>Oberkulm</v>
      </c>
    </row>
    <row r="1303" spans="1:5">
      <c r="A1303" s="51">
        <v>1669</v>
      </c>
      <c r="B1303" s="51" t="s">
        <v>1470</v>
      </c>
      <c r="C1303" s="51" t="s">
        <v>1467</v>
      </c>
      <c r="D1303" s="51" t="s">
        <v>1354</v>
      </c>
      <c r="E1303" s="51" t="str">
        <v>Reinach (AG)</v>
      </c>
    </row>
    <row r="1304" spans="1:5">
      <c r="A1304" s="51">
        <v>1669</v>
      </c>
      <c r="B1304" s="51" t="s">
        <v>1471</v>
      </c>
      <c r="C1304" s="51" t="s">
        <v>1467</v>
      </c>
      <c r="D1304" s="51" t="s">
        <v>1354</v>
      </c>
      <c r="E1304" s="51" t="str">
        <v>Schlossrued</v>
      </c>
    </row>
    <row r="1305" spans="1:5">
      <c r="A1305" s="51">
        <v>1643</v>
      </c>
      <c r="B1305" s="51" t="s">
        <v>1472</v>
      </c>
      <c r="C1305" s="51" t="s">
        <v>1473</v>
      </c>
      <c r="D1305" s="51" t="s">
        <v>1354</v>
      </c>
      <c r="E1305" s="51" t="str">
        <v>Schmiedrued</v>
      </c>
    </row>
    <row r="1306" spans="1:5">
      <c r="A1306" s="51">
        <v>1644</v>
      </c>
      <c r="B1306" s="51" t="s">
        <v>1474</v>
      </c>
      <c r="C1306" s="51" t="s">
        <v>1473</v>
      </c>
      <c r="D1306" s="51" t="s">
        <v>1354</v>
      </c>
      <c r="E1306" s="51" t="str">
        <v>Schöftland</v>
      </c>
    </row>
    <row r="1307" spans="1:5">
      <c r="A1307" s="51">
        <v>1645</v>
      </c>
      <c r="B1307" s="51" t="s">
        <v>1475</v>
      </c>
      <c r="C1307" s="51" t="s">
        <v>1473</v>
      </c>
      <c r="D1307" s="51" t="s">
        <v>1354</v>
      </c>
      <c r="E1307" s="51" t="str">
        <v>Teufenthal (AG)</v>
      </c>
    </row>
    <row r="1308" spans="1:5">
      <c r="A1308" s="51">
        <v>1652</v>
      </c>
      <c r="B1308" s="51" t="s">
        <v>1476</v>
      </c>
      <c r="C1308" s="51" t="s">
        <v>1476</v>
      </c>
      <c r="D1308" s="51" t="s">
        <v>1354</v>
      </c>
      <c r="E1308" s="51" t="str">
        <v>Unterkulm</v>
      </c>
    </row>
    <row r="1309" spans="1:5">
      <c r="A1309" s="51">
        <v>1652</v>
      </c>
      <c r="B1309" s="51" t="s">
        <v>1477</v>
      </c>
      <c r="C1309" s="51" t="s">
        <v>1476</v>
      </c>
      <c r="D1309" s="51" t="s">
        <v>1354</v>
      </c>
      <c r="E1309" s="51" t="str">
        <v>Zetzwil</v>
      </c>
    </row>
    <row r="1310" spans="1:5">
      <c r="A1310" s="51">
        <v>1636</v>
      </c>
      <c r="B1310" s="51" t="s">
        <v>1478</v>
      </c>
      <c r="C1310" s="51" t="s">
        <v>1478</v>
      </c>
      <c r="D1310" s="51" t="s">
        <v>1354</v>
      </c>
      <c r="E1310" s="51" t="str">
        <v>Eiken</v>
      </c>
    </row>
    <row r="1311" spans="1:5">
      <c r="A1311" s="51">
        <v>1630</v>
      </c>
      <c r="B1311" s="51" t="s">
        <v>1479</v>
      </c>
      <c r="C1311" s="51" t="s">
        <v>1479</v>
      </c>
      <c r="D1311" s="51" t="s">
        <v>1354</v>
      </c>
      <c r="E1311" s="51" t="str">
        <v>Frick</v>
      </c>
    </row>
    <row r="1312" spans="1:5">
      <c r="A1312" s="51">
        <v>1635</v>
      </c>
      <c r="B1312" s="51" t="s">
        <v>1480</v>
      </c>
      <c r="C1312" s="51" t="s">
        <v>1479</v>
      </c>
      <c r="D1312" s="51" t="s">
        <v>1354</v>
      </c>
      <c r="E1312" s="51" t="str">
        <v>Gansingen</v>
      </c>
    </row>
    <row r="1313" spans="1:5">
      <c r="A1313" s="51">
        <v>1653</v>
      </c>
      <c r="B1313" s="51" t="s">
        <v>1481</v>
      </c>
      <c r="C1313" s="51" t="s">
        <v>1481</v>
      </c>
      <c r="D1313" s="51" t="s">
        <v>1354</v>
      </c>
      <c r="E1313" s="51" t="str">
        <v>Gipf-Oberfrick</v>
      </c>
    </row>
    <row r="1314" spans="1:5">
      <c r="A1314" s="51">
        <v>1647</v>
      </c>
      <c r="B1314" s="51" t="s">
        <v>1482</v>
      </c>
      <c r="C1314" s="51" t="s">
        <v>1482</v>
      </c>
      <c r="D1314" s="51" t="s">
        <v>1354</v>
      </c>
      <c r="E1314" s="51" t="str">
        <v>Herznach</v>
      </c>
    </row>
    <row r="1315" spans="1:5">
      <c r="A1315" s="51">
        <v>1651</v>
      </c>
      <c r="B1315" s="51" t="s">
        <v>1483</v>
      </c>
      <c r="C1315" s="51" t="s">
        <v>1482</v>
      </c>
      <c r="D1315" s="51" t="s">
        <v>1354</v>
      </c>
      <c r="E1315" s="51" t="str">
        <v>Kaisten</v>
      </c>
    </row>
    <row r="1316" spans="1:5">
      <c r="A1316" s="51">
        <v>1653</v>
      </c>
      <c r="B1316" s="51" t="s">
        <v>1484</v>
      </c>
      <c r="C1316" s="51" t="s">
        <v>1484</v>
      </c>
      <c r="D1316" s="51" t="s">
        <v>1354</v>
      </c>
      <c r="E1316" s="51" t="str">
        <v>Laufenburg</v>
      </c>
    </row>
    <row r="1317" spans="1:5">
      <c r="A1317" s="51">
        <v>1646</v>
      </c>
      <c r="B1317" s="51" t="s">
        <v>1485</v>
      </c>
      <c r="C1317" s="51" t="s">
        <v>1485</v>
      </c>
      <c r="D1317" s="51" t="s">
        <v>1354</v>
      </c>
      <c r="E1317" s="51" t="str">
        <v>Münchwilen (AG)</v>
      </c>
    </row>
    <row r="1318" spans="1:5">
      <c r="A1318" s="51">
        <v>1666</v>
      </c>
      <c r="B1318" s="51" t="s">
        <v>1486</v>
      </c>
      <c r="C1318" s="51" t="s">
        <v>1486</v>
      </c>
      <c r="D1318" s="51" t="s">
        <v>1354</v>
      </c>
      <c r="E1318" s="51" t="str">
        <v>Oberhof</v>
      </c>
    </row>
    <row r="1319" spans="1:5">
      <c r="A1319" s="51">
        <v>1663</v>
      </c>
      <c r="B1319" s="51" t="s">
        <v>1487</v>
      </c>
      <c r="C1319" s="51" t="s">
        <v>1487</v>
      </c>
      <c r="D1319" s="51" t="s">
        <v>1354</v>
      </c>
      <c r="E1319" s="51" t="str">
        <v>Oeschgen</v>
      </c>
    </row>
    <row r="1320" spans="1:5">
      <c r="A1320" s="51">
        <v>1663</v>
      </c>
      <c r="B1320" s="51" t="s">
        <v>1488</v>
      </c>
      <c r="C1320" s="51" t="s">
        <v>1487</v>
      </c>
      <c r="D1320" s="51" t="s">
        <v>1354</v>
      </c>
      <c r="E1320" s="51" t="str">
        <v>Schwaderloch</v>
      </c>
    </row>
    <row r="1321" spans="1:5">
      <c r="A1321" s="51">
        <v>1663</v>
      </c>
      <c r="B1321" s="51" t="s">
        <v>1489</v>
      </c>
      <c r="C1321" s="51" t="s">
        <v>1487</v>
      </c>
      <c r="D1321" s="51" t="s">
        <v>1354</v>
      </c>
      <c r="E1321" s="51" t="str">
        <v>Sisseln</v>
      </c>
    </row>
    <row r="1322" spans="1:5">
      <c r="A1322" s="51">
        <v>1663</v>
      </c>
      <c r="B1322" s="51" t="s">
        <v>1490</v>
      </c>
      <c r="C1322" s="51" t="s">
        <v>1487</v>
      </c>
      <c r="D1322" s="51" t="s">
        <v>1354</v>
      </c>
      <c r="E1322" s="51" t="str">
        <v>Ueken</v>
      </c>
    </row>
    <row r="1323" spans="1:5">
      <c r="A1323" s="51">
        <v>1648</v>
      </c>
      <c r="B1323" s="51" t="s">
        <v>1491</v>
      </c>
      <c r="C1323" s="51" t="s">
        <v>1491</v>
      </c>
      <c r="D1323" s="51" t="s">
        <v>1354</v>
      </c>
      <c r="E1323" s="51" t="str">
        <v>Wittnau</v>
      </c>
    </row>
    <row r="1324" spans="1:5">
      <c r="A1324" s="51">
        <v>1656</v>
      </c>
      <c r="B1324" s="51" t="s">
        <v>1492</v>
      </c>
      <c r="C1324" s="51" t="s">
        <v>1492</v>
      </c>
      <c r="D1324" s="51" t="s">
        <v>1354</v>
      </c>
      <c r="E1324" s="51" t="str">
        <v>Wölflinswil</v>
      </c>
    </row>
    <row r="1325" spans="1:5">
      <c r="A1325" s="51">
        <v>1656</v>
      </c>
      <c r="B1325" s="51" t="s">
        <v>1493</v>
      </c>
      <c r="C1325" s="51" t="s">
        <v>1492</v>
      </c>
      <c r="D1325" s="51" t="s">
        <v>1354</v>
      </c>
      <c r="E1325" s="51" t="str">
        <v>Zeihen</v>
      </c>
    </row>
    <row r="1326" spans="1:5">
      <c r="A1326" s="51">
        <v>1633</v>
      </c>
      <c r="B1326" s="51" t="s">
        <v>1494</v>
      </c>
      <c r="C1326" s="51" t="s">
        <v>1494</v>
      </c>
      <c r="D1326" s="51" t="s">
        <v>1354</v>
      </c>
      <c r="E1326" s="51" t="str">
        <v>Mettauertal</v>
      </c>
    </row>
    <row r="1327" spans="1:5">
      <c r="A1327" s="51">
        <v>1633</v>
      </c>
      <c r="B1327" s="51" t="s">
        <v>1495</v>
      </c>
      <c r="C1327" s="51" t="s">
        <v>1494</v>
      </c>
      <c r="D1327" s="51" t="s">
        <v>1354</v>
      </c>
      <c r="E1327" s="51" t="str">
        <v>Böztal</v>
      </c>
    </row>
    <row r="1328" spans="1:5">
      <c r="A1328" s="51">
        <v>1638</v>
      </c>
      <c r="B1328" s="51" t="s">
        <v>1496</v>
      </c>
      <c r="C1328" s="51" t="s">
        <v>1496</v>
      </c>
      <c r="D1328" s="51" t="s">
        <v>1354</v>
      </c>
      <c r="E1328" s="51" t="str">
        <v>Ammerswil</v>
      </c>
    </row>
    <row r="1329" spans="1:5">
      <c r="A1329" s="51">
        <v>1661</v>
      </c>
      <c r="B1329" s="51" t="s">
        <v>1497</v>
      </c>
      <c r="C1329" s="51" t="s">
        <v>1498</v>
      </c>
      <c r="D1329" s="51" t="s">
        <v>1354</v>
      </c>
      <c r="E1329" s="51" t="str">
        <v>Boniswil</v>
      </c>
    </row>
    <row r="1330" spans="1:5">
      <c r="A1330" s="51">
        <v>1649</v>
      </c>
      <c r="B1330" s="51" t="s">
        <v>1499</v>
      </c>
      <c r="C1330" s="51" t="s">
        <v>1499</v>
      </c>
      <c r="D1330" s="51" t="s">
        <v>1354</v>
      </c>
      <c r="E1330" s="51" t="str">
        <v>Brunegg</v>
      </c>
    </row>
    <row r="1331" spans="1:5">
      <c r="A1331" s="51">
        <v>1632</v>
      </c>
      <c r="B1331" s="51" t="s">
        <v>1500</v>
      </c>
      <c r="C1331" s="51" t="s">
        <v>1500</v>
      </c>
      <c r="D1331" s="51" t="s">
        <v>1354</v>
      </c>
      <c r="E1331" s="51" t="str">
        <v>Dintikon</v>
      </c>
    </row>
    <row r="1332" spans="1:5">
      <c r="A1332" s="51">
        <v>1634</v>
      </c>
      <c r="B1332" s="51" t="s">
        <v>1501</v>
      </c>
      <c r="C1332" s="51" t="s">
        <v>1502</v>
      </c>
      <c r="D1332" s="51" t="s">
        <v>1354</v>
      </c>
      <c r="E1332" s="51" t="str">
        <v>Egliswil</v>
      </c>
    </row>
    <row r="1333" spans="1:5">
      <c r="A1333" s="51">
        <v>1625</v>
      </c>
      <c r="B1333" s="51" t="s">
        <v>1503</v>
      </c>
      <c r="C1333" s="51" t="s">
        <v>1504</v>
      </c>
      <c r="D1333" s="51" t="s">
        <v>1354</v>
      </c>
      <c r="E1333" s="51" t="str">
        <v>Fahrwangen</v>
      </c>
    </row>
    <row r="1334" spans="1:5">
      <c r="A1334" s="51">
        <v>1625</v>
      </c>
      <c r="B1334" s="51" t="s">
        <v>1505</v>
      </c>
      <c r="C1334" s="51" t="s">
        <v>1504</v>
      </c>
      <c r="D1334" s="51" t="s">
        <v>1354</v>
      </c>
      <c r="E1334" s="51" t="str">
        <v>Hallwil</v>
      </c>
    </row>
    <row r="1335" spans="1:5">
      <c r="A1335" s="51">
        <v>1626</v>
      </c>
      <c r="B1335" s="51" t="s">
        <v>1506</v>
      </c>
      <c r="C1335" s="51" t="s">
        <v>1504</v>
      </c>
      <c r="D1335" s="51" t="s">
        <v>1354</v>
      </c>
      <c r="E1335" s="51" t="str">
        <v>Hendschiken</v>
      </c>
    </row>
    <row r="1336" spans="1:5">
      <c r="A1336" s="51">
        <v>1626</v>
      </c>
      <c r="B1336" s="51" t="s">
        <v>1507</v>
      </c>
      <c r="C1336" s="51" t="s">
        <v>1504</v>
      </c>
      <c r="D1336" s="51" t="s">
        <v>1354</v>
      </c>
      <c r="E1336" s="51" t="str">
        <v>Holderbank (AG)</v>
      </c>
    </row>
    <row r="1337" spans="1:5">
      <c r="A1337" s="51">
        <v>1626</v>
      </c>
      <c r="B1337" s="51" t="s">
        <v>1508</v>
      </c>
      <c r="C1337" s="51" t="s">
        <v>1504</v>
      </c>
      <c r="D1337" s="51" t="s">
        <v>1354</v>
      </c>
      <c r="E1337" s="51" t="str">
        <v>Hunzenschwil</v>
      </c>
    </row>
    <row r="1338" spans="1:5">
      <c r="A1338" s="51">
        <v>1642</v>
      </c>
      <c r="B1338" s="51" t="s">
        <v>1509</v>
      </c>
      <c r="C1338" s="51" t="s">
        <v>1509</v>
      </c>
      <c r="D1338" s="51" t="s">
        <v>1354</v>
      </c>
      <c r="E1338" s="51" t="str">
        <v>Lenzburg</v>
      </c>
    </row>
    <row r="1339" spans="1:5">
      <c r="A1339" s="51">
        <v>1627</v>
      </c>
      <c r="B1339" s="51" t="s">
        <v>1510</v>
      </c>
      <c r="C1339" s="51" t="s">
        <v>1510</v>
      </c>
      <c r="D1339" s="51" t="s">
        <v>1354</v>
      </c>
      <c r="E1339" s="51" t="str">
        <v>Meisterschwanden</v>
      </c>
    </row>
    <row r="1340" spans="1:5">
      <c r="A1340" s="51">
        <v>1628</v>
      </c>
      <c r="B1340" s="51" t="s">
        <v>1511</v>
      </c>
      <c r="C1340" s="51" t="s">
        <v>1511</v>
      </c>
      <c r="D1340" s="51" t="s">
        <v>1354</v>
      </c>
      <c r="E1340" s="51" t="str">
        <v>Möriken-Wildegg</v>
      </c>
    </row>
    <row r="1341" spans="1:5">
      <c r="A1341" s="51">
        <v>1665</v>
      </c>
      <c r="B1341" s="51" t="s">
        <v>1512</v>
      </c>
      <c r="C1341" s="51" t="s">
        <v>1513</v>
      </c>
      <c r="D1341" s="51" t="s">
        <v>1354</v>
      </c>
      <c r="E1341" s="51" t="str">
        <v>Niederlenz</v>
      </c>
    </row>
    <row r="1342" spans="1:5">
      <c r="A1342" s="51">
        <v>1666</v>
      </c>
      <c r="B1342" s="51" t="s">
        <v>1514</v>
      </c>
      <c r="C1342" s="51" t="s">
        <v>1513</v>
      </c>
      <c r="D1342" s="51" t="s">
        <v>1354</v>
      </c>
      <c r="E1342" s="51" t="str">
        <v>Othmarsingen</v>
      </c>
    </row>
    <row r="1343" spans="1:5">
      <c r="A1343" s="51">
        <v>1667</v>
      </c>
      <c r="B1343" s="51" t="s">
        <v>1515</v>
      </c>
      <c r="C1343" s="51" t="s">
        <v>1513</v>
      </c>
      <c r="D1343" s="51" t="s">
        <v>1354</v>
      </c>
      <c r="E1343" s="51" t="str">
        <v>Rupperswil</v>
      </c>
    </row>
    <row r="1344" spans="1:5">
      <c r="A1344" s="51">
        <v>1637</v>
      </c>
      <c r="B1344" s="51" t="s">
        <v>1516</v>
      </c>
      <c r="C1344" s="51" t="s">
        <v>1517</v>
      </c>
      <c r="D1344" s="51" t="s">
        <v>1354</v>
      </c>
      <c r="E1344" s="51" t="str">
        <v>Schafisheim</v>
      </c>
    </row>
    <row r="1345" spans="1:5">
      <c r="A1345" s="51">
        <v>1654</v>
      </c>
      <c r="B1345" s="51" t="s">
        <v>1518</v>
      </c>
      <c r="C1345" s="51" t="s">
        <v>1517</v>
      </c>
      <c r="D1345" s="51" t="s">
        <v>1354</v>
      </c>
      <c r="E1345" s="51" t="str">
        <v>Seengen</v>
      </c>
    </row>
    <row r="1346" spans="1:5">
      <c r="A1346" s="51">
        <v>1742</v>
      </c>
      <c r="B1346" s="51" t="s">
        <v>1519</v>
      </c>
      <c r="C1346" s="51" t="s">
        <v>1519</v>
      </c>
      <c r="D1346" s="51" t="s">
        <v>1354</v>
      </c>
      <c r="E1346" s="51" t="str">
        <v>Seon</v>
      </c>
    </row>
    <row r="1347" spans="1:5">
      <c r="A1347" s="51">
        <v>1754</v>
      </c>
      <c r="B1347" s="51" t="s">
        <v>1520</v>
      </c>
      <c r="C1347" s="51" t="s">
        <v>1521</v>
      </c>
      <c r="D1347" s="51" t="s">
        <v>1354</v>
      </c>
      <c r="E1347" s="51" t="str">
        <v>Staufen</v>
      </c>
    </row>
    <row r="1348" spans="1:5">
      <c r="A1348" s="51">
        <v>1754</v>
      </c>
      <c r="B1348" s="51" t="s">
        <v>1522</v>
      </c>
      <c r="C1348" s="51" t="s">
        <v>1521</v>
      </c>
      <c r="D1348" s="51" t="s">
        <v>1354</v>
      </c>
      <c r="E1348" s="51" t="str">
        <v>Abtwil</v>
      </c>
    </row>
    <row r="1349" spans="1:5">
      <c r="A1349" s="51">
        <v>1782</v>
      </c>
      <c r="B1349" s="51" t="s">
        <v>1523</v>
      </c>
      <c r="C1349" s="51" t="s">
        <v>1523</v>
      </c>
      <c r="D1349" s="51" t="s">
        <v>1354</v>
      </c>
      <c r="E1349" s="51" t="str">
        <v>Aristau</v>
      </c>
    </row>
    <row r="1350" spans="1:5">
      <c r="A1350" s="51">
        <v>1782</v>
      </c>
      <c r="B1350" s="51" t="s">
        <v>1524</v>
      </c>
      <c r="C1350" s="51" t="s">
        <v>1523</v>
      </c>
      <c r="D1350" s="51" t="s">
        <v>1354</v>
      </c>
      <c r="E1350" s="51" t="str">
        <v>Auw</v>
      </c>
    </row>
    <row r="1351" spans="1:5">
      <c r="A1351" s="51">
        <v>1744</v>
      </c>
      <c r="B1351" s="51" t="s">
        <v>1525</v>
      </c>
      <c r="C1351" s="51" t="s">
        <v>1525</v>
      </c>
      <c r="D1351" s="51" t="s">
        <v>1354</v>
      </c>
      <c r="E1351" s="51" t="str">
        <v>Beinwil (Freiamt)</v>
      </c>
    </row>
    <row r="1352" spans="1:5">
      <c r="A1352" s="51">
        <v>1720</v>
      </c>
      <c r="B1352" s="51" t="s">
        <v>1526</v>
      </c>
      <c r="C1352" s="51" t="s">
        <v>1526</v>
      </c>
      <c r="D1352" s="51" t="s">
        <v>1354</v>
      </c>
      <c r="E1352" s="51" t="str">
        <v>Besenbüren</v>
      </c>
    </row>
    <row r="1353" spans="1:5">
      <c r="A1353" s="51">
        <v>1720</v>
      </c>
      <c r="B1353" s="51" t="s">
        <v>1527</v>
      </c>
      <c r="C1353" s="51" t="s">
        <v>1526</v>
      </c>
      <c r="D1353" s="51" t="s">
        <v>1354</v>
      </c>
      <c r="E1353" s="51" t="str">
        <v>Bettwil</v>
      </c>
    </row>
    <row r="1354" spans="1:5">
      <c r="A1354" s="51">
        <v>1741</v>
      </c>
      <c r="B1354" s="51" t="s">
        <v>1528</v>
      </c>
      <c r="C1354" s="51" t="s">
        <v>1529</v>
      </c>
      <c r="D1354" s="51" t="s">
        <v>1354</v>
      </c>
      <c r="E1354" s="51" t="str">
        <v>Boswil</v>
      </c>
    </row>
    <row r="1355" spans="1:5">
      <c r="A1355" s="51">
        <v>1724</v>
      </c>
      <c r="B1355" s="51" t="s">
        <v>1530</v>
      </c>
      <c r="C1355" s="51" t="s">
        <v>1530</v>
      </c>
      <c r="D1355" s="51" t="s">
        <v>1354</v>
      </c>
      <c r="E1355" s="51" t="str">
        <v>Bünzen</v>
      </c>
    </row>
    <row r="1356" spans="1:5">
      <c r="A1356" s="51">
        <v>1700</v>
      </c>
      <c r="B1356" s="51" t="s">
        <v>1531</v>
      </c>
      <c r="C1356" s="51" t="s">
        <v>1531</v>
      </c>
      <c r="D1356" s="51" t="s">
        <v>1354</v>
      </c>
      <c r="E1356" s="51" t="str">
        <v>Buttwil</v>
      </c>
    </row>
    <row r="1357" spans="1:5">
      <c r="A1357" s="51">
        <v>1722</v>
      </c>
      <c r="B1357" s="51" t="s">
        <v>1532</v>
      </c>
      <c r="C1357" s="51" t="s">
        <v>1531</v>
      </c>
      <c r="D1357" s="51" t="s">
        <v>1354</v>
      </c>
      <c r="E1357" s="51" t="str">
        <v>Dietwil</v>
      </c>
    </row>
    <row r="1358" spans="1:5">
      <c r="A1358" s="51">
        <v>1762</v>
      </c>
      <c r="B1358" s="51" t="s">
        <v>1533</v>
      </c>
      <c r="C1358" s="51" t="s">
        <v>1533</v>
      </c>
      <c r="D1358" s="51" t="s">
        <v>1354</v>
      </c>
      <c r="E1358" s="51" t="str">
        <v>Geltwil</v>
      </c>
    </row>
    <row r="1359" spans="1:5">
      <c r="A1359" s="51">
        <v>1763</v>
      </c>
      <c r="B1359" s="51" t="s">
        <v>1534</v>
      </c>
      <c r="C1359" s="51" t="s">
        <v>1534</v>
      </c>
      <c r="D1359" s="51" t="s">
        <v>1354</v>
      </c>
      <c r="E1359" s="51" t="str">
        <v>Kallern</v>
      </c>
    </row>
    <row r="1360" spans="1:5">
      <c r="A1360" s="51">
        <v>1772</v>
      </c>
      <c r="B1360" s="51" t="s">
        <v>1535</v>
      </c>
      <c r="C1360" s="51" t="s">
        <v>1535</v>
      </c>
      <c r="D1360" s="51" t="s">
        <v>1354</v>
      </c>
      <c r="E1360" s="51" t="str">
        <v>Merenschwand</v>
      </c>
    </row>
    <row r="1361" spans="1:5">
      <c r="A1361" s="51">
        <v>1723</v>
      </c>
      <c r="B1361" s="51" t="s">
        <v>1536</v>
      </c>
      <c r="C1361" s="51" t="s">
        <v>1536</v>
      </c>
      <c r="D1361" s="51" t="s">
        <v>1354</v>
      </c>
      <c r="E1361" s="51" t="str">
        <v>Mühlau</v>
      </c>
    </row>
    <row r="1362" spans="1:5">
      <c r="A1362" s="51">
        <v>1753</v>
      </c>
      <c r="B1362" s="51" t="s">
        <v>1537</v>
      </c>
      <c r="C1362" s="51" t="s">
        <v>1537</v>
      </c>
      <c r="D1362" s="51" t="s">
        <v>1354</v>
      </c>
      <c r="E1362" s="51" t="str">
        <v>Muri (AG)</v>
      </c>
    </row>
    <row r="1363" spans="1:5">
      <c r="A1363" s="51">
        <v>1740</v>
      </c>
      <c r="B1363" s="51" t="s">
        <v>1538</v>
      </c>
      <c r="C1363" s="51" t="s">
        <v>1539</v>
      </c>
      <c r="D1363" s="51" t="s">
        <v>1354</v>
      </c>
      <c r="E1363" s="51" t="str">
        <v>Oberrüti</v>
      </c>
    </row>
    <row r="1364" spans="1:5">
      <c r="A1364" s="51">
        <v>1723</v>
      </c>
      <c r="B1364" s="51" t="s">
        <v>1540</v>
      </c>
      <c r="C1364" s="51" t="s">
        <v>1540</v>
      </c>
      <c r="D1364" s="51" t="s">
        <v>1354</v>
      </c>
      <c r="E1364" s="51" t="str">
        <v>Rottenschwil</v>
      </c>
    </row>
    <row r="1365" spans="1:5">
      <c r="A1365" s="51">
        <v>1772</v>
      </c>
      <c r="B1365" s="51" t="s">
        <v>1541</v>
      </c>
      <c r="C1365" s="51" t="s">
        <v>1542</v>
      </c>
      <c r="D1365" s="51" t="s">
        <v>1354</v>
      </c>
      <c r="E1365" s="51" t="str">
        <v>Sins</v>
      </c>
    </row>
    <row r="1366" spans="1:5">
      <c r="A1366" s="51">
        <v>1772</v>
      </c>
      <c r="B1366" s="51" t="s">
        <v>1542</v>
      </c>
      <c r="C1366" s="51" t="s">
        <v>1542</v>
      </c>
      <c r="D1366" s="51" t="s">
        <v>1354</v>
      </c>
      <c r="E1366" s="51" t="str">
        <v>Waltenschwil</v>
      </c>
    </row>
    <row r="1367" spans="1:5">
      <c r="A1367" s="51">
        <v>1724</v>
      </c>
      <c r="B1367" s="51" t="s">
        <v>1543</v>
      </c>
      <c r="C1367" s="51" t="s">
        <v>1543</v>
      </c>
      <c r="D1367" s="51" t="s">
        <v>1354</v>
      </c>
      <c r="E1367" s="51" t="str">
        <v>Hellikon</v>
      </c>
    </row>
    <row r="1368" spans="1:5">
      <c r="A1368" s="51">
        <v>1724</v>
      </c>
      <c r="B1368" s="51" t="s">
        <v>1544</v>
      </c>
      <c r="C1368" s="51" t="s">
        <v>1543</v>
      </c>
      <c r="D1368" s="51" t="s">
        <v>1354</v>
      </c>
      <c r="E1368" s="51" t="str">
        <v>Kaiseraugst</v>
      </c>
    </row>
    <row r="1369" spans="1:5">
      <c r="A1369" s="51">
        <v>1724</v>
      </c>
      <c r="B1369" s="51" t="s">
        <v>1545</v>
      </c>
      <c r="C1369" s="51" t="s">
        <v>1543</v>
      </c>
      <c r="D1369" s="51" t="s">
        <v>1354</v>
      </c>
      <c r="E1369" s="51" t="str">
        <v>Magden</v>
      </c>
    </row>
    <row r="1370" spans="1:5">
      <c r="A1370" s="51">
        <v>1724</v>
      </c>
      <c r="B1370" s="51" t="s">
        <v>1546</v>
      </c>
      <c r="C1370" s="51" t="s">
        <v>1543</v>
      </c>
      <c r="D1370" s="51" t="s">
        <v>1354</v>
      </c>
      <c r="E1370" s="51" t="str">
        <v>Möhlin</v>
      </c>
    </row>
    <row r="1371" spans="1:5">
      <c r="A1371" s="51">
        <v>1724</v>
      </c>
      <c r="B1371" s="51" t="s">
        <v>1547</v>
      </c>
      <c r="C1371" s="51" t="s">
        <v>1543</v>
      </c>
      <c r="D1371" s="51" t="s">
        <v>1354</v>
      </c>
      <c r="E1371" s="51" t="str">
        <v>Mumpf</v>
      </c>
    </row>
    <row r="1372" spans="1:5">
      <c r="A1372" s="51">
        <v>1724</v>
      </c>
      <c r="B1372" s="51" t="s">
        <v>1548</v>
      </c>
      <c r="C1372" s="51" t="s">
        <v>1543</v>
      </c>
      <c r="D1372" s="51" t="s">
        <v>1354</v>
      </c>
      <c r="E1372" s="51" t="str">
        <v>Obermumpf</v>
      </c>
    </row>
    <row r="1373" spans="1:5">
      <c r="A1373" s="51">
        <v>1733</v>
      </c>
      <c r="B1373" s="51" t="s">
        <v>1549</v>
      </c>
      <c r="C1373" s="51" t="s">
        <v>1549</v>
      </c>
      <c r="D1373" s="51" t="s">
        <v>1354</v>
      </c>
      <c r="E1373" s="51" t="str">
        <v>Olsberg</v>
      </c>
    </row>
    <row r="1374" spans="1:5">
      <c r="A1374" s="51">
        <v>1752</v>
      </c>
      <c r="B1374" s="51" t="s">
        <v>1550</v>
      </c>
      <c r="C1374" s="51" t="s">
        <v>1550</v>
      </c>
      <c r="D1374" s="51" t="s">
        <v>1354</v>
      </c>
      <c r="E1374" s="51" t="str">
        <v>Rheinfelden</v>
      </c>
    </row>
    <row r="1375" spans="1:5">
      <c r="A1375" s="51">
        <v>1723</v>
      </c>
      <c r="B1375" s="51" t="s">
        <v>1551</v>
      </c>
      <c r="C1375" s="51" t="s">
        <v>1551</v>
      </c>
      <c r="D1375" s="51" t="s">
        <v>1354</v>
      </c>
      <c r="E1375" s="51" t="str">
        <v>Schupfart</v>
      </c>
    </row>
    <row r="1376" spans="1:5">
      <c r="A1376" s="51">
        <v>1725</v>
      </c>
      <c r="B1376" s="51" t="s">
        <v>1552</v>
      </c>
      <c r="C1376" s="51" t="s">
        <v>1553</v>
      </c>
      <c r="D1376" s="51" t="s">
        <v>1354</v>
      </c>
      <c r="E1376" s="51" t="str">
        <v>Stein (AG)</v>
      </c>
    </row>
    <row r="1377" spans="1:5">
      <c r="A1377" s="51">
        <v>1730</v>
      </c>
      <c r="B1377" s="51" t="s">
        <v>1554</v>
      </c>
      <c r="C1377" s="51" t="s">
        <v>1553</v>
      </c>
      <c r="D1377" s="51" t="s">
        <v>1354</v>
      </c>
      <c r="E1377" s="51" t="str">
        <v>Wallbach</v>
      </c>
    </row>
    <row r="1378" spans="1:5">
      <c r="A1378" s="51">
        <v>1745</v>
      </c>
      <c r="B1378" s="51" t="s">
        <v>1555</v>
      </c>
      <c r="C1378" s="51" t="s">
        <v>1556</v>
      </c>
      <c r="D1378" s="51" t="s">
        <v>1354</v>
      </c>
      <c r="E1378" s="51" t="str">
        <v>Wegenstetten</v>
      </c>
    </row>
    <row r="1379" spans="1:5">
      <c r="A1379" s="51">
        <v>1756</v>
      </c>
      <c r="B1379" s="51" t="s">
        <v>1557</v>
      </c>
      <c r="C1379" s="51" t="s">
        <v>1556</v>
      </c>
      <c r="D1379" s="51" t="s">
        <v>1354</v>
      </c>
      <c r="E1379" s="51" t="str">
        <v>Zeiningen</v>
      </c>
    </row>
    <row r="1380" spans="1:5">
      <c r="A1380" s="51">
        <v>1756</v>
      </c>
      <c r="B1380" s="51" t="s">
        <v>1558</v>
      </c>
      <c r="C1380" s="51" t="s">
        <v>1556</v>
      </c>
      <c r="D1380" s="51" t="s">
        <v>1354</v>
      </c>
      <c r="E1380" s="51" t="str">
        <v>Zuzgen</v>
      </c>
    </row>
    <row r="1381" spans="1:5">
      <c r="A1381" s="51">
        <v>1782</v>
      </c>
      <c r="B1381" s="51" t="s">
        <v>1559</v>
      </c>
      <c r="C1381" s="51" t="s">
        <v>1560</v>
      </c>
      <c r="D1381" s="51" t="s">
        <v>1354</v>
      </c>
      <c r="E1381" s="51" t="str">
        <v>Aarburg</v>
      </c>
    </row>
    <row r="1382" spans="1:5">
      <c r="A1382" s="51">
        <v>1782</v>
      </c>
      <c r="B1382" s="51" t="s">
        <v>1561</v>
      </c>
      <c r="C1382" s="51" t="s">
        <v>1560</v>
      </c>
      <c r="D1382" s="51" t="s">
        <v>1354</v>
      </c>
      <c r="E1382" s="51" t="str">
        <v>Bottenwil</v>
      </c>
    </row>
    <row r="1383" spans="1:5">
      <c r="A1383" s="51">
        <v>1782</v>
      </c>
      <c r="B1383" s="51" t="s">
        <v>1562</v>
      </c>
      <c r="C1383" s="51" t="s">
        <v>1560</v>
      </c>
      <c r="D1383" s="51" t="s">
        <v>1354</v>
      </c>
      <c r="E1383" s="51" t="str">
        <v>Brittnau</v>
      </c>
    </row>
    <row r="1384" spans="1:5">
      <c r="A1384" s="51">
        <v>1782</v>
      </c>
      <c r="B1384" s="51" t="s">
        <v>1563</v>
      </c>
      <c r="C1384" s="51" t="s">
        <v>1560</v>
      </c>
      <c r="D1384" s="51" t="s">
        <v>1354</v>
      </c>
      <c r="E1384" s="51" t="str">
        <v>Kirchleerau</v>
      </c>
    </row>
    <row r="1385" spans="1:5">
      <c r="A1385" s="51">
        <v>1695</v>
      </c>
      <c r="B1385" s="51" t="s">
        <v>1564</v>
      </c>
      <c r="C1385" s="51" t="s">
        <v>1565</v>
      </c>
      <c r="D1385" s="51" t="s">
        <v>1354</v>
      </c>
      <c r="E1385" s="51" t="str">
        <v>Kölliken</v>
      </c>
    </row>
    <row r="1386" spans="1:5">
      <c r="A1386" s="51">
        <v>1695</v>
      </c>
      <c r="B1386" s="51" t="s">
        <v>1566</v>
      </c>
      <c r="C1386" s="51" t="s">
        <v>1565</v>
      </c>
      <c r="D1386" s="51" t="s">
        <v>1354</v>
      </c>
      <c r="E1386" s="51" t="str">
        <v>Moosleerau</v>
      </c>
    </row>
    <row r="1387" spans="1:5">
      <c r="A1387" s="51">
        <v>1695</v>
      </c>
      <c r="B1387" s="51" t="s">
        <v>1567</v>
      </c>
      <c r="C1387" s="51" t="s">
        <v>1565</v>
      </c>
      <c r="D1387" s="51" t="s">
        <v>1354</v>
      </c>
      <c r="E1387" s="51" t="str">
        <v>Murgenthal</v>
      </c>
    </row>
    <row r="1388" spans="1:5">
      <c r="A1388" s="51">
        <v>1695</v>
      </c>
      <c r="B1388" s="51" t="s">
        <v>1568</v>
      </c>
      <c r="C1388" s="51" t="s">
        <v>1565</v>
      </c>
      <c r="D1388" s="51" t="s">
        <v>1354</v>
      </c>
      <c r="E1388" s="51" t="str">
        <v>Oftringen</v>
      </c>
    </row>
    <row r="1389" spans="1:5">
      <c r="A1389" s="51">
        <v>1696</v>
      </c>
      <c r="B1389" s="51" t="s">
        <v>1569</v>
      </c>
      <c r="C1389" s="51" t="s">
        <v>1565</v>
      </c>
      <c r="D1389" s="51" t="s">
        <v>1354</v>
      </c>
      <c r="E1389" s="51" t="str">
        <v>Reitnau</v>
      </c>
    </row>
    <row r="1390" spans="1:5">
      <c r="A1390" s="51">
        <v>1726</v>
      </c>
      <c r="B1390" s="51" t="s">
        <v>1570</v>
      </c>
      <c r="C1390" s="51" t="s">
        <v>1565</v>
      </c>
      <c r="D1390" s="51" t="s">
        <v>1354</v>
      </c>
      <c r="E1390" s="51" t="str">
        <v>Rothrist</v>
      </c>
    </row>
    <row r="1391" spans="1:5">
      <c r="A1391" s="51">
        <v>1726</v>
      </c>
      <c r="B1391" s="51" t="s">
        <v>1571</v>
      </c>
      <c r="C1391" s="51" t="s">
        <v>1565</v>
      </c>
      <c r="D1391" s="51" t="s">
        <v>1354</v>
      </c>
      <c r="E1391" s="51" t="str">
        <v>Safenwil</v>
      </c>
    </row>
    <row r="1392" spans="1:5">
      <c r="A1392" s="51">
        <v>1726</v>
      </c>
      <c r="B1392" s="51" t="s">
        <v>1572</v>
      </c>
      <c r="C1392" s="51" t="s">
        <v>1565</v>
      </c>
      <c r="D1392" s="51" t="s">
        <v>1354</v>
      </c>
      <c r="E1392" s="51" t="str">
        <v>Staffelbach</v>
      </c>
    </row>
    <row r="1393" spans="1:5">
      <c r="A1393" s="51">
        <v>1726</v>
      </c>
      <c r="B1393" s="51" t="s">
        <v>1573</v>
      </c>
      <c r="C1393" s="51" t="s">
        <v>1565</v>
      </c>
      <c r="D1393" s="51" t="s">
        <v>1354</v>
      </c>
      <c r="E1393" s="51" t="str">
        <v>Strengelbach</v>
      </c>
    </row>
    <row r="1394" spans="1:5">
      <c r="A1394" s="51">
        <v>1727</v>
      </c>
      <c r="B1394" s="51" t="s">
        <v>1574</v>
      </c>
      <c r="C1394" s="51" t="s">
        <v>1565</v>
      </c>
      <c r="D1394" s="51" t="s">
        <v>1354</v>
      </c>
      <c r="E1394" s="51" t="str">
        <v>Uerkheim</v>
      </c>
    </row>
    <row r="1395" spans="1:5">
      <c r="A1395" s="51">
        <v>1727</v>
      </c>
      <c r="B1395" s="51" t="s">
        <v>1575</v>
      </c>
      <c r="C1395" s="51" t="s">
        <v>1565</v>
      </c>
      <c r="D1395" s="51" t="s">
        <v>1354</v>
      </c>
      <c r="E1395" s="51" t="str">
        <v>Vordemwald</v>
      </c>
    </row>
    <row r="1396" spans="1:5">
      <c r="A1396" s="51">
        <v>1728</v>
      </c>
      <c r="B1396" s="51" t="s">
        <v>1576</v>
      </c>
      <c r="C1396" s="51" t="s">
        <v>1565</v>
      </c>
      <c r="D1396" s="51" t="s">
        <v>1354</v>
      </c>
      <c r="E1396" s="51" t="str">
        <v>Wiliberg</v>
      </c>
    </row>
    <row r="1397" spans="1:5">
      <c r="A1397" s="51">
        <v>1746</v>
      </c>
      <c r="B1397" s="51" t="s">
        <v>1577</v>
      </c>
      <c r="C1397" s="51" t="s">
        <v>1578</v>
      </c>
      <c r="D1397" s="51" t="s">
        <v>1354</v>
      </c>
      <c r="E1397" s="51" t="str">
        <v>Zofingen</v>
      </c>
    </row>
    <row r="1398" spans="1:5">
      <c r="A1398" s="51">
        <v>1747</v>
      </c>
      <c r="B1398" s="51" t="s">
        <v>1579</v>
      </c>
      <c r="C1398" s="51" t="s">
        <v>1578</v>
      </c>
      <c r="D1398" s="51" t="s">
        <v>1354</v>
      </c>
      <c r="E1398" s="51" t="str">
        <v>Böttstein</v>
      </c>
    </row>
    <row r="1399" spans="1:5">
      <c r="A1399" s="51">
        <v>1757</v>
      </c>
      <c r="B1399" s="51" t="s">
        <v>1580</v>
      </c>
      <c r="C1399" s="51" t="s">
        <v>1578</v>
      </c>
      <c r="D1399" s="51" t="s">
        <v>1354</v>
      </c>
      <c r="E1399" s="51" t="str">
        <v>Döttingen</v>
      </c>
    </row>
    <row r="1400" spans="1:5">
      <c r="A1400" s="51">
        <v>1724</v>
      </c>
      <c r="B1400" s="51" t="s">
        <v>1581</v>
      </c>
      <c r="C1400" s="51" t="s">
        <v>1582</v>
      </c>
      <c r="D1400" s="51" t="s">
        <v>1354</v>
      </c>
      <c r="E1400" s="51" t="str">
        <v>Endingen</v>
      </c>
    </row>
    <row r="1401" spans="1:5">
      <c r="A1401" s="51">
        <v>1731</v>
      </c>
      <c r="B1401" s="51" t="s">
        <v>1583</v>
      </c>
      <c r="C1401" s="51" t="s">
        <v>1582</v>
      </c>
      <c r="D1401" s="51" t="s">
        <v>1354</v>
      </c>
      <c r="E1401" s="51" t="str">
        <v>Fisibach</v>
      </c>
    </row>
    <row r="1402" spans="1:5">
      <c r="A1402" s="51">
        <v>1732</v>
      </c>
      <c r="B1402" s="51" t="s">
        <v>1584</v>
      </c>
      <c r="C1402" s="51" t="s">
        <v>1582</v>
      </c>
      <c r="D1402" s="51" t="s">
        <v>1354</v>
      </c>
      <c r="E1402" s="51" t="str">
        <v>Full-Reuenthal</v>
      </c>
    </row>
    <row r="1403" spans="1:5">
      <c r="A1403" s="51">
        <v>1796</v>
      </c>
      <c r="B1403" s="51" t="s">
        <v>1585</v>
      </c>
      <c r="C1403" s="51" t="s">
        <v>1585</v>
      </c>
      <c r="D1403" s="51" t="s">
        <v>1354</v>
      </c>
      <c r="E1403" s="51" t="str">
        <v>Klingnau</v>
      </c>
    </row>
    <row r="1404" spans="1:5">
      <c r="A1404" s="51">
        <v>1583</v>
      </c>
      <c r="B1404" s="51" t="s">
        <v>1586</v>
      </c>
      <c r="C1404" s="51" t="s">
        <v>1587</v>
      </c>
      <c r="D1404" s="51" t="s">
        <v>1354</v>
      </c>
      <c r="E1404" s="51" t="str">
        <v>Koblenz</v>
      </c>
    </row>
    <row r="1405" spans="1:5">
      <c r="A1405" s="51">
        <v>1783</v>
      </c>
      <c r="B1405" s="51" t="s">
        <v>1588</v>
      </c>
      <c r="C1405" s="51" t="s">
        <v>1587</v>
      </c>
      <c r="D1405" s="51" t="s">
        <v>1354</v>
      </c>
      <c r="E1405" s="51" t="str">
        <v>Leibstadt</v>
      </c>
    </row>
    <row r="1406" spans="1:5">
      <c r="A1406" s="51">
        <v>1783</v>
      </c>
      <c r="B1406" s="51" t="s">
        <v>1589</v>
      </c>
      <c r="C1406" s="51" t="s">
        <v>1587</v>
      </c>
      <c r="D1406" s="51" t="s">
        <v>1354</v>
      </c>
      <c r="E1406" s="51" t="str">
        <v>Lengnau (AG)</v>
      </c>
    </row>
    <row r="1407" spans="1:5">
      <c r="A1407" s="51">
        <v>1784</v>
      </c>
      <c r="B1407" s="51" t="s">
        <v>1587</v>
      </c>
      <c r="C1407" s="51" t="s">
        <v>1587</v>
      </c>
      <c r="D1407" s="51" t="s">
        <v>1354</v>
      </c>
      <c r="E1407" s="51" t="str">
        <v>Leuggern</v>
      </c>
    </row>
    <row r="1408" spans="1:5">
      <c r="A1408" s="51">
        <v>1784</v>
      </c>
      <c r="B1408" s="51" t="s">
        <v>1590</v>
      </c>
      <c r="C1408" s="51" t="s">
        <v>1587</v>
      </c>
      <c r="D1408" s="51" t="s">
        <v>1354</v>
      </c>
      <c r="E1408" s="51" t="str">
        <v>Mellikon</v>
      </c>
    </row>
    <row r="1409" spans="1:5">
      <c r="A1409" s="51">
        <v>1791</v>
      </c>
      <c r="B1409" s="51" t="s">
        <v>1591</v>
      </c>
      <c r="C1409" s="51" t="s">
        <v>1587</v>
      </c>
      <c r="D1409" s="51" t="s">
        <v>1354</v>
      </c>
      <c r="E1409" s="51" t="str">
        <v>Schneisingen</v>
      </c>
    </row>
    <row r="1410" spans="1:5">
      <c r="A1410" s="51">
        <v>1785</v>
      </c>
      <c r="B1410" s="51" t="s">
        <v>1592</v>
      </c>
      <c r="C1410" s="51" t="s">
        <v>1593</v>
      </c>
      <c r="D1410" s="51" t="s">
        <v>1354</v>
      </c>
      <c r="E1410" s="51" t="str">
        <v>Siglistorf</v>
      </c>
    </row>
    <row r="1411" spans="1:5">
      <c r="A1411" s="51">
        <v>3284</v>
      </c>
      <c r="B1411" s="51" t="s">
        <v>1594</v>
      </c>
      <c r="C1411" s="51" t="s">
        <v>1594</v>
      </c>
      <c r="D1411" s="51" t="s">
        <v>1354</v>
      </c>
      <c r="E1411" s="51" t="str">
        <v>Tegerfelden</v>
      </c>
    </row>
    <row r="1412" spans="1:5">
      <c r="A1412" s="51">
        <v>3280</v>
      </c>
      <c r="B1412" s="51" t="s">
        <v>1595</v>
      </c>
      <c r="C1412" s="51" t="s">
        <v>1595</v>
      </c>
      <c r="D1412" s="51" t="s">
        <v>1354</v>
      </c>
      <c r="E1412" s="51" t="str">
        <v>Zurzach</v>
      </c>
    </row>
    <row r="1413" spans="1:5">
      <c r="A1413" s="51">
        <v>1792</v>
      </c>
      <c r="B1413" s="51" t="s">
        <v>1596</v>
      </c>
      <c r="C1413" s="51" t="s">
        <v>1597</v>
      </c>
      <c r="D1413" s="51" t="s">
        <v>1354</v>
      </c>
      <c r="E1413" s="51" t="str">
        <v>Arbon</v>
      </c>
    </row>
    <row r="1414" spans="1:5">
      <c r="A1414" s="51">
        <v>1792</v>
      </c>
      <c r="B1414" s="51" t="s">
        <v>1598</v>
      </c>
      <c r="C1414" s="51" t="s">
        <v>1597</v>
      </c>
      <c r="D1414" s="51" t="s">
        <v>1354</v>
      </c>
      <c r="E1414" s="51" t="str">
        <v>Dozwil</v>
      </c>
    </row>
    <row r="1415" spans="1:5">
      <c r="A1415" s="51">
        <v>3206</v>
      </c>
      <c r="B1415" s="51" t="s">
        <v>1599</v>
      </c>
      <c r="C1415" s="51" t="s">
        <v>1597</v>
      </c>
      <c r="D1415" s="51" t="s">
        <v>1354</v>
      </c>
      <c r="E1415" s="51" t="str">
        <v>Egnach</v>
      </c>
    </row>
    <row r="1416" spans="1:5">
      <c r="A1416" s="51">
        <v>3212</v>
      </c>
      <c r="B1416" s="51" t="s">
        <v>1597</v>
      </c>
      <c r="C1416" s="51" t="s">
        <v>1597</v>
      </c>
      <c r="D1416" s="51" t="s">
        <v>1354</v>
      </c>
      <c r="E1416" s="51" t="str">
        <v>Hefenhofen</v>
      </c>
    </row>
    <row r="1417" spans="1:5">
      <c r="A1417" s="51">
        <v>3212</v>
      </c>
      <c r="B1417" s="51" t="s">
        <v>1600</v>
      </c>
      <c r="C1417" s="51" t="s">
        <v>1597</v>
      </c>
      <c r="D1417" s="51" t="s">
        <v>1354</v>
      </c>
      <c r="E1417" s="51" t="str">
        <v>Horn</v>
      </c>
    </row>
    <row r="1418" spans="1:5">
      <c r="A1418" s="51">
        <v>3213</v>
      </c>
      <c r="B1418" s="51" t="s">
        <v>1601</v>
      </c>
      <c r="C1418" s="51" t="s">
        <v>1597</v>
      </c>
      <c r="D1418" s="51" t="s">
        <v>1354</v>
      </c>
      <c r="E1418" s="51" t="str">
        <v>Kesswil</v>
      </c>
    </row>
    <row r="1419" spans="1:5">
      <c r="A1419" s="51">
        <v>3210</v>
      </c>
      <c r="B1419" s="51" t="s">
        <v>1602</v>
      </c>
      <c r="C1419" s="51" t="s">
        <v>1602</v>
      </c>
      <c r="D1419" s="51" t="s">
        <v>1354</v>
      </c>
      <c r="E1419" s="51" t="str">
        <v>Roggwil (TG)</v>
      </c>
    </row>
    <row r="1420" spans="1:5">
      <c r="A1420" s="51">
        <v>3213</v>
      </c>
      <c r="B1420" s="51" t="s">
        <v>1603</v>
      </c>
      <c r="C1420" s="51" t="s">
        <v>1603</v>
      </c>
      <c r="D1420" s="51" t="s">
        <v>1354</v>
      </c>
      <c r="E1420" s="51" t="str">
        <v>Romanshorn</v>
      </c>
    </row>
    <row r="1421" spans="1:5">
      <c r="A1421" s="51">
        <v>3280</v>
      </c>
      <c r="B1421" s="51" t="s">
        <v>1604</v>
      </c>
      <c r="C1421" s="51" t="s">
        <v>1604</v>
      </c>
      <c r="D1421" s="51" t="s">
        <v>1354</v>
      </c>
      <c r="E1421" s="51" t="str">
        <v>Salmsach</v>
      </c>
    </row>
    <row r="1422" spans="1:5">
      <c r="A1422" s="51">
        <v>1721</v>
      </c>
      <c r="B1422" s="51" t="s">
        <v>1605</v>
      </c>
      <c r="C1422" s="51" t="s">
        <v>1606</v>
      </c>
      <c r="D1422" s="51" t="s">
        <v>1354</v>
      </c>
      <c r="E1422" s="51" t="str">
        <v>Sommeri</v>
      </c>
    </row>
    <row r="1423" spans="1:5">
      <c r="A1423" s="51">
        <v>1721</v>
      </c>
      <c r="B1423" s="51" t="s">
        <v>1607</v>
      </c>
      <c r="C1423" s="51" t="s">
        <v>1606</v>
      </c>
      <c r="D1423" s="51" t="s">
        <v>1354</v>
      </c>
      <c r="E1423" s="51" t="str">
        <v>Uttwil</v>
      </c>
    </row>
    <row r="1424" spans="1:5">
      <c r="A1424" s="51">
        <v>1721</v>
      </c>
      <c r="B1424" s="51" t="s">
        <v>1608</v>
      </c>
      <c r="C1424" s="51" t="s">
        <v>1606</v>
      </c>
      <c r="D1424" s="51" t="s">
        <v>1354</v>
      </c>
      <c r="E1424" s="51" t="str">
        <v>Amriswil</v>
      </c>
    </row>
    <row r="1425" spans="1:5">
      <c r="A1425" s="51">
        <v>1721</v>
      </c>
      <c r="B1425" s="51" t="s">
        <v>1609</v>
      </c>
      <c r="C1425" s="51" t="s">
        <v>1606</v>
      </c>
      <c r="D1425" s="51" t="s">
        <v>1354</v>
      </c>
      <c r="E1425" s="51" t="str">
        <v>Bischofszell</v>
      </c>
    </row>
    <row r="1426" spans="1:5">
      <c r="A1426" s="51">
        <v>3286</v>
      </c>
      <c r="B1426" s="51" t="s">
        <v>1610</v>
      </c>
      <c r="C1426" s="51" t="s">
        <v>1610</v>
      </c>
      <c r="D1426" s="51" t="s">
        <v>1354</v>
      </c>
      <c r="E1426" s="51" t="str">
        <v>Erlen</v>
      </c>
    </row>
    <row r="1427" spans="1:5">
      <c r="A1427" s="51">
        <v>1595</v>
      </c>
      <c r="B1427" s="51" t="s">
        <v>1611</v>
      </c>
      <c r="C1427" s="51" t="s">
        <v>1612</v>
      </c>
      <c r="D1427" s="51" t="s">
        <v>1354</v>
      </c>
      <c r="E1427" s="51" t="str">
        <v>Hauptwil-Gottshaus</v>
      </c>
    </row>
    <row r="1428" spans="1:5">
      <c r="A1428" s="51">
        <v>1793</v>
      </c>
      <c r="B1428" s="51" t="s">
        <v>1613</v>
      </c>
      <c r="C1428" s="51" t="s">
        <v>1612</v>
      </c>
      <c r="D1428" s="51" t="s">
        <v>1354</v>
      </c>
      <c r="E1428" s="51" t="str">
        <v>Hohentannen</v>
      </c>
    </row>
    <row r="1429" spans="1:5">
      <c r="A1429" s="51">
        <v>1794</v>
      </c>
      <c r="B1429" s="51" t="s">
        <v>1614</v>
      </c>
      <c r="C1429" s="51" t="s">
        <v>1612</v>
      </c>
      <c r="D1429" s="51" t="s">
        <v>1354</v>
      </c>
      <c r="E1429" s="51" t="str">
        <v>Kradolf-Schönenberg</v>
      </c>
    </row>
    <row r="1430" spans="1:5">
      <c r="A1430" s="51">
        <v>1795</v>
      </c>
      <c r="B1430" s="51" t="s">
        <v>1615</v>
      </c>
      <c r="C1430" s="51" t="s">
        <v>1612</v>
      </c>
      <c r="D1430" s="51" t="s">
        <v>1354</v>
      </c>
      <c r="E1430" s="51" t="str">
        <v>Sulgen</v>
      </c>
    </row>
    <row r="1431" spans="1:5">
      <c r="A1431" s="51">
        <v>3215</v>
      </c>
      <c r="B1431" s="51" t="s">
        <v>1616</v>
      </c>
      <c r="C1431" s="51" t="s">
        <v>1612</v>
      </c>
      <c r="D1431" s="51" t="s">
        <v>1354</v>
      </c>
      <c r="E1431" s="51" t="str">
        <v>Zihlschlacht-Sitterdorf</v>
      </c>
    </row>
    <row r="1432" spans="1:5">
      <c r="A1432" s="51">
        <v>3215</v>
      </c>
      <c r="B1432" s="51" t="s">
        <v>1617</v>
      </c>
      <c r="C1432" s="51" t="s">
        <v>1612</v>
      </c>
      <c r="D1432" s="51" t="s">
        <v>1354</v>
      </c>
      <c r="E1432" s="51" t="str">
        <v>Basadingen-Schlattingen</v>
      </c>
    </row>
    <row r="1433" spans="1:5">
      <c r="A1433" s="51">
        <v>3215</v>
      </c>
      <c r="B1433" s="51" t="s">
        <v>1618</v>
      </c>
      <c r="C1433" s="51" t="s">
        <v>1612</v>
      </c>
      <c r="D1433" s="51" t="s">
        <v>1354</v>
      </c>
      <c r="E1433" s="51" t="str">
        <v>Diessenhofen</v>
      </c>
    </row>
    <row r="1434" spans="1:5">
      <c r="A1434" s="51">
        <v>3280</v>
      </c>
      <c r="B1434" s="51" t="s">
        <v>1612</v>
      </c>
      <c r="C1434" s="51" t="s">
        <v>1612</v>
      </c>
      <c r="D1434" s="51" t="s">
        <v>1354</v>
      </c>
      <c r="E1434" s="51" t="str">
        <v>Schlatt (TG)</v>
      </c>
    </row>
    <row r="1435" spans="1:5">
      <c r="A1435" s="51">
        <v>3285</v>
      </c>
      <c r="B1435" s="51" t="s">
        <v>1619</v>
      </c>
      <c r="C1435" s="51" t="s">
        <v>1612</v>
      </c>
      <c r="D1435" s="51" t="s">
        <v>1354</v>
      </c>
      <c r="E1435" s="51" t="str">
        <v>Aadorf</v>
      </c>
    </row>
    <row r="1436" spans="1:5">
      <c r="A1436" s="51">
        <v>3216</v>
      </c>
      <c r="B1436" s="51" t="s">
        <v>1620</v>
      </c>
      <c r="C1436" s="51" t="s">
        <v>1621</v>
      </c>
      <c r="D1436" s="51" t="s">
        <v>1354</v>
      </c>
      <c r="E1436" s="51" t="str">
        <v>Felben-Wellhausen</v>
      </c>
    </row>
    <row r="1437" spans="1:5">
      <c r="A1437" s="51">
        <v>3216</v>
      </c>
      <c r="B1437" s="51" t="s">
        <v>1622</v>
      </c>
      <c r="C1437" s="51" t="s">
        <v>1621</v>
      </c>
      <c r="D1437" s="51" t="s">
        <v>1354</v>
      </c>
      <c r="E1437" s="51" t="str">
        <v>Frauenfeld</v>
      </c>
    </row>
    <row r="1438" spans="1:5">
      <c r="A1438" s="51">
        <v>3214</v>
      </c>
      <c r="B1438" s="51" t="s">
        <v>1623</v>
      </c>
      <c r="C1438" s="51" t="s">
        <v>1623</v>
      </c>
      <c r="D1438" s="51" t="s">
        <v>1354</v>
      </c>
      <c r="E1438" s="51" t="str">
        <v>Gachnang</v>
      </c>
    </row>
    <row r="1439" spans="1:5">
      <c r="A1439" s="51">
        <v>1786</v>
      </c>
      <c r="B1439" s="51" t="s">
        <v>1624</v>
      </c>
      <c r="C1439" s="51" t="s">
        <v>1625</v>
      </c>
      <c r="D1439" s="51" t="s">
        <v>1354</v>
      </c>
      <c r="E1439" s="51" t="str">
        <v>Hüttlingen</v>
      </c>
    </row>
    <row r="1440" spans="1:5">
      <c r="A1440" s="51">
        <v>1787</v>
      </c>
      <c r="B1440" s="51" t="s">
        <v>1626</v>
      </c>
      <c r="C1440" s="51" t="s">
        <v>1625</v>
      </c>
      <c r="D1440" s="51" t="s">
        <v>1354</v>
      </c>
      <c r="E1440" s="51" t="str">
        <v>Matzingen</v>
      </c>
    </row>
    <row r="1441" spans="1:5">
      <c r="A1441" s="51">
        <v>1787</v>
      </c>
      <c r="B1441" s="51" t="s">
        <v>1627</v>
      </c>
      <c r="C1441" s="51" t="s">
        <v>1625</v>
      </c>
      <c r="D1441" s="51" t="s">
        <v>1354</v>
      </c>
      <c r="E1441" s="51" t="str">
        <v>Neunforn</v>
      </c>
    </row>
    <row r="1442" spans="1:5">
      <c r="A1442" s="51">
        <v>1788</v>
      </c>
      <c r="B1442" s="51" t="s">
        <v>1628</v>
      </c>
      <c r="C1442" s="51" t="s">
        <v>1625</v>
      </c>
      <c r="D1442" s="51" t="s">
        <v>1354</v>
      </c>
      <c r="E1442" s="51" t="str">
        <v>Stettfurt</v>
      </c>
    </row>
    <row r="1443" spans="1:5">
      <c r="A1443" s="51">
        <v>1789</v>
      </c>
      <c r="B1443" s="51" t="s">
        <v>1629</v>
      </c>
      <c r="C1443" s="51" t="s">
        <v>1625</v>
      </c>
      <c r="D1443" s="51" t="s">
        <v>1354</v>
      </c>
      <c r="E1443" s="51" t="str">
        <v>Thundorf</v>
      </c>
    </row>
    <row r="1444" spans="1:5">
      <c r="A1444" s="51">
        <v>1719</v>
      </c>
      <c r="B1444" s="51" t="s">
        <v>1630</v>
      </c>
      <c r="C1444" s="51" t="s">
        <v>1630</v>
      </c>
      <c r="D1444" s="51" t="s">
        <v>1354</v>
      </c>
      <c r="E1444" s="51" t="str">
        <v>Uesslingen-Buch</v>
      </c>
    </row>
    <row r="1445" spans="1:5">
      <c r="A1445" s="51">
        <v>3186</v>
      </c>
      <c r="B1445" s="51" t="s">
        <v>1631</v>
      </c>
      <c r="C1445" s="51" t="s">
        <v>1631</v>
      </c>
      <c r="D1445" s="51" t="s">
        <v>1354</v>
      </c>
      <c r="E1445" s="51" t="str">
        <v>Warth-Weiningen</v>
      </c>
    </row>
    <row r="1446" spans="1:5">
      <c r="A1446" s="51">
        <v>1735</v>
      </c>
      <c r="B1446" s="51" t="s">
        <v>1632</v>
      </c>
      <c r="C1446" s="51" t="s">
        <v>1632</v>
      </c>
      <c r="D1446" s="51" t="s">
        <v>1354</v>
      </c>
      <c r="E1446" s="51" t="str">
        <v>Altnau</v>
      </c>
    </row>
    <row r="1447" spans="1:5">
      <c r="A1447" s="51">
        <v>3178</v>
      </c>
      <c r="B1447" s="51" t="s">
        <v>1633</v>
      </c>
      <c r="C1447" s="51" t="s">
        <v>1633</v>
      </c>
      <c r="D1447" s="51" t="s">
        <v>1354</v>
      </c>
      <c r="E1447" s="51" t="str">
        <v>Bottighofen</v>
      </c>
    </row>
    <row r="1448" spans="1:5">
      <c r="A1448" s="51">
        <v>1714</v>
      </c>
      <c r="B1448" s="51" t="s">
        <v>1634</v>
      </c>
      <c r="C1448" s="51" t="s">
        <v>1634</v>
      </c>
      <c r="D1448" s="51" t="s">
        <v>1354</v>
      </c>
      <c r="E1448" s="51" t="str">
        <v>Ermatingen</v>
      </c>
    </row>
    <row r="1449" spans="1:5">
      <c r="A1449" s="51">
        <v>1716</v>
      </c>
      <c r="B1449" s="51" t="s">
        <v>1635</v>
      </c>
      <c r="C1449" s="51" t="s">
        <v>1635</v>
      </c>
      <c r="D1449" s="51" t="s">
        <v>1354</v>
      </c>
      <c r="E1449" s="51" t="str">
        <v>Gottlieben</v>
      </c>
    </row>
    <row r="1450" spans="1:5">
      <c r="A1450" s="51">
        <v>1716</v>
      </c>
      <c r="B1450" s="51" t="s">
        <v>1636</v>
      </c>
      <c r="C1450" s="51" t="s">
        <v>1635</v>
      </c>
      <c r="D1450" s="51" t="s">
        <v>1354</v>
      </c>
      <c r="E1450" s="51" t="str">
        <v>Güttingen</v>
      </c>
    </row>
    <row r="1451" spans="1:5">
      <c r="A1451" s="51">
        <v>1716</v>
      </c>
      <c r="B1451" s="51" t="s">
        <v>1637</v>
      </c>
      <c r="C1451" s="51" t="s">
        <v>1635</v>
      </c>
      <c r="D1451" s="51" t="s">
        <v>1354</v>
      </c>
      <c r="E1451" s="51" t="str">
        <v>Kemmental</v>
      </c>
    </row>
    <row r="1452" spans="1:5">
      <c r="A1452" s="51">
        <v>1719</v>
      </c>
      <c r="B1452" s="51" t="s">
        <v>1638</v>
      </c>
      <c r="C1452" s="51" t="s">
        <v>1635</v>
      </c>
      <c r="D1452" s="51" t="s">
        <v>1354</v>
      </c>
      <c r="E1452" s="51" t="str">
        <v>Kreuzlingen</v>
      </c>
    </row>
    <row r="1453" spans="1:5">
      <c r="A1453" s="51">
        <v>1737</v>
      </c>
      <c r="B1453" s="51" t="s">
        <v>1639</v>
      </c>
      <c r="C1453" s="51" t="s">
        <v>1639</v>
      </c>
      <c r="D1453" s="51" t="s">
        <v>1354</v>
      </c>
      <c r="E1453" s="51" t="str">
        <v>Langrickenbach</v>
      </c>
    </row>
    <row r="1454" spans="1:5">
      <c r="A1454" s="51">
        <v>1718</v>
      </c>
      <c r="B1454" s="51" t="s">
        <v>1640</v>
      </c>
      <c r="C1454" s="51" t="s">
        <v>1640</v>
      </c>
      <c r="D1454" s="51" t="s">
        <v>1354</v>
      </c>
      <c r="E1454" s="51" t="str">
        <v>Lengwil</v>
      </c>
    </row>
    <row r="1455" spans="1:5">
      <c r="A1455" s="51">
        <v>1736</v>
      </c>
      <c r="B1455" s="51" t="s">
        <v>1641</v>
      </c>
      <c r="C1455" s="51" t="s">
        <v>1641</v>
      </c>
      <c r="D1455" s="51" t="s">
        <v>1354</v>
      </c>
      <c r="E1455" s="51" t="str">
        <v>Münsterlingen</v>
      </c>
    </row>
    <row r="1456" spans="1:5">
      <c r="A1456" s="51">
        <v>1717</v>
      </c>
      <c r="B1456" s="51" t="s">
        <v>1642</v>
      </c>
      <c r="C1456" s="51" t="s">
        <v>1642</v>
      </c>
      <c r="D1456" s="51" t="s">
        <v>1354</v>
      </c>
      <c r="E1456" s="51" t="str">
        <v>Tägerwilen</v>
      </c>
    </row>
    <row r="1457" spans="1:5">
      <c r="A1457" s="51">
        <v>3185</v>
      </c>
      <c r="B1457" s="51" t="s">
        <v>1643</v>
      </c>
      <c r="C1457" s="51" t="s">
        <v>1644</v>
      </c>
      <c r="D1457" s="51" t="s">
        <v>1354</v>
      </c>
      <c r="E1457" s="51" t="str">
        <v>Wäldi</v>
      </c>
    </row>
    <row r="1458" spans="1:5">
      <c r="A1458" s="51">
        <v>1712</v>
      </c>
      <c r="B1458" s="51" t="s">
        <v>1645</v>
      </c>
      <c r="C1458" s="51" t="s">
        <v>1645</v>
      </c>
      <c r="D1458" s="51" t="s">
        <v>1354</v>
      </c>
      <c r="E1458" s="51" t="str">
        <v>Affeltrangen</v>
      </c>
    </row>
    <row r="1459" spans="1:5">
      <c r="A1459" s="51">
        <v>1713</v>
      </c>
      <c r="B1459" s="51" t="s">
        <v>1646</v>
      </c>
      <c r="C1459" s="51" t="s">
        <v>1645</v>
      </c>
      <c r="D1459" s="51" t="s">
        <v>1354</v>
      </c>
      <c r="E1459" s="51" t="str">
        <v>Bettwiesen</v>
      </c>
    </row>
    <row r="1460" spans="1:5">
      <c r="A1460" s="51">
        <v>1715</v>
      </c>
      <c r="B1460" s="51" t="s">
        <v>1647</v>
      </c>
      <c r="C1460" s="51" t="s">
        <v>1645</v>
      </c>
      <c r="D1460" s="51" t="s">
        <v>1354</v>
      </c>
      <c r="E1460" s="51" t="str">
        <v>Bichelsee-Balterswil</v>
      </c>
    </row>
    <row r="1461" spans="1:5">
      <c r="A1461" s="51">
        <v>1734</v>
      </c>
      <c r="B1461" s="51" t="s">
        <v>1648</v>
      </c>
      <c r="C1461" s="51" t="s">
        <v>1648</v>
      </c>
      <c r="D1461" s="51" t="s">
        <v>1354</v>
      </c>
      <c r="E1461" s="51" t="str">
        <v>Braunau</v>
      </c>
    </row>
    <row r="1462" spans="1:5">
      <c r="A1462" s="51">
        <v>3182</v>
      </c>
      <c r="B1462" s="51" t="s">
        <v>1649</v>
      </c>
      <c r="C1462" s="51" t="s">
        <v>1649</v>
      </c>
      <c r="D1462" s="51" t="s">
        <v>1354</v>
      </c>
      <c r="E1462" s="51" t="str">
        <v>Eschlikon</v>
      </c>
    </row>
    <row r="1463" spans="1:5">
      <c r="A1463" s="51">
        <v>3175</v>
      </c>
      <c r="B1463" s="51" t="s">
        <v>1650</v>
      </c>
      <c r="C1463" s="51" t="s">
        <v>1651</v>
      </c>
      <c r="D1463" s="51" t="s">
        <v>1354</v>
      </c>
      <c r="E1463" s="51" t="str">
        <v>Fischingen</v>
      </c>
    </row>
    <row r="1464" spans="1:5">
      <c r="A1464" s="51">
        <v>3184</v>
      </c>
      <c r="B1464" s="51" t="s">
        <v>1652</v>
      </c>
      <c r="C1464" s="51" t="s">
        <v>1651</v>
      </c>
      <c r="D1464" s="51" t="s">
        <v>1354</v>
      </c>
      <c r="E1464" s="51" t="str">
        <v>Lommis</v>
      </c>
    </row>
    <row r="1465" spans="1:5">
      <c r="A1465" s="51">
        <v>1616</v>
      </c>
      <c r="B1465" s="51" t="s">
        <v>1653</v>
      </c>
      <c r="C1465" s="51" t="s">
        <v>1653</v>
      </c>
      <c r="D1465" s="51" t="s">
        <v>1354</v>
      </c>
      <c r="E1465" s="51" t="str">
        <v>Münchwilen (TG)</v>
      </c>
    </row>
    <row r="1466" spans="1:5">
      <c r="A1466" s="51">
        <v>1617</v>
      </c>
      <c r="B1466" s="51" t="s">
        <v>1654</v>
      </c>
      <c r="C1466" s="51" t="s">
        <v>1653</v>
      </c>
      <c r="D1466" s="51" t="s">
        <v>1354</v>
      </c>
      <c r="E1466" s="51" t="str">
        <v>Rickenbach (TG)</v>
      </c>
    </row>
    <row r="1467" spans="1:5">
      <c r="A1467" s="51">
        <v>1615</v>
      </c>
      <c r="B1467" s="51" t="s">
        <v>1655</v>
      </c>
      <c r="C1467" s="51" t="s">
        <v>1655</v>
      </c>
      <c r="D1467" s="51" t="s">
        <v>1354</v>
      </c>
      <c r="E1467" s="51" t="str">
        <v>Schönholzerswilen</v>
      </c>
    </row>
    <row r="1468" spans="1:5">
      <c r="A1468" s="51">
        <v>1618</v>
      </c>
      <c r="B1468" s="51" t="s">
        <v>1656</v>
      </c>
      <c r="C1468" s="51" t="s">
        <v>1657</v>
      </c>
      <c r="D1468" s="51" t="s">
        <v>1354</v>
      </c>
      <c r="E1468" s="51" t="str">
        <v>Sirnach</v>
      </c>
    </row>
    <row r="1469" spans="1:5">
      <c r="A1469" s="51">
        <v>1619</v>
      </c>
      <c r="B1469" s="51" t="s">
        <v>1658</v>
      </c>
      <c r="C1469" s="51" t="s">
        <v>1657</v>
      </c>
      <c r="D1469" s="51" t="s">
        <v>1354</v>
      </c>
      <c r="E1469" s="51" t="str">
        <v>Tobel-Tägerschen</v>
      </c>
    </row>
    <row r="1470" spans="1:5">
      <c r="A1470" s="51">
        <v>1614</v>
      </c>
      <c r="B1470" s="51" t="s">
        <v>1659</v>
      </c>
      <c r="C1470" s="51" t="s">
        <v>1659</v>
      </c>
      <c r="D1470" s="51" t="s">
        <v>1354</v>
      </c>
      <c r="E1470" s="51" t="str">
        <v>Wängi</v>
      </c>
    </row>
    <row r="1471" spans="1:5">
      <c r="A1471" s="51">
        <v>1617</v>
      </c>
      <c r="B1471" s="51" t="s">
        <v>1660</v>
      </c>
      <c r="C1471" s="51" t="s">
        <v>1660</v>
      </c>
      <c r="D1471" s="51" t="s">
        <v>1354</v>
      </c>
      <c r="E1471" s="51" t="str">
        <v>Wilen (TG)</v>
      </c>
    </row>
    <row r="1472" spans="1:5">
      <c r="A1472" s="51">
        <v>1609</v>
      </c>
      <c r="B1472" s="51" t="s">
        <v>1661</v>
      </c>
      <c r="C1472" s="51" t="s">
        <v>1662</v>
      </c>
      <c r="D1472" s="51" t="s">
        <v>1354</v>
      </c>
      <c r="E1472" s="51" t="str">
        <v>Wuppenau</v>
      </c>
    </row>
    <row r="1473" spans="1:5">
      <c r="A1473" s="51">
        <v>1609</v>
      </c>
      <c r="B1473" s="51" t="s">
        <v>1663</v>
      </c>
      <c r="C1473" s="51" t="s">
        <v>1662</v>
      </c>
      <c r="D1473" s="51" t="s">
        <v>1354</v>
      </c>
      <c r="E1473" s="51" t="str">
        <v>Berlingen</v>
      </c>
    </row>
    <row r="1474" spans="1:5">
      <c r="A1474" s="51">
        <v>1609</v>
      </c>
      <c r="B1474" s="51" t="s">
        <v>1664</v>
      </c>
      <c r="C1474" s="51" t="s">
        <v>1662</v>
      </c>
      <c r="D1474" s="51" t="s">
        <v>1354</v>
      </c>
      <c r="E1474" s="51" t="str">
        <v>Eschenz</v>
      </c>
    </row>
    <row r="1475" spans="1:5">
      <c r="A1475" s="51">
        <v>1623</v>
      </c>
      <c r="B1475" s="51" t="s">
        <v>1665</v>
      </c>
      <c r="C1475" s="51" t="s">
        <v>1665</v>
      </c>
      <c r="D1475" s="51" t="s">
        <v>1354</v>
      </c>
      <c r="E1475" s="51" t="str">
        <v>Herdern</v>
      </c>
    </row>
    <row r="1476" spans="1:5">
      <c r="A1476" s="51">
        <v>1699</v>
      </c>
      <c r="B1476" s="51" t="s">
        <v>1666</v>
      </c>
      <c r="C1476" s="51" t="s">
        <v>1667</v>
      </c>
      <c r="D1476" s="51" t="s">
        <v>1354</v>
      </c>
      <c r="E1476" s="51" t="str">
        <v>Homburg</v>
      </c>
    </row>
    <row r="1477" spans="1:5">
      <c r="A1477" s="51">
        <v>1699</v>
      </c>
      <c r="B1477" s="51" t="s">
        <v>1668</v>
      </c>
      <c r="C1477" s="51" t="s">
        <v>1667</v>
      </c>
      <c r="D1477" s="51" t="s">
        <v>1354</v>
      </c>
      <c r="E1477" s="51" t="str">
        <v>Hüttwilen</v>
      </c>
    </row>
    <row r="1478" spans="1:5">
      <c r="A1478" s="51">
        <v>1699</v>
      </c>
      <c r="B1478" s="51" t="s">
        <v>1669</v>
      </c>
      <c r="C1478" s="51" t="s">
        <v>1667</v>
      </c>
      <c r="D1478" s="51" t="s">
        <v>1354</v>
      </c>
      <c r="E1478" s="51" t="str">
        <v>Mammern</v>
      </c>
    </row>
    <row r="1479" spans="1:5">
      <c r="A1479" s="51">
        <v>1611</v>
      </c>
      <c r="B1479" s="51" t="s">
        <v>1670</v>
      </c>
      <c r="C1479" s="51" t="s">
        <v>1671</v>
      </c>
      <c r="D1479" s="51" t="s">
        <v>1354</v>
      </c>
      <c r="E1479" s="51" t="str">
        <v>Müllheim</v>
      </c>
    </row>
    <row r="1480" spans="1:5">
      <c r="A1480" s="51">
        <v>1624</v>
      </c>
      <c r="B1480" s="51" t="s">
        <v>1671</v>
      </c>
      <c r="C1480" s="51" t="s">
        <v>1671</v>
      </c>
      <c r="D1480" s="51" t="s">
        <v>1354</v>
      </c>
      <c r="E1480" s="51" t="str">
        <v>Pfyn</v>
      </c>
    </row>
    <row r="1481" spans="1:5">
      <c r="A1481" s="51">
        <v>1624</v>
      </c>
      <c r="B1481" s="51" t="s">
        <v>1672</v>
      </c>
      <c r="C1481" s="51" t="s">
        <v>1671</v>
      </c>
      <c r="D1481" s="51" t="s">
        <v>1354</v>
      </c>
      <c r="E1481" s="51" t="str">
        <v>Raperswilen</v>
      </c>
    </row>
    <row r="1482" spans="1:5">
      <c r="A1482" s="51">
        <v>1624</v>
      </c>
      <c r="B1482" s="51" t="s">
        <v>1673</v>
      </c>
      <c r="C1482" s="51" t="s">
        <v>1671</v>
      </c>
      <c r="D1482" s="51" t="s">
        <v>1354</v>
      </c>
      <c r="E1482" s="51" t="str">
        <v>Salenstein</v>
      </c>
    </row>
    <row r="1483" spans="1:5">
      <c r="A1483" s="51">
        <v>1624</v>
      </c>
      <c r="B1483" s="51" t="s">
        <v>1673</v>
      </c>
      <c r="C1483" s="51" t="s">
        <v>1671</v>
      </c>
      <c r="D1483" s="51" t="s">
        <v>1354</v>
      </c>
      <c r="E1483" s="51" t="str">
        <v>Steckborn</v>
      </c>
    </row>
    <row r="1484" spans="1:5">
      <c r="A1484" s="51">
        <v>4622</v>
      </c>
      <c r="B1484" s="51" t="s">
        <v>1674</v>
      </c>
      <c r="C1484" s="51" t="s">
        <v>1674</v>
      </c>
      <c r="D1484" s="51" t="s">
        <v>1675</v>
      </c>
      <c r="E1484" s="51" t="str">
        <v>Wagenhausen</v>
      </c>
    </row>
    <row r="1485" spans="1:5">
      <c r="A1485" s="51">
        <v>4624</v>
      </c>
      <c r="B1485" s="51" t="s">
        <v>1676</v>
      </c>
      <c r="C1485" s="51" t="s">
        <v>1676</v>
      </c>
      <c r="D1485" s="51" t="s">
        <v>1675</v>
      </c>
      <c r="E1485" s="51" t="str">
        <v>Amlikon-Bissegg</v>
      </c>
    </row>
    <row r="1486" spans="1:5">
      <c r="A1486" s="51">
        <v>4703</v>
      </c>
      <c r="B1486" s="51" t="s">
        <v>1677</v>
      </c>
      <c r="C1486" s="51" t="s">
        <v>1677</v>
      </c>
      <c r="D1486" s="51" t="s">
        <v>1675</v>
      </c>
      <c r="E1486" s="51" t="str">
        <v>Berg (TG)</v>
      </c>
    </row>
    <row r="1487" spans="1:5">
      <c r="A1487" s="51">
        <v>4623</v>
      </c>
      <c r="B1487" s="51" t="s">
        <v>1678</v>
      </c>
      <c r="C1487" s="51" t="s">
        <v>1678</v>
      </c>
      <c r="D1487" s="51" t="s">
        <v>1675</v>
      </c>
      <c r="E1487" s="51" t="str">
        <v>Birwinken</v>
      </c>
    </row>
    <row r="1488" spans="1:5">
      <c r="A1488" s="51">
        <v>4626</v>
      </c>
      <c r="B1488" s="51" t="s">
        <v>1679</v>
      </c>
      <c r="C1488" s="51" t="s">
        <v>1679</v>
      </c>
      <c r="D1488" s="51" t="s">
        <v>1675</v>
      </c>
      <c r="E1488" s="51" t="str">
        <v>Bürglen (TG)</v>
      </c>
    </row>
    <row r="1489" spans="1:5">
      <c r="A1489" s="51">
        <v>4625</v>
      </c>
      <c r="B1489" s="51" t="s">
        <v>1680</v>
      </c>
      <c r="C1489" s="51" t="s">
        <v>1680</v>
      </c>
      <c r="D1489" s="51" t="s">
        <v>1675</v>
      </c>
      <c r="E1489" s="51" t="str">
        <v>Bussnang</v>
      </c>
    </row>
    <row r="1490" spans="1:5">
      <c r="A1490" s="51">
        <v>4702</v>
      </c>
      <c r="B1490" s="51" t="s">
        <v>1681</v>
      </c>
      <c r="C1490" s="51" t="s">
        <v>1681</v>
      </c>
      <c r="D1490" s="51" t="s">
        <v>1675</v>
      </c>
      <c r="E1490" s="51" t="str">
        <v>Märstetten</v>
      </c>
    </row>
    <row r="1491" spans="1:5">
      <c r="A1491" s="51">
        <v>4628</v>
      </c>
      <c r="B1491" s="51" t="s">
        <v>1682</v>
      </c>
      <c r="C1491" s="51" t="s">
        <v>1682</v>
      </c>
      <c r="D1491" s="51" t="s">
        <v>1675</v>
      </c>
      <c r="E1491" s="51" t="str">
        <v>Weinfelden</v>
      </c>
    </row>
    <row r="1492" spans="1:5">
      <c r="A1492" s="51">
        <v>4714</v>
      </c>
      <c r="B1492" s="51" t="s">
        <v>1683</v>
      </c>
      <c r="C1492" s="51" t="s">
        <v>1683</v>
      </c>
      <c r="D1492" s="51" t="s">
        <v>1675</v>
      </c>
      <c r="E1492" s="51" t="str">
        <v>Wigoltingen</v>
      </c>
    </row>
    <row r="1493" spans="1:5">
      <c r="A1493" s="51">
        <v>4710</v>
      </c>
      <c r="B1493" s="51" t="s">
        <v>1684</v>
      </c>
      <c r="C1493" s="51" t="s">
        <v>1684</v>
      </c>
      <c r="D1493" s="51" t="s">
        <v>1675</v>
      </c>
      <c r="E1493" s="51" t="str">
        <v>Arbedo-Castione</v>
      </c>
    </row>
    <row r="1494" spans="1:5">
      <c r="A1494" s="51">
        <v>4715</v>
      </c>
      <c r="B1494" s="51" t="s">
        <v>1685</v>
      </c>
      <c r="C1494" s="51" t="s">
        <v>1685</v>
      </c>
      <c r="D1494" s="51" t="s">
        <v>1675</v>
      </c>
      <c r="E1494" s="51" t="str">
        <v>Bellinzona</v>
      </c>
    </row>
    <row r="1495" spans="1:5">
      <c r="A1495" s="51">
        <v>4718</v>
      </c>
      <c r="B1495" s="51" t="s">
        <v>1686</v>
      </c>
      <c r="C1495" s="51" t="s">
        <v>1687</v>
      </c>
      <c r="D1495" s="51" t="s">
        <v>1675</v>
      </c>
      <c r="E1495" s="51" t="str">
        <v>Cadenazzo</v>
      </c>
    </row>
    <row r="1496" spans="1:5">
      <c r="A1496" s="51">
        <v>4712</v>
      </c>
      <c r="B1496" s="51" t="s">
        <v>1688</v>
      </c>
      <c r="C1496" s="51" t="s">
        <v>1688</v>
      </c>
      <c r="D1496" s="51" t="s">
        <v>1675</v>
      </c>
      <c r="E1496" s="51" t="str">
        <v>Isone</v>
      </c>
    </row>
    <row r="1497" spans="1:5">
      <c r="A1497" s="51">
        <v>4713</v>
      </c>
      <c r="B1497" s="51" t="s">
        <v>1689</v>
      </c>
      <c r="C1497" s="51" t="s">
        <v>1689</v>
      </c>
      <c r="D1497" s="51" t="s">
        <v>1675</v>
      </c>
      <c r="E1497" s="51" t="str">
        <v>Lumino</v>
      </c>
    </row>
    <row r="1498" spans="1:5">
      <c r="A1498" s="51">
        <v>4717</v>
      </c>
      <c r="B1498" s="51" t="s">
        <v>1690</v>
      </c>
      <c r="C1498" s="51" t="s">
        <v>1691</v>
      </c>
      <c r="D1498" s="51" t="s">
        <v>1675</v>
      </c>
      <c r="E1498" s="51" t="str">
        <v>Sant'Antonino</v>
      </c>
    </row>
    <row r="1499" spans="1:5">
      <c r="A1499" s="51">
        <v>4719</v>
      </c>
      <c r="B1499" s="51" t="s">
        <v>1692</v>
      </c>
      <c r="C1499" s="51" t="s">
        <v>1691</v>
      </c>
      <c r="D1499" s="51" t="s">
        <v>1675</v>
      </c>
      <c r="E1499" s="51" t="str">
        <v>Acquarossa</v>
      </c>
    </row>
    <row r="1500" spans="1:5">
      <c r="A1500" s="51">
        <v>4716</v>
      </c>
      <c r="B1500" s="51" t="s">
        <v>1693</v>
      </c>
      <c r="C1500" s="51" t="s">
        <v>1694</v>
      </c>
      <c r="D1500" s="51" t="s">
        <v>1675</v>
      </c>
      <c r="E1500" s="51" t="str">
        <v>Blenio</v>
      </c>
    </row>
    <row r="1501" spans="1:5">
      <c r="A1501" s="51">
        <v>4716</v>
      </c>
      <c r="B1501" s="51" t="s">
        <v>1695</v>
      </c>
      <c r="C1501" s="51" t="s">
        <v>1694</v>
      </c>
      <c r="D1501" s="51" t="s">
        <v>1675</v>
      </c>
      <c r="E1501" s="51" t="str">
        <v>Serravalle</v>
      </c>
    </row>
    <row r="1502" spans="1:5">
      <c r="A1502" s="51">
        <v>4585</v>
      </c>
      <c r="B1502" s="51" t="s">
        <v>1696</v>
      </c>
      <c r="C1502" s="51" t="s">
        <v>1696</v>
      </c>
      <c r="D1502" s="51" t="s">
        <v>1675</v>
      </c>
      <c r="E1502" s="51" t="str">
        <v>Airolo</v>
      </c>
    </row>
    <row r="1503" spans="1:5">
      <c r="A1503" s="51">
        <v>4571</v>
      </c>
      <c r="B1503" s="51" t="s">
        <v>1697</v>
      </c>
      <c r="C1503" s="51" t="s">
        <v>1698</v>
      </c>
      <c r="D1503" s="51" t="s">
        <v>1675</v>
      </c>
      <c r="E1503" s="51" t="str">
        <v>Bedretto</v>
      </c>
    </row>
    <row r="1504" spans="1:5">
      <c r="A1504" s="51">
        <v>4571</v>
      </c>
      <c r="B1504" s="51" t="s">
        <v>1699</v>
      </c>
      <c r="C1504" s="51" t="s">
        <v>1698</v>
      </c>
      <c r="D1504" s="51" t="s">
        <v>1675</v>
      </c>
      <c r="E1504" s="51" t="str">
        <v>Bodio</v>
      </c>
    </row>
    <row r="1505" spans="1:5">
      <c r="A1505" s="51">
        <v>4584</v>
      </c>
      <c r="B1505" s="51" t="s">
        <v>1700</v>
      </c>
      <c r="C1505" s="51" t="s">
        <v>1701</v>
      </c>
      <c r="D1505" s="51" t="s">
        <v>1675</v>
      </c>
      <c r="E1505" s="51" t="str">
        <v>Dalpe</v>
      </c>
    </row>
    <row r="1506" spans="1:5">
      <c r="A1506" s="51">
        <v>4584</v>
      </c>
      <c r="B1506" s="51" t="s">
        <v>1702</v>
      </c>
      <c r="C1506" s="51" t="s">
        <v>1701</v>
      </c>
      <c r="D1506" s="51" t="s">
        <v>1675</v>
      </c>
      <c r="E1506" s="51" t="str">
        <v>Faido</v>
      </c>
    </row>
    <row r="1507" spans="1:5">
      <c r="A1507" s="51">
        <v>3254</v>
      </c>
      <c r="B1507" s="51" t="s">
        <v>1703</v>
      </c>
      <c r="C1507" s="51" t="s">
        <v>1703</v>
      </c>
      <c r="D1507" s="51" t="s">
        <v>1675</v>
      </c>
      <c r="E1507" s="51" t="str">
        <v>Giornico</v>
      </c>
    </row>
    <row r="1508" spans="1:5">
      <c r="A1508" s="51">
        <v>3254</v>
      </c>
      <c r="B1508" s="51" t="s">
        <v>1704</v>
      </c>
      <c r="C1508" s="51" t="s">
        <v>1703</v>
      </c>
      <c r="D1508" s="51" t="s">
        <v>1675</v>
      </c>
      <c r="E1508" s="51" t="str">
        <v>Personico</v>
      </c>
    </row>
    <row r="1509" spans="1:5">
      <c r="A1509" s="51">
        <v>3307</v>
      </c>
      <c r="B1509" s="51" t="s">
        <v>1705</v>
      </c>
      <c r="C1509" s="51" t="s">
        <v>1703</v>
      </c>
      <c r="D1509" s="51" t="s">
        <v>1675</v>
      </c>
      <c r="E1509" s="51" t="str">
        <v>Pollegio</v>
      </c>
    </row>
    <row r="1510" spans="1:5">
      <c r="A1510" s="51">
        <v>4588</v>
      </c>
      <c r="B1510" s="51" t="s">
        <v>1706</v>
      </c>
      <c r="C1510" s="51" t="s">
        <v>1703</v>
      </c>
      <c r="D1510" s="51" t="s">
        <v>1675</v>
      </c>
      <c r="E1510" s="51" t="str">
        <v>Prato (Leventina)</v>
      </c>
    </row>
    <row r="1511" spans="1:5">
      <c r="A1511" s="51">
        <v>3253</v>
      </c>
      <c r="B1511" s="51" t="s">
        <v>1707</v>
      </c>
      <c r="C1511" s="51" t="s">
        <v>1707</v>
      </c>
      <c r="D1511" s="51" t="s">
        <v>1675</v>
      </c>
      <c r="E1511" s="51" t="str">
        <v>Quinto</v>
      </c>
    </row>
    <row r="1512" spans="1:5">
      <c r="A1512" s="51">
        <v>4588</v>
      </c>
      <c r="B1512" s="51" t="s">
        <v>1708</v>
      </c>
      <c r="C1512" s="51" t="s">
        <v>1708</v>
      </c>
      <c r="D1512" s="51" t="s">
        <v>1675</v>
      </c>
      <c r="E1512" s="51" t="str">
        <v>Ascona</v>
      </c>
    </row>
    <row r="1513" spans="1:5">
      <c r="A1513" s="51">
        <v>4574</v>
      </c>
      <c r="B1513" s="51" t="s">
        <v>1709</v>
      </c>
      <c r="C1513" s="51" t="s">
        <v>1710</v>
      </c>
      <c r="D1513" s="51" t="s">
        <v>1675</v>
      </c>
      <c r="E1513" s="51" t="str">
        <v>Brione sopra Minusio</v>
      </c>
    </row>
    <row r="1514" spans="1:5">
      <c r="A1514" s="51">
        <v>4574</v>
      </c>
      <c r="B1514" s="51" t="s">
        <v>1711</v>
      </c>
      <c r="C1514" s="51" t="s">
        <v>1710</v>
      </c>
      <c r="D1514" s="51" t="s">
        <v>1675</v>
      </c>
      <c r="E1514" s="51" t="str">
        <v>Brissago</v>
      </c>
    </row>
    <row r="1515" spans="1:5">
      <c r="A1515" s="51">
        <v>4576</v>
      </c>
      <c r="B1515" s="51" t="s">
        <v>1712</v>
      </c>
      <c r="C1515" s="51" t="s">
        <v>1713</v>
      </c>
      <c r="D1515" s="51" t="s">
        <v>1675</v>
      </c>
      <c r="E1515" s="51" t="str">
        <v>Gordola</v>
      </c>
    </row>
    <row r="1516" spans="1:5">
      <c r="A1516" s="51">
        <v>4577</v>
      </c>
      <c r="B1516" s="51" t="s">
        <v>1714</v>
      </c>
      <c r="C1516" s="51" t="s">
        <v>1713</v>
      </c>
      <c r="D1516" s="51" t="s">
        <v>1675</v>
      </c>
      <c r="E1516" s="51" t="str">
        <v>Lavertezzo</v>
      </c>
    </row>
    <row r="1517" spans="1:5">
      <c r="A1517" s="51">
        <v>4578</v>
      </c>
      <c r="B1517" s="51" t="s">
        <v>1715</v>
      </c>
      <c r="C1517" s="51" t="s">
        <v>1713</v>
      </c>
      <c r="D1517" s="51" t="s">
        <v>1675</v>
      </c>
      <c r="E1517" s="51" t="str">
        <v>Locarno</v>
      </c>
    </row>
    <row r="1518" spans="1:5">
      <c r="A1518" s="51">
        <v>4579</v>
      </c>
      <c r="B1518" s="51" t="s">
        <v>1716</v>
      </c>
      <c r="C1518" s="51" t="s">
        <v>1713</v>
      </c>
      <c r="D1518" s="51" t="s">
        <v>1675</v>
      </c>
      <c r="E1518" s="51" t="str">
        <v>Losone</v>
      </c>
    </row>
    <row r="1519" spans="1:5">
      <c r="A1519" s="51">
        <v>4581</v>
      </c>
      <c r="B1519" s="51" t="s">
        <v>1717</v>
      </c>
      <c r="C1519" s="51" t="s">
        <v>1713</v>
      </c>
      <c r="D1519" s="51" t="s">
        <v>1675</v>
      </c>
      <c r="E1519" s="51" t="str">
        <v>Mergoscia</v>
      </c>
    </row>
    <row r="1520" spans="1:5">
      <c r="A1520" s="51">
        <v>4582</v>
      </c>
      <c r="B1520" s="51" t="s">
        <v>1718</v>
      </c>
      <c r="C1520" s="51" t="s">
        <v>1713</v>
      </c>
      <c r="D1520" s="51" t="s">
        <v>1675</v>
      </c>
      <c r="E1520" s="51" t="str">
        <v>Minusio</v>
      </c>
    </row>
    <row r="1521" spans="1:5">
      <c r="A1521" s="51">
        <v>4583</v>
      </c>
      <c r="B1521" s="51" t="s">
        <v>1719</v>
      </c>
      <c r="C1521" s="51" t="s">
        <v>1713</v>
      </c>
      <c r="D1521" s="51" t="s">
        <v>1675</v>
      </c>
      <c r="E1521" s="51" t="str">
        <v>Muralto</v>
      </c>
    </row>
    <row r="1522" spans="1:5">
      <c r="A1522" s="51">
        <v>4583</v>
      </c>
      <c r="B1522" s="51" t="s">
        <v>1720</v>
      </c>
      <c r="C1522" s="51" t="s">
        <v>1713</v>
      </c>
      <c r="D1522" s="51" t="s">
        <v>1675</v>
      </c>
      <c r="E1522" s="51" t="str">
        <v>Orselina</v>
      </c>
    </row>
    <row r="1523" spans="1:5">
      <c r="A1523" s="51">
        <v>4586</v>
      </c>
      <c r="B1523" s="51" t="s">
        <v>1721</v>
      </c>
      <c r="C1523" s="51" t="s">
        <v>1713</v>
      </c>
      <c r="D1523" s="51" t="s">
        <v>1675</v>
      </c>
      <c r="E1523" s="51" t="str">
        <v>Ronco sopra Ascona</v>
      </c>
    </row>
    <row r="1524" spans="1:5">
      <c r="A1524" s="51">
        <v>4587</v>
      </c>
      <c r="B1524" s="51" t="s">
        <v>1722</v>
      </c>
      <c r="C1524" s="51" t="s">
        <v>1713</v>
      </c>
      <c r="D1524" s="51" t="s">
        <v>1675</v>
      </c>
      <c r="E1524" s="51" t="str">
        <v>Tenero-Contra</v>
      </c>
    </row>
    <row r="1525" spans="1:5">
      <c r="A1525" s="51">
        <v>4588</v>
      </c>
      <c r="B1525" s="51" t="s">
        <v>1723</v>
      </c>
      <c r="C1525" s="51" t="s">
        <v>1713</v>
      </c>
      <c r="D1525" s="51" t="s">
        <v>1675</v>
      </c>
      <c r="E1525" s="51" t="str">
        <v>Onsernone</v>
      </c>
    </row>
    <row r="1526" spans="1:5">
      <c r="A1526" s="51">
        <v>4112</v>
      </c>
      <c r="B1526" s="51" t="s">
        <v>1724</v>
      </c>
      <c r="C1526" s="51" t="s">
        <v>1724</v>
      </c>
      <c r="D1526" s="51" t="s">
        <v>1675</v>
      </c>
      <c r="E1526" s="51" t="str">
        <v>Cugnasco-Gerra</v>
      </c>
    </row>
    <row r="1527" spans="1:5">
      <c r="A1527" s="51">
        <v>4413</v>
      </c>
      <c r="B1527" s="51" t="s">
        <v>1725</v>
      </c>
      <c r="C1527" s="51" t="s">
        <v>1726</v>
      </c>
      <c r="D1527" s="51" t="s">
        <v>1675</v>
      </c>
      <c r="E1527" s="51" t="str">
        <v>Agno</v>
      </c>
    </row>
    <row r="1528" spans="1:5">
      <c r="A1528" s="51">
        <v>4143</v>
      </c>
      <c r="B1528" s="51" t="s">
        <v>1727</v>
      </c>
      <c r="C1528" s="51" t="s">
        <v>1727</v>
      </c>
      <c r="D1528" s="51" t="s">
        <v>1675</v>
      </c>
      <c r="E1528" s="51" t="str">
        <v>Aranno</v>
      </c>
    </row>
    <row r="1529" spans="1:5">
      <c r="A1529" s="51">
        <v>4145</v>
      </c>
      <c r="B1529" s="51" t="s">
        <v>1728</v>
      </c>
      <c r="C1529" s="51" t="s">
        <v>1728</v>
      </c>
      <c r="D1529" s="51" t="s">
        <v>1675</v>
      </c>
      <c r="E1529" s="51" t="str">
        <v>Arogno</v>
      </c>
    </row>
    <row r="1530" spans="1:5">
      <c r="A1530" s="51">
        <v>4146</v>
      </c>
      <c r="B1530" s="51" t="s">
        <v>1729</v>
      </c>
      <c r="C1530" s="51" t="s">
        <v>1729</v>
      </c>
      <c r="D1530" s="51" t="s">
        <v>1675</v>
      </c>
      <c r="E1530" s="51" t="str">
        <v>Astano</v>
      </c>
    </row>
    <row r="1531" spans="1:5">
      <c r="A1531" s="51">
        <v>4112</v>
      </c>
      <c r="B1531" s="51" t="s">
        <v>1730</v>
      </c>
      <c r="C1531" s="51" t="s">
        <v>1731</v>
      </c>
      <c r="D1531" s="51" t="s">
        <v>1675</v>
      </c>
      <c r="E1531" s="51" t="str">
        <v>Bedano</v>
      </c>
    </row>
    <row r="1532" spans="1:5">
      <c r="A1532" s="51">
        <v>4114</v>
      </c>
      <c r="B1532" s="51" t="s">
        <v>1732</v>
      </c>
      <c r="C1532" s="51" t="s">
        <v>1731</v>
      </c>
      <c r="D1532" s="51" t="s">
        <v>1675</v>
      </c>
      <c r="E1532" s="51" t="str">
        <v>Bedigliora</v>
      </c>
    </row>
    <row r="1533" spans="1:5">
      <c r="A1533" s="51">
        <v>4115</v>
      </c>
      <c r="B1533" s="51" t="s">
        <v>1733</v>
      </c>
      <c r="C1533" s="51" t="s">
        <v>1734</v>
      </c>
      <c r="D1533" s="51" t="s">
        <v>1675</v>
      </c>
      <c r="E1533" s="51" t="str">
        <v>Bioggio</v>
      </c>
    </row>
    <row r="1534" spans="1:5">
      <c r="A1534" s="51">
        <v>4116</v>
      </c>
      <c r="B1534" s="51" t="s">
        <v>1735</v>
      </c>
      <c r="C1534" s="51" t="s">
        <v>1734</v>
      </c>
      <c r="D1534" s="51" t="s">
        <v>1675</v>
      </c>
      <c r="E1534" s="51" t="str">
        <v>Bissone</v>
      </c>
    </row>
    <row r="1535" spans="1:5">
      <c r="A1535" s="51">
        <v>4412</v>
      </c>
      <c r="B1535" s="51" t="s">
        <v>1736</v>
      </c>
      <c r="C1535" s="51" t="s">
        <v>1737</v>
      </c>
      <c r="D1535" s="51" t="s">
        <v>1675</v>
      </c>
      <c r="E1535" s="51" t="str">
        <v>Brusino Arsizio</v>
      </c>
    </row>
    <row r="1536" spans="1:5">
      <c r="A1536" s="51">
        <v>4421</v>
      </c>
      <c r="B1536" s="51" t="s">
        <v>1738</v>
      </c>
      <c r="C1536" s="51" t="s">
        <v>1737</v>
      </c>
      <c r="D1536" s="51" t="s">
        <v>1675</v>
      </c>
      <c r="E1536" s="51" t="str">
        <v>Cademario</v>
      </c>
    </row>
    <row r="1537" spans="1:5">
      <c r="A1537" s="51">
        <v>4118</v>
      </c>
      <c r="B1537" s="51" t="s">
        <v>1739</v>
      </c>
      <c r="C1537" s="51" t="s">
        <v>1739</v>
      </c>
      <c r="D1537" s="51" t="s">
        <v>1675</v>
      </c>
      <c r="E1537" s="51" t="str">
        <v>Cadempino</v>
      </c>
    </row>
    <row r="1538" spans="1:5">
      <c r="A1538" s="51">
        <v>4206</v>
      </c>
      <c r="B1538" s="51" t="s">
        <v>1740</v>
      </c>
      <c r="C1538" s="51" t="s">
        <v>1741</v>
      </c>
      <c r="D1538" s="51" t="s">
        <v>1675</v>
      </c>
      <c r="E1538" s="51" t="str">
        <v>Canobbio</v>
      </c>
    </row>
    <row r="1539" spans="1:5">
      <c r="A1539" s="51">
        <v>4108</v>
      </c>
      <c r="B1539" s="51" t="s">
        <v>1742</v>
      </c>
      <c r="C1539" s="51" t="s">
        <v>1742</v>
      </c>
      <c r="D1539" s="51" t="s">
        <v>1675</v>
      </c>
      <c r="E1539" s="51" t="str">
        <v>Caslano</v>
      </c>
    </row>
    <row r="1540" spans="1:5">
      <c r="A1540" s="51">
        <v>4633</v>
      </c>
      <c r="B1540" s="51" t="s">
        <v>1743</v>
      </c>
      <c r="C1540" s="51" t="s">
        <v>1744</v>
      </c>
      <c r="D1540" s="51" t="s">
        <v>1675</v>
      </c>
      <c r="E1540" s="51" t="str">
        <v>Comano</v>
      </c>
    </row>
    <row r="1541" spans="1:5">
      <c r="A1541" s="51">
        <v>4468</v>
      </c>
      <c r="B1541" s="51" t="s">
        <v>1745</v>
      </c>
      <c r="C1541" s="51" t="s">
        <v>1745</v>
      </c>
      <c r="D1541" s="51" t="s">
        <v>1675</v>
      </c>
      <c r="E1541" s="51" t="str">
        <v>Cureglia</v>
      </c>
    </row>
    <row r="1542" spans="1:5">
      <c r="A1542" s="51">
        <v>4654</v>
      </c>
      <c r="B1542" s="51" t="s">
        <v>1746</v>
      </c>
      <c r="C1542" s="51" t="s">
        <v>1746</v>
      </c>
      <c r="D1542" s="51" t="s">
        <v>1675</v>
      </c>
      <c r="E1542" s="51" t="str">
        <v>Curio</v>
      </c>
    </row>
    <row r="1543" spans="1:5">
      <c r="A1543" s="51">
        <v>5013</v>
      </c>
      <c r="B1543" s="51" t="s">
        <v>1747</v>
      </c>
      <c r="C1543" s="51" t="s">
        <v>1747</v>
      </c>
      <c r="D1543" s="51" t="s">
        <v>1675</v>
      </c>
      <c r="E1543" s="51" t="str">
        <v>Grancia</v>
      </c>
    </row>
    <row r="1544" spans="1:5">
      <c r="A1544" s="51">
        <v>4653</v>
      </c>
      <c r="B1544" s="51" t="s">
        <v>1748</v>
      </c>
      <c r="C1544" s="51" t="s">
        <v>1748</v>
      </c>
      <c r="D1544" s="51" t="s">
        <v>1675</v>
      </c>
      <c r="E1544" s="51" t="str">
        <v>Gravesano</v>
      </c>
    </row>
    <row r="1545" spans="1:5">
      <c r="A1545" s="51">
        <v>4655</v>
      </c>
      <c r="B1545" s="51" t="s">
        <v>1749</v>
      </c>
      <c r="C1545" s="51" t="s">
        <v>1749</v>
      </c>
      <c r="D1545" s="51" t="s">
        <v>1675</v>
      </c>
      <c r="E1545" s="51" t="str">
        <v>Lamone</v>
      </c>
    </row>
    <row r="1546" spans="1:5">
      <c r="A1546" s="51">
        <v>4655</v>
      </c>
      <c r="B1546" s="51" t="s">
        <v>1750</v>
      </c>
      <c r="C1546" s="51" t="s">
        <v>1749</v>
      </c>
      <c r="D1546" s="51" t="s">
        <v>1675</v>
      </c>
      <c r="E1546" s="51" t="str">
        <v>Lugano</v>
      </c>
    </row>
    <row r="1547" spans="1:5">
      <c r="A1547" s="51">
        <v>4632</v>
      </c>
      <c r="B1547" s="51" t="s">
        <v>1751</v>
      </c>
      <c r="C1547" s="51" t="s">
        <v>1751</v>
      </c>
      <c r="D1547" s="51" t="s">
        <v>1675</v>
      </c>
      <c r="E1547" s="51" t="str">
        <v>Magliaso</v>
      </c>
    </row>
    <row r="1548" spans="1:5">
      <c r="A1548" s="51">
        <v>4652</v>
      </c>
      <c r="B1548" s="51" t="s">
        <v>1752</v>
      </c>
      <c r="C1548" s="51" t="s">
        <v>1752</v>
      </c>
      <c r="D1548" s="51" t="s">
        <v>1675</v>
      </c>
      <c r="E1548" s="51" t="str">
        <v>Manno</v>
      </c>
    </row>
    <row r="1549" spans="1:5">
      <c r="A1549" s="51">
        <v>4634</v>
      </c>
      <c r="B1549" s="51" t="s">
        <v>1753</v>
      </c>
      <c r="C1549" s="51" t="s">
        <v>1754</v>
      </c>
      <c r="D1549" s="51" t="s">
        <v>1675</v>
      </c>
      <c r="E1549" s="51" t="str">
        <v>Massagno</v>
      </c>
    </row>
    <row r="1550" spans="1:5">
      <c r="A1550" s="51">
        <v>5015</v>
      </c>
      <c r="B1550" s="51" t="s">
        <v>1755</v>
      </c>
      <c r="C1550" s="51" t="s">
        <v>1756</v>
      </c>
      <c r="D1550" s="51" t="s">
        <v>1675</v>
      </c>
      <c r="E1550" s="51" t="str">
        <v>Melide</v>
      </c>
    </row>
    <row r="1551" spans="1:5">
      <c r="A1551" s="51">
        <v>4556</v>
      </c>
      <c r="B1551" s="51" t="s">
        <v>1757</v>
      </c>
      <c r="C1551" s="51" t="s">
        <v>1758</v>
      </c>
      <c r="D1551" s="51" t="s">
        <v>1675</v>
      </c>
      <c r="E1551" s="51" t="str">
        <v>Mezzovico-Vira</v>
      </c>
    </row>
    <row r="1552" spans="1:5">
      <c r="A1552" s="51">
        <v>4556</v>
      </c>
      <c r="B1552" s="51" t="s">
        <v>1759</v>
      </c>
      <c r="C1552" s="51" t="s">
        <v>1758</v>
      </c>
      <c r="D1552" s="51" t="s">
        <v>1675</v>
      </c>
      <c r="E1552" s="51" t="str">
        <v>Miglieglia</v>
      </c>
    </row>
    <row r="1553" spans="1:5">
      <c r="A1553" s="51">
        <v>4556</v>
      </c>
      <c r="B1553" s="51" t="s">
        <v>1760</v>
      </c>
      <c r="C1553" s="51" t="s">
        <v>1758</v>
      </c>
      <c r="D1553" s="51" t="s">
        <v>1675</v>
      </c>
      <c r="E1553" s="51" t="str">
        <v>Morcote</v>
      </c>
    </row>
    <row r="1554" spans="1:5">
      <c r="A1554" s="51">
        <v>4562</v>
      </c>
      <c r="B1554" s="51" t="s">
        <v>1761</v>
      </c>
      <c r="C1554" s="51" t="s">
        <v>1761</v>
      </c>
      <c r="D1554" s="51" t="s">
        <v>1675</v>
      </c>
      <c r="E1554" s="51" t="str">
        <v>Muzzano</v>
      </c>
    </row>
    <row r="1555" spans="1:5">
      <c r="A1555" s="51">
        <v>4556</v>
      </c>
      <c r="B1555" s="51" t="s">
        <v>1762</v>
      </c>
      <c r="C1555" s="51" t="s">
        <v>1762</v>
      </c>
      <c r="D1555" s="51" t="s">
        <v>1675</v>
      </c>
      <c r="E1555" s="51" t="str">
        <v>Neggio</v>
      </c>
    </row>
    <row r="1556" spans="1:5">
      <c r="A1556" s="51">
        <v>4543</v>
      </c>
      <c r="B1556" s="51" t="s">
        <v>1763</v>
      </c>
      <c r="C1556" s="51" t="s">
        <v>1763</v>
      </c>
      <c r="D1556" s="51" t="s">
        <v>1675</v>
      </c>
      <c r="E1556" s="51" t="str">
        <v>Novaggio</v>
      </c>
    </row>
    <row r="1557" spans="1:5">
      <c r="A1557" s="51">
        <v>4552</v>
      </c>
      <c r="B1557" s="51" t="s">
        <v>1764</v>
      </c>
      <c r="C1557" s="51" t="s">
        <v>1764</v>
      </c>
      <c r="D1557" s="51" t="s">
        <v>1675</v>
      </c>
      <c r="E1557" s="51" t="str">
        <v>Origlio</v>
      </c>
    </row>
    <row r="1558" spans="1:5">
      <c r="A1558" s="51">
        <v>4554</v>
      </c>
      <c r="B1558" s="51" t="s">
        <v>1765</v>
      </c>
      <c r="C1558" s="51" t="s">
        <v>1765</v>
      </c>
      <c r="D1558" s="51" t="s">
        <v>1675</v>
      </c>
      <c r="E1558" s="51" t="str">
        <v>Paradiso</v>
      </c>
    </row>
    <row r="1559" spans="1:5">
      <c r="A1559" s="51">
        <v>4563</v>
      </c>
      <c r="B1559" s="51" t="s">
        <v>1766</v>
      </c>
      <c r="C1559" s="51" t="s">
        <v>1766</v>
      </c>
      <c r="D1559" s="51" t="s">
        <v>1675</v>
      </c>
      <c r="E1559" s="51" t="str">
        <v>Ponte Capriasca</v>
      </c>
    </row>
    <row r="1560" spans="1:5">
      <c r="A1560" s="51">
        <v>4566</v>
      </c>
      <c r="B1560" s="51" t="s">
        <v>1767</v>
      </c>
      <c r="C1560" s="51" t="s">
        <v>1767</v>
      </c>
      <c r="D1560" s="51" t="s">
        <v>1675</v>
      </c>
      <c r="E1560" s="51" t="str">
        <v>Porza</v>
      </c>
    </row>
    <row r="1561" spans="1:5">
      <c r="A1561" s="51">
        <v>4557</v>
      </c>
      <c r="B1561" s="51" t="s">
        <v>1768</v>
      </c>
      <c r="C1561" s="51" t="s">
        <v>1768</v>
      </c>
      <c r="D1561" s="51" t="s">
        <v>1675</v>
      </c>
      <c r="E1561" s="51" t="str">
        <v>Pura</v>
      </c>
    </row>
    <row r="1562" spans="1:5">
      <c r="A1562" s="51">
        <v>4554</v>
      </c>
      <c r="B1562" s="51" t="s">
        <v>1769</v>
      </c>
      <c r="C1562" s="51" t="s">
        <v>1769</v>
      </c>
      <c r="D1562" s="51" t="s">
        <v>1675</v>
      </c>
      <c r="E1562" s="51" t="str">
        <v>Savosa</v>
      </c>
    </row>
    <row r="1563" spans="1:5">
      <c r="A1563" s="51">
        <v>4566</v>
      </c>
      <c r="B1563" s="51" t="s">
        <v>1770</v>
      </c>
      <c r="C1563" s="51" t="s">
        <v>1770</v>
      </c>
      <c r="D1563" s="51" t="s">
        <v>1675</v>
      </c>
      <c r="E1563" s="51" t="str">
        <v>Sorengo</v>
      </c>
    </row>
    <row r="1564" spans="1:5">
      <c r="A1564" s="51">
        <v>4573</v>
      </c>
      <c r="B1564" s="51" t="s">
        <v>1771</v>
      </c>
      <c r="C1564" s="51" t="s">
        <v>1771</v>
      </c>
      <c r="D1564" s="51" t="s">
        <v>1675</v>
      </c>
      <c r="E1564" s="51" t="str">
        <v>Capriasca</v>
      </c>
    </row>
    <row r="1565" spans="1:5">
      <c r="A1565" s="51">
        <v>4542</v>
      </c>
      <c r="B1565" s="51" t="s">
        <v>1772</v>
      </c>
      <c r="C1565" s="51" t="s">
        <v>1772</v>
      </c>
      <c r="D1565" s="51" t="s">
        <v>1675</v>
      </c>
      <c r="E1565" s="51" t="str">
        <v>Torricella-Taverne</v>
      </c>
    </row>
    <row r="1566" spans="1:5">
      <c r="A1566" s="51">
        <v>4564</v>
      </c>
      <c r="B1566" s="51" t="s">
        <v>1773</v>
      </c>
      <c r="C1566" s="51" t="s">
        <v>1773</v>
      </c>
      <c r="D1566" s="51" t="s">
        <v>1675</v>
      </c>
      <c r="E1566" s="51" t="str">
        <v>Vernate</v>
      </c>
    </row>
    <row r="1567" spans="1:5">
      <c r="A1567" s="51">
        <v>4566</v>
      </c>
      <c r="B1567" s="51" t="s">
        <v>1774</v>
      </c>
      <c r="C1567" s="51" t="s">
        <v>1774</v>
      </c>
      <c r="D1567" s="51" t="s">
        <v>1675</v>
      </c>
      <c r="E1567" s="51" t="str">
        <v>Vezia</v>
      </c>
    </row>
    <row r="1568" spans="1:5">
      <c r="A1568" s="51">
        <v>4565</v>
      </c>
      <c r="B1568" s="51" t="s">
        <v>1775</v>
      </c>
      <c r="C1568" s="51" t="s">
        <v>1775</v>
      </c>
      <c r="D1568" s="51" t="s">
        <v>1675</v>
      </c>
      <c r="E1568" s="51" t="str">
        <v>Vico Morcote</v>
      </c>
    </row>
    <row r="1569" spans="1:5">
      <c r="A1569" s="51">
        <v>4553</v>
      </c>
      <c r="B1569" s="51" t="s">
        <v>1776</v>
      </c>
      <c r="C1569" s="51" t="s">
        <v>1776</v>
      </c>
      <c r="D1569" s="51" t="s">
        <v>1675</v>
      </c>
      <c r="E1569" s="51" t="str">
        <v>Collina d'Oro</v>
      </c>
    </row>
    <row r="1570" spans="1:5">
      <c r="A1570" s="51">
        <v>4528</v>
      </c>
      <c r="B1570" s="51" t="s">
        <v>1777</v>
      </c>
      <c r="C1570" s="51" t="s">
        <v>1777</v>
      </c>
      <c r="D1570" s="51" t="s">
        <v>1675</v>
      </c>
      <c r="E1570" s="51" t="str">
        <v>Alto Malcantone</v>
      </c>
    </row>
    <row r="1571" spans="1:5">
      <c r="A1571" s="51">
        <v>4558</v>
      </c>
      <c r="B1571" s="51" t="s">
        <v>1778</v>
      </c>
      <c r="C1571" s="51" t="s">
        <v>1779</v>
      </c>
      <c r="D1571" s="51" t="s">
        <v>1675</v>
      </c>
      <c r="E1571" s="51" t="str">
        <v>Monteceneri</v>
      </c>
    </row>
    <row r="1572" spans="1:5">
      <c r="A1572" s="51">
        <v>4558</v>
      </c>
      <c r="B1572" s="51" t="s">
        <v>1780</v>
      </c>
      <c r="C1572" s="51" t="s">
        <v>1779</v>
      </c>
      <c r="D1572" s="51" t="s">
        <v>1675</v>
      </c>
      <c r="E1572" s="51" t="str">
        <v>Tresa</v>
      </c>
    </row>
    <row r="1573" spans="1:5">
      <c r="A1573" s="51">
        <v>4558</v>
      </c>
      <c r="B1573" s="51" t="s">
        <v>1781</v>
      </c>
      <c r="C1573" s="51" t="s">
        <v>1779</v>
      </c>
      <c r="D1573" s="51" t="s">
        <v>1675</v>
      </c>
      <c r="E1573" s="51" t="str">
        <v>Val Mara</v>
      </c>
    </row>
    <row r="1574" spans="1:5">
      <c r="A1574" s="51">
        <v>4524</v>
      </c>
      <c r="B1574" s="51" t="s">
        <v>1782</v>
      </c>
      <c r="C1574" s="51" t="s">
        <v>1783</v>
      </c>
      <c r="D1574" s="51" t="s">
        <v>1675</v>
      </c>
      <c r="E1574" s="51" t="str">
        <v>Balerna</v>
      </c>
    </row>
    <row r="1575" spans="1:5">
      <c r="A1575" s="51">
        <v>4524</v>
      </c>
      <c r="B1575" s="51" t="s">
        <v>1784</v>
      </c>
      <c r="C1575" s="51" t="s">
        <v>1783</v>
      </c>
      <c r="D1575" s="51" t="s">
        <v>1675</v>
      </c>
      <c r="E1575" s="51" t="str">
        <v>Castel San Pietro</v>
      </c>
    </row>
    <row r="1576" spans="1:5">
      <c r="A1576" s="51">
        <v>4525</v>
      </c>
      <c r="B1576" s="51" t="s">
        <v>1785</v>
      </c>
      <c r="C1576" s="51" t="s">
        <v>1783</v>
      </c>
      <c r="D1576" s="51" t="s">
        <v>1675</v>
      </c>
      <c r="E1576" s="51" t="str">
        <v>Chiasso</v>
      </c>
    </row>
    <row r="1577" spans="1:5">
      <c r="A1577" s="51">
        <v>4512</v>
      </c>
      <c r="B1577" s="51" t="s">
        <v>1786</v>
      </c>
      <c r="C1577" s="51" t="s">
        <v>1786</v>
      </c>
      <c r="D1577" s="51" t="s">
        <v>1675</v>
      </c>
      <c r="E1577" s="51" t="str">
        <v>Coldrerio</v>
      </c>
    </row>
    <row r="1578" spans="1:5">
      <c r="A1578" s="51">
        <v>2544</v>
      </c>
      <c r="B1578" s="51" t="s">
        <v>1787</v>
      </c>
      <c r="C1578" s="51" t="s">
        <v>1787</v>
      </c>
      <c r="D1578" s="51" t="s">
        <v>1675</v>
      </c>
      <c r="E1578" s="51" t="str">
        <v>Mendrisio</v>
      </c>
    </row>
    <row r="1579" spans="1:5">
      <c r="A1579" s="51">
        <v>4532</v>
      </c>
      <c r="B1579" s="51" t="s">
        <v>1788</v>
      </c>
      <c r="C1579" s="51" t="s">
        <v>1789</v>
      </c>
      <c r="D1579" s="51" t="s">
        <v>1675</v>
      </c>
      <c r="E1579" s="51" t="str">
        <v>Morbio Inferiore</v>
      </c>
    </row>
    <row r="1580" spans="1:5">
      <c r="A1580" s="51">
        <v>4534</v>
      </c>
      <c r="B1580" s="51" t="s">
        <v>1790</v>
      </c>
      <c r="C1580" s="51" t="s">
        <v>1790</v>
      </c>
      <c r="D1580" s="51" t="s">
        <v>1675</v>
      </c>
      <c r="E1580" s="51" t="str">
        <v>Novazzano</v>
      </c>
    </row>
    <row r="1581" spans="1:5">
      <c r="A1581" s="51">
        <v>2540</v>
      </c>
      <c r="B1581" s="51" t="s">
        <v>1791</v>
      </c>
      <c r="C1581" s="51" t="s">
        <v>1791</v>
      </c>
      <c r="D1581" s="51" t="s">
        <v>1675</v>
      </c>
      <c r="E1581" s="51" t="str">
        <v>Riva San Vitale</v>
      </c>
    </row>
    <row r="1582" spans="1:5">
      <c r="A1582" s="51">
        <v>4524</v>
      </c>
      <c r="B1582" s="51" t="s">
        <v>1792</v>
      </c>
      <c r="C1582" s="51" t="s">
        <v>1792</v>
      </c>
      <c r="D1582" s="51" t="s">
        <v>1675</v>
      </c>
      <c r="E1582" s="51" t="str">
        <v>Stabio</v>
      </c>
    </row>
    <row r="1583" spans="1:5">
      <c r="A1583" s="51">
        <v>4535</v>
      </c>
      <c r="B1583" s="51" t="s">
        <v>1793</v>
      </c>
      <c r="C1583" s="51" t="s">
        <v>1793</v>
      </c>
      <c r="D1583" s="51" t="s">
        <v>1675</v>
      </c>
      <c r="E1583" s="51" t="str">
        <v>Vacallo</v>
      </c>
    </row>
    <row r="1584" spans="1:5">
      <c r="A1584" s="51">
        <v>4535</v>
      </c>
      <c r="B1584" s="51" t="s">
        <v>1794</v>
      </c>
      <c r="C1584" s="51" t="s">
        <v>1794</v>
      </c>
      <c r="D1584" s="51" t="s">
        <v>1675</v>
      </c>
      <c r="E1584" s="51" t="str">
        <v>Breggia</v>
      </c>
    </row>
    <row r="1585" spans="1:5">
      <c r="A1585" s="51">
        <v>4513</v>
      </c>
      <c r="B1585" s="51" t="s">
        <v>1795</v>
      </c>
      <c r="C1585" s="51" t="s">
        <v>1795</v>
      </c>
      <c r="D1585" s="51" t="s">
        <v>1675</v>
      </c>
      <c r="E1585" s="51" t="str">
        <v>Biasca</v>
      </c>
    </row>
    <row r="1586" spans="1:5">
      <c r="A1586" s="51">
        <v>4514</v>
      </c>
      <c r="B1586" s="51" t="s">
        <v>1796</v>
      </c>
      <c r="C1586" s="51" t="s">
        <v>1796</v>
      </c>
      <c r="D1586" s="51" t="s">
        <v>1675</v>
      </c>
      <c r="E1586" s="51" t="str">
        <v>Riviera</v>
      </c>
    </row>
    <row r="1587" spans="1:5">
      <c r="A1587" s="51">
        <v>4515</v>
      </c>
      <c r="B1587" s="51" t="s">
        <v>1797</v>
      </c>
      <c r="C1587" s="51" t="s">
        <v>1798</v>
      </c>
      <c r="D1587" s="51" t="s">
        <v>1675</v>
      </c>
      <c r="E1587" s="51" t="str">
        <v>Bosco/Gurin</v>
      </c>
    </row>
    <row r="1588" spans="1:5">
      <c r="A1588" s="51">
        <v>4515</v>
      </c>
      <c r="B1588" s="51" t="s">
        <v>1799</v>
      </c>
      <c r="C1588" s="51" t="s">
        <v>1798</v>
      </c>
      <c r="D1588" s="51" t="s">
        <v>1675</v>
      </c>
      <c r="E1588" s="51" t="str">
        <v>Campo (Vallemaggia)</v>
      </c>
    </row>
    <row r="1589" spans="1:5">
      <c r="A1589" s="51">
        <v>4523</v>
      </c>
      <c r="B1589" s="51" t="s">
        <v>1800</v>
      </c>
      <c r="C1589" s="51" t="s">
        <v>1801</v>
      </c>
      <c r="D1589" s="51" t="s">
        <v>1675</v>
      </c>
      <c r="E1589" s="51" t="str">
        <v>Cerentino</v>
      </c>
    </row>
    <row r="1590" spans="1:5">
      <c r="A1590" s="51">
        <v>4533</v>
      </c>
      <c r="B1590" s="51" t="s">
        <v>1801</v>
      </c>
      <c r="C1590" s="51" t="s">
        <v>1801</v>
      </c>
      <c r="D1590" s="51" t="s">
        <v>1675</v>
      </c>
      <c r="E1590" s="51" t="str">
        <v>Cevio</v>
      </c>
    </row>
    <row r="1591" spans="1:5">
      <c r="A1591" s="51">
        <v>4522</v>
      </c>
      <c r="B1591" s="51" t="s">
        <v>1802</v>
      </c>
      <c r="C1591" s="51" t="s">
        <v>1802</v>
      </c>
      <c r="D1591" s="51" t="s">
        <v>1675</v>
      </c>
      <c r="E1591" s="51" t="str">
        <v>Linescio</v>
      </c>
    </row>
    <row r="1592" spans="1:5">
      <c r="A1592" s="51">
        <v>2545</v>
      </c>
      <c r="B1592" s="51" t="s">
        <v>1803</v>
      </c>
      <c r="C1592" s="51" t="s">
        <v>1803</v>
      </c>
      <c r="D1592" s="51" t="s">
        <v>1675</v>
      </c>
      <c r="E1592" s="51" t="str">
        <v>Maggia</v>
      </c>
    </row>
    <row r="1593" spans="1:5">
      <c r="A1593" s="51">
        <v>4618</v>
      </c>
      <c r="B1593" s="51" t="s">
        <v>1804</v>
      </c>
      <c r="C1593" s="51" t="s">
        <v>1804</v>
      </c>
      <c r="D1593" s="51" t="s">
        <v>1675</v>
      </c>
      <c r="E1593" s="51" t="str">
        <v>Lavizzara</v>
      </c>
    </row>
    <row r="1594" spans="1:5">
      <c r="A1594" s="51">
        <v>4658</v>
      </c>
      <c r="B1594" s="51" t="s">
        <v>1805</v>
      </c>
      <c r="C1594" s="51" t="s">
        <v>1806</v>
      </c>
      <c r="D1594" s="51" t="s">
        <v>1675</v>
      </c>
      <c r="E1594" s="51" t="str">
        <v>Avegno Gordevio</v>
      </c>
    </row>
    <row r="1595" spans="1:5">
      <c r="A1595" s="51">
        <v>4657</v>
      </c>
      <c r="B1595" s="51" t="s">
        <v>1807</v>
      </c>
      <c r="C1595" s="51" t="s">
        <v>1807</v>
      </c>
      <c r="D1595" s="51" t="s">
        <v>1675</v>
      </c>
      <c r="E1595" s="51" t="str">
        <v>Comunanza Cadenazzo/Monteceneri</v>
      </c>
    </row>
    <row r="1596" spans="1:5">
      <c r="A1596" s="51">
        <v>5012</v>
      </c>
      <c r="B1596" s="51" t="s">
        <v>1808</v>
      </c>
      <c r="C1596" s="51" t="s">
        <v>1809</v>
      </c>
      <c r="D1596" s="51" t="s">
        <v>1675</v>
      </c>
      <c r="E1596" s="51" t="str">
        <v>Terre di Pedemonte</v>
      </c>
    </row>
    <row r="1597" spans="1:5">
      <c r="A1597" s="51">
        <v>5012</v>
      </c>
      <c r="B1597" s="51" t="s">
        <v>1810</v>
      </c>
      <c r="C1597" s="51" t="s">
        <v>1809</v>
      </c>
      <c r="D1597" s="51" t="s">
        <v>1675</v>
      </c>
      <c r="E1597" s="51" t="str">
        <v>Centovalli</v>
      </c>
    </row>
    <row r="1598" spans="1:5">
      <c r="A1598" s="51">
        <v>4629</v>
      </c>
      <c r="B1598" s="51" t="s">
        <v>1811</v>
      </c>
      <c r="C1598" s="51" t="s">
        <v>1811</v>
      </c>
      <c r="D1598" s="51" t="s">
        <v>1675</v>
      </c>
      <c r="E1598" s="51" t="str">
        <v>Gambarogno</v>
      </c>
    </row>
    <row r="1599" spans="1:5">
      <c r="A1599" s="51">
        <v>5014</v>
      </c>
      <c r="B1599" s="51" t="s">
        <v>1812</v>
      </c>
      <c r="C1599" s="51" t="s">
        <v>1812</v>
      </c>
      <c r="D1599" s="51" t="s">
        <v>1675</v>
      </c>
      <c r="E1599" s="51" t="str">
        <v>Verzasca</v>
      </c>
    </row>
    <row r="1600" spans="1:5">
      <c r="A1600" s="51">
        <v>4617</v>
      </c>
      <c r="B1600" s="51" t="s">
        <v>1813</v>
      </c>
      <c r="C1600" s="51" t="s">
        <v>1813</v>
      </c>
      <c r="D1600" s="51" t="s">
        <v>1675</v>
      </c>
      <c r="E1600" s="51" t="str">
        <v>Aigle</v>
      </c>
    </row>
    <row r="1601" spans="1:5">
      <c r="A1601" s="51">
        <v>4614</v>
      </c>
      <c r="B1601" s="51" t="s">
        <v>1814</v>
      </c>
      <c r="C1601" s="51" t="s">
        <v>1814</v>
      </c>
      <c r="D1601" s="51" t="s">
        <v>1675</v>
      </c>
      <c r="E1601" s="51" t="str">
        <v>Bex</v>
      </c>
    </row>
    <row r="1602" spans="1:5">
      <c r="A1602" s="51">
        <v>4615</v>
      </c>
      <c r="B1602" s="51" t="s">
        <v>1815</v>
      </c>
      <c r="C1602" s="51" t="s">
        <v>1814</v>
      </c>
      <c r="D1602" s="51" t="s">
        <v>1675</v>
      </c>
      <c r="E1602" s="51" t="str">
        <v>Chessel</v>
      </c>
    </row>
    <row r="1603" spans="1:5">
      <c r="A1603" s="51">
        <v>4616</v>
      </c>
      <c r="B1603" s="51" t="s">
        <v>1816</v>
      </c>
      <c r="C1603" s="51" t="s">
        <v>1817</v>
      </c>
      <c r="D1603" s="51" t="s">
        <v>1675</v>
      </c>
      <c r="E1603" s="51" t="str">
        <v>Corbeyrier</v>
      </c>
    </row>
    <row r="1604" spans="1:5">
      <c r="A1604" s="51">
        <v>4600</v>
      </c>
      <c r="B1604" s="51" t="s">
        <v>1818</v>
      </c>
      <c r="C1604" s="51" t="s">
        <v>1818</v>
      </c>
      <c r="D1604" s="51" t="s">
        <v>1675</v>
      </c>
      <c r="E1604" s="51" t="str">
        <v>Gryon</v>
      </c>
    </row>
    <row r="1605" spans="1:5">
      <c r="A1605" s="51">
        <v>4613</v>
      </c>
      <c r="B1605" s="51" t="s">
        <v>1819</v>
      </c>
      <c r="C1605" s="51" t="s">
        <v>1820</v>
      </c>
      <c r="D1605" s="51" t="s">
        <v>1675</v>
      </c>
      <c r="E1605" s="51" t="str">
        <v>Lavey-Morcles</v>
      </c>
    </row>
    <row r="1606" spans="1:5">
      <c r="A1606" s="51">
        <v>5012</v>
      </c>
      <c r="B1606" s="51" t="s">
        <v>1821</v>
      </c>
      <c r="C1606" s="51" t="s">
        <v>1821</v>
      </c>
      <c r="D1606" s="51" t="s">
        <v>1675</v>
      </c>
      <c r="E1606" s="51" t="str">
        <v>Leysin</v>
      </c>
    </row>
    <row r="1607" spans="1:5">
      <c r="A1607" s="51">
        <v>4656</v>
      </c>
      <c r="B1607" s="51" t="s">
        <v>1822</v>
      </c>
      <c r="C1607" s="51" t="s">
        <v>1822</v>
      </c>
      <c r="D1607" s="51" t="s">
        <v>1675</v>
      </c>
      <c r="E1607" s="51" t="str">
        <v>Noville</v>
      </c>
    </row>
    <row r="1608" spans="1:5">
      <c r="A1608" s="51">
        <v>5746</v>
      </c>
      <c r="B1608" s="51" t="s">
        <v>1823</v>
      </c>
      <c r="C1608" s="51" t="s">
        <v>1824</v>
      </c>
      <c r="D1608" s="51" t="s">
        <v>1675</v>
      </c>
      <c r="E1608" s="51" t="str">
        <v>Ollon</v>
      </c>
    </row>
    <row r="1609" spans="1:5">
      <c r="A1609" s="51">
        <v>4612</v>
      </c>
      <c r="B1609" s="51" t="s">
        <v>1825</v>
      </c>
      <c r="C1609" s="51" t="s">
        <v>1826</v>
      </c>
      <c r="D1609" s="51" t="s">
        <v>1675</v>
      </c>
      <c r="E1609" s="51" t="str">
        <v>Ormont-Dessous</v>
      </c>
    </row>
    <row r="1610" spans="1:5">
      <c r="A1610" s="51">
        <v>4500</v>
      </c>
      <c r="B1610" s="51" t="s">
        <v>1827</v>
      </c>
      <c r="C1610" s="51" t="s">
        <v>1827</v>
      </c>
      <c r="D1610" s="51" t="s">
        <v>1675</v>
      </c>
      <c r="E1610" s="51" t="str">
        <v>Ormont-Dessus</v>
      </c>
    </row>
    <row r="1611" spans="1:5">
      <c r="A1611" s="51">
        <v>4252</v>
      </c>
      <c r="B1611" s="51" t="s">
        <v>1828</v>
      </c>
      <c r="C1611" s="51" t="s">
        <v>1828</v>
      </c>
      <c r="D1611" s="51" t="s">
        <v>1675</v>
      </c>
      <c r="E1611" s="51" t="str">
        <v>Rennaz</v>
      </c>
    </row>
    <row r="1612" spans="1:5">
      <c r="A1612" s="51">
        <v>4229</v>
      </c>
      <c r="B1612" s="51" t="s">
        <v>1829</v>
      </c>
      <c r="C1612" s="51" t="s">
        <v>1830</v>
      </c>
      <c r="D1612" s="51" t="s">
        <v>1675</v>
      </c>
      <c r="E1612" s="51" t="str">
        <v>Roche (VD)</v>
      </c>
    </row>
    <row r="1613" spans="1:5">
      <c r="A1613" s="51">
        <v>4226</v>
      </c>
      <c r="B1613" s="51" t="s">
        <v>1831</v>
      </c>
      <c r="C1613" s="51" t="s">
        <v>1831</v>
      </c>
      <c r="D1613" s="51" t="s">
        <v>1675</v>
      </c>
      <c r="E1613" s="51" t="str">
        <v>Villeneuve (VD)</v>
      </c>
    </row>
    <row r="1614" spans="1:5">
      <c r="A1614" s="51">
        <v>4227</v>
      </c>
      <c r="B1614" s="51" t="s">
        <v>1832</v>
      </c>
      <c r="C1614" s="51" t="s">
        <v>1832</v>
      </c>
      <c r="D1614" s="51" t="s">
        <v>1675</v>
      </c>
      <c r="E1614" s="51" t="str">
        <v>Yvorne</v>
      </c>
    </row>
    <row r="1615" spans="1:5">
      <c r="A1615" s="51">
        <v>4228</v>
      </c>
      <c r="B1615" s="51" t="s">
        <v>1833</v>
      </c>
      <c r="C1615" s="51" t="s">
        <v>1833</v>
      </c>
      <c r="D1615" s="51" t="s">
        <v>1675</v>
      </c>
      <c r="E1615" s="51" t="str">
        <v>Aubonne</v>
      </c>
    </row>
    <row r="1616" spans="1:5">
      <c r="A1616" s="51">
        <v>4232</v>
      </c>
      <c r="B1616" s="51" t="s">
        <v>1834</v>
      </c>
      <c r="C1616" s="51" t="s">
        <v>1834</v>
      </c>
      <c r="D1616" s="51" t="s">
        <v>1675</v>
      </c>
      <c r="E1616" s="51" t="str">
        <v>Ballens</v>
      </c>
    </row>
    <row r="1617" spans="1:5">
      <c r="A1617" s="51">
        <v>4247</v>
      </c>
      <c r="B1617" s="51" t="s">
        <v>1835</v>
      </c>
      <c r="C1617" s="51" t="s">
        <v>1835</v>
      </c>
      <c r="D1617" s="51" t="s">
        <v>1675</v>
      </c>
      <c r="E1617" s="51" t="str">
        <v>Berolle</v>
      </c>
    </row>
    <row r="1618" spans="1:5">
      <c r="A1618" s="51">
        <v>4204</v>
      </c>
      <c r="B1618" s="51" t="s">
        <v>1836</v>
      </c>
      <c r="C1618" s="51" t="s">
        <v>1836</v>
      </c>
      <c r="D1618" s="51" t="s">
        <v>1675</v>
      </c>
      <c r="E1618" s="51" t="str">
        <v>Bière</v>
      </c>
    </row>
    <row r="1619" spans="1:5">
      <c r="A1619" s="51">
        <v>4245</v>
      </c>
      <c r="B1619" s="51" t="s">
        <v>1837</v>
      </c>
      <c r="C1619" s="51" t="s">
        <v>1837</v>
      </c>
      <c r="D1619" s="51" t="s">
        <v>1675</v>
      </c>
      <c r="E1619" s="51" t="str">
        <v>Bougy-Villars</v>
      </c>
    </row>
    <row r="1620" spans="1:5">
      <c r="A1620" s="51">
        <v>4233</v>
      </c>
      <c r="B1620" s="51" t="s">
        <v>1838</v>
      </c>
      <c r="C1620" s="51" t="s">
        <v>1838</v>
      </c>
      <c r="D1620" s="51" t="s">
        <v>1675</v>
      </c>
      <c r="E1620" s="51" t="str">
        <v>Féchy</v>
      </c>
    </row>
    <row r="1621" spans="1:5">
      <c r="A1621" s="51">
        <v>4208</v>
      </c>
      <c r="B1621" s="51" t="s">
        <v>1839</v>
      </c>
      <c r="C1621" s="51" t="s">
        <v>1839</v>
      </c>
      <c r="D1621" s="51" t="s">
        <v>1675</v>
      </c>
      <c r="E1621" s="51" t="str">
        <v>Gimel</v>
      </c>
    </row>
    <row r="1622" spans="1:5">
      <c r="A1622" s="51">
        <v>4234</v>
      </c>
      <c r="B1622" s="51" t="s">
        <v>1840</v>
      </c>
      <c r="C1622" s="51" t="s">
        <v>1840</v>
      </c>
      <c r="D1622" s="51" t="s">
        <v>1675</v>
      </c>
      <c r="E1622" s="51" t="str">
        <v>Longirod</v>
      </c>
    </row>
    <row r="1623" spans="1:5">
      <c r="A1623" s="51">
        <v>4001</v>
      </c>
      <c r="B1623" s="51" t="s">
        <v>1841</v>
      </c>
      <c r="C1623" s="51" t="s">
        <v>1841</v>
      </c>
      <c r="D1623" s="51" t="s">
        <v>1842</v>
      </c>
      <c r="E1623" s="51" t="str">
        <v>Marchissy</v>
      </c>
    </row>
    <row r="1624" spans="1:5">
      <c r="A1624" s="51">
        <v>4031</v>
      </c>
      <c r="B1624" s="51" t="s">
        <v>1841</v>
      </c>
      <c r="C1624" s="51" t="s">
        <v>1841</v>
      </c>
      <c r="D1624" s="51" t="s">
        <v>1842</v>
      </c>
      <c r="E1624" s="51" t="str">
        <v>Mollens (VD)</v>
      </c>
    </row>
    <row r="1625" spans="1:5">
      <c r="A1625" s="51">
        <v>4031</v>
      </c>
      <c r="B1625" s="51" t="s">
        <v>1841</v>
      </c>
      <c r="C1625" s="51" t="s">
        <v>1841</v>
      </c>
      <c r="D1625" s="51" t="s">
        <v>1842</v>
      </c>
      <c r="E1625" s="51" t="str">
        <v>Saint-George</v>
      </c>
    </row>
    <row r="1626" spans="1:5">
      <c r="A1626" s="51">
        <v>4051</v>
      </c>
      <c r="B1626" s="51" t="s">
        <v>1841</v>
      </c>
      <c r="C1626" s="51" t="s">
        <v>1841</v>
      </c>
      <c r="D1626" s="51" t="s">
        <v>1842</v>
      </c>
      <c r="E1626" s="51" t="str">
        <v>Saint-Livres</v>
      </c>
    </row>
    <row r="1627" spans="1:5">
      <c r="A1627" s="51">
        <v>4052</v>
      </c>
      <c r="B1627" s="51" t="s">
        <v>1841</v>
      </c>
      <c r="C1627" s="51" t="s">
        <v>1841</v>
      </c>
      <c r="D1627" s="51" t="s">
        <v>1842</v>
      </c>
      <c r="E1627" s="51" t="str">
        <v>Saint-Oyens</v>
      </c>
    </row>
    <row r="1628" spans="1:5">
      <c r="A1628" s="51">
        <v>4052</v>
      </c>
      <c r="B1628" s="51" t="s">
        <v>1841</v>
      </c>
      <c r="C1628" s="51" t="s">
        <v>1841</v>
      </c>
      <c r="D1628" s="51" t="s">
        <v>1842</v>
      </c>
      <c r="E1628" s="51" t="str">
        <v>Saubraz</v>
      </c>
    </row>
    <row r="1629" spans="1:5">
      <c r="A1629" s="51">
        <v>4053</v>
      </c>
      <c r="B1629" s="51" t="s">
        <v>1841</v>
      </c>
      <c r="C1629" s="51" t="s">
        <v>1841</v>
      </c>
      <c r="D1629" s="51" t="s">
        <v>1842</v>
      </c>
      <c r="E1629" s="51" t="str">
        <v>Avenches</v>
      </c>
    </row>
    <row r="1630" spans="1:5">
      <c r="A1630" s="51">
        <v>4054</v>
      </c>
      <c r="B1630" s="51" t="s">
        <v>1841</v>
      </c>
      <c r="C1630" s="51" t="s">
        <v>1841</v>
      </c>
      <c r="D1630" s="51" t="s">
        <v>1842</v>
      </c>
      <c r="E1630" s="51" t="str">
        <v>Cudrefin</v>
      </c>
    </row>
    <row r="1631" spans="1:5">
      <c r="A1631" s="51">
        <v>4055</v>
      </c>
      <c r="B1631" s="51" t="s">
        <v>1841</v>
      </c>
      <c r="C1631" s="51" t="s">
        <v>1841</v>
      </c>
      <c r="D1631" s="51" t="s">
        <v>1842</v>
      </c>
      <c r="E1631" s="51" t="str">
        <v>Faoug</v>
      </c>
    </row>
    <row r="1632" spans="1:5">
      <c r="A1632" s="51">
        <v>4056</v>
      </c>
      <c r="B1632" s="51" t="s">
        <v>1841</v>
      </c>
      <c r="C1632" s="51" t="s">
        <v>1841</v>
      </c>
      <c r="D1632" s="51" t="s">
        <v>1842</v>
      </c>
      <c r="E1632" s="51" t="str">
        <v>Vully-les-Lacs</v>
      </c>
    </row>
    <row r="1633" spans="1:5">
      <c r="A1633" s="51">
        <v>4057</v>
      </c>
      <c r="B1633" s="51" t="s">
        <v>1841</v>
      </c>
      <c r="C1633" s="51" t="s">
        <v>1841</v>
      </c>
      <c r="D1633" s="51" t="s">
        <v>1842</v>
      </c>
      <c r="E1633" s="51" t="str">
        <v>Bettens</v>
      </c>
    </row>
    <row r="1634" spans="1:5">
      <c r="A1634" s="51">
        <v>4058</v>
      </c>
      <c r="B1634" s="51" t="s">
        <v>1841</v>
      </c>
      <c r="C1634" s="51" t="s">
        <v>1841</v>
      </c>
      <c r="D1634" s="51" t="s">
        <v>1842</v>
      </c>
      <c r="E1634" s="51" t="str">
        <v>Bournens</v>
      </c>
    </row>
    <row r="1635" spans="1:5">
      <c r="A1635" s="51">
        <v>4059</v>
      </c>
      <c r="B1635" s="51" t="s">
        <v>1841</v>
      </c>
      <c r="C1635" s="51" t="s">
        <v>1841</v>
      </c>
      <c r="D1635" s="51" t="s">
        <v>1842</v>
      </c>
      <c r="E1635" s="51" t="str">
        <v>Boussens</v>
      </c>
    </row>
    <row r="1636" spans="1:5">
      <c r="A1636" s="51">
        <v>4126</v>
      </c>
      <c r="B1636" s="51" t="s">
        <v>1843</v>
      </c>
      <c r="C1636" s="51" t="s">
        <v>1843</v>
      </c>
      <c r="D1636" s="51" t="s">
        <v>1842</v>
      </c>
      <c r="E1636" s="51" t="str">
        <v>La Chaux (Cossonay)</v>
      </c>
    </row>
    <row r="1637" spans="1:5">
      <c r="A1637" s="51">
        <v>4125</v>
      </c>
      <c r="B1637" s="51" t="s">
        <v>1844</v>
      </c>
      <c r="C1637" s="51" t="s">
        <v>1844</v>
      </c>
      <c r="D1637" s="51" t="s">
        <v>1842</v>
      </c>
      <c r="E1637" s="51" t="str">
        <v>Chavannes-le-Veyron</v>
      </c>
    </row>
    <row r="1638" spans="1:5">
      <c r="A1638" s="51">
        <v>4147</v>
      </c>
      <c r="B1638" s="51" t="s">
        <v>1845</v>
      </c>
      <c r="C1638" s="51" t="s">
        <v>1846</v>
      </c>
      <c r="D1638" s="51" t="s">
        <v>1847</v>
      </c>
      <c r="E1638" s="51" t="str">
        <v>Chevilly</v>
      </c>
    </row>
    <row r="1639" spans="1:5">
      <c r="A1639" s="51">
        <v>4123</v>
      </c>
      <c r="B1639" s="51" t="s">
        <v>1848</v>
      </c>
      <c r="C1639" s="51" t="s">
        <v>1848</v>
      </c>
      <c r="D1639" s="51" t="s">
        <v>1847</v>
      </c>
      <c r="E1639" s="51" t="str">
        <v>Cossonay</v>
      </c>
    </row>
    <row r="1640" spans="1:5">
      <c r="A1640" s="51">
        <v>4144</v>
      </c>
      <c r="B1640" s="51" t="s">
        <v>1849</v>
      </c>
      <c r="C1640" s="51" t="s">
        <v>1849</v>
      </c>
      <c r="D1640" s="51" t="s">
        <v>1847</v>
      </c>
      <c r="E1640" s="51" t="str">
        <v>Cuarnens</v>
      </c>
    </row>
    <row r="1641" spans="1:5">
      <c r="A1641" s="51">
        <v>4105</v>
      </c>
      <c r="B1641" s="51" t="s">
        <v>1850</v>
      </c>
      <c r="C1641" s="51" t="s">
        <v>1851</v>
      </c>
      <c r="D1641" s="51" t="s">
        <v>1847</v>
      </c>
      <c r="E1641" s="51" t="str">
        <v>Daillens</v>
      </c>
    </row>
    <row r="1642" spans="1:5">
      <c r="A1642" s="51">
        <v>4101</v>
      </c>
      <c r="B1642" s="51" t="s">
        <v>1852</v>
      </c>
      <c r="C1642" s="51" t="s">
        <v>1853</v>
      </c>
      <c r="D1642" s="51" t="s">
        <v>1847</v>
      </c>
      <c r="E1642" s="51" t="str">
        <v>Dizy</v>
      </c>
    </row>
    <row r="1643" spans="1:5">
      <c r="A1643" s="51">
        <v>4102</v>
      </c>
      <c r="B1643" s="51" t="s">
        <v>1853</v>
      </c>
      <c r="C1643" s="51" t="s">
        <v>1853</v>
      </c>
      <c r="D1643" s="51" t="s">
        <v>1847</v>
      </c>
      <c r="E1643" s="51" t="str">
        <v>Eclépens</v>
      </c>
    </row>
    <row r="1644" spans="1:5">
      <c r="A1644" s="51">
        <v>4127</v>
      </c>
      <c r="B1644" s="51" t="s">
        <v>1854</v>
      </c>
      <c r="C1644" s="51" t="s">
        <v>1854</v>
      </c>
      <c r="D1644" s="51" t="s">
        <v>1847</v>
      </c>
      <c r="E1644" s="51" t="str">
        <v>Ferreyres</v>
      </c>
    </row>
    <row r="1645" spans="1:5">
      <c r="A1645" s="51">
        <v>4103</v>
      </c>
      <c r="B1645" s="51" t="s">
        <v>1855</v>
      </c>
      <c r="C1645" s="51" t="s">
        <v>1855</v>
      </c>
      <c r="D1645" s="51" t="s">
        <v>1847</v>
      </c>
      <c r="E1645" s="51" t="str">
        <v>Gollion</v>
      </c>
    </row>
    <row r="1646" spans="1:5">
      <c r="A1646" s="51">
        <v>4107</v>
      </c>
      <c r="B1646" s="51" t="s">
        <v>1856</v>
      </c>
      <c r="C1646" s="51" t="s">
        <v>1856</v>
      </c>
      <c r="D1646" s="51" t="s">
        <v>1847</v>
      </c>
      <c r="E1646" s="51" t="str">
        <v>Grancy</v>
      </c>
    </row>
    <row r="1647" spans="1:5">
      <c r="A1647" s="51">
        <v>4142</v>
      </c>
      <c r="B1647" s="51" t="s">
        <v>1857</v>
      </c>
      <c r="C1647" s="51" t="s">
        <v>1857</v>
      </c>
      <c r="D1647" s="51" t="s">
        <v>1847</v>
      </c>
      <c r="E1647" s="51" t="str">
        <v>L'Isle</v>
      </c>
    </row>
    <row r="1648" spans="1:5">
      <c r="A1648" s="51">
        <v>4132</v>
      </c>
      <c r="B1648" s="51" t="s">
        <v>1858</v>
      </c>
      <c r="C1648" s="51" t="s">
        <v>1858</v>
      </c>
      <c r="D1648" s="51" t="s">
        <v>1847</v>
      </c>
      <c r="E1648" s="51" t="str">
        <v>Lussery-Villars</v>
      </c>
    </row>
    <row r="1649" spans="1:5">
      <c r="A1649" s="51">
        <v>4104</v>
      </c>
      <c r="B1649" s="51" t="s">
        <v>1859</v>
      </c>
      <c r="C1649" s="51" t="s">
        <v>1860</v>
      </c>
      <c r="D1649" s="51" t="s">
        <v>1847</v>
      </c>
      <c r="E1649" s="51" t="str">
        <v>Mauraz</v>
      </c>
    </row>
    <row r="1650" spans="1:5">
      <c r="A1650" s="51">
        <v>4148</v>
      </c>
      <c r="B1650" s="51" t="s">
        <v>1861</v>
      </c>
      <c r="C1650" s="51" t="s">
        <v>1861</v>
      </c>
      <c r="D1650" s="51" t="s">
        <v>1847</v>
      </c>
      <c r="E1650" s="51" t="str">
        <v>Mex (VD)</v>
      </c>
    </row>
    <row r="1651" spans="1:5">
      <c r="A1651" s="51">
        <v>4153</v>
      </c>
      <c r="B1651" s="51" t="s">
        <v>1862</v>
      </c>
      <c r="C1651" s="51" t="s">
        <v>1863</v>
      </c>
      <c r="D1651" s="51" t="s">
        <v>1847</v>
      </c>
      <c r="E1651" s="51" t="str">
        <v>Moiry</v>
      </c>
    </row>
    <row r="1652" spans="1:5">
      <c r="A1652" s="51">
        <v>4124</v>
      </c>
      <c r="B1652" s="51" t="s">
        <v>1864</v>
      </c>
      <c r="C1652" s="51" t="s">
        <v>1864</v>
      </c>
      <c r="D1652" s="51" t="s">
        <v>1847</v>
      </c>
      <c r="E1652" s="51" t="str">
        <v>Mont-la-Ville</v>
      </c>
    </row>
    <row r="1653" spans="1:5">
      <c r="A1653" s="51">
        <v>4106</v>
      </c>
      <c r="B1653" s="51" t="s">
        <v>1865</v>
      </c>
      <c r="C1653" s="51" t="s">
        <v>1865</v>
      </c>
      <c r="D1653" s="51" t="s">
        <v>1847</v>
      </c>
      <c r="E1653" s="51" t="str">
        <v>Montricher</v>
      </c>
    </row>
    <row r="1654" spans="1:5">
      <c r="A1654" s="51">
        <v>4223</v>
      </c>
      <c r="B1654" s="51" t="s">
        <v>1866</v>
      </c>
      <c r="C1654" s="51" t="s">
        <v>1866</v>
      </c>
      <c r="D1654" s="51" t="s">
        <v>1847</v>
      </c>
      <c r="E1654" s="51" t="str">
        <v>Orny</v>
      </c>
    </row>
    <row r="1655" spans="1:5">
      <c r="A1655" s="51">
        <v>4225</v>
      </c>
      <c r="B1655" s="51" t="s">
        <v>1867</v>
      </c>
      <c r="C1655" s="51" t="s">
        <v>1867</v>
      </c>
      <c r="D1655" s="51" t="s">
        <v>1847</v>
      </c>
      <c r="E1655" s="51" t="str">
        <v>Penthalaz</v>
      </c>
    </row>
    <row r="1656" spans="1:5">
      <c r="A1656" s="51">
        <v>4117</v>
      </c>
      <c r="B1656" s="51" t="s">
        <v>1868</v>
      </c>
      <c r="C1656" s="51" t="s">
        <v>1868</v>
      </c>
      <c r="D1656" s="51" t="s">
        <v>1847</v>
      </c>
      <c r="E1656" s="51" t="str">
        <v>Penthaz</v>
      </c>
    </row>
    <row r="1657" spans="1:5">
      <c r="A1657" s="51">
        <v>4243</v>
      </c>
      <c r="B1657" s="51" t="s">
        <v>1869</v>
      </c>
      <c r="C1657" s="51" t="s">
        <v>1869</v>
      </c>
      <c r="D1657" s="51" t="s">
        <v>1847</v>
      </c>
      <c r="E1657" s="51" t="str">
        <v>Pompaples</v>
      </c>
    </row>
    <row r="1658" spans="1:5">
      <c r="A1658" s="51">
        <v>4202</v>
      </c>
      <c r="B1658" s="51" t="s">
        <v>1870</v>
      </c>
      <c r="C1658" s="51" t="s">
        <v>1870</v>
      </c>
      <c r="D1658" s="51" t="s">
        <v>1847</v>
      </c>
      <c r="E1658" s="51" t="str">
        <v>La Sarraz</v>
      </c>
    </row>
    <row r="1659" spans="1:5">
      <c r="A1659" s="51">
        <v>4203</v>
      </c>
      <c r="B1659" s="51" t="s">
        <v>1871</v>
      </c>
      <c r="C1659" s="51" t="s">
        <v>1871</v>
      </c>
      <c r="D1659" s="51" t="s">
        <v>1847</v>
      </c>
      <c r="E1659" s="51" t="str">
        <v>Senarclens</v>
      </c>
    </row>
    <row r="1660" spans="1:5">
      <c r="A1660" s="51">
        <v>4242</v>
      </c>
      <c r="B1660" s="51" t="s">
        <v>1872</v>
      </c>
      <c r="C1660" s="51" t="s">
        <v>1872</v>
      </c>
      <c r="D1660" s="51" t="s">
        <v>1847</v>
      </c>
      <c r="E1660" s="51" t="str">
        <v>Sullens</v>
      </c>
    </row>
    <row r="1661" spans="1:5">
      <c r="A1661" s="51">
        <v>4253</v>
      </c>
      <c r="B1661" s="51" t="s">
        <v>1873</v>
      </c>
      <c r="C1661" s="51" t="s">
        <v>1873</v>
      </c>
      <c r="D1661" s="51" t="s">
        <v>1847</v>
      </c>
      <c r="E1661" s="51" t="str">
        <v>Vufflens-la-Ville</v>
      </c>
    </row>
    <row r="1662" spans="1:5">
      <c r="A1662" s="51">
        <v>4254</v>
      </c>
      <c r="B1662" s="51" t="s">
        <v>1874</v>
      </c>
      <c r="C1662" s="51" t="s">
        <v>1873</v>
      </c>
      <c r="D1662" s="51" t="s">
        <v>1847</v>
      </c>
      <c r="E1662" s="51" t="str">
        <v>Assens</v>
      </c>
    </row>
    <row r="1663" spans="1:5">
      <c r="A1663" s="51">
        <v>4224</v>
      </c>
      <c r="B1663" s="51" t="s">
        <v>1875</v>
      </c>
      <c r="C1663" s="51" t="s">
        <v>1875</v>
      </c>
      <c r="D1663" s="51" t="s">
        <v>1847</v>
      </c>
      <c r="E1663" s="51" t="str">
        <v>Bercher</v>
      </c>
    </row>
    <row r="1664" spans="1:5">
      <c r="A1664" s="51">
        <v>2814</v>
      </c>
      <c r="B1664" s="51" t="s">
        <v>1876</v>
      </c>
      <c r="C1664" s="51" t="s">
        <v>1876</v>
      </c>
      <c r="D1664" s="51" t="s">
        <v>1847</v>
      </c>
      <c r="E1664" s="51" t="str">
        <v>Bottens</v>
      </c>
    </row>
    <row r="1665" spans="1:5">
      <c r="A1665" s="51">
        <v>4244</v>
      </c>
      <c r="B1665" s="51" t="s">
        <v>1877</v>
      </c>
      <c r="C1665" s="51" t="s">
        <v>1877</v>
      </c>
      <c r="D1665" s="51" t="s">
        <v>1847</v>
      </c>
      <c r="E1665" s="51" t="str">
        <v>Bretigny-sur-Morrens</v>
      </c>
    </row>
    <row r="1666" spans="1:5">
      <c r="A1666" s="51">
        <v>4246</v>
      </c>
      <c r="B1666" s="51" t="s">
        <v>1878</v>
      </c>
      <c r="C1666" s="51" t="s">
        <v>1879</v>
      </c>
      <c r="D1666" s="51" t="s">
        <v>1847</v>
      </c>
      <c r="E1666" s="51" t="str">
        <v>Cugy (VD)</v>
      </c>
    </row>
    <row r="1667" spans="1:5">
      <c r="A1667" s="51">
        <v>4222</v>
      </c>
      <c r="B1667" s="51" t="s">
        <v>1880</v>
      </c>
      <c r="C1667" s="51" t="s">
        <v>1880</v>
      </c>
      <c r="D1667" s="51" t="s">
        <v>1847</v>
      </c>
      <c r="E1667" s="51" t="str">
        <v>Echallens</v>
      </c>
    </row>
    <row r="1668" spans="1:5">
      <c r="A1668" s="51">
        <v>4422</v>
      </c>
      <c r="B1668" s="51" t="s">
        <v>1881</v>
      </c>
      <c r="C1668" s="51" t="s">
        <v>1881</v>
      </c>
      <c r="D1668" s="51" t="s">
        <v>1847</v>
      </c>
      <c r="E1668" s="51" t="str">
        <v>Essertines-sur-Yverdon</v>
      </c>
    </row>
    <row r="1669" spans="1:5">
      <c r="A1669" s="51">
        <v>4302</v>
      </c>
      <c r="B1669" s="51" t="s">
        <v>1882</v>
      </c>
      <c r="C1669" s="51" t="s">
        <v>1883</v>
      </c>
      <c r="D1669" s="51" t="s">
        <v>1847</v>
      </c>
      <c r="E1669" s="51" t="str">
        <v>Etagnières</v>
      </c>
    </row>
    <row r="1670" spans="1:5">
      <c r="A1670" s="51">
        <v>4416</v>
      </c>
      <c r="B1670" s="51" t="s">
        <v>1884</v>
      </c>
      <c r="C1670" s="51" t="s">
        <v>1884</v>
      </c>
      <c r="D1670" s="51" t="s">
        <v>1847</v>
      </c>
      <c r="E1670" s="51" t="str">
        <v>Fey</v>
      </c>
    </row>
    <row r="1671" spans="1:5">
      <c r="A1671" s="51">
        <v>4402</v>
      </c>
      <c r="B1671" s="51" t="s">
        <v>1885</v>
      </c>
      <c r="C1671" s="51" t="s">
        <v>1885</v>
      </c>
      <c r="D1671" s="51" t="s">
        <v>1847</v>
      </c>
      <c r="E1671" s="51" t="str">
        <v>Froideville</v>
      </c>
    </row>
    <row r="1672" spans="1:5">
      <c r="A1672" s="51">
        <v>4414</v>
      </c>
      <c r="B1672" s="51" t="s">
        <v>1886</v>
      </c>
      <c r="C1672" s="51" t="s">
        <v>1886</v>
      </c>
      <c r="D1672" s="51" t="s">
        <v>1847</v>
      </c>
      <c r="E1672" s="51" t="str">
        <v>Morrens (VD)</v>
      </c>
    </row>
    <row r="1673" spans="1:5">
      <c r="A1673" s="51">
        <v>4304</v>
      </c>
      <c r="B1673" s="51" t="s">
        <v>1887</v>
      </c>
      <c r="C1673" s="51" t="s">
        <v>1887</v>
      </c>
      <c r="D1673" s="51" t="s">
        <v>1847</v>
      </c>
      <c r="E1673" s="51" t="str">
        <v>Oulens-sous-Echallens</v>
      </c>
    </row>
    <row r="1674" spans="1:5">
      <c r="A1674" s="51">
        <v>4423</v>
      </c>
      <c r="B1674" s="51" t="s">
        <v>1888</v>
      </c>
      <c r="C1674" s="51" t="s">
        <v>1888</v>
      </c>
      <c r="D1674" s="51" t="s">
        <v>1847</v>
      </c>
      <c r="E1674" s="51" t="str">
        <v>Pailly</v>
      </c>
    </row>
    <row r="1675" spans="1:5">
      <c r="A1675" s="51">
        <v>4415</v>
      </c>
      <c r="B1675" s="51" t="s">
        <v>1889</v>
      </c>
      <c r="C1675" s="51" t="s">
        <v>1889</v>
      </c>
      <c r="D1675" s="51" t="s">
        <v>1847</v>
      </c>
      <c r="E1675" s="51" t="str">
        <v>Penthéréaz</v>
      </c>
    </row>
    <row r="1676" spans="1:5">
      <c r="A1676" s="51">
        <v>4410</v>
      </c>
      <c r="B1676" s="51" t="s">
        <v>1890</v>
      </c>
      <c r="C1676" s="51" t="s">
        <v>1890</v>
      </c>
      <c r="D1676" s="51" t="s">
        <v>1847</v>
      </c>
      <c r="E1676" s="51" t="str">
        <v>Poliez-Pittet</v>
      </c>
    </row>
    <row r="1677" spans="1:5">
      <c r="A1677" s="51">
        <v>4419</v>
      </c>
      <c r="B1677" s="51" t="s">
        <v>1891</v>
      </c>
      <c r="C1677" s="51" t="s">
        <v>1891</v>
      </c>
      <c r="D1677" s="51" t="s">
        <v>1847</v>
      </c>
      <c r="E1677" s="51" t="str">
        <v>Rueyres</v>
      </c>
    </row>
    <row r="1678" spans="1:5">
      <c r="A1678" s="51">
        <v>4133</v>
      </c>
      <c r="B1678" s="51" t="s">
        <v>1892</v>
      </c>
      <c r="C1678" s="51" t="s">
        <v>1892</v>
      </c>
      <c r="D1678" s="51" t="s">
        <v>1847</v>
      </c>
      <c r="E1678" s="51" t="str">
        <v>Saint-Barthélemy (VD)</v>
      </c>
    </row>
    <row r="1679" spans="1:5">
      <c r="A1679" s="51">
        <v>4433</v>
      </c>
      <c r="B1679" s="51" t="s">
        <v>1893</v>
      </c>
      <c r="C1679" s="51" t="s">
        <v>1893</v>
      </c>
      <c r="D1679" s="51" t="s">
        <v>1847</v>
      </c>
      <c r="E1679" s="51" t="str">
        <v>Villars-le-Terroir</v>
      </c>
    </row>
    <row r="1680" spans="1:5">
      <c r="A1680" s="51">
        <v>4411</v>
      </c>
      <c r="B1680" s="51" t="s">
        <v>1894</v>
      </c>
      <c r="C1680" s="51" t="s">
        <v>1894</v>
      </c>
      <c r="D1680" s="51" t="s">
        <v>1847</v>
      </c>
      <c r="E1680" s="51" t="str">
        <v>Vuarrens</v>
      </c>
    </row>
    <row r="1681" spans="1:5">
      <c r="A1681" s="51">
        <v>4417</v>
      </c>
      <c r="B1681" s="51" t="s">
        <v>1895</v>
      </c>
      <c r="C1681" s="51" t="s">
        <v>1895</v>
      </c>
      <c r="D1681" s="51" t="s">
        <v>1847</v>
      </c>
      <c r="E1681" s="51" t="str">
        <v>Montilliez</v>
      </c>
    </row>
    <row r="1682" spans="1:5">
      <c r="A1682" s="51">
        <v>4469</v>
      </c>
      <c r="B1682" s="51" t="s">
        <v>1896</v>
      </c>
      <c r="C1682" s="51" t="s">
        <v>1896</v>
      </c>
      <c r="D1682" s="51" t="s">
        <v>1847</v>
      </c>
      <c r="E1682" s="51" t="str">
        <v>Goumoëns</v>
      </c>
    </row>
    <row r="1683" spans="1:5">
      <c r="A1683" s="51">
        <v>4461</v>
      </c>
      <c r="B1683" s="51" t="s">
        <v>1897</v>
      </c>
      <c r="C1683" s="51" t="s">
        <v>1897</v>
      </c>
      <c r="D1683" s="51" t="s">
        <v>1847</v>
      </c>
      <c r="E1683" s="51" t="str">
        <v>Bonvillars</v>
      </c>
    </row>
    <row r="1684" spans="1:5">
      <c r="A1684" s="51">
        <v>4446</v>
      </c>
      <c r="B1684" s="51" t="s">
        <v>1898</v>
      </c>
      <c r="C1684" s="51" t="s">
        <v>1898</v>
      </c>
      <c r="D1684" s="51" t="s">
        <v>1847</v>
      </c>
      <c r="E1684" s="51" t="str">
        <v>Bullet</v>
      </c>
    </row>
    <row r="1685" spans="1:5">
      <c r="A1685" s="51">
        <v>4463</v>
      </c>
      <c r="B1685" s="51" t="s">
        <v>1899</v>
      </c>
      <c r="C1685" s="51" t="s">
        <v>1899</v>
      </c>
      <c r="D1685" s="51" t="s">
        <v>1847</v>
      </c>
      <c r="E1685" s="51" t="str">
        <v>Champagne</v>
      </c>
    </row>
    <row r="1686" spans="1:5">
      <c r="A1686" s="51">
        <v>4442</v>
      </c>
      <c r="B1686" s="51" t="s">
        <v>1900</v>
      </c>
      <c r="C1686" s="51" t="s">
        <v>1900</v>
      </c>
      <c r="D1686" s="51" t="s">
        <v>1847</v>
      </c>
      <c r="E1686" s="51" t="str">
        <v>Concise</v>
      </c>
    </row>
    <row r="1687" spans="1:5">
      <c r="A1687" s="51">
        <v>4460</v>
      </c>
      <c r="B1687" s="51" t="s">
        <v>1901</v>
      </c>
      <c r="C1687" s="51" t="s">
        <v>1901</v>
      </c>
      <c r="D1687" s="51" t="s">
        <v>1847</v>
      </c>
      <c r="E1687" s="51" t="str">
        <v>Corcelles-près-Concise</v>
      </c>
    </row>
    <row r="1688" spans="1:5">
      <c r="A1688" s="51">
        <v>4445</v>
      </c>
      <c r="B1688" s="51" t="s">
        <v>1902</v>
      </c>
      <c r="C1688" s="51" t="s">
        <v>1902</v>
      </c>
      <c r="D1688" s="51" t="s">
        <v>1847</v>
      </c>
      <c r="E1688" s="51" t="str">
        <v>Fiez</v>
      </c>
    </row>
    <row r="1689" spans="1:5">
      <c r="A1689" s="51">
        <v>4465</v>
      </c>
      <c r="B1689" s="51" t="s">
        <v>1903</v>
      </c>
      <c r="C1689" s="51" t="s">
        <v>1903</v>
      </c>
      <c r="D1689" s="51" t="s">
        <v>1847</v>
      </c>
      <c r="E1689" s="51" t="str">
        <v>Fontaines-sur-Grandson</v>
      </c>
    </row>
    <row r="1690" spans="1:5">
      <c r="A1690" s="51">
        <v>4452</v>
      </c>
      <c r="B1690" s="51" t="s">
        <v>1904</v>
      </c>
      <c r="C1690" s="51" t="s">
        <v>1904</v>
      </c>
      <c r="D1690" s="51" t="s">
        <v>1847</v>
      </c>
      <c r="E1690" s="51" t="str">
        <v>Giez</v>
      </c>
    </row>
    <row r="1691" spans="1:5">
      <c r="A1691" s="51">
        <v>4447</v>
      </c>
      <c r="B1691" s="51" t="s">
        <v>1905</v>
      </c>
      <c r="C1691" s="51" t="s">
        <v>1905</v>
      </c>
      <c r="D1691" s="51" t="s">
        <v>1847</v>
      </c>
      <c r="E1691" s="51" t="str">
        <v>Grandevent</v>
      </c>
    </row>
    <row r="1692" spans="1:5">
      <c r="A1692" s="51">
        <v>4496</v>
      </c>
      <c r="B1692" s="51" t="s">
        <v>1906</v>
      </c>
      <c r="C1692" s="51" t="s">
        <v>1907</v>
      </c>
      <c r="D1692" s="51" t="s">
        <v>1847</v>
      </c>
      <c r="E1692" s="51" t="str">
        <v>Grandson</v>
      </c>
    </row>
    <row r="1693" spans="1:5">
      <c r="A1693" s="51">
        <v>4448</v>
      </c>
      <c r="B1693" s="51" t="s">
        <v>1908</v>
      </c>
      <c r="C1693" s="51" t="s">
        <v>1908</v>
      </c>
      <c r="D1693" s="51" t="s">
        <v>1847</v>
      </c>
      <c r="E1693" s="51" t="str">
        <v>Mauborget</v>
      </c>
    </row>
    <row r="1694" spans="1:5">
      <c r="A1694" s="51">
        <v>4464</v>
      </c>
      <c r="B1694" s="51" t="s">
        <v>1909</v>
      </c>
      <c r="C1694" s="51" t="s">
        <v>1909</v>
      </c>
      <c r="D1694" s="51" t="s">
        <v>1847</v>
      </c>
      <c r="E1694" s="51" t="str">
        <v>Mutrux</v>
      </c>
    </row>
    <row r="1695" spans="1:5">
      <c r="A1695" s="51">
        <v>4453</v>
      </c>
      <c r="B1695" s="51" t="s">
        <v>1910</v>
      </c>
      <c r="C1695" s="51" t="s">
        <v>1910</v>
      </c>
      <c r="D1695" s="51" t="s">
        <v>1847</v>
      </c>
      <c r="E1695" s="51" t="str">
        <v>Novalles</v>
      </c>
    </row>
    <row r="1696" spans="1:5">
      <c r="A1696" s="51">
        <v>4494</v>
      </c>
      <c r="B1696" s="51" t="s">
        <v>1911</v>
      </c>
      <c r="C1696" s="51" t="s">
        <v>1911</v>
      </c>
      <c r="D1696" s="51" t="s">
        <v>1847</v>
      </c>
      <c r="E1696" s="51" t="str">
        <v>Onnens (VD)</v>
      </c>
    </row>
    <row r="1697" spans="1:5">
      <c r="A1697" s="51">
        <v>4466</v>
      </c>
      <c r="B1697" s="51" t="s">
        <v>1912</v>
      </c>
      <c r="C1697" s="51" t="s">
        <v>1912</v>
      </c>
      <c r="D1697" s="51" t="s">
        <v>1847</v>
      </c>
      <c r="E1697" s="51" t="str">
        <v>Provence</v>
      </c>
    </row>
    <row r="1698" spans="1:5">
      <c r="A1698" s="51">
        <v>4462</v>
      </c>
      <c r="B1698" s="51" t="s">
        <v>1913</v>
      </c>
      <c r="C1698" s="51" t="s">
        <v>1914</v>
      </c>
      <c r="D1698" s="51" t="s">
        <v>1847</v>
      </c>
      <c r="E1698" s="51" t="str">
        <v>Sainte-Croix</v>
      </c>
    </row>
    <row r="1699" spans="1:5">
      <c r="A1699" s="51">
        <v>4467</v>
      </c>
      <c r="B1699" s="51" t="s">
        <v>1915</v>
      </c>
      <c r="C1699" s="51" t="s">
        <v>1915</v>
      </c>
      <c r="D1699" s="51" t="s">
        <v>1847</v>
      </c>
      <c r="E1699" s="51" t="str">
        <v>Tévenon</v>
      </c>
    </row>
    <row r="1700" spans="1:5">
      <c r="A1700" s="51">
        <v>4444</v>
      </c>
      <c r="B1700" s="51" t="s">
        <v>1916</v>
      </c>
      <c r="C1700" s="51" t="s">
        <v>1916</v>
      </c>
      <c r="D1700" s="51" t="s">
        <v>1847</v>
      </c>
      <c r="E1700" s="51" t="str">
        <v>Belmont-sur-Lausanne</v>
      </c>
    </row>
    <row r="1701" spans="1:5">
      <c r="A1701" s="51">
        <v>4497</v>
      </c>
      <c r="B1701" s="51" t="s">
        <v>1917</v>
      </c>
      <c r="C1701" s="51" t="s">
        <v>1917</v>
      </c>
      <c r="D1701" s="51" t="s">
        <v>1847</v>
      </c>
      <c r="E1701" s="51" t="str">
        <v>Cheseaux-sur-Lausanne</v>
      </c>
    </row>
    <row r="1702" spans="1:5">
      <c r="A1702" s="51">
        <v>4450</v>
      </c>
      <c r="B1702" s="51" t="s">
        <v>1918</v>
      </c>
      <c r="C1702" s="51" t="s">
        <v>1918</v>
      </c>
      <c r="D1702" s="51" t="s">
        <v>1847</v>
      </c>
      <c r="E1702" s="51" t="str">
        <v>Crissier</v>
      </c>
    </row>
    <row r="1703" spans="1:5">
      <c r="A1703" s="51">
        <v>4492</v>
      </c>
      <c r="B1703" s="51" t="s">
        <v>1919</v>
      </c>
      <c r="C1703" s="51" t="s">
        <v>1919</v>
      </c>
      <c r="D1703" s="51" t="s">
        <v>1847</v>
      </c>
      <c r="E1703" s="51" t="str">
        <v>Epalinges</v>
      </c>
    </row>
    <row r="1704" spans="1:5">
      <c r="A1704" s="51">
        <v>4456</v>
      </c>
      <c r="B1704" s="51" t="s">
        <v>1920</v>
      </c>
      <c r="C1704" s="51" t="s">
        <v>1920</v>
      </c>
      <c r="D1704" s="51" t="s">
        <v>1847</v>
      </c>
      <c r="E1704" s="51" t="str">
        <v>Jouxtens-Mézery</v>
      </c>
    </row>
    <row r="1705" spans="1:5">
      <c r="A1705" s="51">
        <v>4441</v>
      </c>
      <c r="B1705" s="51" t="s">
        <v>1921</v>
      </c>
      <c r="C1705" s="51" t="s">
        <v>1921</v>
      </c>
      <c r="D1705" s="51" t="s">
        <v>1847</v>
      </c>
      <c r="E1705" s="51" t="str">
        <v>Lausanne</v>
      </c>
    </row>
    <row r="1706" spans="1:5">
      <c r="A1706" s="51">
        <v>4493</v>
      </c>
      <c r="B1706" s="51" t="s">
        <v>1922</v>
      </c>
      <c r="C1706" s="51" t="s">
        <v>1922</v>
      </c>
      <c r="D1706" s="51" t="s">
        <v>1847</v>
      </c>
      <c r="E1706" s="51" t="str">
        <v>Le Mont-sur-Lausanne</v>
      </c>
    </row>
    <row r="1707" spans="1:5">
      <c r="A1707" s="51">
        <v>4451</v>
      </c>
      <c r="B1707" s="51" t="s">
        <v>1923</v>
      </c>
      <c r="C1707" s="51" t="s">
        <v>1923</v>
      </c>
      <c r="D1707" s="51" t="s">
        <v>1847</v>
      </c>
      <c r="E1707" s="51" t="str">
        <v>Paudex</v>
      </c>
    </row>
    <row r="1708" spans="1:5">
      <c r="A1708" s="51">
        <v>4443</v>
      </c>
      <c r="B1708" s="51" t="s">
        <v>1924</v>
      </c>
      <c r="C1708" s="51" t="s">
        <v>1924</v>
      </c>
      <c r="D1708" s="51" t="s">
        <v>1847</v>
      </c>
      <c r="E1708" s="51" t="str">
        <v>Prilly</v>
      </c>
    </row>
    <row r="1709" spans="1:5">
      <c r="A1709" s="51">
        <v>4495</v>
      </c>
      <c r="B1709" s="51" t="s">
        <v>1925</v>
      </c>
      <c r="C1709" s="51" t="s">
        <v>1925</v>
      </c>
      <c r="D1709" s="51" t="s">
        <v>1847</v>
      </c>
      <c r="E1709" s="51" t="str">
        <v>Pully</v>
      </c>
    </row>
    <row r="1710" spans="1:5">
      <c r="A1710" s="51">
        <v>4455</v>
      </c>
      <c r="B1710" s="51" t="s">
        <v>1926</v>
      </c>
      <c r="C1710" s="51" t="s">
        <v>1926</v>
      </c>
      <c r="D1710" s="51" t="s">
        <v>1847</v>
      </c>
      <c r="E1710" s="51" t="str">
        <v>Renens (VD)</v>
      </c>
    </row>
    <row r="1711" spans="1:5">
      <c r="A1711" s="51">
        <v>4424</v>
      </c>
      <c r="B1711" s="51" t="s">
        <v>1927</v>
      </c>
      <c r="C1711" s="51" t="s">
        <v>1927</v>
      </c>
      <c r="D1711" s="51" t="s">
        <v>1847</v>
      </c>
      <c r="E1711" s="51" t="str">
        <v>Romanel-sur-Lausanne</v>
      </c>
    </row>
    <row r="1712" spans="1:5">
      <c r="A1712" s="51">
        <v>4431</v>
      </c>
      <c r="B1712" s="51" t="s">
        <v>1928</v>
      </c>
      <c r="C1712" s="51" t="s">
        <v>1928</v>
      </c>
      <c r="D1712" s="51" t="s">
        <v>1847</v>
      </c>
      <c r="E1712" s="51" t="str">
        <v>Chexbres</v>
      </c>
    </row>
    <row r="1713" spans="1:5">
      <c r="A1713" s="51">
        <v>4207</v>
      </c>
      <c r="B1713" s="51" t="s">
        <v>1929</v>
      </c>
      <c r="C1713" s="51" t="s">
        <v>1929</v>
      </c>
      <c r="D1713" s="51" t="s">
        <v>1847</v>
      </c>
      <c r="E1713" s="51" t="str">
        <v>Forel (Lavaux)</v>
      </c>
    </row>
    <row r="1714" spans="1:5">
      <c r="A1714" s="51">
        <v>4457</v>
      </c>
      <c r="B1714" s="51" t="s">
        <v>1930</v>
      </c>
      <c r="C1714" s="51" t="s">
        <v>1930</v>
      </c>
      <c r="D1714" s="51" t="s">
        <v>1847</v>
      </c>
      <c r="E1714" s="51" t="str">
        <v>Lutry</v>
      </c>
    </row>
    <row r="1715" spans="1:5">
      <c r="A1715" s="51">
        <v>4458</v>
      </c>
      <c r="B1715" s="51" t="s">
        <v>1931</v>
      </c>
      <c r="C1715" s="51" t="s">
        <v>1931</v>
      </c>
      <c r="D1715" s="51" t="s">
        <v>1847</v>
      </c>
      <c r="E1715" s="51" t="str">
        <v>Puidoux</v>
      </c>
    </row>
    <row r="1716" spans="1:5">
      <c r="A1716" s="51">
        <v>4434</v>
      </c>
      <c r="B1716" s="51" t="s">
        <v>1932</v>
      </c>
      <c r="C1716" s="51" t="s">
        <v>1932</v>
      </c>
      <c r="D1716" s="51" t="s">
        <v>1847</v>
      </c>
      <c r="E1716" s="51" t="str">
        <v>Rivaz</v>
      </c>
    </row>
    <row r="1717" spans="1:5">
      <c r="A1717" s="51">
        <v>4432</v>
      </c>
      <c r="B1717" s="51" t="s">
        <v>1933</v>
      </c>
      <c r="C1717" s="51" t="s">
        <v>1933</v>
      </c>
      <c r="D1717" s="51" t="s">
        <v>1847</v>
      </c>
      <c r="E1717" s="51" t="str">
        <v>Saint-Saphorin (Lavaux)</v>
      </c>
    </row>
    <row r="1718" spans="1:5">
      <c r="A1718" s="51">
        <v>4438</v>
      </c>
      <c r="B1718" s="51" t="s">
        <v>1934</v>
      </c>
      <c r="C1718" s="51" t="s">
        <v>1934</v>
      </c>
      <c r="D1718" s="51" t="s">
        <v>1847</v>
      </c>
      <c r="E1718" s="51" t="str">
        <v>Savigny</v>
      </c>
    </row>
    <row r="1719" spans="1:5">
      <c r="A1719" s="51">
        <v>4426</v>
      </c>
      <c r="B1719" s="51" t="s">
        <v>1935</v>
      </c>
      <c r="C1719" s="51" t="s">
        <v>1935</v>
      </c>
      <c r="D1719" s="51" t="s">
        <v>1847</v>
      </c>
      <c r="E1719" s="51" t="str">
        <v>Bourg-en-Lavaux</v>
      </c>
    </row>
    <row r="1720" spans="1:5">
      <c r="A1720" s="51">
        <v>4436</v>
      </c>
      <c r="B1720" s="51" t="s">
        <v>1936</v>
      </c>
      <c r="C1720" s="51" t="s">
        <v>1936</v>
      </c>
      <c r="D1720" s="51" t="s">
        <v>1847</v>
      </c>
      <c r="E1720" s="51" t="str">
        <v>Aclens</v>
      </c>
    </row>
    <row r="1721" spans="1:5">
      <c r="A1721" s="51">
        <v>4435</v>
      </c>
      <c r="B1721" s="51" t="s">
        <v>1937</v>
      </c>
      <c r="C1721" s="51" t="s">
        <v>1937</v>
      </c>
      <c r="D1721" s="51" t="s">
        <v>1847</v>
      </c>
      <c r="E1721" s="51" t="str">
        <v>Bremblens</v>
      </c>
    </row>
    <row r="1722" spans="1:5">
      <c r="A1722" s="51">
        <v>4436</v>
      </c>
      <c r="B1722" s="51" t="s">
        <v>1938</v>
      </c>
      <c r="C1722" s="51" t="s">
        <v>1939</v>
      </c>
      <c r="D1722" s="51" t="s">
        <v>1847</v>
      </c>
      <c r="E1722" s="51" t="str">
        <v>Buchillon</v>
      </c>
    </row>
    <row r="1723" spans="1:5">
      <c r="A1723" s="51">
        <v>4418</v>
      </c>
      <c r="B1723" s="51" t="s">
        <v>1940</v>
      </c>
      <c r="C1723" s="51" t="s">
        <v>1940</v>
      </c>
      <c r="D1723" s="51" t="s">
        <v>1847</v>
      </c>
      <c r="E1723" s="51" t="str">
        <v>Bussigny</v>
      </c>
    </row>
    <row r="1724" spans="1:5">
      <c r="A1724" s="51">
        <v>4425</v>
      </c>
      <c r="B1724" s="51" t="s">
        <v>1941</v>
      </c>
      <c r="C1724" s="51" t="s">
        <v>1941</v>
      </c>
      <c r="D1724" s="51" t="s">
        <v>1847</v>
      </c>
      <c r="E1724" s="51" t="str">
        <v>Chavannes-près-Renens</v>
      </c>
    </row>
    <row r="1725" spans="1:5">
      <c r="A1725" s="51">
        <v>4437</v>
      </c>
      <c r="B1725" s="51" t="s">
        <v>1942</v>
      </c>
      <c r="C1725" s="51" t="s">
        <v>1942</v>
      </c>
      <c r="D1725" s="51" t="s">
        <v>1847</v>
      </c>
      <c r="E1725" s="51" t="str">
        <v>Chigny</v>
      </c>
    </row>
    <row r="1726" spans="1:5">
      <c r="A1726" s="51">
        <v>8214</v>
      </c>
      <c r="B1726" s="51" t="s">
        <v>1943</v>
      </c>
      <c r="C1726" s="51" t="s">
        <v>1943</v>
      </c>
      <c r="D1726" s="51" t="s">
        <v>1944</v>
      </c>
      <c r="E1726" s="51" t="str">
        <v>Clarmont</v>
      </c>
    </row>
    <row r="1727" spans="1:5">
      <c r="A1727" s="51">
        <v>8214</v>
      </c>
      <c r="B1727" s="51" t="s">
        <v>1943</v>
      </c>
      <c r="C1727" s="51" t="s">
        <v>1943</v>
      </c>
      <c r="D1727" s="51" t="s">
        <v>1944</v>
      </c>
      <c r="E1727" s="51" t="str">
        <v>Denens</v>
      </c>
    </row>
    <row r="1728" spans="1:5">
      <c r="A1728" s="51">
        <v>8224</v>
      </c>
      <c r="B1728" s="51" t="s">
        <v>1945</v>
      </c>
      <c r="C1728" s="51" t="s">
        <v>1945</v>
      </c>
      <c r="D1728" s="51" t="s">
        <v>1944</v>
      </c>
      <c r="E1728" s="51" t="str">
        <v>Denges</v>
      </c>
    </row>
    <row r="1729" spans="1:5">
      <c r="A1729" s="51">
        <v>8213</v>
      </c>
      <c r="B1729" s="51" t="s">
        <v>1946</v>
      </c>
      <c r="C1729" s="51" t="s">
        <v>1946</v>
      </c>
      <c r="D1729" s="51" t="s">
        <v>1944</v>
      </c>
      <c r="E1729" s="51" t="str">
        <v>Echandens</v>
      </c>
    </row>
    <row r="1730" spans="1:5">
      <c r="A1730" s="51">
        <v>8236</v>
      </c>
      <c r="B1730" s="51" t="s">
        <v>1947</v>
      </c>
      <c r="C1730" s="51" t="s">
        <v>1947</v>
      </c>
      <c r="D1730" s="51" t="s">
        <v>1944</v>
      </c>
      <c r="E1730" s="51" t="str">
        <v>Echichens</v>
      </c>
    </row>
    <row r="1731" spans="1:5">
      <c r="A1731" s="51">
        <v>8239</v>
      </c>
      <c r="B1731" s="51" t="s">
        <v>1948</v>
      </c>
      <c r="C1731" s="51" t="s">
        <v>1948</v>
      </c>
      <c r="D1731" s="51" t="s">
        <v>1944</v>
      </c>
      <c r="E1731" s="51" t="str">
        <v>Ecublens (VD)</v>
      </c>
    </row>
    <row r="1732" spans="1:5">
      <c r="A1732" s="51">
        <v>8235</v>
      </c>
      <c r="B1732" s="51" t="s">
        <v>1949</v>
      </c>
      <c r="C1732" s="51" t="s">
        <v>1950</v>
      </c>
      <c r="D1732" s="51" t="s">
        <v>1944</v>
      </c>
      <c r="E1732" s="51" t="str">
        <v>Etoy</v>
      </c>
    </row>
    <row r="1733" spans="1:5">
      <c r="A1733" s="51">
        <v>8234</v>
      </c>
      <c r="B1733" s="51" t="s">
        <v>1951</v>
      </c>
      <c r="C1733" s="51" t="s">
        <v>1952</v>
      </c>
      <c r="D1733" s="51" t="s">
        <v>1944</v>
      </c>
      <c r="E1733" s="51" t="str">
        <v>Lavigny</v>
      </c>
    </row>
    <row r="1734" spans="1:5">
      <c r="A1734" s="51">
        <v>8236</v>
      </c>
      <c r="B1734" s="51" t="s">
        <v>1953</v>
      </c>
      <c r="C1734" s="51" t="s">
        <v>1954</v>
      </c>
      <c r="D1734" s="51" t="s">
        <v>1944</v>
      </c>
      <c r="E1734" s="51" t="str">
        <v>Lonay</v>
      </c>
    </row>
    <row r="1735" spans="1:5">
      <c r="A1735" s="51">
        <v>8240</v>
      </c>
      <c r="B1735" s="51" t="s">
        <v>1954</v>
      </c>
      <c r="C1735" s="51" t="s">
        <v>1954</v>
      </c>
      <c r="D1735" s="51" t="s">
        <v>1944</v>
      </c>
      <c r="E1735" s="51" t="str">
        <v>Lully (VD)</v>
      </c>
    </row>
    <row r="1736" spans="1:5">
      <c r="A1736" s="51">
        <v>8241</v>
      </c>
      <c r="B1736" s="51" t="s">
        <v>1955</v>
      </c>
      <c r="C1736" s="51" t="s">
        <v>1954</v>
      </c>
      <c r="D1736" s="51" t="s">
        <v>1944</v>
      </c>
      <c r="E1736" s="51" t="str">
        <v>Lussy-sur-Morges</v>
      </c>
    </row>
    <row r="1737" spans="1:5">
      <c r="A1737" s="51">
        <v>8242</v>
      </c>
      <c r="B1737" s="51" t="s">
        <v>1956</v>
      </c>
      <c r="C1737" s="51" t="s">
        <v>1954</v>
      </c>
      <c r="D1737" s="51" t="s">
        <v>1944</v>
      </c>
      <c r="E1737" s="51" t="str">
        <v>Morges</v>
      </c>
    </row>
    <row r="1738" spans="1:5">
      <c r="A1738" s="51">
        <v>8242</v>
      </c>
      <c r="B1738" s="51" t="s">
        <v>1957</v>
      </c>
      <c r="C1738" s="51" t="s">
        <v>1954</v>
      </c>
      <c r="D1738" s="51" t="s">
        <v>1944</v>
      </c>
      <c r="E1738" s="51" t="str">
        <v>Préverenges</v>
      </c>
    </row>
    <row r="1739" spans="1:5">
      <c r="A1739" s="51">
        <v>8243</v>
      </c>
      <c r="B1739" s="51" t="s">
        <v>1958</v>
      </c>
      <c r="C1739" s="51" t="s">
        <v>1954</v>
      </c>
      <c r="D1739" s="51" t="s">
        <v>1944</v>
      </c>
      <c r="E1739" s="51" t="str">
        <v>Romanel-sur-Morges</v>
      </c>
    </row>
    <row r="1740" spans="1:5">
      <c r="A1740" s="51">
        <v>8233</v>
      </c>
      <c r="B1740" s="51" t="s">
        <v>1959</v>
      </c>
      <c r="C1740" s="51" t="s">
        <v>1960</v>
      </c>
      <c r="D1740" s="51" t="s">
        <v>1944</v>
      </c>
      <c r="E1740" s="51" t="str">
        <v>Saint-Prex</v>
      </c>
    </row>
    <row r="1741" spans="1:5">
      <c r="A1741" s="51">
        <v>8222</v>
      </c>
      <c r="B1741" s="51" t="s">
        <v>1961</v>
      </c>
      <c r="C1741" s="51" t="s">
        <v>1961</v>
      </c>
      <c r="D1741" s="51" t="s">
        <v>1944</v>
      </c>
      <c r="E1741" s="51" t="str">
        <v>Saint-Sulpice (VD)</v>
      </c>
    </row>
    <row r="1742" spans="1:5">
      <c r="A1742" s="51">
        <v>8223</v>
      </c>
      <c r="B1742" s="51" t="s">
        <v>1962</v>
      </c>
      <c r="C1742" s="51" t="s">
        <v>1961</v>
      </c>
      <c r="D1742" s="51" t="s">
        <v>1944</v>
      </c>
      <c r="E1742" s="51" t="str">
        <v>Tolochenaz</v>
      </c>
    </row>
    <row r="1743" spans="1:5">
      <c r="A1743" s="51">
        <v>8454</v>
      </c>
      <c r="B1743" s="51" t="s">
        <v>1963</v>
      </c>
      <c r="C1743" s="51" t="s">
        <v>1963</v>
      </c>
      <c r="D1743" s="51" t="s">
        <v>1944</v>
      </c>
      <c r="E1743" s="51" t="str">
        <v>Vaux-sur-Morges</v>
      </c>
    </row>
    <row r="1744" spans="1:5">
      <c r="A1744" s="51">
        <v>8232</v>
      </c>
      <c r="B1744" s="51" t="s">
        <v>1964</v>
      </c>
      <c r="C1744" s="51" t="s">
        <v>1964</v>
      </c>
      <c r="D1744" s="51" t="s">
        <v>1944</v>
      </c>
      <c r="E1744" s="51" t="str">
        <v>Villars-Sainte-Croix</v>
      </c>
    </row>
    <row r="1745" spans="1:5">
      <c r="A1745" s="51">
        <v>8212</v>
      </c>
      <c r="B1745" s="51" t="s">
        <v>1965</v>
      </c>
      <c r="C1745" s="51" t="s">
        <v>1965</v>
      </c>
      <c r="D1745" s="51" t="s">
        <v>1944</v>
      </c>
      <c r="E1745" s="51" t="str">
        <v>Villars-sous-Yens</v>
      </c>
    </row>
    <row r="1746" spans="1:5">
      <c r="A1746" s="51">
        <v>8455</v>
      </c>
      <c r="B1746" s="51" t="s">
        <v>1966</v>
      </c>
      <c r="C1746" s="51" t="s">
        <v>1966</v>
      </c>
      <c r="D1746" s="51" t="s">
        <v>1944</v>
      </c>
      <c r="E1746" s="51" t="str">
        <v>Vufflens-le-Château</v>
      </c>
    </row>
    <row r="1747" spans="1:5">
      <c r="A1747" s="51">
        <v>8200</v>
      </c>
      <c r="B1747" s="51" t="s">
        <v>1967</v>
      </c>
      <c r="C1747" s="51" t="s">
        <v>1967</v>
      </c>
      <c r="D1747" s="51" t="s">
        <v>1944</v>
      </c>
      <c r="E1747" s="51" t="str">
        <v>Vullierens</v>
      </c>
    </row>
    <row r="1748" spans="1:5">
      <c r="A1748" s="51">
        <v>8203</v>
      </c>
      <c r="B1748" s="51" t="s">
        <v>1967</v>
      </c>
      <c r="C1748" s="51" t="s">
        <v>1967</v>
      </c>
      <c r="D1748" s="51" t="s">
        <v>1944</v>
      </c>
      <c r="E1748" s="51" t="str">
        <v>Yens</v>
      </c>
    </row>
    <row r="1749" spans="1:5">
      <c r="A1749" s="51">
        <v>8207</v>
      </c>
      <c r="B1749" s="51" t="s">
        <v>1967</v>
      </c>
      <c r="C1749" s="51" t="s">
        <v>1967</v>
      </c>
      <c r="D1749" s="51" t="s">
        <v>1944</v>
      </c>
      <c r="E1749" s="51" t="str">
        <v>Hautemorges</v>
      </c>
    </row>
    <row r="1750" spans="1:5">
      <c r="A1750" s="51">
        <v>8208</v>
      </c>
      <c r="B1750" s="51" t="s">
        <v>1967</v>
      </c>
      <c r="C1750" s="51" t="s">
        <v>1967</v>
      </c>
      <c r="D1750" s="51" t="s">
        <v>1944</v>
      </c>
      <c r="E1750" s="51" t="str">
        <v>Boulens</v>
      </c>
    </row>
    <row r="1751" spans="1:5">
      <c r="A1751" s="51">
        <v>8231</v>
      </c>
      <c r="B1751" s="51" t="s">
        <v>1968</v>
      </c>
      <c r="C1751" s="51" t="s">
        <v>1967</v>
      </c>
      <c r="D1751" s="51" t="s">
        <v>1944</v>
      </c>
      <c r="E1751" s="51" t="str">
        <v>Bussy-sur-Moudon</v>
      </c>
    </row>
    <row r="1752" spans="1:5">
      <c r="A1752" s="51">
        <v>8228</v>
      </c>
      <c r="B1752" s="51" t="s">
        <v>1969</v>
      </c>
      <c r="C1752" s="51" t="s">
        <v>1969</v>
      </c>
      <c r="D1752" s="51" t="s">
        <v>1944</v>
      </c>
      <c r="E1752" s="51" t="str">
        <v>Chavannes-sur-Moudon</v>
      </c>
    </row>
    <row r="1753" spans="1:5">
      <c r="A1753" s="51">
        <v>8226</v>
      </c>
      <c r="B1753" s="51" t="s">
        <v>1970</v>
      </c>
      <c r="C1753" s="51" t="s">
        <v>1970</v>
      </c>
      <c r="D1753" s="51" t="s">
        <v>1944</v>
      </c>
      <c r="E1753" s="51" t="str">
        <v>Curtilles</v>
      </c>
    </row>
    <row r="1754" spans="1:5">
      <c r="A1754" s="51">
        <v>8225</v>
      </c>
      <c r="B1754" s="51" t="s">
        <v>1971</v>
      </c>
      <c r="C1754" s="51" t="s">
        <v>1971</v>
      </c>
      <c r="D1754" s="51" t="s">
        <v>1944</v>
      </c>
      <c r="E1754" s="51" t="str">
        <v>Dompierre (VD)</v>
      </c>
    </row>
    <row r="1755" spans="1:5">
      <c r="A1755" s="51">
        <v>8263</v>
      </c>
      <c r="B1755" s="51" t="s">
        <v>1972</v>
      </c>
      <c r="C1755" s="51" t="s">
        <v>1973</v>
      </c>
      <c r="D1755" s="51" t="s">
        <v>1944</v>
      </c>
      <c r="E1755" s="51" t="str">
        <v>Hermenches</v>
      </c>
    </row>
    <row r="1756" spans="1:5">
      <c r="A1756" s="51">
        <v>8261</v>
      </c>
      <c r="B1756" s="51" t="s">
        <v>1974</v>
      </c>
      <c r="C1756" s="51" t="s">
        <v>1974</v>
      </c>
      <c r="D1756" s="51" t="s">
        <v>1944</v>
      </c>
      <c r="E1756" s="51" t="str">
        <v>Lovatens</v>
      </c>
    </row>
    <row r="1757" spans="1:5">
      <c r="A1757" s="51">
        <v>8262</v>
      </c>
      <c r="B1757" s="51" t="s">
        <v>1975</v>
      </c>
      <c r="C1757" s="51" t="s">
        <v>1975</v>
      </c>
      <c r="D1757" s="51" t="s">
        <v>1944</v>
      </c>
      <c r="E1757" s="51" t="str">
        <v>Lucens</v>
      </c>
    </row>
    <row r="1758" spans="1:5">
      <c r="A1758" s="51">
        <v>8260</v>
      </c>
      <c r="B1758" s="51" t="s">
        <v>1976</v>
      </c>
      <c r="C1758" s="51" t="s">
        <v>1976</v>
      </c>
      <c r="D1758" s="51" t="s">
        <v>1944</v>
      </c>
      <c r="E1758" s="51" t="str">
        <v>Moudon</v>
      </c>
    </row>
    <row r="1759" spans="1:5">
      <c r="A1759" s="51">
        <v>8215</v>
      </c>
      <c r="B1759" s="51" t="s">
        <v>1977</v>
      </c>
      <c r="C1759" s="51" t="s">
        <v>1977</v>
      </c>
      <c r="D1759" s="51" t="s">
        <v>1944</v>
      </c>
      <c r="E1759" s="51" t="str">
        <v>Ogens</v>
      </c>
    </row>
    <row r="1760" spans="1:5">
      <c r="A1760" s="51">
        <v>8216</v>
      </c>
      <c r="B1760" s="51" t="s">
        <v>1978</v>
      </c>
      <c r="C1760" s="51" t="s">
        <v>1978</v>
      </c>
      <c r="D1760" s="51" t="s">
        <v>1944</v>
      </c>
      <c r="E1760" s="51" t="str">
        <v>Prévonloup</v>
      </c>
    </row>
    <row r="1761" spans="1:5">
      <c r="A1761" s="51">
        <v>8219</v>
      </c>
      <c r="B1761" s="51" t="s">
        <v>1979</v>
      </c>
      <c r="C1761" s="51" t="s">
        <v>1979</v>
      </c>
      <c r="D1761" s="51" t="s">
        <v>1944</v>
      </c>
      <c r="E1761" s="51" t="str">
        <v>Rossenges</v>
      </c>
    </row>
    <row r="1762" spans="1:5">
      <c r="A1762" s="51">
        <v>8217</v>
      </c>
      <c r="B1762" s="51" t="s">
        <v>1980</v>
      </c>
      <c r="C1762" s="51" t="s">
        <v>1980</v>
      </c>
      <c r="D1762" s="51" t="s">
        <v>1944</v>
      </c>
      <c r="E1762" s="51" t="str">
        <v>Syens</v>
      </c>
    </row>
    <row r="1763" spans="1:5">
      <c r="A1763" s="51">
        <v>8217</v>
      </c>
      <c r="B1763" s="51" t="s">
        <v>1980</v>
      </c>
      <c r="C1763" s="51" t="s">
        <v>1980</v>
      </c>
      <c r="D1763" s="51" t="s">
        <v>1944</v>
      </c>
      <c r="E1763" s="51" t="str">
        <v>Villars-le-Comte</v>
      </c>
    </row>
    <row r="1764" spans="1:5">
      <c r="A1764" s="51">
        <v>8218</v>
      </c>
      <c r="B1764" s="51" t="s">
        <v>1981</v>
      </c>
      <c r="C1764" s="51" t="s">
        <v>1980</v>
      </c>
      <c r="D1764" s="51" t="s">
        <v>1944</v>
      </c>
      <c r="E1764" s="51" t="str">
        <v>Vucherens</v>
      </c>
    </row>
    <row r="1765" spans="1:5">
      <c r="A1765" s="51">
        <v>9100</v>
      </c>
      <c r="B1765" s="51" t="s">
        <v>1982</v>
      </c>
      <c r="C1765" s="51" t="s">
        <v>1982</v>
      </c>
      <c r="D1765" s="51" t="s">
        <v>1983</v>
      </c>
      <c r="E1765" s="51" t="str">
        <v>Montanaire</v>
      </c>
    </row>
    <row r="1766" spans="1:5">
      <c r="A1766" s="51">
        <v>9112</v>
      </c>
      <c r="B1766" s="51" t="s">
        <v>1984</v>
      </c>
      <c r="C1766" s="51" t="s">
        <v>1982</v>
      </c>
      <c r="D1766" s="51" t="s">
        <v>1983</v>
      </c>
      <c r="E1766" s="51" t="str">
        <v>Arnex-sur-Nyon</v>
      </c>
    </row>
    <row r="1767" spans="1:5">
      <c r="A1767" s="51">
        <v>9064</v>
      </c>
      <c r="B1767" s="51" t="s">
        <v>1985</v>
      </c>
      <c r="C1767" s="51" t="s">
        <v>1985</v>
      </c>
      <c r="D1767" s="51" t="s">
        <v>1983</v>
      </c>
      <c r="E1767" s="51" t="str">
        <v>Arzier-Le Muids</v>
      </c>
    </row>
    <row r="1768" spans="1:5">
      <c r="A1768" s="51">
        <v>9105</v>
      </c>
      <c r="B1768" s="51" t="s">
        <v>1986</v>
      </c>
      <c r="C1768" s="51" t="s">
        <v>1986</v>
      </c>
      <c r="D1768" s="51" t="s">
        <v>1983</v>
      </c>
      <c r="E1768" s="51" t="str">
        <v>Bassins</v>
      </c>
    </row>
    <row r="1769" spans="1:5">
      <c r="A1769" s="51">
        <v>9103</v>
      </c>
      <c r="B1769" s="51" t="s">
        <v>1987</v>
      </c>
      <c r="C1769" s="51" t="s">
        <v>1987</v>
      </c>
      <c r="D1769" s="51" t="s">
        <v>1983</v>
      </c>
      <c r="E1769" s="51" t="str">
        <v>Begnins</v>
      </c>
    </row>
    <row r="1770" spans="1:5">
      <c r="A1770" s="51">
        <v>9063</v>
      </c>
      <c r="B1770" s="51" t="s">
        <v>1988</v>
      </c>
      <c r="C1770" s="51" t="s">
        <v>1989</v>
      </c>
      <c r="D1770" s="51" t="s">
        <v>1983</v>
      </c>
      <c r="E1770" s="51" t="str">
        <v>Bogis-Bossey</v>
      </c>
    </row>
    <row r="1771" spans="1:5">
      <c r="A1771" s="51">
        <v>9107</v>
      </c>
      <c r="B1771" s="51" t="s">
        <v>1990</v>
      </c>
      <c r="C1771" s="51" t="s">
        <v>1990</v>
      </c>
      <c r="D1771" s="51" t="s">
        <v>1983</v>
      </c>
      <c r="E1771" s="51" t="str">
        <v>Borex</v>
      </c>
    </row>
    <row r="1772" spans="1:5">
      <c r="A1772" s="51">
        <v>9104</v>
      </c>
      <c r="B1772" s="51" t="s">
        <v>1991</v>
      </c>
      <c r="C1772" s="51" t="s">
        <v>1991</v>
      </c>
      <c r="D1772" s="51" t="s">
        <v>1983</v>
      </c>
      <c r="E1772" s="51" t="str">
        <v>Chavannes-de-Bogis</v>
      </c>
    </row>
    <row r="1773" spans="1:5">
      <c r="A1773" s="51">
        <v>9055</v>
      </c>
      <c r="B1773" s="51" t="s">
        <v>1992</v>
      </c>
      <c r="C1773" s="51" t="s">
        <v>1992</v>
      </c>
      <c r="D1773" s="51" t="s">
        <v>1983</v>
      </c>
      <c r="E1773" s="51" t="str">
        <v>Chavannes-des-Bois</v>
      </c>
    </row>
    <row r="1774" spans="1:5">
      <c r="A1774" s="51">
        <v>9056</v>
      </c>
      <c r="B1774" s="51" t="s">
        <v>1993</v>
      </c>
      <c r="C1774" s="51" t="s">
        <v>1993</v>
      </c>
      <c r="D1774" s="51" t="s">
        <v>1983</v>
      </c>
      <c r="E1774" s="51" t="str">
        <v>Chéserex</v>
      </c>
    </row>
    <row r="1775" spans="1:5">
      <c r="A1775" s="51">
        <v>9037</v>
      </c>
      <c r="B1775" s="51" t="s">
        <v>1994</v>
      </c>
      <c r="C1775" s="51" t="s">
        <v>1995</v>
      </c>
      <c r="D1775" s="51" t="s">
        <v>1983</v>
      </c>
      <c r="E1775" s="51" t="str">
        <v>Coinsins</v>
      </c>
    </row>
    <row r="1776" spans="1:5">
      <c r="A1776" s="51">
        <v>9042</v>
      </c>
      <c r="B1776" s="51" t="s">
        <v>1995</v>
      </c>
      <c r="C1776" s="51" t="s">
        <v>1995</v>
      </c>
      <c r="D1776" s="51" t="s">
        <v>1983</v>
      </c>
      <c r="E1776" s="51" t="str">
        <v>Commugny</v>
      </c>
    </row>
    <row r="1777" spans="1:5">
      <c r="A1777" s="51">
        <v>9052</v>
      </c>
      <c r="B1777" s="51" t="s">
        <v>1996</v>
      </c>
      <c r="C1777" s="51" t="s">
        <v>1997</v>
      </c>
      <c r="D1777" s="51" t="s">
        <v>1983</v>
      </c>
      <c r="E1777" s="51" t="str">
        <v>Coppet</v>
      </c>
    </row>
    <row r="1778" spans="1:5">
      <c r="A1778" s="51">
        <v>9053</v>
      </c>
      <c r="B1778" s="51" t="s">
        <v>1998</v>
      </c>
      <c r="C1778" s="51" t="s">
        <v>1997</v>
      </c>
      <c r="D1778" s="51" t="s">
        <v>1983</v>
      </c>
      <c r="E1778" s="51" t="str">
        <v>Crans (VD)</v>
      </c>
    </row>
    <row r="1779" spans="1:5">
      <c r="A1779" s="51">
        <v>9062</v>
      </c>
      <c r="B1779" s="51" t="s">
        <v>1999</v>
      </c>
      <c r="C1779" s="51" t="s">
        <v>1997</v>
      </c>
      <c r="D1779" s="51" t="s">
        <v>1983</v>
      </c>
      <c r="E1779" s="51" t="str">
        <v>Crassier</v>
      </c>
    </row>
    <row r="1780" spans="1:5">
      <c r="A1780" s="51">
        <v>9043</v>
      </c>
      <c r="B1780" s="51" t="s">
        <v>2000</v>
      </c>
      <c r="C1780" s="51" t="s">
        <v>2000</v>
      </c>
      <c r="D1780" s="51" t="s">
        <v>1983</v>
      </c>
      <c r="E1780" s="51" t="str">
        <v>Duillier</v>
      </c>
    </row>
    <row r="1781" spans="1:5">
      <c r="A1781" s="51">
        <v>9035</v>
      </c>
      <c r="B1781" s="51" t="s">
        <v>2001</v>
      </c>
      <c r="C1781" s="51" t="s">
        <v>2002</v>
      </c>
      <c r="D1781" s="51" t="s">
        <v>1983</v>
      </c>
      <c r="E1781" s="51" t="str">
        <v>Eysins</v>
      </c>
    </row>
    <row r="1782" spans="1:5">
      <c r="A1782" s="51">
        <v>9410</v>
      </c>
      <c r="B1782" s="51" t="s">
        <v>2003</v>
      </c>
      <c r="C1782" s="51" t="s">
        <v>2003</v>
      </c>
      <c r="D1782" s="51" t="s">
        <v>1983</v>
      </c>
      <c r="E1782" s="51" t="str">
        <v>Founex</v>
      </c>
    </row>
    <row r="1783" spans="1:5">
      <c r="A1783" s="51">
        <v>9405</v>
      </c>
      <c r="B1783" s="51" t="s">
        <v>2004</v>
      </c>
      <c r="C1783" s="51" t="s">
        <v>2005</v>
      </c>
      <c r="D1783" s="51" t="s">
        <v>1983</v>
      </c>
      <c r="E1783" s="51" t="str">
        <v>Genolier</v>
      </c>
    </row>
    <row r="1784" spans="1:5">
      <c r="A1784" s="51">
        <v>9426</v>
      </c>
      <c r="B1784" s="51" t="s">
        <v>2005</v>
      </c>
      <c r="C1784" s="51" t="s">
        <v>2005</v>
      </c>
      <c r="D1784" s="51" t="s">
        <v>1983</v>
      </c>
      <c r="E1784" s="51" t="str">
        <v>Gingins</v>
      </c>
    </row>
    <row r="1785" spans="1:5">
      <c r="A1785" s="51">
        <v>9038</v>
      </c>
      <c r="B1785" s="51" t="s">
        <v>2006</v>
      </c>
      <c r="C1785" s="51" t="s">
        <v>2006</v>
      </c>
      <c r="D1785" s="51" t="s">
        <v>1983</v>
      </c>
      <c r="E1785" s="51" t="str">
        <v>Givrins</v>
      </c>
    </row>
    <row r="1786" spans="1:5">
      <c r="A1786" s="51">
        <v>9411</v>
      </c>
      <c r="B1786" s="51" t="s">
        <v>2007</v>
      </c>
      <c r="C1786" s="51" t="s">
        <v>2008</v>
      </c>
      <c r="D1786" s="51" t="s">
        <v>1983</v>
      </c>
      <c r="E1786" s="51" t="str">
        <v>Gland</v>
      </c>
    </row>
    <row r="1787" spans="1:5">
      <c r="A1787" s="51">
        <v>9411</v>
      </c>
      <c r="B1787" s="51" t="s">
        <v>2009</v>
      </c>
      <c r="C1787" s="51" t="s">
        <v>2008</v>
      </c>
      <c r="D1787" s="51" t="s">
        <v>1983</v>
      </c>
      <c r="E1787" s="51" t="str">
        <v>Grens</v>
      </c>
    </row>
    <row r="1788" spans="1:5">
      <c r="A1788" s="51">
        <v>9044</v>
      </c>
      <c r="B1788" s="51" t="s">
        <v>2010</v>
      </c>
      <c r="C1788" s="51" t="s">
        <v>2011</v>
      </c>
      <c r="D1788" s="51" t="s">
        <v>1983</v>
      </c>
      <c r="E1788" s="51" t="str">
        <v>Mies</v>
      </c>
    </row>
    <row r="1789" spans="1:5">
      <c r="A1789" s="51">
        <v>9428</v>
      </c>
      <c r="B1789" s="51" t="s">
        <v>2012</v>
      </c>
      <c r="C1789" s="51" t="s">
        <v>2012</v>
      </c>
      <c r="D1789" s="51" t="s">
        <v>1983</v>
      </c>
      <c r="E1789" s="51" t="str">
        <v>Nyon</v>
      </c>
    </row>
    <row r="1790" spans="1:5">
      <c r="A1790" s="51">
        <v>9427</v>
      </c>
      <c r="B1790" s="51" t="s">
        <v>2013</v>
      </c>
      <c r="C1790" s="51" t="s">
        <v>2013</v>
      </c>
      <c r="D1790" s="51" t="s">
        <v>1983</v>
      </c>
      <c r="E1790" s="51" t="str">
        <v>Prangins</v>
      </c>
    </row>
    <row r="1791" spans="1:5">
      <c r="A1791" s="51">
        <v>9050</v>
      </c>
      <c r="B1791" s="51" t="s">
        <v>2014</v>
      </c>
      <c r="C1791" s="51" t="s">
        <v>2014</v>
      </c>
      <c r="D1791" s="51" t="s">
        <v>2015</v>
      </c>
      <c r="E1791" s="51" t="str">
        <v>La Rippe</v>
      </c>
    </row>
    <row r="1792" spans="1:5">
      <c r="A1792" s="51">
        <v>9050</v>
      </c>
      <c r="B1792" s="51" t="s">
        <v>2016</v>
      </c>
      <c r="C1792" s="51" t="s">
        <v>2014</v>
      </c>
      <c r="D1792" s="51" t="s">
        <v>2015</v>
      </c>
      <c r="E1792" s="51" t="str">
        <v>Saint-Cergue</v>
      </c>
    </row>
    <row r="1793" spans="1:5">
      <c r="A1793" s="51">
        <v>9108</v>
      </c>
      <c r="B1793" s="51" t="s">
        <v>2017</v>
      </c>
      <c r="C1793" s="51" t="s">
        <v>2017</v>
      </c>
      <c r="D1793" s="51" t="s">
        <v>2015</v>
      </c>
      <c r="E1793" s="51" t="str">
        <v>Signy-Avenex</v>
      </c>
    </row>
    <row r="1794" spans="1:5">
      <c r="A1794" s="51">
        <v>9108</v>
      </c>
      <c r="B1794" s="51" t="s">
        <v>2018</v>
      </c>
      <c r="C1794" s="51" t="s">
        <v>2017</v>
      </c>
      <c r="D1794" s="51" t="s">
        <v>2015</v>
      </c>
      <c r="E1794" s="51" t="str">
        <v>Tannay</v>
      </c>
    </row>
    <row r="1795" spans="1:5">
      <c r="A1795" s="51">
        <v>9108</v>
      </c>
      <c r="B1795" s="51" t="s">
        <v>2019</v>
      </c>
      <c r="C1795" s="51" t="s">
        <v>2017</v>
      </c>
      <c r="D1795" s="51" t="s">
        <v>2015</v>
      </c>
      <c r="E1795" s="51" t="str">
        <v>Trélex</v>
      </c>
    </row>
    <row r="1796" spans="1:5">
      <c r="A1796" s="51">
        <v>9050</v>
      </c>
      <c r="B1796" s="51" t="s">
        <v>2020</v>
      </c>
      <c r="C1796" s="51" t="s">
        <v>2021</v>
      </c>
      <c r="D1796" s="51" t="s">
        <v>2015</v>
      </c>
      <c r="E1796" s="51" t="str">
        <v>Le Vaud</v>
      </c>
    </row>
    <row r="1797" spans="1:5">
      <c r="A1797" s="51">
        <v>9050</v>
      </c>
      <c r="B1797" s="51" t="s">
        <v>2022</v>
      </c>
      <c r="C1797" s="51" t="s">
        <v>2021</v>
      </c>
      <c r="D1797" s="51" t="s">
        <v>2015</v>
      </c>
      <c r="E1797" s="51" t="str">
        <v>Vich</v>
      </c>
    </row>
    <row r="1798" spans="1:5">
      <c r="A1798" s="51">
        <v>9054</v>
      </c>
      <c r="B1798" s="51" t="s">
        <v>2023</v>
      </c>
      <c r="C1798" s="51" t="s">
        <v>2021</v>
      </c>
      <c r="D1798" s="51" t="s">
        <v>2015</v>
      </c>
      <c r="E1798" s="51" t="str">
        <v>L'Abergement</v>
      </c>
    </row>
    <row r="1799" spans="1:5">
      <c r="A1799" s="51">
        <v>9413</v>
      </c>
      <c r="B1799" s="51" t="s">
        <v>2024</v>
      </c>
      <c r="C1799" s="51" t="s">
        <v>2024</v>
      </c>
      <c r="D1799" s="51" t="s">
        <v>2015</v>
      </c>
      <c r="E1799" s="51" t="str">
        <v>Agiez</v>
      </c>
    </row>
    <row r="1800" spans="1:5">
      <c r="A1800" s="51">
        <v>9413</v>
      </c>
      <c r="B1800" s="51" t="s">
        <v>2024</v>
      </c>
      <c r="C1800" s="51" t="s">
        <v>2024</v>
      </c>
      <c r="D1800" s="51" t="s">
        <v>2015</v>
      </c>
      <c r="E1800" s="51" t="str">
        <v>Arnex-sur-Orbe</v>
      </c>
    </row>
    <row r="1801" spans="1:5">
      <c r="A1801" s="51">
        <v>9442</v>
      </c>
      <c r="B1801" s="51" t="s">
        <v>2025</v>
      </c>
      <c r="C1801" s="51" t="s">
        <v>2024</v>
      </c>
      <c r="D1801" s="51" t="s">
        <v>2015</v>
      </c>
      <c r="E1801" s="51" t="str">
        <v>Ballaigues</v>
      </c>
    </row>
    <row r="1802" spans="1:5">
      <c r="A1802" s="51">
        <v>9050</v>
      </c>
      <c r="B1802" s="51" t="s">
        <v>2026</v>
      </c>
      <c r="C1802" s="51" t="s">
        <v>2027</v>
      </c>
      <c r="D1802" s="51" t="s">
        <v>2015</v>
      </c>
      <c r="E1802" s="51" t="str">
        <v>Baulmes</v>
      </c>
    </row>
    <row r="1803" spans="1:5">
      <c r="A1803" s="51">
        <v>9050</v>
      </c>
      <c r="B1803" s="51" t="s">
        <v>2028</v>
      </c>
      <c r="C1803" s="51" t="s">
        <v>2027</v>
      </c>
      <c r="D1803" s="51" t="s">
        <v>2015</v>
      </c>
      <c r="E1803" s="51" t="str">
        <v>Bavois</v>
      </c>
    </row>
    <row r="1804" spans="1:5">
      <c r="A1804" s="51">
        <v>9057</v>
      </c>
      <c r="B1804" s="51" t="s">
        <v>2029</v>
      </c>
      <c r="C1804" s="51" t="s">
        <v>2027</v>
      </c>
      <c r="D1804" s="51" t="s">
        <v>2015</v>
      </c>
      <c r="E1804" s="51" t="str">
        <v>Bofflens</v>
      </c>
    </row>
    <row r="1805" spans="1:5">
      <c r="A1805" s="51">
        <v>9057</v>
      </c>
      <c r="B1805" s="51" t="s">
        <v>2030</v>
      </c>
      <c r="C1805" s="51" t="s">
        <v>2027</v>
      </c>
      <c r="D1805" s="51" t="s">
        <v>2015</v>
      </c>
      <c r="E1805" s="51" t="str">
        <v>Bretonnières</v>
      </c>
    </row>
    <row r="1806" spans="1:5">
      <c r="A1806" s="51">
        <v>9057</v>
      </c>
      <c r="B1806" s="51" t="s">
        <v>2031</v>
      </c>
      <c r="C1806" s="51" t="s">
        <v>2027</v>
      </c>
      <c r="D1806" s="51" t="s">
        <v>2015</v>
      </c>
      <c r="E1806" s="51" t="str">
        <v>Chavornay</v>
      </c>
    </row>
    <row r="1807" spans="1:5">
      <c r="A1807" s="51">
        <v>9058</v>
      </c>
      <c r="B1807" s="51" t="s">
        <v>2032</v>
      </c>
      <c r="C1807" s="51" t="s">
        <v>2027</v>
      </c>
      <c r="D1807" s="51" t="s">
        <v>2015</v>
      </c>
      <c r="E1807" s="51" t="str">
        <v>Les Clées</v>
      </c>
    </row>
    <row r="1808" spans="1:5">
      <c r="A1808" s="51">
        <v>9308</v>
      </c>
      <c r="B1808" s="51" t="s">
        <v>2033</v>
      </c>
      <c r="C1808" s="51" t="s">
        <v>2034</v>
      </c>
      <c r="D1808" s="51" t="s">
        <v>2035</v>
      </c>
      <c r="E1808" s="51" t="str">
        <v>Croy</v>
      </c>
    </row>
    <row r="1809" spans="1:5">
      <c r="A1809" s="51">
        <v>9312</v>
      </c>
      <c r="B1809" s="51" t="s">
        <v>2034</v>
      </c>
      <c r="C1809" s="51" t="s">
        <v>2034</v>
      </c>
      <c r="D1809" s="51" t="s">
        <v>2035</v>
      </c>
      <c r="E1809" s="51" t="str">
        <v>Juriens</v>
      </c>
    </row>
    <row r="1810" spans="1:5">
      <c r="A1810" s="51">
        <v>9313</v>
      </c>
      <c r="B1810" s="51" t="s">
        <v>2036</v>
      </c>
      <c r="C1810" s="51" t="s">
        <v>2036</v>
      </c>
      <c r="D1810" s="51" t="s">
        <v>2035</v>
      </c>
      <c r="E1810" s="51" t="str">
        <v>Lignerolle</v>
      </c>
    </row>
    <row r="1811" spans="1:5">
      <c r="A1811" s="51">
        <v>9000</v>
      </c>
      <c r="B1811" s="51" t="s">
        <v>2037</v>
      </c>
      <c r="C1811" s="51" t="s">
        <v>2037</v>
      </c>
      <c r="D1811" s="51" t="s">
        <v>2035</v>
      </c>
      <c r="E1811" s="51" t="str">
        <v>Montcherand</v>
      </c>
    </row>
    <row r="1812" spans="1:5">
      <c r="A1812" s="51">
        <v>9008</v>
      </c>
      <c r="B1812" s="51" t="s">
        <v>2037</v>
      </c>
      <c r="C1812" s="51" t="s">
        <v>2037</v>
      </c>
      <c r="D1812" s="51" t="s">
        <v>2035</v>
      </c>
      <c r="E1812" s="51" t="str">
        <v>Orbe</v>
      </c>
    </row>
    <row r="1813" spans="1:5">
      <c r="A1813" s="51">
        <v>9010</v>
      </c>
      <c r="B1813" s="51" t="s">
        <v>2037</v>
      </c>
      <c r="C1813" s="51" t="s">
        <v>2037</v>
      </c>
      <c r="D1813" s="51" t="s">
        <v>2035</v>
      </c>
      <c r="E1813" s="51" t="str">
        <v>La Praz</v>
      </c>
    </row>
    <row r="1814" spans="1:5">
      <c r="A1814" s="51">
        <v>9011</v>
      </c>
      <c r="B1814" s="51" t="s">
        <v>2037</v>
      </c>
      <c r="C1814" s="51" t="s">
        <v>2037</v>
      </c>
      <c r="D1814" s="51" t="s">
        <v>2035</v>
      </c>
      <c r="E1814" s="51" t="str">
        <v>Premier</v>
      </c>
    </row>
    <row r="1815" spans="1:5">
      <c r="A1815" s="51">
        <v>9012</v>
      </c>
      <c r="B1815" s="51" t="s">
        <v>2037</v>
      </c>
      <c r="C1815" s="51" t="s">
        <v>2037</v>
      </c>
      <c r="D1815" s="51" t="s">
        <v>2035</v>
      </c>
      <c r="E1815" s="51" t="str">
        <v>Rances</v>
      </c>
    </row>
    <row r="1816" spans="1:5">
      <c r="A1816" s="51">
        <v>9014</v>
      </c>
      <c r="B1816" s="51" t="s">
        <v>2037</v>
      </c>
      <c r="C1816" s="51" t="s">
        <v>2037</v>
      </c>
      <c r="D1816" s="51" t="s">
        <v>2035</v>
      </c>
      <c r="E1816" s="51" t="str">
        <v>Romainmôtier-Envy</v>
      </c>
    </row>
    <row r="1817" spans="1:5">
      <c r="A1817" s="51">
        <v>9015</v>
      </c>
      <c r="B1817" s="51" t="s">
        <v>2037</v>
      </c>
      <c r="C1817" s="51" t="s">
        <v>2037</v>
      </c>
      <c r="D1817" s="51" t="s">
        <v>2035</v>
      </c>
      <c r="E1817" s="51" t="str">
        <v>Sergey</v>
      </c>
    </row>
    <row r="1818" spans="1:5">
      <c r="A1818" s="51">
        <v>9016</v>
      </c>
      <c r="B1818" s="51" t="s">
        <v>2037</v>
      </c>
      <c r="C1818" s="51" t="s">
        <v>2037</v>
      </c>
      <c r="D1818" s="51" t="s">
        <v>2035</v>
      </c>
      <c r="E1818" s="51" t="str">
        <v>Valeyres-sous-Rances</v>
      </c>
    </row>
    <row r="1819" spans="1:5">
      <c r="A1819" s="51">
        <v>9300</v>
      </c>
      <c r="B1819" s="51" t="s">
        <v>2038</v>
      </c>
      <c r="C1819" s="51" t="s">
        <v>2038</v>
      </c>
      <c r="D1819" s="51" t="s">
        <v>2035</v>
      </c>
      <c r="E1819" s="51" t="str">
        <v>Vallorbe</v>
      </c>
    </row>
    <row r="1820" spans="1:5">
      <c r="A1820" s="51">
        <v>9305</v>
      </c>
      <c r="B1820" s="51" t="s">
        <v>2039</v>
      </c>
      <c r="C1820" s="51" t="s">
        <v>2040</v>
      </c>
      <c r="D1820" s="51" t="s">
        <v>2035</v>
      </c>
      <c r="E1820" s="51" t="str">
        <v>Vaulion</v>
      </c>
    </row>
    <row r="1821" spans="1:5">
      <c r="A1821" s="51">
        <v>9034</v>
      </c>
      <c r="B1821" s="51" t="s">
        <v>2041</v>
      </c>
      <c r="C1821" s="51" t="s">
        <v>2041</v>
      </c>
      <c r="D1821" s="51" t="s">
        <v>2035</v>
      </c>
      <c r="E1821" s="51" t="str">
        <v>Vuiteboeuf</v>
      </c>
    </row>
    <row r="1822" spans="1:5">
      <c r="A1822" s="51">
        <v>9036</v>
      </c>
      <c r="B1822" s="51" t="s">
        <v>2042</v>
      </c>
      <c r="C1822" s="51" t="s">
        <v>2041</v>
      </c>
      <c r="D1822" s="51" t="s">
        <v>2035</v>
      </c>
      <c r="E1822" s="51" t="str">
        <v>Corcelles-le-Jorat</v>
      </c>
    </row>
    <row r="1823" spans="1:5">
      <c r="A1823" s="51">
        <v>9403</v>
      </c>
      <c r="B1823" s="51" t="s">
        <v>2043</v>
      </c>
      <c r="C1823" s="51" t="s">
        <v>2043</v>
      </c>
      <c r="D1823" s="51" t="s">
        <v>2035</v>
      </c>
      <c r="E1823" s="51" t="str">
        <v>Maracon</v>
      </c>
    </row>
    <row r="1824" spans="1:5">
      <c r="A1824" s="51">
        <v>9402</v>
      </c>
      <c r="B1824" s="51" t="s">
        <v>2044</v>
      </c>
      <c r="C1824" s="51" t="s">
        <v>2044</v>
      </c>
      <c r="D1824" s="51" t="s">
        <v>2035</v>
      </c>
      <c r="E1824" s="51" t="str">
        <v>Montpreveyres</v>
      </c>
    </row>
    <row r="1825" spans="1:5">
      <c r="A1825" s="51">
        <v>9400</v>
      </c>
      <c r="B1825" s="51" t="s">
        <v>2045</v>
      </c>
      <c r="C1825" s="51" t="s">
        <v>2045</v>
      </c>
      <c r="D1825" s="51" t="s">
        <v>2035</v>
      </c>
      <c r="E1825" s="51" t="str">
        <v>Ropraz</v>
      </c>
    </row>
    <row r="1826" spans="1:5">
      <c r="A1826" s="51">
        <v>9404</v>
      </c>
      <c r="B1826" s="51" t="s">
        <v>2046</v>
      </c>
      <c r="C1826" s="51" t="s">
        <v>2046</v>
      </c>
      <c r="D1826" s="51" t="s">
        <v>2035</v>
      </c>
      <c r="E1826" s="51" t="str">
        <v>Servion</v>
      </c>
    </row>
    <row r="1827" spans="1:5">
      <c r="A1827" s="51">
        <v>9323</v>
      </c>
      <c r="B1827" s="51" t="s">
        <v>2047</v>
      </c>
      <c r="C1827" s="51" t="s">
        <v>2047</v>
      </c>
      <c r="D1827" s="51" t="s">
        <v>2035</v>
      </c>
      <c r="E1827" s="51" t="str">
        <v>Vulliens</v>
      </c>
    </row>
    <row r="1828" spans="1:5">
      <c r="A1828" s="51">
        <v>9327</v>
      </c>
      <c r="B1828" s="51" t="s">
        <v>2048</v>
      </c>
      <c r="C1828" s="51" t="s">
        <v>2048</v>
      </c>
      <c r="D1828" s="51" t="s">
        <v>2035</v>
      </c>
      <c r="E1828" s="51" t="str">
        <v>Jorat-Menthue</v>
      </c>
    </row>
    <row r="1829" spans="1:5">
      <c r="A1829" s="51">
        <v>9033</v>
      </c>
      <c r="B1829" s="51" t="s">
        <v>2049</v>
      </c>
      <c r="C1829" s="51" t="s">
        <v>2049</v>
      </c>
      <c r="D1829" s="51" t="s">
        <v>2035</v>
      </c>
      <c r="E1829" s="51" t="str">
        <v>Oron</v>
      </c>
    </row>
    <row r="1830" spans="1:5">
      <c r="A1830" s="51">
        <v>9434</v>
      </c>
      <c r="B1830" s="51" t="s">
        <v>2050</v>
      </c>
      <c r="C1830" s="51" t="s">
        <v>2051</v>
      </c>
      <c r="D1830" s="51" t="s">
        <v>2035</v>
      </c>
      <c r="E1830" s="51" t="str">
        <v>Jorat-Mézières</v>
      </c>
    </row>
    <row r="1831" spans="1:5">
      <c r="A1831" s="51">
        <v>9435</v>
      </c>
      <c r="B1831" s="51" t="s">
        <v>2052</v>
      </c>
      <c r="C1831" s="51" t="s">
        <v>2051</v>
      </c>
      <c r="D1831" s="51" t="s">
        <v>2035</v>
      </c>
      <c r="E1831" s="51" t="str">
        <v>Champtauroz</v>
      </c>
    </row>
    <row r="1832" spans="1:5">
      <c r="A1832" s="51">
        <v>9436</v>
      </c>
      <c r="B1832" s="51" t="s">
        <v>2053</v>
      </c>
      <c r="C1832" s="51" t="s">
        <v>2053</v>
      </c>
      <c r="D1832" s="51" t="s">
        <v>2035</v>
      </c>
      <c r="E1832" s="51" t="str">
        <v>Chevroux</v>
      </c>
    </row>
    <row r="1833" spans="1:5">
      <c r="A1833" s="51">
        <v>9411</v>
      </c>
      <c r="B1833" s="51" t="s">
        <v>2007</v>
      </c>
      <c r="C1833" s="51" t="s">
        <v>2054</v>
      </c>
      <c r="D1833" s="51" t="s">
        <v>2035</v>
      </c>
      <c r="E1833" s="51" t="str">
        <v>Corcelles-près-Payerne</v>
      </c>
    </row>
    <row r="1834" spans="1:5">
      <c r="A1834" s="51">
        <v>9442</v>
      </c>
      <c r="B1834" s="51" t="s">
        <v>2054</v>
      </c>
      <c r="C1834" s="51" t="s">
        <v>2054</v>
      </c>
      <c r="D1834" s="51" t="s">
        <v>2035</v>
      </c>
      <c r="E1834" s="51" t="str">
        <v>Grandcour</v>
      </c>
    </row>
    <row r="1835" spans="1:5">
      <c r="A1835" s="51">
        <v>9444</v>
      </c>
      <c r="B1835" s="51" t="s">
        <v>2055</v>
      </c>
      <c r="C1835" s="51" t="s">
        <v>2055</v>
      </c>
      <c r="D1835" s="51" t="s">
        <v>2035</v>
      </c>
      <c r="E1835" s="51" t="str">
        <v>Henniez</v>
      </c>
    </row>
    <row r="1836" spans="1:5">
      <c r="A1836" s="51">
        <v>9424</v>
      </c>
      <c r="B1836" s="51" t="s">
        <v>2056</v>
      </c>
      <c r="C1836" s="51" t="s">
        <v>2056</v>
      </c>
      <c r="D1836" s="51" t="s">
        <v>2035</v>
      </c>
      <c r="E1836" s="51" t="str">
        <v>Missy</v>
      </c>
    </row>
    <row r="1837" spans="1:5">
      <c r="A1837" s="51">
        <v>9430</v>
      </c>
      <c r="B1837" s="51" t="s">
        <v>2057</v>
      </c>
      <c r="C1837" s="51" t="s">
        <v>2058</v>
      </c>
      <c r="D1837" s="51" t="s">
        <v>2035</v>
      </c>
      <c r="E1837" s="51" t="str">
        <v>Payerne</v>
      </c>
    </row>
    <row r="1838" spans="1:5">
      <c r="A1838" s="51">
        <v>9422</v>
      </c>
      <c r="B1838" s="51" t="s">
        <v>2059</v>
      </c>
      <c r="C1838" s="51" t="s">
        <v>2060</v>
      </c>
      <c r="D1838" s="51" t="s">
        <v>2035</v>
      </c>
      <c r="E1838" s="51" t="str">
        <v>Trey</v>
      </c>
    </row>
    <row r="1839" spans="1:5">
      <c r="A1839" s="51">
        <v>9423</v>
      </c>
      <c r="B1839" s="51" t="s">
        <v>2061</v>
      </c>
      <c r="C1839" s="51" t="s">
        <v>2060</v>
      </c>
      <c r="D1839" s="51" t="s">
        <v>2035</v>
      </c>
      <c r="E1839" s="51" t="str">
        <v>Treytorrens (Payerne)</v>
      </c>
    </row>
    <row r="1840" spans="1:5">
      <c r="A1840" s="51">
        <v>9425</v>
      </c>
      <c r="B1840" s="51" t="s">
        <v>2060</v>
      </c>
      <c r="C1840" s="51" t="s">
        <v>2060</v>
      </c>
      <c r="D1840" s="51" t="s">
        <v>2035</v>
      </c>
      <c r="E1840" s="51" t="str">
        <v>Villarzel</v>
      </c>
    </row>
    <row r="1841" spans="1:5">
      <c r="A1841" s="51">
        <v>9443</v>
      </c>
      <c r="B1841" s="51" t="s">
        <v>2062</v>
      </c>
      <c r="C1841" s="51" t="s">
        <v>2062</v>
      </c>
      <c r="D1841" s="51" t="s">
        <v>2035</v>
      </c>
      <c r="E1841" s="51" t="str">
        <v>Valbroye</v>
      </c>
    </row>
    <row r="1842" spans="1:5">
      <c r="A1842" s="51">
        <v>9450</v>
      </c>
      <c r="B1842" s="51" t="s">
        <v>2063</v>
      </c>
      <c r="C1842" s="51" t="s">
        <v>2064</v>
      </c>
      <c r="D1842" s="51" t="s">
        <v>2035</v>
      </c>
      <c r="E1842" s="51" t="str">
        <v>Château-d'Oex</v>
      </c>
    </row>
    <row r="1843" spans="1:5">
      <c r="A1843" s="51">
        <v>9450</v>
      </c>
      <c r="B1843" s="51" t="s">
        <v>2065</v>
      </c>
      <c r="C1843" s="51" t="s">
        <v>2064</v>
      </c>
      <c r="D1843" s="51" t="s">
        <v>2035</v>
      </c>
      <c r="E1843" s="51" t="str">
        <v>Rossinière</v>
      </c>
    </row>
    <row r="1844" spans="1:5">
      <c r="A1844" s="51">
        <v>9452</v>
      </c>
      <c r="B1844" s="51" t="s">
        <v>2066</v>
      </c>
      <c r="C1844" s="51" t="s">
        <v>2064</v>
      </c>
      <c r="D1844" s="51" t="s">
        <v>2035</v>
      </c>
      <c r="E1844" s="51" t="str">
        <v>Rougemont</v>
      </c>
    </row>
    <row r="1845" spans="1:5">
      <c r="A1845" s="51">
        <v>9464</v>
      </c>
      <c r="B1845" s="51" t="s">
        <v>2067</v>
      </c>
      <c r="C1845" s="51" t="s">
        <v>2064</v>
      </c>
      <c r="D1845" s="51" t="s">
        <v>2035</v>
      </c>
      <c r="E1845" s="51" t="str">
        <v>Allaman</v>
      </c>
    </row>
    <row r="1846" spans="1:5">
      <c r="A1846" s="51">
        <v>9453</v>
      </c>
      <c r="B1846" s="51" t="s">
        <v>2068</v>
      </c>
      <c r="C1846" s="51" t="s">
        <v>2068</v>
      </c>
      <c r="D1846" s="51" t="s">
        <v>2035</v>
      </c>
      <c r="E1846" s="51" t="str">
        <v>Bursinel</v>
      </c>
    </row>
    <row r="1847" spans="1:5">
      <c r="A1847" s="51">
        <v>9437</v>
      </c>
      <c r="B1847" s="51" t="s">
        <v>2069</v>
      </c>
      <c r="C1847" s="51" t="s">
        <v>2070</v>
      </c>
      <c r="D1847" s="51" t="s">
        <v>2035</v>
      </c>
      <c r="E1847" s="51" t="str">
        <v>Bursins</v>
      </c>
    </row>
    <row r="1848" spans="1:5">
      <c r="A1848" s="51">
        <v>9451</v>
      </c>
      <c r="B1848" s="51" t="s">
        <v>2071</v>
      </c>
      <c r="C1848" s="51" t="s">
        <v>2072</v>
      </c>
      <c r="D1848" s="51" t="s">
        <v>2035</v>
      </c>
      <c r="E1848" s="51" t="str">
        <v>Burtigny</v>
      </c>
    </row>
    <row r="1849" spans="1:5">
      <c r="A1849" s="51">
        <v>9462</v>
      </c>
      <c r="B1849" s="51" t="s">
        <v>2073</v>
      </c>
      <c r="C1849" s="51" t="s">
        <v>2072</v>
      </c>
      <c r="D1849" s="51" t="s">
        <v>2035</v>
      </c>
      <c r="E1849" s="51" t="str">
        <v>Dully</v>
      </c>
    </row>
    <row r="1850" spans="1:5">
      <c r="A1850" s="51">
        <v>9463</v>
      </c>
      <c r="B1850" s="51" t="s">
        <v>2074</v>
      </c>
      <c r="C1850" s="51" t="s">
        <v>2072</v>
      </c>
      <c r="D1850" s="51" t="s">
        <v>2035</v>
      </c>
      <c r="E1850" s="51" t="str">
        <v>Essertines-sur-Rolle</v>
      </c>
    </row>
    <row r="1851" spans="1:5">
      <c r="A1851" s="51">
        <v>9445</v>
      </c>
      <c r="B1851" s="51" t="s">
        <v>2075</v>
      </c>
      <c r="C1851" s="51" t="s">
        <v>2075</v>
      </c>
      <c r="D1851" s="51" t="s">
        <v>2035</v>
      </c>
      <c r="E1851" s="51" t="str">
        <v>Gilly</v>
      </c>
    </row>
    <row r="1852" spans="1:5">
      <c r="A1852" s="51">
        <v>9464</v>
      </c>
      <c r="B1852" s="51" t="s">
        <v>2076</v>
      </c>
      <c r="C1852" s="51" t="s">
        <v>2077</v>
      </c>
      <c r="D1852" s="51" t="s">
        <v>2035</v>
      </c>
      <c r="E1852" s="51" t="str">
        <v>Luins</v>
      </c>
    </row>
    <row r="1853" spans="1:5">
      <c r="A1853" s="51">
        <v>9470</v>
      </c>
      <c r="B1853" s="51" t="s">
        <v>2078</v>
      </c>
      <c r="C1853" s="51" t="s">
        <v>2079</v>
      </c>
      <c r="D1853" s="51" t="s">
        <v>2035</v>
      </c>
      <c r="E1853" s="51" t="str">
        <v>Mont-sur-Rolle</v>
      </c>
    </row>
    <row r="1854" spans="1:5">
      <c r="A1854" s="51">
        <v>9473</v>
      </c>
      <c r="B1854" s="51" t="s">
        <v>2080</v>
      </c>
      <c r="C1854" s="51" t="s">
        <v>2080</v>
      </c>
      <c r="D1854" s="51" t="s">
        <v>2035</v>
      </c>
      <c r="E1854" s="51" t="str">
        <v>Perroy</v>
      </c>
    </row>
    <row r="1855" spans="1:5">
      <c r="A1855" s="51">
        <v>9470</v>
      </c>
      <c r="B1855" s="51" t="s">
        <v>2081</v>
      </c>
      <c r="C1855" s="51" t="s">
        <v>2082</v>
      </c>
      <c r="D1855" s="51" t="s">
        <v>2035</v>
      </c>
      <c r="E1855" s="51" t="str">
        <v>Rolle</v>
      </c>
    </row>
    <row r="1856" spans="1:5">
      <c r="A1856" s="51">
        <v>9472</v>
      </c>
      <c r="B1856" s="51" t="s">
        <v>2082</v>
      </c>
      <c r="C1856" s="51" t="s">
        <v>2082</v>
      </c>
      <c r="D1856" s="51" t="s">
        <v>2035</v>
      </c>
      <c r="E1856" s="51" t="str">
        <v>Tartegnin</v>
      </c>
    </row>
    <row r="1857" spans="1:5">
      <c r="A1857" s="51">
        <v>9472</v>
      </c>
      <c r="B1857" s="51" t="s">
        <v>2083</v>
      </c>
      <c r="C1857" s="51" t="s">
        <v>2082</v>
      </c>
      <c r="D1857" s="51" t="s">
        <v>2035</v>
      </c>
      <c r="E1857" s="51" t="str">
        <v>Vinzel</v>
      </c>
    </row>
    <row r="1858" spans="1:5">
      <c r="A1858" s="51">
        <v>9465</v>
      </c>
      <c r="B1858" s="51" t="s">
        <v>2084</v>
      </c>
      <c r="C1858" s="51" t="s">
        <v>2085</v>
      </c>
      <c r="D1858" s="51" t="s">
        <v>2035</v>
      </c>
      <c r="E1858" s="51" t="str">
        <v>L'Abbaye</v>
      </c>
    </row>
    <row r="1859" spans="1:5">
      <c r="A1859" s="51">
        <v>9466</v>
      </c>
      <c r="B1859" s="51" t="s">
        <v>2085</v>
      </c>
      <c r="C1859" s="51" t="s">
        <v>2085</v>
      </c>
      <c r="D1859" s="51" t="s">
        <v>2035</v>
      </c>
      <c r="E1859" s="51" t="str">
        <v>Le Chenit</v>
      </c>
    </row>
    <row r="1860" spans="1:5">
      <c r="A1860" s="51">
        <v>9467</v>
      </c>
      <c r="B1860" s="51" t="s">
        <v>2086</v>
      </c>
      <c r="C1860" s="51" t="s">
        <v>2085</v>
      </c>
      <c r="D1860" s="51" t="s">
        <v>2035</v>
      </c>
      <c r="E1860" s="51" t="str">
        <v>Le Lieu</v>
      </c>
    </row>
    <row r="1861" spans="1:5">
      <c r="A1861" s="51">
        <v>9468</v>
      </c>
      <c r="B1861" s="51" t="s">
        <v>2087</v>
      </c>
      <c r="C1861" s="51" t="s">
        <v>2085</v>
      </c>
      <c r="D1861" s="51" t="s">
        <v>2035</v>
      </c>
      <c r="E1861" s="51" t="str">
        <v>Chardonne</v>
      </c>
    </row>
    <row r="1862" spans="1:5">
      <c r="A1862" s="51">
        <v>9469</v>
      </c>
      <c r="B1862" s="51" t="s">
        <v>2088</v>
      </c>
      <c r="C1862" s="51" t="s">
        <v>2085</v>
      </c>
      <c r="D1862" s="51" t="s">
        <v>2035</v>
      </c>
      <c r="E1862" s="51" t="str">
        <v>Corseaux</v>
      </c>
    </row>
    <row r="1863" spans="1:5">
      <c r="A1863" s="51">
        <v>9475</v>
      </c>
      <c r="B1863" s="51" t="s">
        <v>2089</v>
      </c>
      <c r="C1863" s="51" t="s">
        <v>2089</v>
      </c>
      <c r="D1863" s="51" t="s">
        <v>2035</v>
      </c>
      <c r="E1863" s="51" t="str">
        <v>Corsier-sur-Vevey</v>
      </c>
    </row>
    <row r="1864" spans="1:5">
      <c r="A1864" s="51">
        <v>9476</v>
      </c>
      <c r="B1864" s="51" t="s">
        <v>2090</v>
      </c>
      <c r="C1864" s="51" t="s">
        <v>2091</v>
      </c>
      <c r="D1864" s="51" t="s">
        <v>2035</v>
      </c>
      <c r="E1864" s="51" t="str">
        <v>Jongny</v>
      </c>
    </row>
    <row r="1865" spans="1:5">
      <c r="A1865" s="51">
        <v>9476</v>
      </c>
      <c r="B1865" s="51" t="s">
        <v>2092</v>
      </c>
      <c r="C1865" s="51" t="s">
        <v>2091</v>
      </c>
      <c r="D1865" s="51" t="s">
        <v>2035</v>
      </c>
      <c r="E1865" s="51" t="str">
        <v>Montreux</v>
      </c>
    </row>
    <row r="1866" spans="1:5">
      <c r="A1866" s="51">
        <v>9477</v>
      </c>
      <c r="B1866" s="51" t="s">
        <v>2093</v>
      </c>
      <c r="C1866" s="51" t="s">
        <v>2091</v>
      </c>
      <c r="D1866" s="51" t="s">
        <v>2035</v>
      </c>
      <c r="E1866" s="51" t="str">
        <v>La Tour-de-Peilz</v>
      </c>
    </row>
    <row r="1867" spans="1:5">
      <c r="A1867" s="51">
        <v>9478</v>
      </c>
      <c r="B1867" s="51" t="s">
        <v>2094</v>
      </c>
      <c r="C1867" s="51" t="s">
        <v>2091</v>
      </c>
      <c r="D1867" s="51" t="s">
        <v>2035</v>
      </c>
      <c r="E1867" s="51" t="str">
        <v>Vevey</v>
      </c>
    </row>
    <row r="1868" spans="1:5">
      <c r="A1868" s="51">
        <v>9479</v>
      </c>
      <c r="B1868" s="51" t="s">
        <v>2095</v>
      </c>
      <c r="C1868" s="51" t="s">
        <v>2091</v>
      </c>
      <c r="D1868" s="51" t="s">
        <v>2035</v>
      </c>
      <c r="E1868" s="51" t="str">
        <v>Veytaux</v>
      </c>
    </row>
    <row r="1869" spans="1:5">
      <c r="A1869" s="51">
        <v>9479</v>
      </c>
      <c r="B1869" s="51" t="s">
        <v>2096</v>
      </c>
      <c r="C1869" s="51" t="s">
        <v>2091</v>
      </c>
      <c r="D1869" s="51" t="s">
        <v>2035</v>
      </c>
      <c r="E1869" s="51" t="str">
        <v>Blonay - Saint-Légier</v>
      </c>
    </row>
    <row r="1870" spans="1:5">
      <c r="A1870" s="51">
        <v>9479</v>
      </c>
      <c r="B1870" s="51" t="s">
        <v>2097</v>
      </c>
      <c r="C1870" s="51" t="s">
        <v>2091</v>
      </c>
      <c r="D1870" s="51" t="s">
        <v>2035</v>
      </c>
      <c r="E1870" s="51" t="str">
        <v>Belmont-sur-Yverdon</v>
      </c>
    </row>
    <row r="1871" spans="1:5">
      <c r="A1871" s="51">
        <v>7310</v>
      </c>
      <c r="B1871" s="51" t="s">
        <v>2098</v>
      </c>
      <c r="C1871" s="51" t="s">
        <v>2098</v>
      </c>
      <c r="D1871" s="51" t="s">
        <v>2035</v>
      </c>
      <c r="E1871" s="51" t="str">
        <v>Bioley-Magnoux</v>
      </c>
    </row>
    <row r="1872" spans="1:5">
      <c r="A1872" s="51">
        <v>8890</v>
      </c>
      <c r="B1872" s="51" t="s">
        <v>2099</v>
      </c>
      <c r="C1872" s="51" t="s">
        <v>2099</v>
      </c>
      <c r="D1872" s="51" t="s">
        <v>2035</v>
      </c>
      <c r="E1872" s="51" t="str">
        <v>Chamblon</v>
      </c>
    </row>
    <row r="1873" spans="1:5">
      <c r="A1873" s="51">
        <v>8893</v>
      </c>
      <c r="B1873" s="51" t="s">
        <v>2100</v>
      </c>
      <c r="C1873" s="51" t="s">
        <v>2099</v>
      </c>
      <c r="D1873" s="51" t="s">
        <v>2035</v>
      </c>
      <c r="E1873" s="51" t="str">
        <v>Champvent</v>
      </c>
    </row>
    <row r="1874" spans="1:5">
      <c r="A1874" s="51">
        <v>8894</v>
      </c>
      <c r="B1874" s="51" t="s">
        <v>2101</v>
      </c>
      <c r="C1874" s="51" t="s">
        <v>2099</v>
      </c>
      <c r="D1874" s="51" t="s">
        <v>2035</v>
      </c>
      <c r="E1874" s="51" t="str">
        <v>Chavannes-le-Chêne</v>
      </c>
    </row>
    <row r="1875" spans="1:5">
      <c r="A1875" s="51">
        <v>8895</v>
      </c>
      <c r="B1875" s="51" t="s">
        <v>2102</v>
      </c>
      <c r="C1875" s="51" t="s">
        <v>2099</v>
      </c>
      <c r="D1875" s="51" t="s">
        <v>2035</v>
      </c>
      <c r="E1875" s="51" t="str">
        <v>Chêne-Pâquier</v>
      </c>
    </row>
    <row r="1876" spans="1:5">
      <c r="A1876" s="51">
        <v>8896</v>
      </c>
      <c r="B1876" s="51" t="s">
        <v>2103</v>
      </c>
      <c r="C1876" s="51" t="s">
        <v>2099</v>
      </c>
      <c r="D1876" s="51" t="s">
        <v>2035</v>
      </c>
      <c r="E1876" s="51" t="str">
        <v>Cheseaux-Noréaz</v>
      </c>
    </row>
    <row r="1877" spans="1:5">
      <c r="A1877" s="51">
        <v>8897</v>
      </c>
      <c r="B1877" s="51" t="s">
        <v>2104</v>
      </c>
      <c r="C1877" s="51" t="s">
        <v>2099</v>
      </c>
      <c r="D1877" s="51" t="s">
        <v>2035</v>
      </c>
      <c r="E1877" s="51" t="str">
        <v>Cronay</v>
      </c>
    </row>
    <row r="1878" spans="1:5">
      <c r="A1878" s="51">
        <v>8898</v>
      </c>
      <c r="B1878" s="51" t="s">
        <v>2105</v>
      </c>
      <c r="C1878" s="51" t="s">
        <v>2099</v>
      </c>
      <c r="D1878" s="51" t="s">
        <v>2035</v>
      </c>
      <c r="E1878" s="51" t="str">
        <v>Cuarny</v>
      </c>
    </row>
    <row r="1879" spans="1:5">
      <c r="A1879" s="51">
        <v>7325</v>
      </c>
      <c r="B1879" s="51" t="s">
        <v>2106</v>
      </c>
      <c r="C1879" s="51" t="s">
        <v>2107</v>
      </c>
      <c r="D1879" s="51" t="s">
        <v>2035</v>
      </c>
      <c r="E1879" s="51" t="str">
        <v>Démoret</v>
      </c>
    </row>
    <row r="1880" spans="1:5">
      <c r="A1880" s="51">
        <v>7326</v>
      </c>
      <c r="B1880" s="51" t="s">
        <v>2108</v>
      </c>
      <c r="C1880" s="51" t="s">
        <v>2107</v>
      </c>
      <c r="D1880" s="51" t="s">
        <v>2035</v>
      </c>
      <c r="E1880" s="51" t="str">
        <v>Donneloye</v>
      </c>
    </row>
    <row r="1881" spans="1:5">
      <c r="A1881" s="51">
        <v>8886</v>
      </c>
      <c r="B1881" s="51" t="s">
        <v>2109</v>
      </c>
      <c r="C1881" s="51" t="s">
        <v>2107</v>
      </c>
      <c r="D1881" s="51" t="s">
        <v>2035</v>
      </c>
      <c r="E1881" s="51" t="str">
        <v>Ependes (VD)</v>
      </c>
    </row>
    <row r="1882" spans="1:5">
      <c r="A1882" s="51">
        <v>8887</v>
      </c>
      <c r="B1882" s="51" t="s">
        <v>2107</v>
      </c>
      <c r="C1882" s="51" t="s">
        <v>2107</v>
      </c>
      <c r="D1882" s="51" t="s">
        <v>2035</v>
      </c>
      <c r="E1882" s="51" t="str">
        <v>Mathod</v>
      </c>
    </row>
    <row r="1883" spans="1:5">
      <c r="A1883" s="51">
        <v>8888</v>
      </c>
      <c r="B1883" s="51" t="s">
        <v>2110</v>
      </c>
      <c r="C1883" s="51" t="s">
        <v>2107</v>
      </c>
      <c r="D1883" s="51" t="s">
        <v>2035</v>
      </c>
      <c r="E1883" s="51" t="str">
        <v>Molondin</v>
      </c>
    </row>
    <row r="1884" spans="1:5">
      <c r="A1884" s="51">
        <v>8889</v>
      </c>
      <c r="B1884" s="51" t="s">
        <v>2111</v>
      </c>
      <c r="C1884" s="51" t="s">
        <v>2107</v>
      </c>
      <c r="D1884" s="51" t="s">
        <v>2035</v>
      </c>
      <c r="E1884" s="51" t="str">
        <v>Montagny-près-Yverdon</v>
      </c>
    </row>
    <row r="1885" spans="1:5">
      <c r="A1885" s="51">
        <v>7312</v>
      </c>
      <c r="B1885" s="51" t="s">
        <v>2112</v>
      </c>
      <c r="C1885" s="51" t="s">
        <v>2112</v>
      </c>
      <c r="D1885" s="51" t="s">
        <v>2035</v>
      </c>
      <c r="E1885" s="51" t="str">
        <v>Oppens</v>
      </c>
    </row>
    <row r="1886" spans="1:5">
      <c r="A1886" s="51">
        <v>7313</v>
      </c>
      <c r="B1886" s="51" t="s">
        <v>2113</v>
      </c>
      <c r="C1886" s="51" t="s">
        <v>2112</v>
      </c>
      <c r="D1886" s="51" t="s">
        <v>2035</v>
      </c>
      <c r="E1886" s="51" t="str">
        <v>Orges</v>
      </c>
    </row>
    <row r="1887" spans="1:5">
      <c r="A1887" s="51">
        <v>7314</v>
      </c>
      <c r="B1887" s="51" t="s">
        <v>2114</v>
      </c>
      <c r="C1887" s="51" t="s">
        <v>2112</v>
      </c>
      <c r="D1887" s="51" t="s">
        <v>2035</v>
      </c>
      <c r="E1887" s="51" t="str">
        <v>Orzens</v>
      </c>
    </row>
    <row r="1888" spans="1:5">
      <c r="A1888" s="51">
        <v>7315</v>
      </c>
      <c r="B1888" s="51" t="s">
        <v>2115</v>
      </c>
      <c r="C1888" s="51" t="s">
        <v>2112</v>
      </c>
      <c r="D1888" s="51" t="s">
        <v>2035</v>
      </c>
      <c r="E1888" s="51" t="str">
        <v>Pomy</v>
      </c>
    </row>
    <row r="1889" spans="1:5">
      <c r="A1889" s="51">
        <v>7317</v>
      </c>
      <c r="B1889" s="51" t="s">
        <v>2116</v>
      </c>
      <c r="C1889" s="51" t="s">
        <v>2112</v>
      </c>
      <c r="D1889" s="51" t="s">
        <v>2035</v>
      </c>
      <c r="E1889" s="51" t="str">
        <v>Rovray</v>
      </c>
    </row>
    <row r="1890" spans="1:5">
      <c r="A1890" s="51">
        <v>7317</v>
      </c>
      <c r="B1890" s="51" t="s">
        <v>2117</v>
      </c>
      <c r="C1890" s="51" t="s">
        <v>2112</v>
      </c>
      <c r="D1890" s="51" t="s">
        <v>2035</v>
      </c>
      <c r="E1890" s="51" t="str">
        <v>Suchy</v>
      </c>
    </row>
    <row r="1891" spans="1:5">
      <c r="A1891" s="51">
        <v>8877</v>
      </c>
      <c r="B1891" s="51" t="s">
        <v>2118</v>
      </c>
      <c r="C1891" s="51" t="s">
        <v>2119</v>
      </c>
      <c r="D1891" s="51" t="s">
        <v>2035</v>
      </c>
      <c r="E1891" s="51" t="str">
        <v>Suscévaz</v>
      </c>
    </row>
    <row r="1892" spans="1:5">
      <c r="A1892" s="51">
        <v>8878</v>
      </c>
      <c r="B1892" s="51" t="s">
        <v>2120</v>
      </c>
      <c r="C1892" s="51" t="s">
        <v>2119</v>
      </c>
      <c r="D1892" s="51" t="s">
        <v>2035</v>
      </c>
      <c r="E1892" s="51" t="str">
        <v>Treycovagnes</v>
      </c>
    </row>
    <row r="1893" spans="1:5">
      <c r="A1893" s="51">
        <v>8882</v>
      </c>
      <c r="B1893" s="51" t="s">
        <v>2121</v>
      </c>
      <c r="C1893" s="51" t="s">
        <v>2119</v>
      </c>
      <c r="D1893" s="51" t="s">
        <v>2035</v>
      </c>
      <c r="E1893" s="51" t="str">
        <v>Ursins</v>
      </c>
    </row>
    <row r="1894" spans="1:5">
      <c r="A1894" s="51">
        <v>8883</v>
      </c>
      <c r="B1894" s="51" t="s">
        <v>2119</v>
      </c>
      <c r="C1894" s="51" t="s">
        <v>2119</v>
      </c>
      <c r="D1894" s="51" t="s">
        <v>2035</v>
      </c>
      <c r="E1894" s="51" t="str">
        <v>Valeyres-sous-Montagny</v>
      </c>
    </row>
    <row r="1895" spans="1:5">
      <c r="A1895" s="51">
        <v>8884</v>
      </c>
      <c r="B1895" s="51" t="s">
        <v>2122</v>
      </c>
      <c r="C1895" s="51" t="s">
        <v>2119</v>
      </c>
      <c r="D1895" s="51" t="s">
        <v>2035</v>
      </c>
      <c r="E1895" s="51" t="str">
        <v>Valeyres-sous-Ursins</v>
      </c>
    </row>
    <row r="1896" spans="1:5">
      <c r="A1896" s="51">
        <v>8885</v>
      </c>
      <c r="B1896" s="51" t="s">
        <v>2123</v>
      </c>
      <c r="C1896" s="51" t="s">
        <v>2119</v>
      </c>
      <c r="D1896" s="51" t="s">
        <v>2035</v>
      </c>
      <c r="E1896" s="51" t="str">
        <v>Villars-Epeney</v>
      </c>
    </row>
    <row r="1897" spans="1:5">
      <c r="A1897" s="51">
        <v>7320</v>
      </c>
      <c r="B1897" s="51" t="s">
        <v>2124</v>
      </c>
      <c r="C1897" s="51" t="s">
        <v>2124</v>
      </c>
      <c r="D1897" s="51" t="s">
        <v>2035</v>
      </c>
      <c r="E1897" s="51" t="str">
        <v>Vugelles-La Mothe</v>
      </c>
    </row>
    <row r="1898" spans="1:5">
      <c r="A1898" s="51">
        <v>7323</v>
      </c>
      <c r="B1898" s="51" t="s">
        <v>2125</v>
      </c>
      <c r="C1898" s="51" t="s">
        <v>2126</v>
      </c>
      <c r="D1898" s="51" t="s">
        <v>2035</v>
      </c>
      <c r="E1898" s="51" t="str">
        <v>Yverdon-les-Bains</v>
      </c>
    </row>
    <row r="1899" spans="1:5">
      <c r="A1899" s="51">
        <v>7323</v>
      </c>
      <c r="B1899" s="51" t="s">
        <v>2125</v>
      </c>
      <c r="C1899" s="51" t="s">
        <v>2126</v>
      </c>
      <c r="D1899" s="51" t="s">
        <v>2035</v>
      </c>
      <c r="E1899" s="51" t="str">
        <v>Yvonand</v>
      </c>
    </row>
    <row r="1900" spans="1:5">
      <c r="A1900" s="51">
        <v>7324</v>
      </c>
      <c r="B1900" s="51" t="s">
        <v>2127</v>
      </c>
      <c r="C1900" s="51" t="s">
        <v>2126</v>
      </c>
      <c r="D1900" s="51" t="s">
        <v>2035</v>
      </c>
      <c r="E1900" s="51" t="str">
        <v>Brig-Glis</v>
      </c>
    </row>
    <row r="1901" spans="1:5">
      <c r="A1901" s="51">
        <v>8880</v>
      </c>
      <c r="B1901" s="51" t="s">
        <v>2128</v>
      </c>
      <c r="C1901" s="51" t="s">
        <v>2128</v>
      </c>
      <c r="D1901" s="51" t="s">
        <v>2035</v>
      </c>
      <c r="E1901" s="51" t="str">
        <v>Eggerberg</v>
      </c>
    </row>
    <row r="1902" spans="1:5">
      <c r="A1902" s="51">
        <v>8881</v>
      </c>
      <c r="B1902" s="51" t="s">
        <v>2129</v>
      </c>
      <c r="C1902" s="51" t="s">
        <v>2128</v>
      </c>
      <c r="D1902" s="51" t="s">
        <v>2035</v>
      </c>
      <c r="E1902" s="51" t="str">
        <v>Naters</v>
      </c>
    </row>
    <row r="1903" spans="1:5">
      <c r="A1903" s="51">
        <v>8881</v>
      </c>
      <c r="B1903" s="51" t="s">
        <v>2130</v>
      </c>
      <c r="C1903" s="51" t="s">
        <v>2128</v>
      </c>
      <c r="D1903" s="51" t="s">
        <v>2035</v>
      </c>
      <c r="E1903" s="51" t="str">
        <v>Ried-Brig</v>
      </c>
    </row>
    <row r="1904" spans="1:5">
      <c r="A1904" s="51">
        <v>8892</v>
      </c>
      <c r="B1904" s="51" t="s">
        <v>2131</v>
      </c>
      <c r="C1904" s="51" t="s">
        <v>2128</v>
      </c>
      <c r="D1904" s="51" t="s">
        <v>2035</v>
      </c>
      <c r="E1904" s="51" t="str">
        <v>Simplon</v>
      </c>
    </row>
    <row r="1905" spans="1:5">
      <c r="A1905" s="51">
        <v>8873</v>
      </c>
      <c r="B1905" s="51" t="s">
        <v>2132</v>
      </c>
      <c r="C1905" s="51" t="s">
        <v>2132</v>
      </c>
      <c r="D1905" s="51" t="s">
        <v>2035</v>
      </c>
      <c r="E1905" s="51" t="str">
        <v>Termen</v>
      </c>
    </row>
    <row r="1906" spans="1:5">
      <c r="A1906" s="51">
        <v>8717</v>
      </c>
      <c r="B1906" s="51" t="s">
        <v>2133</v>
      </c>
      <c r="C1906" s="51" t="s">
        <v>2134</v>
      </c>
      <c r="D1906" s="51" t="s">
        <v>2035</v>
      </c>
      <c r="E1906" s="51" t="str">
        <v>Zwischbergen</v>
      </c>
    </row>
    <row r="1907" spans="1:5">
      <c r="A1907" s="51">
        <v>8722</v>
      </c>
      <c r="B1907" s="51" t="s">
        <v>2135</v>
      </c>
      <c r="C1907" s="51" t="s">
        <v>2135</v>
      </c>
      <c r="D1907" s="51" t="s">
        <v>2035</v>
      </c>
      <c r="E1907" s="51" t="str">
        <v>Ardon</v>
      </c>
    </row>
    <row r="1908" spans="1:5">
      <c r="A1908" s="51">
        <v>8718</v>
      </c>
      <c r="B1908" s="51" t="s">
        <v>2136</v>
      </c>
      <c r="C1908" s="51" t="s">
        <v>2136</v>
      </c>
      <c r="D1908" s="51" t="s">
        <v>2035</v>
      </c>
      <c r="E1908" s="51" t="str">
        <v>Chamoson</v>
      </c>
    </row>
    <row r="1909" spans="1:5">
      <c r="A1909" s="51">
        <v>8723</v>
      </c>
      <c r="B1909" s="51" t="s">
        <v>2137</v>
      </c>
      <c r="C1909" s="51" t="s">
        <v>2136</v>
      </c>
      <c r="D1909" s="51" t="s">
        <v>2035</v>
      </c>
      <c r="E1909" s="51" t="str">
        <v>Conthey</v>
      </c>
    </row>
    <row r="1910" spans="1:5">
      <c r="A1910" s="51">
        <v>8723</v>
      </c>
      <c r="B1910" s="51" t="s">
        <v>2138</v>
      </c>
      <c r="C1910" s="51" t="s">
        <v>2136</v>
      </c>
      <c r="D1910" s="51" t="s">
        <v>2035</v>
      </c>
      <c r="E1910" s="51" t="str">
        <v>Nendaz</v>
      </c>
    </row>
    <row r="1911" spans="1:5">
      <c r="A1911" s="51">
        <v>8866</v>
      </c>
      <c r="B1911" s="51" t="s">
        <v>2139</v>
      </c>
      <c r="C1911" s="51" t="s">
        <v>2136</v>
      </c>
      <c r="D1911" s="51" t="s">
        <v>2035</v>
      </c>
      <c r="E1911" s="51" t="str">
        <v>Vétroz</v>
      </c>
    </row>
    <row r="1912" spans="1:5">
      <c r="A1912" s="51">
        <v>8872</v>
      </c>
      <c r="B1912" s="51" t="s">
        <v>2140</v>
      </c>
      <c r="C1912" s="51" t="s">
        <v>2140</v>
      </c>
      <c r="D1912" s="51" t="s">
        <v>2035</v>
      </c>
      <c r="E1912" s="51" t="str">
        <v>Bourg-Saint-Pierre</v>
      </c>
    </row>
    <row r="1913" spans="1:5">
      <c r="A1913" s="51">
        <v>8716</v>
      </c>
      <c r="B1913" s="51" t="s">
        <v>2141</v>
      </c>
      <c r="C1913" s="51" t="s">
        <v>2141</v>
      </c>
      <c r="D1913" s="51" t="s">
        <v>2035</v>
      </c>
      <c r="E1913" s="51" t="str">
        <v>Liddes</v>
      </c>
    </row>
    <row r="1914" spans="1:5">
      <c r="A1914" s="51">
        <v>8730</v>
      </c>
      <c r="B1914" s="51" t="s">
        <v>2142</v>
      </c>
      <c r="C1914" s="51" t="s">
        <v>2142</v>
      </c>
      <c r="D1914" s="51" t="s">
        <v>2035</v>
      </c>
      <c r="E1914" s="51" t="str">
        <v>Orsières</v>
      </c>
    </row>
    <row r="1915" spans="1:5">
      <c r="A1915" s="51">
        <v>8640</v>
      </c>
      <c r="B1915" s="51" t="s">
        <v>2143</v>
      </c>
      <c r="C1915" s="51" t="s">
        <v>2144</v>
      </c>
      <c r="D1915" s="51" t="s">
        <v>2035</v>
      </c>
      <c r="E1915" s="51" t="str">
        <v>Sembrancher</v>
      </c>
    </row>
    <row r="1916" spans="1:5">
      <c r="A1916" s="51">
        <v>8645</v>
      </c>
      <c r="B1916" s="51" t="s">
        <v>2145</v>
      </c>
      <c r="C1916" s="51" t="s">
        <v>2144</v>
      </c>
      <c r="D1916" s="51" t="s">
        <v>2035</v>
      </c>
      <c r="E1916" s="51" t="str">
        <v>Val de Bagnes</v>
      </c>
    </row>
    <row r="1917" spans="1:5">
      <c r="A1917" s="51">
        <v>8646</v>
      </c>
      <c r="B1917" s="51" t="s">
        <v>2146</v>
      </c>
      <c r="C1917" s="51" t="s">
        <v>2144</v>
      </c>
      <c r="D1917" s="51" t="s">
        <v>2035</v>
      </c>
      <c r="E1917" s="51" t="str">
        <v>Bellwald</v>
      </c>
    </row>
    <row r="1918" spans="1:5">
      <c r="A1918" s="51">
        <v>8715</v>
      </c>
      <c r="B1918" s="51" t="s">
        <v>2147</v>
      </c>
      <c r="C1918" s="51" t="s">
        <v>2144</v>
      </c>
      <c r="D1918" s="51" t="s">
        <v>2035</v>
      </c>
      <c r="E1918" s="51" t="str">
        <v>Binn</v>
      </c>
    </row>
    <row r="1919" spans="1:5">
      <c r="A1919" s="51">
        <v>8725</v>
      </c>
      <c r="B1919" s="51" t="s">
        <v>2148</v>
      </c>
      <c r="C1919" s="51" t="s">
        <v>2149</v>
      </c>
      <c r="D1919" s="51" t="s">
        <v>2035</v>
      </c>
      <c r="E1919" s="51" t="str">
        <v>Ernen</v>
      </c>
    </row>
    <row r="1920" spans="1:5">
      <c r="A1920" s="51">
        <v>8725</v>
      </c>
      <c r="B1920" s="51" t="s">
        <v>2150</v>
      </c>
      <c r="C1920" s="51" t="s">
        <v>2149</v>
      </c>
      <c r="D1920" s="51" t="s">
        <v>2035</v>
      </c>
      <c r="E1920" s="51" t="str">
        <v>Fiesch</v>
      </c>
    </row>
    <row r="1921" spans="1:5">
      <c r="A1921" s="51">
        <v>8737</v>
      </c>
      <c r="B1921" s="51" t="s">
        <v>2149</v>
      </c>
      <c r="C1921" s="51" t="s">
        <v>2149</v>
      </c>
      <c r="D1921" s="51" t="s">
        <v>2035</v>
      </c>
      <c r="E1921" s="51" t="str">
        <v>Fieschertal</v>
      </c>
    </row>
    <row r="1922" spans="1:5">
      <c r="A1922" s="51">
        <v>8738</v>
      </c>
      <c r="B1922" s="51" t="s">
        <v>2151</v>
      </c>
      <c r="C1922" s="51" t="s">
        <v>2149</v>
      </c>
      <c r="D1922" s="51" t="s">
        <v>2035</v>
      </c>
      <c r="E1922" s="51" t="str">
        <v>Lax</v>
      </c>
    </row>
    <row r="1923" spans="1:5">
      <c r="A1923" s="51">
        <v>8739</v>
      </c>
      <c r="B1923" s="51" t="s">
        <v>2152</v>
      </c>
      <c r="C1923" s="51" t="s">
        <v>2149</v>
      </c>
      <c r="D1923" s="51" t="s">
        <v>2035</v>
      </c>
      <c r="E1923" s="51" t="str">
        <v>Obergoms</v>
      </c>
    </row>
    <row r="1924" spans="1:5">
      <c r="A1924" s="51">
        <v>8638</v>
      </c>
      <c r="B1924" s="51" t="s">
        <v>2153</v>
      </c>
      <c r="C1924" s="51" t="s">
        <v>2154</v>
      </c>
      <c r="D1924" s="51" t="s">
        <v>2035</v>
      </c>
      <c r="E1924" s="51" t="str">
        <v>Goms</v>
      </c>
    </row>
    <row r="1925" spans="1:5">
      <c r="A1925" s="51">
        <v>8727</v>
      </c>
      <c r="B1925" s="51" t="s">
        <v>2155</v>
      </c>
      <c r="C1925" s="51" t="s">
        <v>2154</v>
      </c>
      <c r="D1925" s="51" t="s">
        <v>2035</v>
      </c>
      <c r="E1925" s="51" t="str">
        <v>Ayent</v>
      </c>
    </row>
    <row r="1926" spans="1:5">
      <c r="A1926" s="51">
        <v>8732</v>
      </c>
      <c r="B1926" s="51" t="s">
        <v>2156</v>
      </c>
      <c r="C1926" s="51" t="s">
        <v>2154</v>
      </c>
      <c r="D1926" s="51" t="s">
        <v>2035</v>
      </c>
      <c r="E1926" s="51" t="str">
        <v>Evolène</v>
      </c>
    </row>
    <row r="1927" spans="1:5">
      <c r="A1927" s="51">
        <v>8733</v>
      </c>
      <c r="B1927" s="51" t="s">
        <v>2157</v>
      </c>
      <c r="C1927" s="51" t="s">
        <v>2154</v>
      </c>
      <c r="D1927" s="51" t="s">
        <v>2035</v>
      </c>
      <c r="E1927" s="51" t="str">
        <v>Hérémence</v>
      </c>
    </row>
    <row r="1928" spans="1:5">
      <c r="A1928" s="51">
        <v>8734</v>
      </c>
      <c r="B1928" s="51" t="s">
        <v>2158</v>
      </c>
      <c r="C1928" s="51" t="s">
        <v>2154</v>
      </c>
      <c r="D1928" s="51" t="s">
        <v>2035</v>
      </c>
      <c r="E1928" s="51" t="str">
        <v>Saint-Martin (VS)</v>
      </c>
    </row>
    <row r="1929" spans="1:5">
      <c r="A1929" s="51">
        <v>8735</v>
      </c>
      <c r="B1929" s="51" t="s">
        <v>2159</v>
      </c>
      <c r="C1929" s="51" t="s">
        <v>2154</v>
      </c>
      <c r="D1929" s="51" t="s">
        <v>2035</v>
      </c>
      <c r="E1929" s="51" t="str">
        <v>Vex</v>
      </c>
    </row>
    <row r="1930" spans="1:5">
      <c r="A1930" s="51">
        <v>8735</v>
      </c>
      <c r="B1930" s="51" t="s">
        <v>2160</v>
      </c>
      <c r="C1930" s="51" t="s">
        <v>2154</v>
      </c>
      <c r="D1930" s="51" t="s">
        <v>2035</v>
      </c>
      <c r="E1930" s="51" t="str">
        <v>Mont-Noble</v>
      </c>
    </row>
    <row r="1931" spans="1:5">
      <c r="A1931" s="51">
        <v>9642</v>
      </c>
      <c r="B1931" s="51" t="s">
        <v>2161</v>
      </c>
      <c r="C1931" s="51" t="s">
        <v>2161</v>
      </c>
      <c r="D1931" s="51" t="s">
        <v>2035</v>
      </c>
      <c r="E1931" s="51" t="str">
        <v>Agarn</v>
      </c>
    </row>
    <row r="1932" spans="1:5">
      <c r="A1932" s="51">
        <v>9656</v>
      </c>
      <c r="B1932" s="51" t="s">
        <v>2162</v>
      </c>
      <c r="C1932" s="51" t="s">
        <v>2163</v>
      </c>
      <c r="D1932" s="51" t="s">
        <v>2035</v>
      </c>
      <c r="E1932" s="51" t="str">
        <v>Albinen</v>
      </c>
    </row>
    <row r="1933" spans="1:5">
      <c r="A1933" s="51">
        <v>9657</v>
      </c>
      <c r="B1933" s="51" t="s">
        <v>2164</v>
      </c>
      <c r="C1933" s="51" t="s">
        <v>2163</v>
      </c>
      <c r="D1933" s="51" t="s">
        <v>2035</v>
      </c>
      <c r="E1933" s="51" t="str">
        <v>Ergisch</v>
      </c>
    </row>
    <row r="1934" spans="1:5">
      <c r="A1934" s="51">
        <v>9658</v>
      </c>
      <c r="B1934" s="51" t="s">
        <v>2165</v>
      </c>
      <c r="C1934" s="51" t="s">
        <v>2163</v>
      </c>
      <c r="D1934" s="51" t="s">
        <v>2035</v>
      </c>
      <c r="E1934" s="51" t="str">
        <v>Inden</v>
      </c>
    </row>
    <row r="1935" spans="1:5">
      <c r="A1935" s="51">
        <v>9643</v>
      </c>
      <c r="B1935" s="51" t="s">
        <v>2166</v>
      </c>
      <c r="C1935" s="51" t="s">
        <v>2167</v>
      </c>
      <c r="D1935" s="51" t="s">
        <v>2035</v>
      </c>
      <c r="E1935" s="51" t="str">
        <v>Leuk</v>
      </c>
    </row>
    <row r="1936" spans="1:5">
      <c r="A1936" s="51">
        <v>9650</v>
      </c>
      <c r="B1936" s="51" t="s">
        <v>2167</v>
      </c>
      <c r="C1936" s="51" t="s">
        <v>2167</v>
      </c>
      <c r="D1936" s="51" t="s">
        <v>2035</v>
      </c>
      <c r="E1936" s="51" t="str">
        <v>Leukerbad</v>
      </c>
    </row>
    <row r="1937" spans="1:5">
      <c r="A1937" s="51">
        <v>9651</v>
      </c>
      <c r="B1937" s="51" t="s">
        <v>2168</v>
      </c>
      <c r="C1937" s="51" t="s">
        <v>2167</v>
      </c>
      <c r="D1937" s="51" t="s">
        <v>2035</v>
      </c>
      <c r="E1937" s="51" t="str">
        <v>Oberems</v>
      </c>
    </row>
    <row r="1938" spans="1:5">
      <c r="A1938" s="51">
        <v>9652</v>
      </c>
      <c r="B1938" s="51" t="s">
        <v>2169</v>
      </c>
      <c r="C1938" s="51" t="s">
        <v>2167</v>
      </c>
      <c r="D1938" s="51" t="s">
        <v>2035</v>
      </c>
      <c r="E1938" s="51" t="str">
        <v>Salgesch</v>
      </c>
    </row>
    <row r="1939" spans="1:5">
      <c r="A1939" s="51">
        <v>9655</v>
      </c>
      <c r="B1939" s="51" t="s">
        <v>2170</v>
      </c>
      <c r="C1939" s="51" t="s">
        <v>2167</v>
      </c>
      <c r="D1939" s="51" t="s">
        <v>2035</v>
      </c>
      <c r="E1939" s="51" t="str">
        <v>Varen</v>
      </c>
    </row>
    <row r="1940" spans="1:5">
      <c r="A1940" s="51">
        <v>9633</v>
      </c>
      <c r="B1940" s="51" t="s">
        <v>2171</v>
      </c>
      <c r="C1940" s="51" t="s">
        <v>2171</v>
      </c>
      <c r="D1940" s="51" t="s">
        <v>2035</v>
      </c>
      <c r="E1940" s="51" t="str">
        <v>Guttet-Feschel</v>
      </c>
    </row>
    <row r="1941" spans="1:5">
      <c r="A1941" s="51">
        <v>9633</v>
      </c>
      <c r="B1941" s="51" t="s">
        <v>2172</v>
      </c>
      <c r="C1941" s="51" t="s">
        <v>2171</v>
      </c>
      <c r="D1941" s="51" t="s">
        <v>2035</v>
      </c>
      <c r="E1941" s="51" t="str">
        <v>Gampel-Bratsch</v>
      </c>
    </row>
    <row r="1942" spans="1:5">
      <c r="A1942" s="51">
        <v>9620</v>
      </c>
      <c r="B1942" s="51" t="s">
        <v>2173</v>
      </c>
      <c r="C1942" s="51" t="s">
        <v>2173</v>
      </c>
      <c r="D1942" s="51" t="s">
        <v>2035</v>
      </c>
      <c r="E1942" s="51" t="str">
        <v>Turtmann-Unterems</v>
      </c>
    </row>
    <row r="1943" spans="1:5">
      <c r="A1943" s="51">
        <v>9621</v>
      </c>
      <c r="B1943" s="51" t="s">
        <v>2174</v>
      </c>
      <c r="C1943" s="51" t="s">
        <v>2174</v>
      </c>
      <c r="D1943" s="51" t="s">
        <v>2035</v>
      </c>
      <c r="E1943" s="51" t="str">
        <v>Bovernier</v>
      </c>
    </row>
    <row r="1944" spans="1:5">
      <c r="A1944" s="51">
        <v>9114</v>
      </c>
      <c r="B1944" s="51" t="s">
        <v>2175</v>
      </c>
      <c r="C1944" s="51" t="s">
        <v>2176</v>
      </c>
      <c r="D1944" s="51" t="s">
        <v>2035</v>
      </c>
      <c r="E1944" s="51" t="str">
        <v>Fully</v>
      </c>
    </row>
    <row r="1945" spans="1:5">
      <c r="A1945" s="51">
        <v>9115</v>
      </c>
      <c r="B1945" s="51" t="s">
        <v>2177</v>
      </c>
      <c r="C1945" s="51" t="s">
        <v>2176</v>
      </c>
      <c r="D1945" s="51" t="s">
        <v>2035</v>
      </c>
      <c r="E1945" s="51" t="str">
        <v>Isérables</v>
      </c>
    </row>
    <row r="1946" spans="1:5">
      <c r="A1946" s="51">
        <v>9122</v>
      </c>
      <c r="B1946" s="51" t="s">
        <v>2178</v>
      </c>
      <c r="C1946" s="51" t="s">
        <v>2176</v>
      </c>
      <c r="D1946" s="51" t="s">
        <v>2035</v>
      </c>
      <c r="E1946" s="51" t="str">
        <v>Leytron</v>
      </c>
    </row>
    <row r="1947" spans="1:5">
      <c r="A1947" s="51">
        <v>9122</v>
      </c>
      <c r="B1947" s="51" t="s">
        <v>2179</v>
      </c>
      <c r="C1947" s="51" t="s">
        <v>2176</v>
      </c>
      <c r="D1947" s="51" t="s">
        <v>2035</v>
      </c>
      <c r="E1947" s="51" t="str">
        <v>Martigny</v>
      </c>
    </row>
    <row r="1948" spans="1:5">
      <c r="A1948" s="51">
        <v>9123</v>
      </c>
      <c r="B1948" s="51" t="s">
        <v>2180</v>
      </c>
      <c r="C1948" s="51" t="s">
        <v>2176</v>
      </c>
      <c r="D1948" s="51" t="s">
        <v>2035</v>
      </c>
      <c r="E1948" s="51" t="str">
        <v>Martigny-Combe</v>
      </c>
    </row>
    <row r="1949" spans="1:5">
      <c r="A1949" s="51">
        <v>9125</v>
      </c>
      <c r="B1949" s="51" t="s">
        <v>2181</v>
      </c>
      <c r="C1949" s="51" t="s">
        <v>2176</v>
      </c>
      <c r="D1949" s="51" t="s">
        <v>2035</v>
      </c>
      <c r="E1949" s="51" t="str">
        <v>Riddes</v>
      </c>
    </row>
    <row r="1950" spans="1:5">
      <c r="A1950" s="51">
        <v>9126</v>
      </c>
      <c r="B1950" s="51" t="s">
        <v>2182</v>
      </c>
      <c r="C1950" s="51" t="s">
        <v>2176</v>
      </c>
      <c r="D1950" s="51" t="s">
        <v>2035</v>
      </c>
      <c r="E1950" s="51" t="str">
        <v>Saillon</v>
      </c>
    </row>
    <row r="1951" spans="1:5">
      <c r="A1951" s="51">
        <v>9127</v>
      </c>
      <c r="B1951" s="51" t="s">
        <v>2183</v>
      </c>
      <c r="C1951" s="51" t="s">
        <v>2176</v>
      </c>
      <c r="D1951" s="51" t="s">
        <v>2035</v>
      </c>
      <c r="E1951" s="51" t="str">
        <v>Saxon</v>
      </c>
    </row>
    <row r="1952" spans="1:5">
      <c r="A1952" s="51">
        <v>8726</v>
      </c>
      <c r="B1952" s="51" t="s">
        <v>2184</v>
      </c>
      <c r="C1952" s="51" t="s">
        <v>2185</v>
      </c>
      <c r="D1952" s="51" t="s">
        <v>2035</v>
      </c>
      <c r="E1952" s="51" t="str">
        <v>Trient</v>
      </c>
    </row>
    <row r="1953" spans="1:5">
      <c r="A1953" s="51">
        <v>9622</v>
      </c>
      <c r="B1953" s="51" t="s">
        <v>2186</v>
      </c>
      <c r="C1953" s="51" t="s">
        <v>2185</v>
      </c>
      <c r="D1953" s="51" t="s">
        <v>2035</v>
      </c>
      <c r="E1953" s="51" t="str">
        <v>Champéry</v>
      </c>
    </row>
    <row r="1954" spans="1:5">
      <c r="A1954" s="51">
        <v>9630</v>
      </c>
      <c r="B1954" s="51" t="s">
        <v>2185</v>
      </c>
      <c r="C1954" s="51" t="s">
        <v>2185</v>
      </c>
      <c r="D1954" s="51" t="s">
        <v>2035</v>
      </c>
      <c r="E1954" s="51" t="str">
        <v>Collombey-Muraz</v>
      </c>
    </row>
    <row r="1955" spans="1:5">
      <c r="A1955" s="51">
        <v>9631</v>
      </c>
      <c r="B1955" s="51" t="s">
        <v>2187</v>
      </c>
      <c r="C1955" s="51" t="s">
        <v>2185</v>
      </c>
      <c r="D1955" s="51" t="s">
        <v>2035</v>
      </c>
      <c r="E1955" s="51" t="str">
        <v>Monthey</v>
      </c>
    </row>
    <row r="1956" spans="1:5">
      <c r="A1956" s="51">
        <v>9500</v>
      </c>
      <c r="B1956" s="51" t="s">
        <v>2188</v>
      </c>
      <c r="C1956" s="51" t="s">
        <v>2189</v>
      </c>
      <c r="D1956" s="51" t="s">
        <v>2035</v>
      </c>
      <c r="E1956" s="51" t="str">
        <v>Port-Valais</v>
      </c>
    </row>
    <row r="1957" spans="1:5">
      <c r="A1957" s="51">
        <v>9533</v>
      </c>
      <c r="B1957" s="51" t="s">
        <v>2190</v>
      </c>
      <c r="C1957" s="51" t="s">
        <v>2189</v>
      </c>
      <c r="D1957" s="51" t="s">
        <v>2035</v>
      </c>
      <c r="E1957" s="51" t="str">
        <v>Saint-Gingolph</v>
      </c>
    </row>
    <row r="1958" spans="1:5">
      <c r="A1958" s="51">
        <v>9533</v>
      </c>
      <c r="B1958" s="51" t="s">
        <v>2191</v>
      </c>
      <c r="C1958" s="51" t="s">
        <v>2189</v>
      </c>
      <c r="D1958" s="51" t="s">
        <v>2035</v>
      </c>
      <c r="E1958" s="51" t="str">
        <v>Troistorrents</v>
      </c>
    </row>
    <row r="1959" spans="1:5">
      <c r="A1959" s="51">
        <v>9534</v>
      </c>
      <c r="B1959" s="51" t="s">
        <v>2192</v>
      </c>
      <c r="C1959" s="51" t="s">
        <v>2189</v>
      </c>
      <c r="D1959" s="51" t="s">
        <v>2035</v>
      </c>
      <c r="E1959" s="51" t="str">
        <v>Val-d'Illiez</v>
      </c>
    </row>
    <row r="1960" spans="1:5">
      <c r="A1960" s="51">
        <v>9602</v>
      </c>
      <c r="B1960" s="51" t="s">
        <v>2193</v>
      </c>
      <c r="C1960" s="51" t="s">
        <v>2189</v>
      </c>
      <c r="D1960" s="51" t="s">
        <v>2035</v>
      </c>
      <c r="E1960" s="51" t="str">
        <v>Vionnaz</v>
      </c>
    </row>
    <row r="1961" spans="1:5">
      <c r="A1961" s="51">
        <v>9602</v>
      </c>
      <c r="B1961" s="51" t="s">
        <v>2194</v>
      </c>
      <c r="C1961" s="51" t="s">
        <v>2189</v>
      </c>
      <c r="D1961" s="51" t="s">
        <v>2035</v>
      </c>
      <c r="E1961" s="51" t="str">
        <v>Vouvry</v>
      </c>
    </row>
    <row r="1962" spans="1:5">
      <c r="A1962" s="51">
        <v>9601</v>
      </c>
      <c r="B1962" s="51" t="s">
        <v>2195</v>
      </c>
      <c r="C1962" s="51" t="s">
        <v>2196</v>
      </c>
      <c r="D1962" s="51" t="s">
        <v>2035</v>
      </c>
      <c r="E1962" s="51" t="str">
        <v>Bister</v>
      </c>
    </row>
    <row r="1963" spans="1:5">
      <c r="A1963" s="51">
        <v>9604</v>
      </c>
      <c r="B1963" s="51" t="s">
        <v>2196</v>
      </c>
      <c r="C1963" s="51" t="s">
        <v>2196</v>
      </c>
      <c r="D1963" s="51" t="s">
        <v>2035</v>
      </c>
      <c r="E1963" s="51" t="str">
        <v>Bitsch</v>
      </c>
    </row>
    <row r="1964" spans="1:5">
      <c r="A1964" s="51">
        <v>9604</v>
      </c>
      <c r="B1964" s="51" t="s">
        <v>2197</v>
      </c>
      <c r="C1964" s="51" t="s">
        <v>2196</v>
      </c>
      <c r="D1964" s="51" t="s">
        <v>2035</v>
      </c>
      <c r="E1964" s="51" t="str">
        <v>Grengiols</v>
      </c>
    </row>
    <row r="1965" spans="1:5">
      <c r="A1965" s="51">
        <v>9607</v>
      </c>
      <c r="B1965" s="51" t="s">
        <v>2198</v>
      </c>
      <c r="C1965" s="51" t="s">
        <v>2198</v>
      </c>
      <c r="D1965" s="51" t="s">
        <v>2035</v>
      </c>
      <c r="E1965" s="51" t="str">
        <v>Riederalp</v>
      </c>
    </row>
    <row r="1966" spans="1:5">
      <c r="A1966" s="51">
        <v>9612</v>
      </c>
      <c r="B1966" s="51" t="s">
        <v>2199</v>
      </c>
      <c r="C1966" s="51" t="s">
        <v>2198</v>
      </c>
      <c r="D1966" s="51" t="s">
        <v>2035</v>
      </c>
      <c r="E1966" s="51" t="str">
        <v>Ausserberg</v>
      </c>
    </row>
    <row r="1967" spans="1:5">
      <c r="A1967" s="51">
        <v>9613</v>
      </c>
      <c r="B1967" s="51" t="s">
        <v>2200</v>
      </c>
      <c r="C1967" s="51" t="s">
        <v>2198</v>
      </c>
      <c r="D1967" s="51" t="s">
        <v>2035</v>
      </c>
      <c r="E1967" s="51" t="str">
        <v>Blatten</v>
      </c>
    </row>
    <row r="1968" spans="1:5">
      <c r="A1968" s="51">
        <v>9614</v>
      </c>
      <c r="B1968" s="51" t="s">
        <v>2201</v>
      </c>
      <c r="C1968" s="51" t="s">
        <v>2198</v>
      </c>
      <c r="D1968" s="51" t="s">
        <v>2035</v>
      </c>
      <c r="E1968" s="51" t="str">
        <v>Bürchen</v>
      </c>
    </row>
    <row r="1969" spans="1:5">
      <c r="A1969" s="51">
        <v>9606</v>
      </c>
      <c r="B1969" s="51" t="s">
        <v>2202</v>
      </c>
      <c r="C1969" s="51" t="s">
        <v>2203</v>
      </c>
      <c r="D1969" s="51" t="s">
        <v>2035</v>
      </c>
      <c r="E1969" s="51" t="str">
        <v>Eischoll</v>
      </c>
    </row>
    <row r="1970" spans="1:5">
      <c r="A1970" s="51">
        <v>9608</v>
      </c>
      <c r="B1970" s="51" t="s">
        <v>2204</v>
      </c>
      <c r="C1970" s="51" t="s">
        <v>2203</v>
      </c>
      <c r="D1970" s="51" t="s">
        <v>2035</v>
      </c>
      <c r="E1970" s="51" t="str">
        <v>Ferden</v>
      </c>
    </row>
    <row r="1971" spans="1:5">
      <c r="A1971" s="51">
        <v>9615</v>
      </c>
      <c r="B1971" s="51" t="s">
        <v>2205</v>
      </c>
      <c r="C1971" s="51" t="s">
        <v>2203</v>
      </c>
      <c r="D1971" s="51" t="s">
        <v>2035</v>
      </c>
      <c r="E1971" s="51" t="str">
        <v>Kippel</v>
      </c>
    </row>
    <row r="1972" spans="1:5">
      <c r="A1972" s="51">
        <v>9113</v>
      </c>
      <c r="B1972" s="51" t="s">
        <v>2206</v>
      </c>
      <c r="C1972" s="51" t="s">
        <v>2206</v>
      </c>
      <c r="D1972" s="51" t="s">
        <v>2035</v>
      </c>
      <c r="E1972" s="51" t="str">
        <v>Niedergesteln</v>
      </c>
    </row>
    <row r="1973" spans="1:5">
      <c r="A1973" s="51">
        <v>9116</v>
      </c>
      <c r="B1973" s="51" t="s">
        <v>2207</v>
      </c>
      <c r="C1973" s="51" t="s">
        <v>2206</v>
      </c>
      <c r="D1973" s="51" t="s">
        <v>2035</v>
      </c>
      <c r="E1973" s="51" t="str">
        <v>Raron</v>
      </c>
    </row>
    <row r="1974" spans="1:5">
      <c r="A1974" s="51">
        <v>9230</v>
      </c>
      <c r="B1974" s="51" t="s">
        <v>2208</v>
      </c>
      <c r="C1974" s="51" t="s">
        <v>2208</v>
      </c>
      <c r="D1974" s="51" t="s">
        <v>2035</v>
      </c>
      <c r="E1974" s="51" t="str">
        <v>Unterbäch</v>
      </c>
    </row>
    <row r="1975" spans="1:5">
      <c r="A1975" s="51">
        <v>9231</v>
      </c>
      <c r="B1975" s="51" t="s">
        <v>2209</v>
      </c>
      <c r="C1975" s="51" t="s">
        <v>2208</v>
      </c>
      <c r="D1975" s="51" t="s">
        <v>2035</v>
      </c>
      <c r="E1975" s="51" t="str">
        <v>Wiler (Lötschen)</v>
      </c>
    </row>
    <row r="1976" spans="1:5">
      <c r="A1976" s="51">
        <v>9243</v>
      </c>
      <c r="B1976" s="51" t="s">
        <v>2210</v>
      </c>
      <c r="C1976" s="51" t="s">
        <v>2210</v>
      </c>
      <c r="D1976" s="51" t="s">
        <v>2035</v>
      </c>
      <c r="E1976" s="51" t="str">
        <v>Mörel-Filet</v>
      </c>
    </row>
    <row r="1977" spans="1:5">
      <c r="A1977" s="51">
        <v>9532</v>
      </c>
      <c r="B1977" s="51" t="s">
        <v>2211</v>
      </c>
      <c r="C1977" s="51" t="s">
        <v>2210</v>
      </c>
      <c r="D1977" s="51" t="s">
        <v>2035</v>
      </c>
      <c r="E1977" s="51" t="str">
        <v>Steg-Hohtenn</v>
      </c>
    </row>
    <row r="1978" spans="1:5">
      <c r="A1978" s="51">
        <v>9536</v>
      </c>
      <c r="B1978" s="51" t="s">
        <v>2212</v>
      </c>
      <c r="C1978" s="51" t="s">
        <v>2210</v>
      </c>
      <c r="D1978" s="51" t="s">
        <v>2035</v>
      </c>
      <c r="E1978" s="51" t="str">
        <v>Bettmeralp</v>
      </c>
    </row>
    <row r="1979" spans="1:5">
      <c r="A1979" s="51">
        <v>9604</v>
      </c>
      <c r="B1979" s="51" t="s">
        <v>2213</v>
      </c>
      <c r="C1979" s="51" t="s">
        <v>2210</v>
      </c>
      <c r="D1979" s="51" t="s">
        <v>2035</v>
      </c>
      <c r="E1979" s="51" t="str">
        <v>Collonges</v>
      </c>
    </row>
    <row r="1980" spans="1:5">
      <c r="A1980" s="51">
        <v>9240</v>
      </c>
      <c r="B1980" s="51" t="s">
        <v>2214</v>
      </c>
      <c r="C1980" s="51" t="s">
        <v>2215</v>
      </c>
      <c r="D1980" s="51" t="s">
        <v>2035</v>
      </c>
      <c r="E1980" s="51" t="str">
        <v>Dorénaz</v>
      </c>
    </row>
    <row r="1981" spans="1:5">
      <c r="A1981" s="51">
        <v>9242</v>
      </c>
      <c r="B1981" s="51" t="s">
        <v>2215</v>
      </c>
      <c r="C1981" s="51" t="s">
        <v>2215</v>
      </c>
      <c r="D1981" s="51" t="s">
        <v>2035</v>
      </c>
      <c r="E1981" s="51" t="str">
        <v>Evionnaz</v>
      </c>
    </row>
    <row r="1982" spans="1:5">
      <c r="A1982" s="51">
        <v>9248</v>
      </c>
      <c r="B1982" s="51" t="s">
        <v>2216</v>
      </c>
      <c r="C1982" s="51" t="s">
        <v>2215</v>
      </c>
      <c r="D1982" s="51" t="s">
        <v>2035</v>
      </c>
      <c r="E1982" s="51" t="str">
        <v>Finhaut</v>
      </c>
    </row>
    <row r="1983" spans="1:5">
      <c r="A1983" s="51">
        <v>9240</v>
      </c>
      <c r="B1983" s="51" t="s">
        <v>2217</v>
      </c>
      <c r="C1983" s="51" t="s">
        <v>2217</v>
      </c>
      <c r="D1983" s="51" t="s">
        <v>2035</v>
      </c>
      <c r="E1983" s="51" t="str">
        <v>Massongex</v>
      </c>
    </row>
    <row r="1984" spans="1:5">
      <c r="A1984" s="51">
        <v>9244</v>
      </c>
      <c r="B1984" s="51" t="s">
        <v>2218</v>
      </c>
      <c r="C1984" s="51" t="s">
        <v>2217</v>
      </c>
      <c r="D1984" s="51" t="s">
        <v>2035</v>
      </c>
      <c r="E1984" s="51" t="str">
        <v>Saint-Maurice</v>
      </c>
    </row>
    <row r="1985" spans="1:5">
      <c r="A1985" s="51">
        <v>9247</v>
      </c>
      <c r="B1985" s="51" t="s">
        <v>2219</v>
      </c>
      <c r="C1985" s="51" t="s">
        <v>2217</v>
      </c>
      <c r="D1985" s="51" t="s">
        <v>2035</v>
      </c>
      <c r="E1985" s="51" t="str">
        <v>Salvan</v>
      </c>
    </row>
    <row r="1986" spans="1:5">
      <c r="A1986" s="51">
        <v>9249</v>
      </c>
      <c r="B1986" s="51" t="s">
        <v>2220</v>
      </c>
      <c r="C1986" s="51" t="s">
        <v>2217</v>
      </c>
      <c r="D1986" s="51" t="s">
        <v>2035</v>
      </c>
      <c r="E1986" s="51" t="str">
        <v>Vernayaz</v>
      </c>
    </row>
    <row r="1987" spans="1:5">
      <c r="A1987" s="51">
        <v>9249</v>
      </c>
      <c r="B1987" s="51" t="s">
        <v>2221</v>
      </c>
      <c r="C1987" s="51" t="s">
        <v>2217</v>
      </c>
      <c r="D1987" s="51" t="s">
        <v>2035</v>
      </c>
      <c r="E1987" s="51" t="str">
        <v>Vérossaz</v>
      </c>
    </row>
    <row r="1988" spans="1:5">
      <c r="A1988" s="51">
        <v>9249</v>
      </c>
      <c r="B1988" s="51" t="s">
        <v>2222</v>
      </c>
      <c r="C1988" s="51" t="s">
        <v>2217</v>
      </c>
      <c r="D1988" s="51" t="s">
        <v>2035</v>
      </c>
      <c r="E1988" s="51" t="str">
        <v>Chalais</v>
      </c>
    </row>
    <row r="1989" spans="1:5">
      <c r="A1989" s="51">
        <v>9246</v>
      </c>
      <c r="B1989" s="51" t="s">
        <v>2223</v>
      </c>
      <c r="C1989" s="51" t="s">
        <v>2223</v>
      </c>
      <c r="D1989" s="51" t="s">
        <v>2035</v>
      </c>
      <c r="E1989" s="51" t="str">
        <v>Chippis</v>
      </c>
    </row>
    <row r="1990" spans="1:5">
      <c r="A1990" s="51">
        <v>9525</v>
      </c>
      <c r="B1990" s="51" t="s">
        <v>2224</v>
      </c>
      <c r="C1990" s="51" t="s">
        <v>2225</v>
      </c>
      <c r="D1990" s="51" t="s">
        <v>2035</v>
      </c>
      <c r="E1990" s="51" t="str">
        <v>Grône</v>
      </c>
    </row>
    <row r="1991" spans="1:5">
      <c r="A1991" s="51">
        <v>9526</v>
      </c>
      <c r="B1991" s="51" t="s">
        <v>2226</v>
      </c>
      <c r="C1991" s="51" t="s">
        <v>2225</v>
      </c>
      <c r="D1991" s="51" t="s">
        <v>2035</v>
      </c>
      <c r="E1991" s="51" t="str">
        <v>Icogne</v>
      </c>
    </row>
    <row r="1992" spans="1:5">
      <c r="A1992" s="51">
        <v>9527</v>
      </c>
      <c r="B1992" s="51" t="s">
        <v>2225</v>
      </c>
      <c r="C1992" s="51" t="s">
        <v>2225</v>
      </c>
      <c r="D1992" s="51" t="s">
        <v>2035</v>
      </c>
      <c r="E1992" s="51" t="str">
        <v>Lens</v>
      </c>
    </row>
    <row r="1993" spans="1:5">
      <c r="A1993" s="51">
        <v>9203</v>
      </c>
      <c r="B1993" s="51" t="s">
        <v>2227</v>
      </c>
      <c r="C1993" s="51" t="s">
        <v>2228</v>
      </c>
      <c r="D1993" s="51" t="s">
        <v>2035</v>
      </c>
      <c r="E1993" s="51" t="str">
        <v>Saint-Léonard</v>
      </c>
    </row>
    <row r="1994" spans="1:5">
      <c r="A1994" s="51">
        <v>9245</v>
      </c>
      <c r="B1994" s="51" t="s">
        <v>2228</v>
      </c>
      <c r="C1994" s="51" t="s">
        <v>2228</v>
      </c>
      <c r="D1994" s="51" t="s">
        <v>2035</v>
      </c>
      <c r="E1994" s="51" t="str">
        <v>Sierre</v>
      </c>
    </row>
    <row r="1995" spans="1:5">
      <c r="A1995" s="51">
        <v>9245</v>
      </c>
      <c r="B1995" s="51" t="s">
        <v>2229</v>
      </c>
      <c r="C1995" s="51" t="s">
        <v>2228</v>
      </c>
      <c r="D1995" s="51" t="s">
        <v>2035</v>
      </c>
      <c r="E1995" s="51" t="str">
        <v>Anniviers</v>
      </c>
    </row>
    <row r="1996" spans="1:5">
      <c r="A1996" s="51">
        <v>9523</v>
      </c>
      <c r="B1996" s="51" t="s">
        <v>2230</v>
      </c>
      <c r="C1996" s="51" t="s">
        <v>2231</v>
      </c>
      <c r="D1996" s="51" t="s">
        <v>2035</v>
      </c>
      <c r="E1996" s="51" t="str">
        <v>Crans-Montana</v>
      </c>
    </row>
    <row r="1997" spans="1:5">
      <c r="A1997" s="51">
        <v>9524</v>
      </c>
      <c r="B1997" s="51" t="s">
        <v>2232</v>
      </c>
      <c r="C1997" s="51" t="s">
        <v>2231</v>
      </c>
      <c r="D1997" s="51" t="s">
        <v>2035</v>
      </c>
      <c r="E1997" s="51" t="str">
        <v>Noble-Contrée</v>
      </c>
    </row>
    <row r="1998" spans="1:5">
      <c r="A1998" s="51">
        <v>9500</v>
      </c>
      <c r="B1998" s="51" t="s">
        <v>2188</v>
      </c>
      <c r="C1998" s="51" t="s">
        <v>2233</v>
      </c>
      <c r="D1998" s="51" t="s">
        <v>2035</v>
      </c>
      <c r="E1998" s="51" t="str">
        <v>Arbaz</v>
      </c>
    </row>
    <row r="1999" spans="1:5">
      <c r="A1999" s="51">
        <v>9512</v>
      </c>
      <c r="B1999" s="51" t="s">
        <v>2234</v>
      </c>
      <c r="C1999" s="51" t="s">
        <v>2233</v>
      </c>
      <c r="D1999" s="51" t="s">
        <v>2035</v>
      </c>
      <c r="E1999" s="51" t="str">
        <v>Grimisuat</v>
      </c>
    </row>
    <row r="2000" spans="1:5">
      <c r="A2000" s="51">
        <v>9552</v>
      </c>
      <c r="B2000" s="51" t="s">
        <v>2235</v>
      </c>
      <c r="C2000" s="51" t="s">
        <v>2233</v>
      </c>
      <c r="D2000" s="51" t="s">
        <v>2035</v>
      </c>
      <c r="E2000" s="51" t="str">
        <v>Savièse</v>
      </c>
    </row>
    <row r="2001" spans="1:5">
      <c r="A2001" s="51">
        <v>9204</v>
      </c>
      <c r="B2001" s="51" t="s">
        <v>2236</v>
      </c>
      <c r="C2001" s="51" t="s">
        <v>2237</v>
      </c>
      <c r="D2001" s="51" t="s">
        <v>2035</v>
      </c>
      <c r="E2001" s="51" t="str">
        <v>Sion</v>
      </c>
    </row>
    <row r="2002" spans="1:5">
      <c r="A2002" s="51">
        <v>9030</v>
      </c>
      <c r="B2002" s="51" t="s">
        <v>2238</v>
      </c>
      <c r="C2002" s="51" t="s">
        <v>2239</v>
      </c>
      <c r="D2002" s="51" t="s">
        <v>2035</v>
      </c>
      <c r="E2002" s="51" t="str">
        <v>Veysonnaz</v>
      </c>
    </row>
    <row r="2003" spans="1:5">
      <c r="A2003" s="51">
        <v>9030</v>
      </c>
      <c r="B2003" s="51" t="s">
        <v>2240</v>
      </c>
      <c r="C2003" s="51" t="s">
        <v>2239</v>
      </c>
      <c r="D2003" s="51" t="s">
        <v>2035</v>
      </c>
      <c r="E2003" s="51" t="str">
        <v>Baltschieder</v>
      </c>
    </row>
    <row r="2004" spans="1:5">
      <c r="A2004" s="51">
        <v>9032</v>
      </c>
      <c r="B2004" s="51" t="s">
        <v>2241</v>
      </c>
      <c r="C2004" s="51" t="s">
        <v>2239</v>
      </c>
      <c r="D2004" s="51" t="s">
        <v>2035</v>
      </c>
      <c r="E2004" s="51" t="str">
        <v>Eisten</v>
      </c>
    </row>
    <row r="2005" spans="1:5">
      <c r="A2005" s="51">
        <v>9200</v>
      </c>
      <c r="B2005" s="51" t="s">
        <v>2242</v>
      </c>
      <c r="C2005" s="51" t="s">
        <v>2243</v>
      </c>
      <c r="D2005" s="51" t="s">
        <v>2035</v>
      </c>
      <c r="E2005" s="51" t="str">
        <v>Embd</v>
      </c>
    </row>
    <row r="2006" spans="1:5">
      <c r="A2006" s="51">
        <v>9212</v>
      </c>
      <c r="B2006" s="51" t="s">
        <v>2244</v>
      </c>
      <c r="C2006" s="51" t="s">
        <v>2243</v>
      </c>
      <c r="D2006" s="51" t="s">
        <v>2035</v>
      </c>
      <c r="E2006" s="51" t="str">
        <v>Grächen</v>
      </c>
    </row>
    <row r="2007" spans="1:5">
      <c r="A2007" s="51">
        <v>9205</v>
      </c>
      <c r="B2007" s="51" t="s">
        <v>2245</v>
      </c>
      <c r="C2007" s="51" t="s">
        <v>2245</v>
      </c>
      <c r="D2007" s="51" t="s">
        <v>2035</v>
      </c>
      <c r="E2007" s="51" t="str">
        <v>Lalden</v>
      </c>
    </row>
    <row r="2008" spans="1:5">
      <c r="A2008" s="51">
        <v>9304</v>
      </c>
      <c r="B2008" s="51" t="s">
        <v>2246</v>
      </c>
      <c r="C2008" s="51" t="s">
        <v>2245</v>
      </c>
      <c r="D2008" s="51" t="s">
        <v>2035</v>
      </c>
      <c r="E2008" s="51" t="str">
        <v>Randa</v>
      </c>
    </row>
    <row r="2009" spans="1:5">
      <c r="A2009" s="51">
        <v>7077</v>
      </c>
      <c r="B2009" s="51" t="s">
        <v>2247</v>
      </c>
      <c r="C2009" s="51" t="s">
        <v>2248</v>
      </c>
      <c r="D2009" s="51" t="s">
        <v>2249</v>
      </c>
      <c r="E2009" s="51" t="str">
        <v>Saas-Almagell</v>
      </c>
    </row>
    <row r="2010" spans="1:5">
      <c r="A2010" s="51">
        <v>7078</v>
      </c>
      <c r="B2010" s="51" t="s">
        <v>2250</v>
      </c>
      <c r="C2010" s="51" t="s">
        <v>2248</v>
      </c>
      <c r="D2010" s="51" t="s">
        <v>2249</v>
      </c>
      <c r="E2010" s="51" t="str">
        <v>Saas-Balen</v>
      </c>
    </row>
    <row r="2011" spans="1:5">
      <c r="A2011" s="51">
        <v>7082</v>
      </c>
      <c r="B2011" s="51" t="s">
        <v>2248</v>
      </c>
      <c r="C2011" s="51" t="s">
        <v>2248</v>
      </c>
      <c r="D2011" s="51" t="s">
        <v>2249</v>
      </c>
      <c r="E2011" s="51" t="str">
        <v>Saas-Fee</v>
      </c>
    </row>
    <row r="2012" spans="1:5">
      <c r="A2012" s="51">
        <v>7450</v>
      </c>
      <c r="B2012" s="51" t="s">
        <v>2251</v>
      </c>
      <c r="C2012" s="51" t="s">
        <v>2248</v>
      </c>
      <c r="D2012" s="51" t="s">
        <v>2249</v>
      </c>
      <c r="E2012" s="51" t="str">
        <v>Saas-Grund</v>
      </c>
    </row>
    <row r="2013" spans="1:5">
      <c r="A2013" s="51">
        <v>7083</v>
      </c>
      <c r="B2013" s="51" t="s">
        <v>2252</v>
      </c>
      <c r="C2013" s="51" t="s">
        <v>2252</v>
      </c>
      <c r="D2013" s="51" t="s">
        <v>2249</v>
      </c>
      <c r="E2013" s="51" t="str">
        <v>St. Niklaus</v>
      </c>
    </row>
    <row r="2014" spans="1:5">
      <c r="A2014" s="51">
        <v>7493</v>
      </c>
      <c r="B2014" s="51" t="s">
        <v>2253</v>
      </c>
      <c r="C2014" s="51" t="s">
        <v>2254</v>
      </c>
      <c r="D2014" s="51" t="s">
        <v>2249</v>
      </c>
      <c r="E2014" s="51" t="str">
        <v>Stalden (VS)</v>
      </c>
    </row>
    <row r="2015" spans="1:5">
      <c r="A2015" s="51">
        <v>7084</v>
      </c>
      <c r="B2015" s="51" t="s">
        <v>2255</v>
      </c>
      <c r="C2015" s="51" t="s">
        <v>2256</v>
      </c>
      <c r="D2015" s="51" t="s">
        <v>2249</v>
      </c>
      <c r="E2015" s="51" t="str">
        <v>Staldenried</v>
      </c>
    </row>
    <row r="2016" spans="1:5">
      <c r="A2016" s="51">
        <v>7450</v>
      </c>
      <c r="B2016" s="51" t="s">
        <v>2251</v>
      </c>
      <c r="C2016" s="51" t="s">
        <v>2256</v>
      </c>
      <c r="D2016" s="51" t="s">
        <v>2249</v>
      </c>
      <c r="E2016" s="51" t="str">
        <v>Täsch</v>
      </c>
    </row>
    <row r="2017" spans="1:5">
      <c r="A2017" s="51">
        <v>7451</v>
      </c>
      <c r="B2017" s="51" t="s">
        <v>2257</v>
      </c>
      <c r="C2017" s="51" t="s">
        <v>2256</v>
      </c>
      <c r="D2017" s="51" t="s">
        <v>2249</v>
      </c>
      <c r="E2017" s="51" t="str">
        <v>Törbel</v>
      </c>
    </row>
    <row r="2018" spans="1:5">
      <c r="A2018" s="51">
        <v>7458</v>
      </c>
      <c r="B2018" s="51" t="s">
        <v>2258</v>
      </c>
      <c r="C2018" s="51" t="s">
        <v>2256</v>
      </c>
      <c r="D2018" s="51" t="s">
        <v>2249</v>
      </c>
      <c r="E2018" s="51" t="str">
        <v>Visp</v>
      </c>
    </row>
    <row r="2019" spans="1:5">
      <c r="A2019" s="51">
        <v>7459</v>
      </c>
      <c r="B2019" s="51" t="s">
        <v>2259</v>
      </c>
      <c r="C2019" s="51" t="s">
        <v>2256</v>
      </c>
      <c r="D2019" s="51" t="s">
        <v>2249</v>
      </c>
      <c r="E2019" s="51" t="str">
        <v>Visperterminen</v>
      </c>
    </row>
    <row r="2020" spans="1:5">
      <c r="A2020" s="51">
        <v>7472</v>
      </c>
      <c r="B2020" s="51" t="s">
        <v>2260</v>
      </c>
      <c r="C2020" s="51" t="s">
        <v>2256</v>
      </c>
      <c r="D2020" s="51" t="s">
        <v>2249</v>
      </c>
      <c r="E2020" s="51" t="str">
        <v>Zeneggen</v>
      </c>
    </row>
    <row r="2021" spans="1:5">
      <c r="A2021" s="51">
        <v>7473</v>
      </c>
      <c r="B2021" s="51" t="s">
        <v>2261</v>
      </c>
      <c r="C2021" s="51" t="s">
        <v>2256</v>
      </c>
      <c r="D2021" s="51" t="s">
        <v>2249</v>
      </c>
      <c r="E2021" s="51" t="str">
        <v>Zermatt</v>
      </c>
    </row>
    <row r="2022" spans="1:5">
      <c r="A2022" s="51">
        <v>7492</v>
      </c>
      <c r="B2022" s="51" t="s">
        <v>2262</v>
      </c>
      <c r="C2022" s="51" t="s">
        <v>2256</v>
      </c>
      <c r="D2022" s="51" t="s">
        <v>2249</v>
      </c>
      <c r="E2022" s="51" t="str">
        <v>Boudry</v>
      </c>
    </row>
    <row r="2023" spans="1:5">
      <c r="A2023" s="51">
        <v>7452</v>
      </c>
      <c r="B2023" s="51" t="s">
        <v>2263</v>
      </c>
      <c r="C2023" s="51" t="s">
        <v>2264</v>
      </c>
      <c r="D2023" s="51" t="s">
        <v>2249</v>
      </c>
      <c r="E2023" s="51" t="str">
        <v>Cortaillod</v>
      </c>
    </row>
    <row r="2024" spans="1:5">
      <c r="A2024" s="51">
        <v>7453</v>
      </c>
      <c r="B2024" s="51" t="s">
        <v>2265</v>
      </c>
      <c r="C2024" s="51" t="s">
        <v>2264</v>
      </c>
      <c r="D2024" s="51" t="s">
        <v>2249</v>
      </c>
      <c r="E2024" s="51" t="str">
        <v>Rochefort</v>
      </c>
    </row>
    <row r="2025" spans="1:5">
      <c r="A2025" s="51">
        <v>7454</v>
      </c>
      <c r="B2025" s="51" t="s">
        <v>2266</v>
      </c>
      <c r="C2025" s="51" t="s">
        <v>2264</v>
      </c>
      <c r="D2025" s="51" t="s">
        <v>2249</v>
      </c>
      <c r="E2025" s="51" t="str">
        <v>Milvignes</v>
      </c>
    </row>
    <row r="2026" spans="1:5">
      <c r="A2026" s="51">
        <v>7455</v>
      </c>
      <c r="B2026" s="51" t="s">
        <v>2267</v>
      </c>
      <c r="C2026" s="51" t="s">
        <v>2264</v>
      </c>
      <c r="D2026" s="51" t="s">
        <v>2249</v>
      </c>
      <c r="E2026" s="51" t="str">
        <v>La Grande Béroche</v>
      </c>
    </row>
    <row r="2027" spans="1:5">
      <c r="A2027" s="51">
        <v>7456</v>
      </c>
      <c r="B2027" s="51" t="s">
        <v>2268</v>
      </c>
      <c r="C2027" s="51" t="s">
        <v>2264</v>
      </c>
      <c r="D2027" s="51" t="s">
        <v>2249</v>
      </c>
      <c r="E2027" s="51" t="str">
        <v>La Chaux-de-Fonds</v>
      </c>
    </row>
    <row r="2028" spans="1:5">
      <c r="A2028" s="51">
        <v>7456</v>
      </c>
      <c r="B2028" s="51" t="s">
        <v>2269</v>
      </c>
      <c r="C2028" s="51" t="s">
        <v>2264</v>
      </c>
      <c r="D2028" s="51" t="s">
        <v>2249</v>
      </c>
      <c r="E2028" s="51" t="str">
        <v>Les Planchettes</v>
      </c>
    </row>
    <row r="2029" spans="1:5">
      <c r="A2029" s="51">
        <v>7457</v>
      </c>
      <c r="B2029" s="51" t="s">
        <v>2270</v>
      </c>
      <c r="C2029" s="51" t="s">
        <v>2264</v>
      </c>
      <c r="D2029" s="51" t="s">
        <v>2249</v>
      </c>
      <c r="E2029" s="51" t="str">
        <v>La Sagne</v>
      </c>
    </row>
    <row r="2030" spans="1:5">
      <c r="A2030" s="51">
        <v>7460</v>
      </c>
      <c r="B2030" s="51" t="s">
        <v>2271</v>
      </c>
      <c r="C2030" s="51" t="s">
        <v>2264</v>
      </c>
      <c r="D2030" s="51" t="s">
        <v>2249</v>
      </c>
      <c r="E2030" s="51" t="str">
        <v>La Brévine</v>
      </c>
    </row>
    <row r="2031" spans="1:5">
      <c r="A2031" s="51">
        <v>7462</v>
      </c>
      <c r="B2031" s="51" t="s">
        <v>2272</v>
      </c>
      <c r="C2031" s="51" t="s">
        <v>2264</v>
      </c>
      <c r="D2031" s="51" t="s">
        <v>2249</v>
      </c>
      <c r="E2031" s="51" t="str">
        <v>Brot-Plamboz</v>
      </c>
    </row>
    <row r="2032" spans="1:5">
      <c r="A2032" s="51">
        <v>7463</v>
      </c>
      <c r="B2032" s="51" t="s">
        <v>2273</v>
      </c>
      <c r="C2032" s="51" t="s">
        <v>2264</v>
      </c>
      <c r="D2032" s="51" t="s">
        <v>2249</v>
      </c>
      <c r="E2032" s="51" t="str">
        <v>Le Cerneux-Péquignot</v>
      </c>
    </row>
    <row r="2033" spans="1:5">
      <c r="A2033" s="51">
        <v>7463</v>
      </c>
      <c r="B2033" s="51" t="s">
        <v>2273</v>
      </c>
      <c r="C2033" s="51" t="s">
        <v>2264</v>
      </c>
      <c r="D2033" s="51" t="s">
        <v>2249</v>
      </c>
      <c r="E2033" s="51" t="str">
        <v>La Chaux-du-Milieu</v>
      </c>
    </row>
    <row r="2034" spans="1:5">
      <c r="A2034" s="51">
        <v>7464</v>
      </c>
      <c r="B2034" s="51" t="s">
        <v>2274</v>
      </c>
      <c r="C2034" s="51" t="s">
        <v>2264</v>
      </c>
      <c r="D2034" s="51" t="s">
        <v>2249</v>
      </c>
      <c r="E2034" s="51" t="str">
        <v>Le Locle</v>
      </c>
    </row>
    <row r="2035" spans="1:5">
      <c r="A2035" s="51">
        <v>7477</v>
      </c>
      <c r="B2035" s="51" t="s">
        <v>2275</v>
      </c>
      <c r="C2035" s="51" t="s">
        <v>2276</v>
      </c>
      <c r="D2035" s="51" t="s">
        <v>2249</v>
      </c>
      <c r="E2035" s="51" t="str">
        <v>Les Ponts-de-Martel</v>
      </c>
    </row>
    <row r="2036" spans="1:5">
      <c r="A2036" s="51">
        <v>7482</v>
      </c>
      <c r="B2036" s="51" t="s">
        <v>2277</v>
      </c>
      <c r="C2036" s="51" t="s">
        <v>2276</v>
      </c>
      <c r="D2036" s="51" t="s">
        <v>2249</v>
      </c>
      <c r="E2036" s="51" t="str">
        <v>Cornaux</v>
      </c>
    </row>
    <row r="2037" spans="1:5">
      <c r="A2037" s="51">
        <v>7482</v>
      </c>
      <c r="B2037" s="51" t="s">
        <v>2278</v>
      </c>
      <c r="C2037" s="51" t="s">
        <v>2276</v>
      </c>
      <c r="D2037" s="51" t="s">
        <v>2249</v>
      </c>
      <c r="E2037" s="51" t="str">
        <v>Cressier (NE)</v>
      </c>
    </row>
    <row r="2038" spans="1:5">
      <c r="A2038" s="51">
        <v>7482</v>
      </c>
      <c r="B2038" s="51" t="s">
        <v>2279</v>
      </c>
      <c r="C2038" s="51" t="s">
        <v>2276</v>
      </c>
      <c r="D2038" s="51" t="s">
        <v>2249</v>
      </c>
      <c r="E2038" s="51" t="str">
        <v>Enges</v>
      </c>
    </row>
    <row r="2039" spans="1:5">
      <c r="A2039" s="51">
        <v>7484</v>
      </c>
      <c r="B2039" s="51" t="s">
        <v>2280</v>
      </c>
      <c r="C2039" s="51" t="s">
        <v>2276</v>
      </c>
      <c r="D2039" s="51" t="s">
        <v>2249</v>
      </c>
      <c r="E2039" s="51" t="str">
        <v>Hauterive (NE)</v>
      </c>
    </row>
    <row r="2040" spans="1:5">
      <c r="A2040" s="51">
        <v>7743</v>
      </c>
      <c r="B2040" s="51" t="s">
        <v>2281</v>
      </c>
      <c r="C2040" s="51" t="s">
        <v>2281</v>
      </c>
      <c r="D2040" s="51" t="s">
        <v>2249</v>
      </c>
      <c r="E2040" s="51" t="str">
        <v>Le Landeron</v>
      </c>
    </row>
    <row r="2041" spans="1:5">
      <c r="A2041" s="51">
        <v>7744</v>
      </c>
      <c r="B2041" s="51" t="s">
        <v>2282</v>
      </c>
      <c r="C2041" s="51" t="s">
        <v>2281</v>
      </c>
      <c r="D2041" s="51" t="s">
        <v>2249</v>
      </c>
      <c r="E2041" s="51" t="str">
        <v>Lignières</v>
      </c>
    </row>
    <row r="2042" spans="1:5">
      <c r="A2042" s="51">
        <v>7747</v>
      </c>
      <c r="B2042" s="51" t="s">
        <v>2283</v>
      </c>
      <c r="C2042" s="51" t="s">
        <v>2281</v>
      </c>
      <c r="D2042" s="51" t="s">
        <v>2249</v>
      </c>
      <c r="E2042" s="51" t="str">
        <v>Neuchâtel</v>
      </c>
    </row>
    <row r="2043" spans="1:5">
      <c r="A2043" s="51">
        <v>7748</v>
      </c>
      <c r="B2043" s="51" t="s">
        <v>2284</v>
      </c>
      <c r="C2043" s="51" t="s">
        <v>2281</v>
      </c>
      <c r="D2043" s="51" t="s">
        <v>2249</v>
      </c>
      <c r="E2043" s="51" t="str">
        <v>Saint-Blaise</v>
      </c>
    </row>
    <row r="2044" spans="1:5">
      <c r="A2044" s="51">
        <v>7710</v>
      </c>
      <c r="B2044" s="51" t="s">
        <v>2285</v>
      </c>
      <c r="C2044" s="51" t="s">
        <v>2286</v>
      </c>
      <c r="D2044" s="51" t="s">
        <v>2249</v>
      </c>
      <c r="E2044" s="51" t="str">
        <v>La Tène</v>
      </c>
    </row>
    <row r="2045" spans="1:5">
      <c r="A2045" s="51">
        <v>7710</v>
      </c>
      <c r="B2045" s="51" t="s">
        <v>2287</v>
      </c>
      <c r="C2045" s="51" t="s">
        <v>2286</v>
      </c>
      <c r="D2045" s="51" t="s">
        <v>2249</v>
      </c>
      <c r="E2045" s="51" t="str">
        <v>Val-de-Ruz</v>
      </c>
    </row>
    <row r="2046" spans="1:5">
      <c r="A2046" s="51">
        <v>7741</v>
      </c>
      <c r="B2046" s="51" t="s">
        <v>2288</v>
      </c>
      <c r="C2046" s="51" t="s">
        <v>2286</v>
      </c>
      <c r="D2046" s="51" t="s">
        <v>2249</v>
      </c>
      <c r="E2046" s="51" t="str">
        <v>La Côte-aux-Fées</v>
      </c>
    </row>
    <row r="2047" spans="1:5">
      <c r="A2047" s="51">
        <v>7742</v>
      </c>
      <c r="B2047" s="51" t="s">
        <v>2286</v>
      </c>
      <c r="C2047" s="51" t="s">
        <v>2286</v>
      </c>
      <c r="D2047" s="51" t="s">
        <v>2249</v>
      </c>
      <c r="E2047" s="51" t="str">
        <v>Les Verrières</v>
      </c>
    </row>
    <row r="2048" spans="1:5">
      <c r="A2048" s="51">
        <v>7742</v>
      </c>
      <c r="B2048" s="51" t="s">
        <v>2289</v>
      </c>
      <c r="C2048" s="51" t="s">
        <v>2286</v>
      </c>
      <c r="D2048" s="51" t="s">
        <v>2249</v>
      </c>
      <c r="E2048" s="51" t="str">
        <v>Val-de-Travers</v>
      </c>
    </row>
    <row r="2049" spans="1:5">
      <c r="A2049" s="51">
        <v>7742</v>
      </c>
      <c r="B2049" s="51" t="s">
        <v>2290</v>
      </c>
      <c r="C2049" s="51" t="s">
        <v>2286</v>
      </c>
      <c r="D2049" s="51" t="s">
        <v>2249</v>
      </c>
      <c r="E2049" s="51" t="str">
        <v>Aire-la-Ville</v>
      </c>
    </row>
    <row r="2050" spans="1:5">
      <c r="A2050" s="51">
        <v>7743</v>
      </c>
      <c r="B2050" s="51" t="s">
        <v>2291</v>
      </c>
      <c r="C2050" s="51" t="s">
        <v>2286</v>
      </c>
      <c r="D2050" s="51" t="s">
        <v>2249</v>
      </c>
      <c r="E2050" s="51" t="str">
        <v>Anières</v>
      </c>
    </row>
    <row r="2051" spans="1:5">
      <c r="A2051" s="51">
        <v>7745</v>
      </c>
      <c r="B2051" s="51" t="s">
        <v>2292</v>
      </c>
      <c r="C2051" s="51" t="s">
        <v>2286</v>
      </c>
      <c r="D2051" s="51" t="s">
        <v>2249</v>
      </c>
      <c r="E2051" s="51" t="str">
        <v>Avully</v>
      </c>
    </row>
    <row r="2052" spans="1:5">
      <c r="A2052" s="51">
        <v>7746</v>
      </c>
      <c r="B2052" s="51" t="s">
        <v>2293</v>
      </c>
      <c r="C2052" s="51" t="s">
        <v>2286</v>
      </c>
      <c r="D2052" s="51" t="s">
        <v>2249</v>
      </c>
      <c r="E2052" s="51" t="str">
        <v>Avusy</v>
      </c>
    </row>
    <row r="2053" spans="1:5">
      <c r="A2053" s="51">
        <v>7153</v>
      </c>
      <c r="B2053" s="51" t="s">
        <v>2294</v>
      </c>
      <c r="C2053" s="51" t="s">
        <v>2294</v>
      </c>
      <c r="D2053" s="51" t="s">
        <v>2249</v>
      </c>
      <c r="E2053" s="51" t="str">
        <v>Bardonnex</v>
      </c>
    </row>
    <row r="2054" spans="1:5">
      <c r="A2054" s="51">
        <v>7031</v>
      </c>
      <c r="B2054" s="51" t="s">
        <v>2295</v>
      </c>
      <c r="C2054" s="51" t="s">
        <v>2296</v>
      </c>
      <c r="D2054" s="51" t="s">
        <v>2249</v>
      </c>
      <c r="E2054" s="51" t="str">
        <v>Bellevue</v>
      </c>
    </row>
    <row r="2055" spans="1:5">
      <c r="A2055" s="51">
        <v>7032</v>
      </c>
      <c r="B2055" s="51" t="s">
        <v>2297</v>
      </c>
      <c r="C2055" s="51" t="s">
        <v>2296</v>
      </c>
      <c r="D2055" s="51" t="s">
        <v>2249</v>
      </c>
      <c r="E2055" s="51" t="str">
        <v>Bernex</v>
      </c>
    </row>
    <row r="2056" spans="1:5">
      <c r="A2056" s="51">
        <v>7152</v>
      </c>
      <c r="B2056" s="51" t="s">
        <v>2298</v>
      </c>
      <c r="C2056" s="51" t="s">
        <v>2298</v>
      </c>
      <c r="D2056" s="51" t="s">
        <v>2249</v>
      </c>
      <c r="E2056" s="51" t="str">
        <v>Carouge (GE)</v>
      </c>
    </row>
    <row r="2057" spans="1:5">
      <c r="A2057" s="51">
        <v>7151</v>
      </c>
      <c r="B2057" s="51" t="s">
        <v>2299</v>
      </c>
      <c r="C2057" s="51" t="s">
        <v>2299</v>
      </c>
      <c r="D2057" s="51" t="s">
        <v>2249</v>
      </c>
      <c r="E2057" s="51" t="str">
        <v>Cartigny</v>
      </c>
    </row>
    <row r="2058" spans="1:5">
      <c r="A2058" s="51">
        <v>7116</v>
      </c>
      <c r="B2058" s="51" t="s">
        <v>2300</v>
      </c>
      <c r="C2058" s="51" t="s">
        <v>2301</v>
      </c>
      <c r="D2058" s="51" t="s">
        <v>2249</v>
      </c>
      <c r="E2058" s="51" t="str">
        <v>Céligny</v>
      </c>
    </row>
    <row r="2059" spans="1:5">
      <c r="A2059" s="51">
        <v>7132</v>
      </c>
      <c r="B2059" s="51" t="s">
        <v>2301</v>
      </c>
      <c r="C2059" s="51" t="s">
        <v>2301</v>
      </c>
      <c r="D2059" s="51" t="s">
        <v>2249</v>
      </c>
      <c r="E2059" s="51" t="str">
        <v>Chancy</v>
      </c>
    </row>
    <row r="2060" spans="1:5">
      <c r="A2060" s="51">
        <v>7110</v>
      </c>
      <c r="B2060" s="51" t="s">
        <v>2302</v>
      </c>
      <c r="C2060" s="51" t="s">
        <v>2303</v>
      </c>
      <c r="D2060" s="51" t="s">
        <v>2249</v>
      </c>
      <c r="E2060" s="51" t="str">
        <v>Chêne-Bougeries</v>
      </c>
    </row>
    <row r="2061" spans="1:5">
      <c r="A2061" s="51">
        <v>7113</v>
      </c>
      <c r="B2061" s="51" t="s">
        <v>2304</v>
      </c>
      <c r="C2061" s="51" t="s">
        <v>2303</v>
      </c>
      <c r="D2061" s="51" t="s">
        <v>2249</v>
      </c>
      <c r="E2061" s="51" t="str">
        <v>Chêne-Bourg</v>
      </c>
    </row>
    <row r="2062" spans="1:5">
      <c r="A2062" s="51">
        <v>7114</v>
      </c>
      <c r="B2062" s="51" t="s">
        <v>2305</v>
      </c>
      <c r="C2062" s="51" t="s">
        <v>2303</v>
      </c>
      <c r="D2062" s="51" t="s">
        <v>2249</v>
      </c>
      <c r="E2062" s="51" t="str">
        <v>Choulex</v>
      </c>
    </row>
    <row r="2063" spans="1:5">
      <c r="A2063" s="51">
        <v>7115</v>
      </c>
      <c r="B2063" s="51" t="s">
        <v>2306</v>
      </c>
      <c r="C2063" s="51" t="s">
        <v>2303</v>
      </c>
      <c r="D2063" s="51" t="s">
        <v>2249</v>
      </c>
      <c r="E2063" s="51" t="str">
        <v>Collex-Bossy</v>
      </c>
    </row>
    <row r="2064" spans="1:5">
      <c r="A2064" s="51">
        <v>7116</v>
      </c>
      <c r="B2064" s="51" t="s">
        <v>2307</v>
      </c>
      <c r="C2064" s="51" t="s">
        <v>2303</v>
      </c>
      <c r="D2064" s="51" t="s">
        <v>2249</v>
      </c>
      <c r="E2064" s="51" t="str">
        <v>Collonge-Bellerive</v>
      </c>
    </row>
    <row r="2065" spans="1:5">
      <c r="A2065" s="51">
        <v>7142</v>
      </c>
      <c r="B2065" s="51" t="s">
        <v>2308</v>
      </c>
      <c r="C2065" s="51" t="s">
        <v>2303</v>
      </c>
      <c r="D2065" s="51" t="s">
        <v>2249</v>
      </c>
      <c r="E2065" s="51" t="str">
        <v>Cologny</v>
      </c>
    </row>
    <row r="2066" spans="1:5">
      <c r="A2066" s="51">
        <v>7143</v>
      </c>
      <c r="B2066" s="51" t="s">
        <v>2309</v>
      </c>
      <c r="C2066" s="51" t="s">
        <v>2303</v>
      </c>
      <c r="D2066" s="51" t="s">
        <v>2249</v>
      </c>
      <c r="E2066" s="51" t="str">
        <v>Confignon</v>
      </c>
    </row>
    <row r="2067" spans="1:5">
      <c r="A2067" s="51">
        <v>7144</v>
      </c>
      <c r="B2067" s="51" t="s">
        <v>2310</v>
      </c>
      <c r="C2067" s="51" t="s">
        <v>2303</v>
      </c>
      <c r="D2067" s="51" t="s">
        <v>2249</v>
      </c>
      <c r="E2067" s="51" t="str">
        <v>Corsier (GE)</v>
      </c>
    </row>
    <row r="2068" spans="1:5">
      <c r="A2068" s="51">
        <v>7145</v>
      </c>
      <c r="B2068" s="51" t="s">
        <v>2311</v>
      </c>
      <c r="C2068" s="51" t="s">
        <v>2303</v>
      </c>
      <c r="D2068" s="51" t="s">
        <v>2249</v>
      </c>
      <c r="E2068" s="51" t="str">
        <v>Dardagny</v>
      </c>
    </row>
    <row r="2069" spans="1:5">
      <c r="A2069" s="51">
        <v>7146</v>
      </c>
      <c r="B2069" s="51" t="s">
        <v>2312</v>
      </c>
      <c r="C2069" s="51" t="s">
        <v>2303</v>
      </c>
      <c r="D2069" s="51" t="s">
        <v>2249</v>
      </c>
      <c r="E2069" s="51" t="str">
        <v>Genève</v>
      </c>
    </row>
    <row r="2070" spans="1:5">
      <c r="A2070" s="51">
        <v>7147</v>
      </c>
      <c r="B2070" s="51" t="s">
        <v>2313</v>
      </c>
      <c r="C2070" s="51" t="s">
        <v>2303</v>
      </c>
      <c r="D2070" s="51" t="s">
        <v>2249</v>
      </c>
      <c r="E2070" s="51" t="str">
        <v>Genthod</v>
      </c>
    </row>
    <row r="2071" spans="1:5">
      <c r="A2071" s="51">
        <v>7148</v>
      </c>
      <c r="B2071" s="51" t="s">
        <v>2314</v>
      </c>
      <c r="C2071" s="51" t="s">
        <v>2303</v>
      </c>
      <c r="D2071" s="51" t="s">
        <v>2249</v>
      </c>
      <c r="E2071" s="51" t="str">
        <v>Le Grand-Saconnex</v>
      </c>
    </row>
    <row r="2072" spans="1:5">
      <c r="A2072" s="51">
        <v>7149</v>
      </c>
      <c r="B2072" s="51" t="s">
        <v>2315</v>
      </c>
      <c r="C2072" s="51" t="s">
        <v>2303</v>
      </c>
      <c r="D2072" s="51" t="s">
        <v>2249</v>
      </c>
      <c r="E2072" s="51" t="str">
        <v>Gy</v>
      </c>
    </row>
    <row r="2073" spans="1:5">
      <c r="A2073" s="51">
        <v>7111</v>
      </c>
      <c r="B2073" s="51" t="s">
        <v>2316</v>
      </c>
      <c r="C2073" s="51" t="s">
        <v>2317</v>
      </c>
      <c r="D2073" s="51" t="s">
        <v>2249</v>
      </c>
      <c r="E2073" s="51" t="str">
        <v>Hermance</v>
      </c>
    </row>
    <row r="2074" spans="1:5">
      <c r="A2074" s="51">
        <v>7112</v>
      </c>
      <c r="B2074" s="51" t="s">
        <v>2318</v>
      </c>
      <c r="C2074" s="51" t="s">
        <v>2317</v>
      </c>
      <c r="D2074" s="51" t="s">
        <v>2249</v>
      </c>
      <c r="E2074" s="51" t="str">
        <v>Jussy</v>
      </c>
    </row>
    <row r="2075" spans="1:5">
      <c r="A2075" s="51">
        <v>7126</v>
      </c>
      <c r="B2075" s="51" t="s">
        <v>2319</v>
      </c>
      <c r="C2075" s="51" t="s">
        <v>2317</v>
      </c>
      <c r="D2075" s="51" t="s">
        <v>2249</v>
      </c>
      <c r="E2075" s="51" t="str">
        <v>Laconnex</v>
      </c>
    </row>
    <row r="2076" spans="1:5">
      <c r="A2076" s="51">
        <v>7127</v>
      </c>
      <c r="B2076" s="51" t="s">
        <v>2320</v>
      </c>
      <c r="C2076" s="51" t="s">
        <v>2317</v>
      </c>
      <c r="D2076" s="51" t="s">
        <v>2249</v>
      </c>
      <c r="E2076" s="51" t="str">
        <v>Lancy</v>
      </c>
    </row>
    <row r="2077" spans="1:5">
      <c r="A2077" s="51">
        <v>7128</v>
      </c>
      <c r="B2077" s="51" t="s">
        <v>2321</v>
      </c>
      <c r="C2077" s="51" t="s">
        <v>2317</v>
      </c>
      <c r="D2077" s="51" t="s">
        <v>2249</v>
      </c>
      <c r="E2077" s="51" t="str">
        <v>Meinier</v>
      </c>
    </row>
    <row r="2078" spans="1:5">
      <c r="A2078" s="51">
        <v>7130</v>
      </c>
      <c r="B2078" s="51" t="s">
        <v>2322</v>
      </c>
      <c r="C2078" s="51" t="s">
        <v>2317</v>
      </c>
      <c r="D2078" s="51" t="s">
        <v>2249</v>
      </c>
      <c r="E2078" s="51" t="str">
        <v>Meyrin</v>
      </c>
    </row>
    <row r="2079" spans="1:5">
      <c r="A2079" s="51">
        <v>7130</v>
      </c>
      <c r="B2079" s="51" t="s">
        <v>2323</v>
      </c>
      <c r="C2079" s="51" t="s">
        <v>2317</v>
      </c>
      <c r="D2079" s="51" t="s">
        <v>2249</v>
      </c>
      <c r="E2079" s="51" t="str">
        <v>Onex</v>
      </c>
    </row>
    <row r="2080" spans="1:5">
      <c r="A2080" s="51">
        <v>7130</v>
      </c>
      <c r="B2080" s="51" t="s">
        <v>2323</v>
      </c>
      <c r="C2080" s="51" t="s">
        <v>2317</v>
      </c>
      <c r="D2080" s="51" t="s">
        <v>2249</v>
      </c>
      <c r="E2080" s="51" t="str">
        <v>Perly-Certoux</v>
      </c>
    </row>
    <row r="2081" spans="1:5">
      <c r="A2081" s="51">
        <v>7141</v>
      </c>
      <c r="B2081" s="51" t="s">
        <v>2324</v>
      </c>
      <c r="C2081" s="51" t="s">
        <v>2317</v>
      </c>
      <c r="D2081" s="51" t="s">
        <v>2249</v>
      </c>
      <c r="E2081" s="51" t="str">
        <v>Plan-les-Ouates</v>
      </c>
    </row>
    <row r="2082" spans="1:5">
      <c r="A2082" s="51">
        <v>7154</v>
      </c>
      <c r="B2082" s="51" t="s">
        <v>2325</v>
      </c>
      <c r="C2082" s="51" t="s">
        <v>2317</v>
      </c>
      <c r="D2082" s="51" t="s">
        <v>2249</v>
      </c>
      <c r="E2082" s="51" t="str">
        <v>Pregny-Chambésy</v>
      </c>
    </row>
    <row r="2083" spans="1:5">
      <c r="A2083" s="51">
        <v>7155</v>
      </c>
      <c r="B2083" s="51" t="s">
        <v>2326</v>
      </c>
      <c r="C2083" s="51" t="s">
        <v>2317</v>
      </c>
      <c r="D2083" s="51" t="s">
        <v>2249</v>
      </c>
      <c r="E2083" s="51" t="str">
        <v>Presinge</v>
      </c>
    </row>
    <row r="2084" spans="1:5">
      <c r="A2084" s="51">
        <v>7155</v>
      </c>
      <c r="B2084" s="51" t="s">
        <v>2326</v>
      </c>
      <c r="C2084" s="51" t="s">
        <v>2317</v>
      </c>
      <c r="D2084" s="51" t="s">
        <v>2249</v>
      </c>
      <c r="E2084" s="51" t="str">
        <v>Puplinge</v>
      </c>
    </row>
    <row r="2085" spans="1:5">
      <c r="A2085" s="51">
        <v>7156</v>
      </c>
      <c r="B2085" s="51" t="s">
        <v>2327</v>
      </c>
      <c r="C2085" s="51" t="s">
        <v>2317</v>
      </c>
      <c r="D2085" s="51" t="s">
        <v>2249</v>
      </c>
      <c r="E2085" s="51" t="str">
        <v>Russin</v>
      </c>
    </row>
    <row r="2086" spans="1:5">
      <c r="A2086" s="51">
        <v>7156</v>
      </c>
      <c r="B2086" s="51" t="s">
        <v>2328</v>
      </c>
      <c r="C2086" s="51" t="s">
        <v>2317</v>
      </c>
      <c r="D2086" s="51" t="s">
        <v>2249</v>
      </c>
      <c r="E2086" s="51" t="str">
        <v>Satigny</v>
      </c>
    </row>
    <row r="2087" spans="1:5">
      <c r="A2087" s="51">
        <v>7157</v>
      </c>
      <c r="B2087" s="51" t="s">
        <v>2329</v>
      </c>
      <c r="C2087" s="51" t="s">
        <v>2317</v>
      </c>
      <c r="D2087" s="51" t="s">
        <v>2249</v>
      </c>
      <c r="E2087" s="51" t="str">
        <v>Soral</v>
      </c>
    </row>
    <row r="2088" spans="1:5">
      <c r="A2088" s="51">
        <v>7413</v>
      </c>
      <c r="B2088" s="51" t="s">
        <v>2330</v>
      </c>
      <c r="C2088" s="51" t="s">
        <v>2331</v>
      </c>
      <c r="D2088" s="51" t="s">
        <v>2249</v>
      </c>
      <c r="E2088" s="51" t="str">
        <v>Thônex</v>
      </c>
    </row>
    <row r="2089" spans="1:5">
      <c r="A2089" s="51">
        <v>7414</v>
      </c>
      <c r="B2089" s="51" t="s">
        <v>2331</v>
      </c>
      <c r="C2089" s="51" t="s">
        <v>2331</v>
      </c>
      <c r="D2089" s="51" t="s">
        <v>2249</v>
      </c>
      <c r="E2089" s="51" t="str">
        <v>Troinex</v>
      </c>
    </row>
    <row r="2090" spans="1:5">
      <c r="A2090" s="51">
        <v>7405</v>
      </c>
      <c r="B2090" s="51" t="s">
        <v>2332</v>
      </c>
      <c r="C2090" s="51" t="s">
        <v>2332</v>
      </c>
      <c r="D2090" s="51" t="s">
        <v>2249</v>
      </c>
      <c r="E2090" s="51" t="str">
        <v>Vandoeuvres</v>
      </c>
    </row>
    <row r="2091" spans="1:5">
      <c r="A2091" s="51">
        <v>7412</v>
      </c>
      <c r="B2091" s="51" t="s">
        <v>2333</v>
      </c>
      <c r="C2091" s="51" t="s">
        <v>2333</v>
      </c>
      <c r="D2091" s="51" t="s">
        <v>2249</v>
      </c>
      <c r="E2091" s="51" t="str">
        <v>Vernier</v>
      </c>
    </row>
    <row r="2092" spans="1:5">
      <c r="A2092" s="51">
        <v>7411</v>
      </c>
      <c r="B2092" s="51" t="s">
        <v>2334</v>
      </c>
      <c r="C2092" s="51" t="s">
        <v>2334</v>
      </c>
      <c r="D2092" s="51" t="s">
        <v>2249</v>
      </c>
      <c r="E2092" s="51" t="str">
        <v>Versoix</v>
      </c>
    </row>
    <row r="2093" spans="1:5">
      <c r="A2093" s="51">
        <v>7408</v>
      </c>
      <c r="B2093" s="51" t="s">
        <v>2335</v>
      </c>
      <c r="C2093" s="51" t="s">
        <v>2335</v>
      </c>
      <c r="D2093" s="51" t="s">
        <v>2249</v>
      </c>
      <c r="E2093" s="51" t="str">
        <v>Veyrier</v>
      </c>
    </row>
    <row r="2094" spans="1:5">
      <c r="A2094" s="51">
        <v>7421</v>
      </c>
      <c r="B2094" s="51" t="s">
        <v>2336</v>
      </c>
      <c r="C2094" s="51" t="s">
        <v>2335</v>
      </c>
      <c r="D2094" s="51" t="s">
        <v>2249</v>
      </c>
      <c r="E2094" s="51" t="str">
        <v>Boécourt</v>
      </c>
    </row>
    <row r="2095" spans="1:5">
      <c r="A2095" s="51">
        <v>7422</v>
      </c>
      <c r="B2095" s="51" t="s">
        <v>2337</v>
      </c>
      <c r="C2095" s="51" t="s">
        <v>2335</v>
      </c>
      <c r="D2095" s="51" t="s">
        <v>2249</v>
      </c>
      <c r="E2095" s="51" t="str">
        <v>Bourrignon</v>
      </c>
    </row>
    <row r="2096" spans="1:5">
      <c r="A2096" s="51">
        <v>7423</v>
      </c>
      <c r="B2096" s="51" t="s">
        <v>2338</v>
      </c>
      <c r="C2096" s="51" t="s">
        <v>2335</v>
      </c>
      <c r="D2096" s="51" t="s">
        <v>2249</v>
      </c>
      <c r="E2096" s="51" t="str">
        <v>Châtillon (JU)</v>
      </c>
    </row>
    <row r="2097" spans="1:5">
      <c r="A2097" s="51">
        <v>7423</v>
      </c>
      <c r="B2097" s="51" t="s">
        <v>2339</v>
      </c>
      <c r="C2097" s="51" t="s">
        <v>2335</v>
      </c>
      <c r="D2097" s="51" t="s">
        <v>2249</v>
      </c>
      <c r="E2097" s="51" t="str">
        <v>Courchapoix</v>
      </c>
    </row>
    <row r="2098" spans="1:5">
      <c r="A2098" s="51">
        <v>7424</v>
      </c>
      <c r="B2098" s="51" t="s">
        <v>2340</v>
      </c>
      <c r="C2098" s="51" t="s">
        <v>2335</v>
      </c>
      <c r="D2098" s="51" t="s">
        <v>2249</v>
      </c>
      <c r="E2098" s="51" t="str">
        <v>Courrendlin</v>
      </c>
    </row>
    <row r="2099" spans="1:5">
      <c r="A2099" s="51">
        <v>7424</v>
      </c>
      <c r="B2099" s="51" t="s">
        <v>2341</v>
      </c>
      <c r="C2099" s="51" t="s">
        <v>2335</v>
      </c>
      <c r="D2099" s="51" t="s">
        <v>2249</v>
      </c>
      <c r="E2099" s="51" t="str">
        <v>Courroux</v>
      </c>
    </row>
    <row r="2100" spans="1:5">
      <c r="A2100" s="51">
        <v>7426</v>
      </c>
      <c r="B2100" s="51" t="s">
        <v>2342</v>
      </c>
      <c r="C2100" s="51" t="s">
        <v>2342</v>
      </c>
      <c r="D2100" s="51" t="s">
        <v>2249</v>
      </c>
      <c r="E2100" s="51" t="str">
        <v>Courtételle</v>
      </c>
    </row>
    <row r="2101" spans="1:5">
      <c r="A2101" s="51">
        <v>7426</v>
      </c>
      <c r="B2101" s="51" t="s">
        <v>2342</v>
      </c>
      <c r="C2101" s="51" t="s">
        <v>2342</v>
      </c>
      <c r="D2101" s="51" t="s">
        <v>2249</v>
      </c>
      <c r="E2101" s="51" t="str">
        <v>Delémont</v>
      </c>
    </row>
    <row r="2102" spans="1:5">
      <c r="A2102" s="51">
        <v>7425</v>
      </c>
      <c r="B2102" s="51" t="s">
        <v>2343</v>
      </c>
      <c r="C2102" s="51" t="s">
        <v>2343</v>
      </c>
      <c r="D2102" s="51" t="s">
        <v>2249</v>
      </c>
      <c r="E2102" s="51" t="str">
        <v>Develier</v>
      </c>
    </row>
    <row r="2103" spans="1:5">
      <c r="A2103" s="51">
        <v>7430</v>
      </c>
      <c r="B2103" s="51" t="s">
        <v>2344</v>
      </c>
      <c r="C2103" s="51" t="s">
        <v>2344</v>
      </c>
      <c r="D2103" s="51" t="s">
        <v>2249</v>
      </c>
      <c r="E2103" s="51" t="str">
        <v>Ederswiler</v>
      </c>
    </row>
    <row r="2104" spans="1:5">
      <c r="A2104" s="51">
        <v>7431</v>
      </c>
      <c r="B2104" s="51" t="s">
        <v>2345</v>
      </c>
      <c r="C2104" s="51" t="s">
        <v>2344</v>
      </c>
      <c r="D2104" s="51" t="s">
        <v>2249</v>
      </c>
      <c r="E2104" s="51" t="str">
        <v>Mervelier</v>
      </c>
    </row>
    <row r="2105" spans="1:5">
      <c r="A2105" s="51">
        <v>7431</v>
      </c>
      <c r="B2105" s="51" t="s">
        <v>2346</v>
      </c>
      <c r="C2105" s="51" t="s">
        <v>2344</v>
      </c>
      <c r="D2105" s="51" t="s">
        <v>2249</v>
      </c>
      <c r="E2105" s="51" t="str">
        <v>Mettembert</v>
      </c>
    </row>
    <row r="2106" spans="1:5">
      <c r="A2106" s="51">
        <v>7428</v>
      </c>
      <c r="B2106" s="51" t="s">
        <v>2347</v>
      </c>
      <c r="C2106" s="51" t="s">
        <v>2347</v>
      </c>
      <c r="D2106" s="51" t="s">
        <v>2249</v>
      </c>
      <c r="E2106" s="51" t="str">
        <v>Movelier</v>
      </c>
    </row>
    <row r="2107" spans="1:5">
      <c r="A2107" s="51">
        <v>7427</v>
      </c>
      <c r="B2107" s="51" t="s">
        <v>2348</v>
      </c>
      <c r="C2107" s="51" t="s">
        <v>2348</v>
      </c>
      <c r="D2107" s="51" t="s">
        <v>2249</v>
      </c>
      <c r="E2107" s="51" t="str">
        <v>Pleigne</v>
      </c>
    </row>
    <row r="2108" spans="1:5">
      <c r="A2108" s="51">
        <v>7104</v>
      </c>
      <c r="B2108" s="51" t="s">
        <v>2349</v>
      </c>
      <c r="C2108" s="51" t="s">
        <v>2350</v>
      </c>
      <c r="D2108" s="51" t="s">
        <v>2249</v>
      </c>
      <c r="E2108" s="51" t="str">
        <v>Rossemaison</v>
      </c>
    </row>
    <row r="2109" spans="1:5">
      <c r="A2109" s="51">
        <v>7106</v>
      </c>
      <c r="B2109" s="51" t="s">
        <v>2351</v>
      </c>
      <c r="C2109" s="51" t="s">
        <v>2350</v>
      </c>
      <c r="D2109" s="51" t="s">
        <v>2249</v>
      </c>
      <c r="E2109" s="51" t="str">
        <v>Saulcy</v>
      </c>
    </row>
    <row r="2110" spans="1:5">
      <c r="A2110" s="51">
        <v>7107</v>
      </c>
      <c r="B2110" s="51" t="s">
        <v>2352</v>
      </c>
      <c r="C2110" s="51" t="s">
        <v>2350</v>
      </c>
      <c r="D2110" s="51" t="s">
        <v>2249</v>
      </c>
      <c r="E2110" s="51" t="str">
        <v>Soyhières</v>
      </c>
    </row>
    <row r="2111" spans="1:5">
      <c r="A2111" s="51">
        <v>7109</v>
      </c>
      <c r="B2111" s="51" t="s">
        <v>2353</v>
      </c>
      <c r="C2111" s="51" t="s">
        <v>2350</v>
      </c>
      <c r="D2111" s="51" t="s">
        <v>2249</v>
      </c>
      <c r="E2111" s="51" t="str">
        <v>Haute-Sorne</v>
      </c>
    </row>
    <row r="2112" spans="1:5">
      <c r="A2112" s="51">
        <v>7122</v>
      </c>
      <c r="B2112" s="51" t="s">
        <v>2354</v>
      </c>
      <c r="C2112" s="51" t="s">
        <v>2350</v>
      </c>
      <c r="D2112" s="51" t="s">
        <v>2249</v>
      </c>
      <c r="E2112" s="51" t="str">
        <v>Val Terbi</v>
      </c>
    </row>
    <row r="2113" spans="1:5">
      <c r="A2113" s="51">
        <v>7404</v>
      </c>
      <c r="B2113" s="51" t="s">
        <v>2355</v>
      </c>
      <c r="C2113" s="51" t="s">
        <v>2356</v>
      </c>
      <c r="D2113" s="51" t="s">
        <v>2249</v>
      </c>
      <c r="E2113" s="51" t="str">
        <v>Le Bémont (JU)</v>
      </c>
    </row>
    <row r="2114" spans="1:5">
      <c r="A2114" s="51">
        <v>7407</v>
      </c>
      <c r="B2114" s="51" t="s">
        <v>2357</v>
      </c>
      <c r="C2114" s="51" t="s">
        <v>2356</v>
      </c>
      <c r="D2114" s="51" t="s">
        <v>2249</v>
      </c>
      <c r="E2114" s="51" t="str">
        <v>Les Bois</v>
      </c>
    </row>
    <row r="2115" spans="1:5">
      <c r="A2115" s="51">
        <v>7415</v>
      </c>
      <c r="B2115" s="51" t="s">
        <v>2358</v>
      </c>
      <c r="C2115" s="51" t="s">
        <v>2356</v>
      </c>
      <c r="D2115" s="51" t="s">
        <v>2249</v>
      </c>
      <c r="E2115" s="51" t="str">
        <v>Les Breuleux</v>
      </c>
    </row>
    <row r="2116" spans="1:5">
      <c r="A2116" s="51">
        <v>7415</v>
      </c>
      <c r="B2116" s="51" t="s">
        <v>2359</v>
      </c>
      <c r="C2116" s="51" t="s">
        <v>2356</v>
      </c>
      <c r="D2116" s="51" t="s">
        <v>2249</v>
      </c>
      <c r="E2116" s="51" t="str">
        <v>La Chaux-des-Breuleux</v>
      </c>
    </row>
    <row r="2117" spans="1:5">
      <c r="A2117" s="51">
        <v>7416</v>
      </c>
      <c r="B2117" s="51" t="s">
        <v>2360</v>
      </c>
      <c r="C2117" s="51" t="s">
        <v>2356</v>
      </c>
      <c r="D2117" s="51" t="s">
        <v>2249</v>
      </c>
      <c r="E2117" s="51" t="str">
        <v>Les Enfers</v>
      </c>
    </row>
    <row r="2118" spans="1:5">
      <c r="A2118" s="51">
        <v>7417</v>
      </c>
      <c r="B2118" s="51" t="s">
        <v>2361</v>
      </c>
      <c r="C2118" s="51" t="s">
        <v>2356</v>
      </c>
      <c r="D2118" s="51" t="s">
        <v>2249</v>
      </c>
      <c r="E2118" s="51" t="str">
        <v>Les Genevez (JU)</v>
      </c>
    </row>
    <row r="2119" spans="1:5">
      <c r="A2119" s="51">
        <v>7418</v>
      </c>
      <c r="B2119" s="51" t="s">
        <v>2362</v>
      </c>
      <c r="C2119" s="51" t="s">
        <v>2356</v>
      </c>
      <c r="D2119" s="51" t="s">
        <v>2249</v>
      </c>
      <c r="E2119" s="51" t="str">
        <v>Lajoux (JU)</v>
      </c>
    </row>
    <row r="2120" spans="1:5">
      <c r="A2120" s="51">
        <v>7419</v>
      </c>
      <c r="B2120" s="51" t="s">
        <v>2363</v>
      </c>
      <c r="C2120" s="51" t="s">
        <v>2356</v>
      </c>
      <c r="D2120" s="51" t="s">
        <v>2249</v>
      </c>
      <c r="E2120" s="51" t="str">
        <v>Montfaucon</v>
      </c>
    </row>
    <row r="2121" spans="1:5">
      <c r="A2121" s="51">
        <v>7447</v>
      </c>
      <c r="B2121" s="51" t="s">
        <v>2364</v>
      </c>
      <c r="C2121" s="51" t="s">
        <v>2364</v>
      </c>
      <c r="D2121" s="51" t="s">
        <v>2249</v>
      </c>
      <c r="E2121" s="51" t="str">
        <v>Muriaux</v>
      </c>
    </row>
    <row r="2122" spans="1:5">
      <c r="A2122" s="51">
        <v>7448</v>
      </c>
      <c r="B2122" s="51" t="s">
        <v>2365</v>
      </c>
      <c r="C2122" s="51" t="s">
        <v>2364</v>
      </c>
      <c r="D2122" s="51" t="s">
        <v>2249</v>
      </c>
      <c r="E2122" s="51" t="str">
        <v>Le Noirmont</v>
      </c>
    </row>
    <row r="2123" spans="1:5">
      <c r="A2123" s="51">
        <v>7434</v>
      </c>
      <c r="B2123" s="51" t="s">
        <v>2366</v>
      </c>
      <c r="C2123" s="51" t="s">
        <v>2366</v>
      </c>
      <c r="D2123" s="51" t="s">
        <v>2249</v>
      </c>
      <c r="E2123" s="51" t="str">
        <v>Saignelégier</v>
      </c>
    </row>
    <row r="2124" spans="1:5">
      <c r="A2124" s="51">
        <v>7440</v>
      </c>
      <c r="B2124" s="51" t="s">
        <v>2367</v>
      </c>
      <c r="C2124" s="51" t="s">
        <v>2367</v>
      </c>
      <c r="D2124" s="51" t="s">
        <v>2249</v>
      </c>
      <c r="E2124" s="51" t="str">
        <v>Saint-Brais</v>
      </c>
    </row>
    <row r="2125" spans="1:5">
      <c r="A2125" s="51">
        <v>7442</v>
      </c>
      <c r="B2125" s="51" t="s">
        <v>2368</v>
      </c>
      <c r="C2125" s="51" t="s">
        <v>2367</v>
      </c>
      <c r="D2125" s="51" t="s">
        <v>2249</v>
      </c>
      <c r="E2125" s="51" t="str">
        <v>Soubey</v>
      </c>
    </row>
    <row r="2126" spans="1:5">
      <c r="A2126" s="51">
        <v>7443</v>
      </c>
      <c r="B2126" s="51" t="s">
        <v>2369</v>
      </c>
      <c r="C2126" s="51" t="s">
        <v>2367</v>
      </c>
      <c r="D2126" s="51" t="s">
        <v>2249</v>
      </c>
      <c r="E2126" s="51" t="str">
        <v>Alle</v>
      </c>
    </row>
    <row r="2127" spans="1:5">
      <c r="A2127" s="51">
        <v>7430</v>
      </c>
      <c r="B2127" s="51" t="s">
        <v>2370</v>
      </c>
      <c r="C2127" s="51" t="s">
        <v>2370</v>
      </c>
      <c r="D2127" s="51" t="s">
        <v>2249</v>
      </c>
      <c r="E2127" s="51" t="str">
        <v>Beurnevésin</v>
      </c>
    </row>
    <row r="2128" spans="1:5">
      <c r="A2128" s="51">
        <v>7432</v>
      </c>
      <c r="B2128" s="51" t="s">
        <v>2371</v>
      </c>
      <c r="C2128" s="51" t="s">
        <v>2372</v>
      </c>
      <c r="D2128" s="51" t="s">
        <v>2249</v>
      </c>
      <c r="E2128" s="51" t="str">
        <v>Boncourt</v>
      </c>
    </row>
    <row r="2129" spans="1:5">
      <c r="A2129" s="51">
        <v>7444</v>
      </c>
      <c r="B2129" s="51" t="s">
        <v>2373</v>
      </c>
      <c r="C2129" s="51" t="s">
        <v>2374</v>
      </c>
      <c r="D2129" s="51" t="s">
        <v>2249</v>
      </c>
      <c r="E2129" s="51" t="str">
        <v>Bonfol</v>
      </c>
    </row>
    <row r="2130" spans="1:5">
      <c r="A2130" s="51">
        <v>7445</v>
      </c>
      <c r="B2130" s="51" t="s">
        <v>2375</v>
      </c>
      <c r="C2130" s="51" t="s">
        <v>2374</v>
      </c>
      <c r="D2130" s="51" t="s">
        <v>2249</v>
      </c>
      <c r="E2130" s="51" t="str">
        <v>Bure</v>
      </c>
    </row>
    <row r="2131" spans="1:5">
      <c r="A2131" s="51">
        <v>7445</v>
      </c>
      <c r="B2131" s="51" t="s">
        <v>2375</v>
      </c>
      <c r="C2131" s="51" t="s">
        <v>2374</v>
      </c>
      <c r="D2131" s="51" t="s">
        <v>2249</v>
      </c>
      <c r="E2131" s="51" t="str">
        <v>Coeuve</v>
      </c>
    </row>
    <row r="2132" spans="1:5">
      <c r="A2132" s="51">
        <v>7435</v>
      </c>
      <c r="B2132" s="51" t="s">
        <v>2376</v>
      </c>
      <c r="C2132" s="51" t="s">
        <v>2377</v>
      </c>
      <c r="D2132" s="51" t="s">
        <v>2249</v>
      </c>
      <c r="E2132" s="51" t="str">
        <v>Cornol</v>
      </c>
    </row>
    <row r="2133" spans="1:5">
      <c r="A2133" s="51">
        <v>7436</v>
      </c>
      <c r="B2133" s="51" t="s">
        <v>2378</v>
      </c>
      <c r="C2133" s="51" t="s">
        <v>2377</v>
      </c>
      <c r="D2133" s="51" t="s">
        <v>2249</v>
      </c>
      <c r="E2133" s="51" t="str">
        <v>Courchavon</v>
      </c>
    </row>
    <row r="2134" spans="1:5">
      <c r="A2134" s="51">
        <v>7437</v>
      </c>
      <c r="B2134" s="51" t="s">
        <v>2379</v>
      </c>
      <c r="C2134" s="51" t="s">
        <v>2377</v>
      </c>
      <c r="D2134" s="51" t="s">
        <v>2249</v>
      </c>
      <c r="E2134" s="51" t="str">
        <v>Courgenay</v>
      </c>
    </row>
    <row r="2135" spans="1:5">
      <c r="A2135" s="51">
        <v>7438</v>
      </c>
      <c r="B2135" s="51" t="s">
        <v>2380</v>
      </c>
      <c r="C2135" s="51" t="s">
        <v>2377</v>
      </c>
      <c r="D2135" s="51" t="s">
        <v>2249</v>
      </c>
      <c r="E2135" s="51" t="str">
        <v>Courtedoux</v>
      </c>
    </row>
    <row r="2136" spans="1:5">
      <c r="A2136" s="51">
        <v>7433</v>
      </c>
      <c r="B2136" s="51" t="s">
        <v>2381</v>
      </c>
      <c r="C2136" s="51" t="s">
        <v>2382</v>
      </c>
      <c r="D2136" s="51" t="s">
        <v>2249</v>
      </c>
      <c r="E2136" s="51" t="str">
        <v>Damphreux</v>
      </c>
    </row>
    <row r="2137" spans="1:5">
      <c r="A2137" s="51">
        <v>7433</v>
      </c>
      <c r="B2137" s="51" t="s">
        <v>2383</v>
      </c>
      <c r="C2137" s="51" t="s">
        <v>2382</v>
      </c>
      <c r="D2137" s="51" t="s">
        <v>2249</v>
      </c>
      <c r="E2137" s="51" t="str">
        <v>Fahy</v>
      </c>
    </row>
    <row r="2138" spans="1:5">
      <c r="A2138" s="51">
        <v>7433</v>
      </c>
      <c r="B2138" s="51" t="s">
        <v>2384</v>
      </c>
      <c r="C2138" s="51" t="s">
        <v>2382</v>
      </c>
      <c r="D2138" s="51" t="s">
        <v>2249</v>
      </c>
      <c r="E2138" s="51" t="str">
        <v>Fontenais</v>
      </c>
    </row>
    <row r="2139" spans="1:5">
      <c r="A2139" s="51">
        <v>7433</v>
      </c>
      <c r="B2139" s="51" t="s">
        <v>2385</v>
      </c>
      <c r="C2139" s="51" t="s">
        <v>2382</v>
      </c>
      <c r="D2139" s="51" t="s">
        <v>2249</v>
      </c>
      <c r="E2139" s="51" t="str">
        <v>Grandfontaine</v>
      </c>
    </row>
    <row r="2140" spans="1:5">
      <c r="A2140" s="51">
        <v>7402</v>
      </c>
      <c r="B2140" s="51" t="s">
        <v>2386</v>
      </c>
      <c r="C2140" s="51" t="s">
        <v>2386</v>
      </c>
      <c r="D2140" s="51" t="s">
        <v>2249</v>
      </c>
      <c r="E2140" s="51" t="str">
        <v>Lugnez</v>
      </c>
    </row>
    <row r="2141" spans="1:5">
      <c r="A2141" s="51">
        <v>7013</v>
      </c>
      <c r="B2141" s="51" t="s">
        <v>2387</v>
      </c>
      <c r="C2141" s="51" t="s">
        <v>2387</v>
      </c>
      <c r="D2141" s="51" t="s">
        <v>2249</v>
      </c>
      <c r="E2141" s="51" t="str">
        <v>Porrentruy</v>
      </c>
    </row>
    <row r="2142" spans="1:5">
      <c r="A2142" s="51">
        <v>7403</v>
      </c>
      <c r="B2142" s="51" t="s">
        <v>2388</v>
      </c>
      <c r="C2142" s="51" t="s">
        <v>2388</v>
      </c>
      <c r="D2142" s="51" t="s">
        <v>2249</v>
      </c>
      <c r="E2142" s="51" t="str">
        <v>Vendlincourt</v>
      </c>
    </row>
    <row r="2143" spans="1:5">
      <c r="A2143" s="51">
        <v>7012</v>
      </c>
      <c r="B2143" s="51" t="s">
        <v>2389</v>
      </c>
      <c r="C2143" s="51" t="s">
        <v>2389</v>
      </c>
      <c r="D2143" s="51" t="s">
        <v>2249</v>
      </c>
      <c r="E2143" s="51" t="str">
        <v>Basse-Allaine</v>
      </c>
    </row>
    <row r="2144" spans="1:5">
      <c r="A2144" s="51">
        <v>7017</v>
      </c>
      <c r="B2144" s="51" t="s">
        <v>2390</v>
      </c>
      <c r="C2144" s="51" t="s">
        <v>2391</v>
      </c>
      <c r="D2144" s="51" t="s">
        <v>2249</v>
      </c>
      <c r="E2144" s="51" t="str">
        <v>Clos du Doubs</v>
      </c>
    </row>
    <row r="2145" spans="1:5">
      <c r="A2145" s="51">
        <v>7018</v>
      </c>
      <c r="B2145" s="51" t="s">
        <v>2392</v>
      </c>
      <c r="C2145" s="51" t="s">
        <v>2391</v>
      </c>
      <c r="D2145" s="51" t="s">
        <v>2249</v>
      </c>
      <c r="E2145" s="51" t="str">
        <v>Haute-Ajoie</v>
      </c>
    </row>
    <row r="2146" spans="1:5">
      <c r="A2146" s="51">
        <v>7019</v>
      </c>
      <c r="B2146" s="51" t="s">
        <v>2393</v>
      </c>
      <c r="C2146" s="51" t="s">
        <v>2391</v>
      </c>
      <c r="D2146" s="51" t="s">
        <v>2249</v>
      </c>
      <c r="E2146" s="51" t="str">
        <v>La Baroche</v>
      </c>
    </row>
    <row r="2147" spans="1:5">
      <c r="A2147" s="51">
        <v>7015</v>
      </c>
      <c r="B2147" s="51" t="s">
        <v>2394</v>
      </c>
      <c r="C2147" s="51" t="s">
        <v>2394</v>
      </c>
      <c r="D2147" s="51" t="s">
        <v>2249</v>
      </c>
      <c r="E2147" s="51" t="str">
        <v>Vaduz</v>
      </c>
    </row>
    <row r="2148" spans="1:5">
      <c r="A2148" s="51">
        <v>7014</v>
      </c>
      <c r="B2148" s="51" t="s">
        <v>2395</v>
      </c>
      <c r="C2148" s="51" t="s">
        <v>2395</v>
      </c>
      <c r="D2148" s="51" t="s">
        <v>2249</v>
      </c>
    </row>
    <row r="2149" spans="1:5">
      <c r="A2149" s="51">
        <v>7016</v>
      </c>
      <c r="B2149" s="51" t="s">
        <v>2396</v>
      </c>
      <c r="C2149" s="51" t="s">
        <v>2395</v>
      </c>
      <c r="D2149" s="51" t="s">
        <v>2249</v>
      </c>
    </row>
    <row r="2150" spans="1:5">
      <c r="A2150" s="51">
        <v>7527</v>
      </c>
      <c r="B2150" s="51" t="s">
        <v>2397</v>
      </c>
      <c r="C2150" s="51" t="s">
        <v>2398</v>
      </c>
      <c r="D2150" s="51" t="s">
        <v>2249</v>
      </c>
    </row>
    <row r="2151" spans="1:5">
      <c r="A2151" s="51">
        <v>7530</v>
      </c>
      <c r="B2151" s="51" t="s">
        <v>2398</v>
      </c>
      <c r="C2151" s="51" t="s">
        <v>2398</v>
      </c>
      <c r="D2151" s="51" t="s">
        <v>2249</v>
      </c>
    </row>
    <row r="2152" spans="1:5">
      <c r="A2152" s="51">
        <v>7542</v>
      </c>
      <c r="B2152" s="51" t="s">
        <v>2399</v>
      </c>
      <c r="C2152" s="51" t="s">
        <v>2398</v>
      </c>
      <c r="D2152" s="51" t="s">
        <v>2249</v>
      </c>
    </row>
    <row r="2153" spans="1:5">
      <c r="A2153" s="51">
        <v>7543</v>
      </c>
      <c r="B2153" s="51" t="s">
        <v>2400</v>
      </c>
      <c r="C2153" s="51" t="s">
        <v>2398</v>
      </c>
      <c r="D2153" s="51" t="s">
        <v>2249</v>
      </c>
    </row>
    <row r="2154" spans="1:5">
      <c r="A2154" s="51">
        <v>7562</v>
      </c>
      <c r="B2154" s="51" t="s">
        <v>2401</v>
      </c>
      <c r="C2154" s="51" t="s">
        <v>2402</v>
      </c>
      <c r="D2154" s="51" t="s">
        <v>2249</v>
      </c>
    </row>
    <row r="2155" spans="1:5">
      <c r="A2155" s="51">
        <v>7563</v>
      </c>
      <c r="B2155" s="51" t="s">
        <v>2403</v>
      </c>
      <c r="C2155" s="51" t="s">
        <v>2402</v>
      </c>
      <c r="D2155" s="51" t="s">
        <v>2249</v>
      </c>
    </row>
    <row r="2156" spans="1:5">
      <c r="A2156" s="51">
        <v>7545</v>
      </c>
      <c r="B2156" s="51" t="s">
        <v>2404</v>
      </c>
      <c r="C2156" s="51" t="s">
        <v>2405</v>
      </c>
      <c r="D2156" s="51" t="s">
        <v>2249</v>
      </c>
    </row>
    <row r="2157" spans="1:5">
      <c r="A2157" s="51">
        <v>7546</v>
      </c>
      <c r="B2157" s="51" t="s">
        <v>2406</v>
      </c>
      <c r="C2157" s="51" t="s">
        <v>2405</v>
      </c>
      <c r="D2157" s="51" t="s">
        <v>2249</v>
      </c>
    </row>
    <row r="2158" spans="1:5">
      <c r="A2158" s="51">
        <v>7550</v>
      </c>
      <c r="B2158" s="51" t="s">
        <v>2405</v>
      </c>
      <c r="C2158" s="51" t="s">
        <v>2405</v>
      </c>
      <c r="D2158" s="51" t="s">
        <v>2249</v>
      </c>
    </row>
    <row r="2159" spans="1:5">
      <c r="A2159" s="51">
        <v>7551</v>
      </c>
      <c r="B2159" s="51" t="s">
        <v>2407</v>
      </c>
      <c r="C2159" s="51" t="s">
        <v>2405</v>
      </c>
      <c r="D2159" s="51" t="s">
        <v>2249</v>
      </c>
    </row>
    <row r="2160" spans="1:5">
      <c r="A2160" s="51">
        <v>7552</v>
      </c>
      <c r="B2160" s="51" t="s">
        <v>2408</v>
      </c>
      <c r="C2160" s="51" t="s">
        <v>2405</v>
      </c>
      <c r="D2160" s="51" t="s">
        <v>2249</v>
      </c>
    </row>
    <row r="2161" spans="1:4">
      <c r="A2161" s="51">
        <v>7553</v>
      </c>
      <c r="B2161" s="51" t="s">
        <v>2409</v>
      </c>
      <c r="C2161" s="51" t="s">
        <v>2405</v>
      </c>
      <c r="D2161" s="51" t="s">
        <v>2249</v>
      </c>
    </row>
    <row r="2162" spans="1:4">
      <c r="A2162" s="51">
        <v>7554</v>
      </c>
      <c r="B2162" s="51" t="s">
        <v>2410</v>
      </c>
      <c r="C2162" s="51" t="s">
        <v>2405</v>
      </c>
      <c r="D2162" s="51" t="s">
        <v>2249</v>
      </c>
    </row>
    <row r="2163" spans="1:4">
      <c r="A2163" s="51">
        <v>7556</v>
      </c>
      <c r="B2163" s="51" t="s">
        <v>2411</v>
      </c>
      <c r="C2163" s="51" t="s">
        <v>2412</v>
      </c>
      <c r="D2163" s="51" t="s">
        <v>2249</v>
      </c>
    </row>
    <row r="2164" spans="1:4">
      <c r="A2164" s="51">
        <v>7556</v>
      </c>
      <c r="B2164" s="51" t="s">
        <v>2411</v>
      </c>
      <c r="C2164" s="51" t="s">
        <v>2412</v>
      </c>
      <c r="D2164" s="51" t="s">
        <v>2249</v>
      </c>
    </row>
    <row r="2165" spans="1:4">
      <c r="A2165" s="51">
        <v>7557</v>
      </c>
      <c r="B2165" s="51" t="s">
        <v>2413</v>
      </c>
      <c r="C2165" s="51" t="s">
        <v>2412</v>
      </c>
      <c r="D2165" s="51" t="s">
        <v>2249</v>
      </c>
    </row>
    <row r="2166" spans="1:4">
      <c r="A2166" s="51">
        <v>7558</v>
      </c>
      <c r="B2166" s="51" t="s">
        <v>2414</v>
      </c>
      <c r="C2166" s="51" t="s">
        <v>2412</v>
      </c>
      <c r="D2166" s="51" t="s">
        <v>2249</v>
      </c>
    </row>
    <row r="2167" spans="1:4">
      <c r="A2167" s="51">
        <v>7559</v>
      </c>
      <c r="B2167" s="51" t="s">
        <v>2415</v>
      </c>
      <c r="C2167" s="51" t="s">
        <v>2412</v>
      </c>
      <c r="D2167" s="51" t="s">
        <v>2249</v>
      </c>
    </row>
    <row r="2168" spans="1:4">
      <c r="A2168" s="51">
        <v>7560</v>
      </c>
      <c r="B2168" s="51" t="s">
        <v>2416</v>
      </c>
      <c r="C2168" s="51" t="s">
        <v>2412</v>
      </c>
      <c r="D2168" s="51" t="s">
        <v>2249</v>
      </c>
    </row>
    <row r="2169" spans="1:4">
      <c r="A2169" s="51">
        <v>7502</v>
      </c>
      <c r="B2169" s="51" t="s">
        <v>2417</v>
      </c>
      <c r="C2169" s="51" t="s">
        <v>2417</v>
      </c>
      <c r="D2169" s="51" t="s">
        <v>2249</v>
      </c>
    </row>
    <row r="2170" spans="1:4">
      <c r="A2170" s="51">
        <v>7502</v>
      </c>
      <c r="B2170" s="51" t="s">
        <v>2417</v>
      </c>
      <c r="C2170" s="51" t="s">
        <v>2417</v>
      </c>
      <c r="D2170" s="51" t="s">
        <v>2249</v>
      </c>
    </row>
    <row r="2171" spans="1:4">
      <c r="A2171" s="51">
        <v>7505</v>
      </c>
      <c r="B2171" s="51" t="s">
        <v>2418</v>
      </c>
      <c r="C2171" s="51" t="s">
        <v>2418</v>
      </c>
      <c r="D2171" s="51" t="s">
        <v>2249</v>
      </c>
    </row>
    <row r="2172" spans="1:4">
      <c r="A2172" s="51">
        <v>7523</v>
      </c>
      <c r="B2172" s="51" t="s">
        <v>2419</v>
      </c>
      <c r="C2172" s="51" t="s">
        <v>2419</v>
      </c>
      <c r="D2172" s="51" t="s">
        <v>2249</v>
      </c>
    </row>
    <row r="2173" spans="1:4">
      <c r="A2173" s="51">
        <v>7523</v>
      </c>
      <c r="B2173" s="51" t="s">
        <v>2419</v>
      </c>
      <c r="C2173" s="51" t="s">
        <v>2419</v>
      </c>
      <c r="D2173" s="51" t="s">
        <v>2249</v>
      </c>
    </row>
    <row r="2174" spans="1:4">
      <c r="A2174" s="51">
        <v>7504</v>
      </c>
      <c r="B2174" s="51" t="s">
        <v>2420</v>
      </c>
      <c r="C2174" s="51" t="s">
        <v>2420</v>
      </c>
      <c r="D2174" s="51" t="s">
        <v>2249</v>
      </c>
    </row>
    <row r="2175" spans="1:4">
      <c r="A2175" s="51">
        <v>7522</v>
      </c>
      <c r="B2175" s="51" t="s">
        <v>2421</v>
      </c>
      <c r="C2175" s="51" t="s">
        <v>2421</v>
      </c>
      <c r="D2175" s="51" t="s">
        <v>2249</v>
      </c>
    </row>
    <row r="2176" spans="1:4">
      <c r="A2176" s="51">
        <v>7503</v>
      </c>
      <c r="B2176" s="51" t="s">
        <v>2422</v>
      </c>
      <c r="C2176" s="51" t="s">
        <v>2422</v>
      </c>
      <c r="D2176" s="51" t="s">
        <v>2249</v>
      </c>
    </row>
    <row r="2177" spans="1:4">
      <c r="A2177" s="51">
        <v>7500</v>
      </c>
      <c r="B2177" s="51" t="s">
        <v>2423</v>
      </c>
      <c r="C2177" s="51" t="s">
        <v>2423</v>
      </c>
      <c r="D2177" s="51" t="s">
        <v>2249</v>
      </c>
    </row>
    <row r="2178" spans="1:4">
      <c r="A2178" s="51">
        <v>7525</v>
      </c>
      <c r="B2178" s="51" t="s">
        <v>2424</v>
      </c>
      <c r="C2178" s="51" t="s">
        <v>2424</v>
      </c>
      <c r="D2178" s="51" t="s">
        <v>2249</v>
      </c>
    </row>
    <row r="2179" spans="1:4">
      <c r="A2179" s="51">
        <v>7526</v>
      </c>
      <c r="B2179" s="51" t="s">
        <v>2425</v>
      </c>
      <c r="C2179" s="51" t="s">
        <v>2424</v>
      </c>
      <c r="D2179" s="51" t="s">
        <v>2249</v>
      </c>
    </row>
    <row r="2180" spans="1:4">
      <c r="A2180" s="51">
        <v>7526</v>
      </c>
      <c r="B2180" s="51" t="s">
        <v>2426</v>
      </c>
      <c r="C2180" s="51" t="s">
        <v>2424</v>
      </c>
      <c r="D2180" s="51" t="s">
        <v>2249</v>
      </c>
    </row>
    <row r="2181" spans="1:4">
      <c r="A2181" s="51">
        <v>7514</v>
      </c>
      <c r="B2181" s="51" t="s">
        <v>2427</v>
      </c>
      <c r="C2181" s="51" t="s">
        <v>2428</v>
      </c>
      <c r="D2181" s="51" t="s">
        <v>2249</v>
      </c>
    </row>
    <row r="2182" spans="1:4">
      <c r="A2182" s="51">
        <v>7514</v>
      </c>
      <c r="B2182" s="51" t="s">
        <v>2429</v>
      </c>
      <c r="C2182" s="51" t="s">
        <v>2428</v>
      </c>
      <c r="D2182" s="51" t="s">
        <v>2249</v>
      </c>
    </row>
    <row r="2183" spans="1:4">
      <c r="A2183" s="51">
        <v>7515</v>
      </c>
      <c r="B2183" s="51" t="s">
        <v>2430</v>
      </c>
      <c r="C2183" s="51" t="s">
        <v>2428</v>
      </c>
      <c r="D2183" s="51" t="s">
        <v>2249</v>
      </c>
    </row>
    <row r="2184" spans="1:4">
      <c r="A2184" s="51">
        <v>7517</v>
      </c>
      <c r="B2184" s="51" t="s">
        <v>2431</v>
      </c>
      <c r="C2184" s="51" t="s">
        <v>2428</v>
      </c>
      <c r="D2184" s="51" t="s">
        <v>2249</v>
      </c>
    </row>
    <row r="2185" spans="1:4">
      <c r="A2185" s="51">
        <v>7512</v>
      </c>
      <c r="B2185" s="51" t="s">
        <v>2432</v>
      </c>
      <c r="C2185" s="51" t="s">
        <v>2433</v>
      </c>
      <c r="D2185" s="51" t="s">
        <v>2249</v>
      </c>
    </row>
    <row r="2186" spans="1:4">
      <c r="A2186" s="51">
        <v>7513</v>
      </c>
      <c r="B2186" s="51" t="s">
        <v>2433</v>
      </c>
      <c r="C2186" s="51" t="s">
        <v>2433</v>
      </c>
      <c r="D2186" s="51" t="s">
        <v>2249</v>
      </c>
    </row>
    <row r="2187" spans="1:4">
      <c r="A2187" s="51">
        <v>7513</v>
      </c>
      <c r="B2187" s="51" t="s">
        <v>2434</v>
      </c>
      <c r="C2187" s="51" t="s">
        <v>2433</v>
      </c>
      <c r="D2187" s="51" t="s">
        <v>2249</v>
      </c>
    </row>
    <row r="2188" spans="1:4">
      <c r="A2188" s="51">
        <v>7524</v>
      </c>
      <c r="B2188" s="51" t="s">
        <v>2435</v>
      </c>
      <c r="C2188" s="51" t="s">
        <v>2435</v>
      </c>
      <c r="D2188" s="51" t="s">
        <v>2249</v>
      </c>
    </row>
    <row r="2189" spans="1:4">
      <c r="A2189" s="51">
        <v>7524</v>
      </c>
      <c r="B2189" s="51" t="s">
        <v>2435</v>
      </c>
      <c r="C2189" s="51" t="s">
        <v>2435</v>
      </c>
      <c r="D2189" s="51" t="s">
        <v>2249</v>
      </c>
    </row>
    <row r="2190" spans="1:4">
      <c r="A2190" s="51">
        <v>7516</v>
      </c>
      <c r="B2190" s="51" t="s">
        <v>2436</v>
      </c>
      <c r="C2190" s="51" t="s">
        <v>2437</v>
      </c>
      <c r="D2190" s="51" t="s">
        <v>2249</v>
      </c>
    </row>
    <row r="2191" spans="1:4">
      <c r="A2191" s="51">
        <v>7602</v>
      </c>
      <c r="B2191" s="51" t="s">
        <v>2438</v>
      </c>
      <c r="C2191" s="51" t="s">
        <v>2437</v>
      </c>
      <c r="D2191" s="51" t="s">
        <v>2249</v>
      </c>
    </row>
    <row r="2192" spans="1:4">
      <c r="A2192" s="51">
        <v>7603</v>
      </c>
      <c r="B2192" s="51" t="s">
        <v>2439</v>
      </c>
      <c r="C2192" s="51" t="s">
        <v>2437</v>
      </c>
      <c r="D2192" s="51" t="s">
        <v>2249</v>
      </c>
    </row>
    <row r="2193" spans="1:4">
      <c r="A2193" s="51">
        <v>7604</v>
      </c>
      <c r="B2193" s="51" t="s">
        <v>2440</v>
      </c>
      <c r="C2193" s="51" t="s">
        <v>2437</v>
      </c>
      <c r="D2193" s="51" t="s">
        <v>2249</v>
      </c>
    </row>
    <row r="2194" spans="1:4">
      <c r="A2194" s="51">
        <v>7605</v>
      </c>
      <c r="B2194" s="51" t="s">
        <v>2441</v>
      </c>
      <c r="C2194" s="51" t="s">
        <v>2437</v>
      </c>
      <c r="D2194" s="51" t="s">
        <v>2249</v>
      </c>
    </row>
    <row r="2195" spans="1:4">
      <c r="A2195" s="51">
        <v>7606</v>
      </c>
      <c r="B2195" s="51" t="s">
        <v>2442</v>
      </c>
      <c r="C2195" s="51" t="s">
        <v>2437</v>
      </c>
      <c r="D2195" s="51" t="s">
        <v>2249</v>
      </c>
    </row>
    <row r="2196" spans="1:4">
      <c r="A2196" s="51">
        <v>7606</v>
      </c>
      <c r="B2196" s="51" t="s">
        <v>2443</v>
      </c>
      <c r="C2196" s="51" t="s">
        <v>2437</v>
      </c>
      <c r="D2196" s="51" t="s">
        <v>2249</v>
      </c>
    </row>
    <row r="2197" spans="1:4">
      <c r="A2197" s="51">
        <v>7608</v>
      </c>
      <c r="B2197" s="51" t="s">
        <v>2444</v>
      </c>
      <c r="C2197" s="51" t="s">
        <v>2437</v>
      </c>
      <c r="D2197" s="51" t="s">
        <v>2249</v>
      </c>
    </row>
    <row r="2198" spans="1:4">
      <c r="A2198" s="51">
        <v>7610</v>
      </c>
      <c r="B2198" s="51" t="s">
        <v>2445</v>
      </c>
      <c r="C2198" s="51" t="s">
        <v>2437</v>
      </c>
      <c r="D2198" s="51" t="s">
        <v>2249</v>
      </c>
    </row>
    <row r="2199" spans="1:4">
      <c r="A2199" s="51">
        <v>6542</v>
      </c>
      <c r="B2199" s="51" t="s">
        <v>2446</v>
      </c>
      <c r="C2199" s="51" t="s">
        <v>2446</v>
      </c>
      <c r="D2199" s="51" t="s">
        <v>2249</v>
      </c>
    </row>
    <row r="2200" spans="1:4">
      <c r="A2200" s="51">
        <v>6540</v>
      </c>
      <c r="B2200" s="51" t="s">
        <v>2447</v>
      </c>
      <c r="C2200" s="51" t="s">
        <v>2447</v>
      </c>
      <c r="D2200" s="51" t="s">
        <v>2249</v>
      </c>
    </row>
    <row r="2201" spans="1:4">
      <c r="A2201" s="51">
        <v>6548</v>
      </c>
      <c r="B2201" s="51" t="s">
        <v>2448</v>
      </c>
      <c r="C2201" s="51" t="s">
        <v>2448</v>
      </c>
      <c r="D2201" s="51" t="s">
        <v>2249</v>
      </c>
    </row>
    <row r="2202" spans="1:4">
      <c r="A2202" s="51">
        <v>6548</v>
      </c>
      <c r="B2202" s="51" t="s">
        <v>2449</v>
      </c>
      <c r="C2202" s="51" t="s">
        <v>2448</v>
      </c>
      <c r="D2202" s="51" t="s">
        <v>2249</v>
      </c>
    </row>
    <row r="2203" spans="1:4">
      <c r="A2203" s="51">
        <v>6548</v>
      </c>
      <c r="B2203" s="51" t="s">
        <v>2450</v>
      </c>
      <c r="C2203" s="51" t="s">
        <v>2448</v>
      </c>
      <c r="D2203" s="51" t="s">
        <v>2249</v>
      </c>
    </row>
    <row r="2204" spans="1:4">
      <c r="A2204" s="51">
        <v>6541</v>
      </c>
      <c r="B2204" s="51" t="s">
        <v>2451</v>
      </c>
      <c r="C2204" s="51" t="s">
        <v>2452</v>
      </c>
      <c r="D2204" s="51" t="s">
        <v>2249</v>
      </c>
    </row>
    <row r="2205" spans="1:4">
      <c r="A2205" s="51">
        <v>6558</v>
      </c>
      <c r="B2205" s="51" t="s">
        <v>2453</v>
      </c>
      <c r="C2205" s="51" t="s">
        <v>2453</v>
      </c>
      <c r="D2205" s="51" t="s">
        <v>2249</v>
      </c>
    </row>
    <row r="2206" spans="1:4">
      <c r="A2206" s="51">
        <v>6563</v>
      </c>
      <c r="B2206" s="51" t="s">
        <v>2454</v>
      </c>
      <c r="C2206" s="51" t="s">
        <v>2454</v>
      </c>
      <c r="D2206" s="51" t="s">
        <v>2249</v>
      </c>
    </row>
    <row r="2207" spans="1:4">
      <c r="A2207" s="51">
        <v>6565</v>
      </c>
      <c r="B2207" s="51" t="s">
        <v>2455</v>
      </c>
      <c r="C2207" s="51" t="s">
        <v>2454</v>
      </c>
      <c r="D2207" s="51" t="s">
        <v>2249</v>
      </c>
    </row>
    <row r="2208" spans="1:4">
      <c r="A2208" s="51">
        <v>6562</v>
      </c>
      <c r="B2208" s="51" t="s">
        <v>2456</v>
      </c>
      <c r="C2208" s="51" t="s">
        <v>2456</v>
      </c>
      <c r="D2208" s="51" t="s">
        <v>2249</v>
      </c>
    </row>
    <row r="2209" spans="1:4">
      <c r="A2209" s="51">
        <v>6557</v>
      </c>
      <c r="B2209" s="51" t="s">
        <v>2457</v>
      </c>
      <c r="C2209" s="51" t="s">
        <v>2457</v>
      </c>
      <c r="D2209" s="51" t="s">
        <v>2249</v>
      </c>
    </row>
    <row r="2210" spans="1:4">
      <c r="A2210" s="51">
        <v>6537</v>
      </c>
      <c r="B2210" s="51" t="s">
        <v>2458</v>
      </c>
      <c r="C2210" s="51" t="s">
        <v>2458</v>
      </c>
      <c r="D2210" s="51" t="s">
        <v>2249</v>
      </c>
    </row>
    <row r="2211" spans="1:4">
      <c r="A2211" s="51">
        <v>6538</v>
      </c>
      <c r="B2211" s="51" t="s">
        <v>2459</v>
      </c>
      <c r="C2211" s="51" t="s">
        <v>2458</v>
      </c>
      <c r="D2211" s="51" t="s">
        <v>2249</v>
      </c>
    </row>
    <row r="2212" spans="1:4">
      <c r="A2212" s="51">
        <v>6538</v>
      </c>
      <c r="B2212" s="51" t="s">
        <v>2459</v>
      </c>
      <c r="C2212" s="51" t="s">
        <v>2458</v>
      </c>
      <c r="D2212" s="51" t="s">
        <v>2249</v>
      </c>
    </row>
    <row r="2213" spans="1:4">
      <c r="A2213" s="51">
        <v>6556</v>
      </c>
      <c r="B2213" s="51" t="s">
        <v>2460</v>
      </c>
      <c r="C2213" s="51" t="s">
        <v>2458</v>
      </c>
      <c r="D2213" s="51" t="s">
        <v>2249</v>
      </c>
    </row>
    <row r="2214" spans="1:4">
      <c r="A2214" s="51">
        <v>6535</v>
      </c>
      <c r="B2214" s="51" t="s">
        <v>2461</v>
      </c>
      <c r="C2214" s="51" t="s">
        <v>2462</v>
      </c>
      <c r="D2214" s="51" t="s">
        <v>2249</v>
      </c>
    </row>
    <row r="2215" spans="1:4">
      <c r="A2215" s="51">
        <v>6549</v>
      </c>
      <c r="B2215" s="51" t="s">
        <v>2463</v>
      </c>
      <c r="C2215" s="51" t="s">
        <v>2462</v>
      </c>
      <c r="D2215" s="51" t="s">
        <v>2249</v>
      </c>
    </row>
    <row r="2216" spans="1:4">
      <c r="A2216" s="51">
        <v>6534</v>
      </c>
      <c r="B2216" s="51" t="s">
        <v>2464</v>
      </c>
      <c r="C2216" s="51" t="s">
        <v>2465</v>
      </c>
      <c r="D2216" s="51" t="s">
        <v>2249</v>
      </c>
    </row>
    <row r="2217" spans="1:4">
      <c r="A2217" s="51">
        <v>6534</v>
      </c>
      <c r="B2217" s="51" t="s">
        <v>2464</v>
      </c>
      <c r="C2217" s="51" t="s">
        <v>2465</v>
      </c>
      <c r="D2217" s="51" t="s">
        <v>2249</v>
      </c>
    </row>
    <row r="2218" spans="1:4">
      <c r="A2218" s="51">
        <v>6543</v>
      </c>
      <c r="B2218" s="51" t="s">
        <v>2466</v>
      </c>
      <c r="C2218" s="51" t="s">
        <v>2467</v>
      </c>
      <c r="D2218" s="51" t="s">
        <v>2249</v>
      </c>
    </row>
    <row r="2219" spans="1:4">
      <c r="A2219" s="51">
        <v>6544</v>
      </c>
      <c r="B2219" s="51" t="s">
        <v>2468</v>
      </c>
      <c r="C2219" s="51" t="s">
        <v>2467</v>
      </c>
      <c r="D2219" s="51" t="s">
        <v>2249</v>
      </c>
    </row>
    <row r="2220" spans="1:4">
      <c r="A2220" s="51">
        <v>6545</v>
      </c>
      <c r="B2220" s="51" t="s">
        <v>2469</v>
      </c>
      <c r="C2220" s="51" t="s">
        <v>2467</v>
      </c>
      <c r="D2220" s="51" t="s">
        <v>2249</v>
      </c>
    </row>
    <row r="2221" spans="1:4">
      <c r="A2221" s="51">
        <v>6546</v>
      </c>
      <c r="B2221" s="51" t="s">
        <v>2470</v>
      </c>
      <c r="C2221" s="51" t="s">
        <v>2467</v>
      </c>
      <c r="D2221" s="51" t="s">
        <v>2249</v>
      </c>
    </row>
    <row r="2222" spans="1:4">
      <c r="A2222" s="51">
        <v>7532</v>
      </c>
      <c r="B2222" s="51" t="s">
        <v>2471</v>
      </c>
      <c r="C2222" s="51" t="s">
        <v>2472</v>
      </c>
      <c r="D2222" s="51" t="s">
        <v>2249</v>
      </c>
    </row>
    <row r="2223" spans="1:4">
      <c r="A2223" s="51">
        <v>7533</v>
      </c>
      <c r="B2223" s="51" t="s">
        <v>2473</v>
      </c>
      <c r="C2223" s="51" t="s">
        <v>2472</v>
      </c>
      <c r="D2223" s="51" t="s">
        <v>2249</v>
      </c>
    </row>
    <row r="2224" spans="1:4">
      <c r="A2224" s="51">
        <v>7534</v>
      </c>
      <c r="B2224" s="51" t="s">
        <v>2474</v>
      </c>
      <c r="C2224" s="51" t="s">
        <v>2472</v>
      </c>
      <c r="D2224" s="51" t="s">
        <v>2249</v>
      </c>
    </row>
    <row r="2225" spans="1:4">
      <c r="A2225" s="51">
        <v>7535</v>
      </c>
      <c r="B2225" s="51" t="s">
        <v>2475</v>
      </c>
      <c r="C2225" s="51" t="s">
        <v>2472</v>
      </c>
      <c r="D2225" s="51" t="s">
        <v>2249</v>
      </c>
    </row>
    <row r="2226" spans="1:4">
      <c r="A2226" s="51">
        <v>7536</v>
      </c>
      <c r="B2226" s="51" t="s">
        <v>2476</v>
      </c>
      <c r="C2226" s="51" t="s">
        <v>2472</v>
      </c>
      <c r="D2226" s="51" t="s">
        <v>2249</v>
      </c>
    </row>
    <row r="2227" spans="1:4">
      <c r="A2227" s="51">
        <v>7537</v>
      </c>
      <c r="B2227" s="51" t="s">
        <v>2477</v>
      </c>
      <c r="C2227" s="51" t="s">
        <v>2472</v>
      </c>
      <c r="D2227" s="51" t="s">
        <v>2249</v>
      </c>
    </row>
    <row r="2228" spans="1:4">
      <c r="A2228" s="51">
        <v>7260</v>
      </c>
      <c r="B2228" s="51" t="s">
        <v>2478</v>
      </c>
      <c r="C2228" s="51" t="s">
        <v>2479</v>
      </c>
      <c r="D2228" s="51" t="s">
        <v>2249</v>
      </c>
    </row>
    <row r="2229" spans="1:4">
      <c r="A2229" s="51">
        <v>7265</v>
      </c>
      <c r="B2229" s="51" t="s">
        <v>2480</v>
      </c>
      <c r="C2229" s="51" t="s">
        <v>2479</v>
      </c>
      <c r="D2229" s="51" t="s">
        <v>2249</v>
      </c>
    </row>
    <row r="2230" spans="1:4">
      <c r="A2230" s="51">
        <v>7270</v>
      </c>
      <c r="B2230" s="51" t="s">
        <v>2481</v>
      </c>
      <c r="C2230" s="51" t="s">
        <v>2479</v>
      </c>
      <c r="D2230" s="51" t="s">
        <v>2249</v>
      </c>
    </row>
    <row r="2231" spans="1:4">
      <c r="A2231" s="51">
        <v>7272</v>
      </c>
      <c r="B2231" s="51" t="s">
        <v>2482</v>
      </c>
      <c r="C2231" s="51" t="s">
        <v>2479</v>
      </c>
      <c r="D2231" s="51" t="s">
        <v>2249</v>
      </c>
    </row>
    <row r="2232" spans="1:4">
      <c r="A2232" s="51">
        <v>7276</v>
      </c>
      <c r="B2232" s="51" t="s">
        <v>2483</v>
      </c>
      <c r="C2232" s="51" t="s">
        <v>2479</v>
      </c>
      <c r="D2232" s="51" t="s">
        <v>2249</v>
      </c>
    </row>
    <row r="2233" spans="1:4">
      <c r="A2233" s="51">
        <v>7277</v>
      </c>
      <c r="B2233" s="51" t="s">
        <v>2484</v>
      </c>
      <c r="C2233" s="51" t="s">
        <v>2479</v>
      </c>
      <c r="D2233" s="51" t="s">
        <v>2249</v>
      </c>
    </row>
    <row r="2234" spans="1:4">
      <c r="A2234" s="51">
        <v>7278</v>
      </c>
      <c r="B2234" s="51" t="s">
        <v>2485</v>
      </c>
      <c r="C2234" s="51" t="s">
        <v>2479</v>
      </c>
      <c r="D2234" s="51" t="s">
        <v>2249</v>
      </c>
    </row>
    <row r="2235" spans="1:4">
      <c r="A2235" s="51">
        <v>7494</v>
      </c>
      <c r="B2235" s="51" t="s">
        <v>2486</v>
      </c>
      <c r="C2235" s="51" t="s">
        <v>2479</v>
      </c>
      <c r="D2235" s="51" t="s">
        <v>2249</v>
      </c>
    </row>
    <row r="2236" spans="1:4">
      <c r="A2236" s="51">
        <v>7235</v>
      </c>
      <c r="B2236" s="51" t="s">
        <v>2487</v>
      </c>
      <c r="C2236" s="51" t="s">
        <v>2487</v>
      </c>
      <c r="D2236" s="51" t="s">
        <v>2249</v>
      </c>
    </row>
    <row r="2237" spans="1:4">
      <c r="A2237" s="51">
        <v>7232</v>
      </c>
      <c r="B2237" s="51" t="s">
        <v>2488</v>
      </c>
      <c r="C2237" s="51" t="s">
        <v>2488</v>
      </c>
      <c r="D2237" s="51" t="s">
        <v>2249</v>
      </c>
    </row>
    <row r="2238" spans="1:4">
      <c r="A2238" s="51">
        <v>7231</v>
      </c>
      <c r="B2238" s="51" t="s">
        <v>2489</v>
      </c>
      <c r="C2238" s="51" t="s">
        <v>2490</v>
      </c>
      <c r="D2238" s="51" t="s">
        <v>2249</v>
      </c>
    </row>
    <row r="2239" spans="1:4">
      <c r="A2239" s="51">
        <v>7233</v>
      </c>
      <c r="B2239" s="51" t="s">
        <v>2490</v>
      </c>
      <c r="C2239" s="51" t="s">
        <v>2490</v>
      </c>
      <c r="D2239" s="51" t="s">
        <v>2249</v>
      </c>
    </row>
    <row r="2240" spans="1:4">
      <c r="A2240" s="51">
        <v>7247</v>
      </c>
      <c r="B2240" s="51" t="s">
        <v>2491</v>
      </c>
      <c r="C2240" s="51" t="s">
        <v>2492</v>
      </c>
      <c r="D2240" s="51" t="s">
        <v>2249</v>
      </c>
    </row>
    <row r="2241" spans="1:4">
      <c r="A2241" s="51">
        <v>7249</v>
      </c>
      <c r="B2241" s="51" t="s">
        <v>2493</v>
      </c>
      <c r="C2241" s="51" t="s">
        <v>2492</v>
      </c>
      <c r="D2241" s="51" t="s">
        <v>2249</v>
      </c>
    </row>
    <row r="2242" spans="1:4">
      <c r="A2242" s="51">
        <v>7250</v>
      </c>
      <c r="B2242" s="51" t="s">
        <v>2492</v>
      </c>
      <c r="C2242" s="51" t="s">
        <v>2492</v>
      </c>
      <c r="D2242" s="51" t="s">
        <v>2249</v>
      </c>
    </row>
    <row r="2243" spans="1:4">
      <c r="A2243" s="51">
        <v>7252</v>
      </c>
      <c r="B2243" s="51" t="s">
        <v>2494</v>
      </c>
      <c r="C2243" s="51" t="s">
        <v>2492</v>
      </c>
      <c r="D2243" s="51" t="s">
        <v>2249</v>
      </c>
    </row>
    <row r="2244" spans="1:4">
      <c r="A2244" s="51">
        <v>7241</v>
      </c>
      <c r="B2244" s="51" t="s">
        <v>2495</v>
      </c>
      <c r="C2244" s="51" t="s">
        <v>2495</v>
      </c>
      <c r="D2244" s="51" t="s">
        <v>2249</v>
      </c>
    </row>
    <row r="2245" spans="1:4">
      <c r="A2245" s="51">
        <v>7240</v>
      </c>
      <c r="B2245" s="51" t="s">
        <v>2496</v>
      </c>
      <c r="C2245" s="51" t="s">
        <v>2496</v>
      </c>
      <c r="D2245" s="51" t="s">
        <v>2249</v>
      </c>
    </row>
    <row r="2246" spans="1:4">
      <c r="A2246" s="51">
        <v>7223</v>
      </c>
      <c r="B2246" s="51" t="s">
        <v>2497</v>
      </c>
      <c r="C2246" s="51" t="s">
        <v>2498</v>
      </c>
      <c r="D2246" s="51" t="s">
        <v>2249</v>
      </c>
    </row>
    <row r="2247" spans="1:4">
      <c r="A2247" s="51">
        <v>7224</v>
      </c>
      <c r="B2247" s="51" t="s">
        <v>2499</v>
      </c>
      <c r="C2247" s="51" t="s">
        <v>2498</v>
      </c>
      <c r="D2247" s="51" t="s">
        <v>2249</v>
      </c>
    </row>
    <row r="2248" spans="1:4">
      <c r="A2248" s="51">
        <v>7242</v>
      </c>
      <c r="B2248" s="51" t="s">
        <v>2498</v>
      </c>
      <c r="C2248" s="51" t="s">
        <v>2498</v>
      </c>
      <c r="D2248" s="51" t="s">
        <v>2249</v>
      </c>
    </row>
    <row r="2249" spans="1:4">
      <c r="A2249" s="51">
        <v>7243</v>
      </c>
      <c r="B2249" s="51" t="s">
        <v>2500</v>
      </c>
      <c r="C2249" s="51" t="s">
        <v>2498</v>
      </c>
      <c r="D2249" s="51" t="s">
        <v>2249</v>
      </c>
    </row>
    <row r="2250" spans="1:4">
      <c r="A2250" s="51">
        <v>7244</v>
      </c>
      <c r="B2250" s="51" t="s">
        <v>2501</v>
      </c>
      <c r="C2250" s="51" t="s">
        <v>2498</v>
      </c>
      <c r="D2250" s="51" t="s">
        <v>2249</v>
      </c>
    </row>
    <row r="2251" spans="1:4">
      <c r="A2251" s="51">
        <v>7245</v>
      </c>
      <c r="B2251" s="51" t="s">
        <v>2502</v>
      </c>
      <c r="C2251" s="51" t="s">
        <v>2498</v>
      </c>
      <c r="D2251" s="51" t="s">
        <v>2249</v>
      </c>
    </row>
    <row r="2252" spans="1:4">
      <c r="A2252" s="51">
        <v>7246</v>
      </c>
      <c r="B2252" s="51" t="s">
        <v>2503</v>
      </c>
      <c r="C2252" s="51" t="s">
        <v>2498</v>
      </c>
      <c r="D2252" s="51" t="s">
        <v>2249</v>
      </c>
    </row>
    <row r="2253" spans="1:4">
      <c r="A2253" s="51">
        <v>7000</v>
      </c>
      <c r="B2253" s="51" t="s">
        <v>2504</v>
      </c>
      <c r="C2253" s="51" t="s">
        <v>2504</v>
      </c>
      <c r="D2253" s="51" t="s">
        <v>2249</v>
      </c>
    </row>
    <row r="2254" spans="1:4">
      <c r="A2254" s="51">
        <v>7023</v>
      </c>
      <c r="B2254" s="51" t="s">
        <v>2505</v>
      </c>
      <c r="C2254" s="51" t="s">
        <v>2504</v>
      </c>
      <c r="D2254" s="51" t="s">
        <v>2249</v>
      </c>
    </row>
    <row r="2255" spans="1:4">
      <c r="A2255" s="51">
        <v>7026</v>
      </c>
      <c r="B2255" s="51" t="s">
        <v>2506</v>
      </c>
      <c r="C2255" s="51" t="s">
        <v>2504</v>
      </c>
      <c r="D2255" s="51" t="s">
        <v>2249</v>
      </c>
    </row>
    <row r="2256" spans="1:4">
      <c r="A2256" s="51">
        <v>7062</v>
      </c>
      <c r="B2256" s="51" t="s">
        <v>2507</v>
      </c>
      <c r="C2256" s="51" t="s">
        <v>2508</v>
      </c>
      <c r="D2256" s="51" t="s">
        <v>2249</v>
      </c>
    </row>
    <row r="2257" spans="1:4">
      <c r="A2257" s="51">
        <v>7074</v>
      </c>
      <c r="B2257" s="51" t="s">
        <v>2509</v>
      </c>
      <c r="C2257" s="51" t="s">
        <v>2508</v>
      </c>
      <c r="D2257" s="51" t="s">
        <v>2249</v>
      </c>
    </row>
    <row r="2258" spans="1:4">
      <c r="A2258" s="51">
        <v>7075</v>
      </c>
      <c r="B2258" s="51" t="s">
        <v>2508</v>
      </c>
      <c r="C2258" s="51" t="s">
        <v>2508</v>
      </c>
      <c r="D2258" s="51" t="s">
        <v>2249</v>
      </c>
    </row>
    <row r="2259" spans="1:4">
      <c r="A2259" s="51">
        <v>7076</v>
      </c>
      <c r="B2259" s="51" t="s">
        <v>2510</v>
      </c>
      <c r="C2259" s="51" t="s">
        <v>2508</v>
      </c>
      <c r="D2259" s="51" t="s">
        <v>2249</v>
      </c>
    </row>
    <row r="2260" spans="1:4">
      <c r="A2260" s="51">
        <v>7027</v>
      </c>
      <c r="B2260" s="51" t="s">
        <v>2511</v>
      </c>
      <c r="C2260" s="51" t="s">
        <v>2512</v>
      </c>
      <c r="D2260" s="51" t="s">
        <v>2249</v>
      </c>
    </row>
    <row r="2261" spans="1:4">
      <c r="A2261" s="51">
        <v>7027</v>
      </c>
      <c r="B2261" s="51" t="s">
        <v>2513</v>
      </c>
      <c r="C2261" s="51" t="s">
        <v>2512</v>
      </c>
      <c r="D2261" s="51" t="s">
        <v>2249</v>
      </c>
    </row>
    <row r="2262" spans="1:4">
      <c r="A2262" s="51">
        <v>7027</v>
      </c>
      <c r="B2262" s="51" t="s">
        <v>2514</v>
      </c>
      <c r="C2262" s="51" t="s">
        <v>2512</v>
      </c>
      <c r="D2262" s="51" t="s">
        <v>2249</v>
      </c>
    </row>
    <row r="2263" spans="1:4">
      <c r="A2263" s="51">
        <v>7028</v>
      </c>
      <c r="B2263" s="51" t="s">
        <v>2515</v>
      </c>
      <c r="C2263" s="51" t="s">
        <v>2512</v>
      </c>
      <c r="D2263" s="51" t="s">
        <v>2249</v>
      </c>
    </row>
    <row r="2264" spans="1:4">
      <c r="A2264" s="51">
        <v>7028</v>
      </c>
      <c r="B2264" s="51" t="s">
        <v>2516</v>
      </c>
      <c r="C2264" s="51" t="s">
        <v>2512</v>
      </c>
      <c r="D2264" s="51" t="s">
        <v>2249</v>
      </c>
    </row>
    <row r="2265" spans="1:4">
      <c r="A2265" s="51">
        <v>7029</v>
      </c>
      <c r="B2265" s="51" t="s">
        <v>2517</v>
      </c>
      <c r="C2265" s="51" t="s">
        <v>2512</v>
      </c>
      <c r="D2265" s="51" t="s">
        <v>2249</v>
      </c>
    </row>
    <row r="2266" spans="1:4">
      <c r="A2266" s="51">
        <v>7050</v>
      </c>
      <c r="B2266" s="51" t="s">
        <v>2512</v>
      </c>
      <c r="C2266" s="51" t="s">
        <v>2512</v>
      </c>
      <c r="D2266" s="51" t="s">
        <v>2249</v>
      </c>
    </row>
    <row r="2267" spans="1:4">
      <c r="A2267" s="51">
        <v>7056</v>
      </c>
      <c r="B2267" s="51" t="s">
        <v>2518</v>
      </c>
      <c r="C2267" s="51" t="s">
        <v>2512</v>
      </c>
      <c r="D2267" s="51" t="s">
        <v>2249</v>
      </c>
    </row>
    <row r="2268" spans="1:4">
      <c r="A2268" s="51">
        <v>7057</v>
      </c>
      <c r="B2268" s="51" t="s">
        <v>2519</v>
      </c>
      <c r="C2268" s="51" t="s">
        <v>2512</v>
      </c>
      <c r="D2268" s="51" t="s">
        <v>2249</v>
      </c>
    </row>
    <row r="2269" spans="1:4">
      <c r="A2269" s="51">
        <v>7058</v>
      </c>
      <c r="B2269" s="51" t="s">
        <v>2520</v>
      </c>
      <c r="C2269" s="51" t="s">
        <v>2512</v>
      </c>
      <c r="D2269" s="51" t="s">
        <v>2249</v>
      </c>
    </row>
    <row r="2270" spans="1:4">
      <c r="A2270" s="51">
        <v>7063</v>
      </c>
      <c r="B2270" s="51" t="s">
        <v>2521</v>
      </c>
      <c r="C2270" s="51" t="s">
        <v>2522</v>
      </c>
      <c r="D2270" s="51" t="s">
        <v>2249</v>
      </c>
    </row>
    <row r="2271" spans="1:4">
      <c r="A2271" s="51">
        <v>7064</v>
      </c>
      <c r="B2271" s="51" t="s">
        <v>2523</v>
      </c>
      <c r="C2271" s="51" t="s">
        <v>2522</v>
      </c>
      <c r="D2271" s="51" t="s">
        <v>2249</v>
      </c>
    </row>
    <row r="2272" spans="1:4">
      <c r="A2272" s="51">
        <v>7202</v>
      </c>
      <c r="B2272" s="51" t="s">
        <v>2524</v>
      </c>
      <c r="C2272" s="51" t="s">
        <v>2525</v>
      </c>
      <c r="D2272" s="51" t="s">
        <v>2249</v>
      </c>
    </row>
    <row r="2273" spans="1:4">
      <c r="A2273" s="51">
        <v>7203</v>
      </c>
      <c r="B2273" s="51" t="s">
        <v>2525</v>
      </c>
      <c r="C2273" s="51" t="s">
        <v>2525</v>
      </c>
      <c r="D2273" s="51" t="s">
        <v>2249</v>
      </c>
    </row>
    <row r="2274" spans="1:4">
      <c r="A2274" s="51">
        <v>7204</v>
      </c>
      <c r="B2274" s="51" t="s">
        <v>2526</v>
      </c>
      <c r="C2274" s="51" t="s">
        <v>2526</v>
      </c>
      <c r="D2274" s="51" t="s">
        <v>2249</v>
      </c>
    </row>
    <row r="2275" spans="1:4">
      <c r="A2275" s="51">
        <v>7205</v>
      </c>
      <c r="B2275" s="51" t="s">
        <v>2527</v>
      </c>
      <c r="C2275" s="51" t="s">
        <v>2527</v>
      </c>
      <c r="D2275" s="51" t="s">
        <v>2249</v>
      </c>
    </row>
    <row r="2276" spans="1:4">
      <c r="A2276" s="51">
        <v>7306</v>
      </c>
      <c r="B2276" s="51" t="s">
        <v>2528</v>
      </c>
      <c r="C2276" s="51" t="s">
        <v>2528</v>
      </c>
      <c r="D2276" s="51" t="s">
        <v>2249</v>
      </c>
    </row>
    <row r="2277" spans="1:4">
      <c r="A2277" s="51">
        <v>7307</v>
      </c>
      <c r="B2277" s="51" t="s">
        <v>2529</v>
      </c>
      <c r="C2277" s="51" t="s">
        <v>2529</v>
      </c>
      <c r="D2277" s="51" t="s">
        <v>2249</v>
      </c>
    </row>
    <row r="2278" spans="1:4">
      <c r="A2278" s="51">
        <v>7304</v>
      </c>
      <c r="B2278" s="51" t="s">
        <v>2530</v>
      </c>
      <c r="C2278" s="51" t="s">
        <v>2530</v>
      </c>
      <c r="D2278" s="51" t="s">
        <v>2249</v>
      </c>
    </row>
    <row r="2279" spans="1:4">
      <c r="A2279" s="51">
        <v>7208</v>
      </c>
      <c r="B2279" s="51" t="s">
        <v>2531</v>
      </c>
      <c r="C2279" s="51" t="s">
        <v>2532</v>
      </c>
      <c r="D2279" s="51" t="s">
        <v>2249</v>
      </c>
    </row>
    <row r="2280" spans="1:4">
      <c r="A2280" s="51">
        <v>7206</v>
      </c>
      <c r="B2280" s="51" t="s">
        <v>2533</v>
      </c>
      <c r="C2280" s="51" t="s">
        <v>2534</v>
      </c>
      <c r="D2280" s="51" t="s">
        <v>2249</v>
      </c>
    </row>
    <row r="2281" spans="1:4">
      <c r="A2281" s="51">
        <v>7302</v>
      </c>
      <c r="B2281" s="51" t="s">
        <v>2534</v>
      </c>
      <c r="C2281" s="51" t="s">
        <v>2534</v>
      </c>
      <c r="D2281" s="51" t="s">
        <v>2249</v>
      </c>
    </row>
    <row r="2282" spans="1:4">
      <c r="A2282" s="51">
        <v>7303</v>
      </c>
      <c r="B2282" s="51" t="s">
        <v>2535</v>
      </c>
      <c r="C2282" s="51" t="s">
        <v>2534</v>
      </c>
      <c r="D2282" s="51" t="s">
        <v>2249</v>
      </c>
    </row>
    <row r="2283" spans="1:4">
      <c r="A2283" s="51">
        <v>7213</v>
      </c>
      <c r="B2283" s="51" t="s">
        <v>2536</v>
      </c>
      <c r="C2283" s="51" t="s">
        <v>2537</v>
      </c>
      <c r="D2283" s="51" t="s">
        <v>2249</v>
      </c>
    </row>
    <row r="2284" spans="1:4">
      <c r="A2284" s="51">
        <v>7214</v>
      </c>
      <c r="B2284" s="51" t="s">
        <v>2537</v>
      </c>
      <c r="C2284" s="51" t="s">
        <v>2537</v>
      </c>
      <c r="D2284" s="51" t="s">
        <v>2249</v>
      </c>
    </row>
    <row r="2285" spans="1:4">
      <c r="A2285" s="51">
        <v>7215</v>
      </c>
      <c r="B2285" s="51" t="s">
        <v>2538</v>
      </c>
      <c r="C2285" s="51" t="s">
        <v>2537</v>
      </c>
      <c r="D2285" s="51" t="s">
        <v>2249</v>
      </c>
    </row>
    <row r="2286" spans="1:4">
      <c r="A2286" s="51">
        <v>7220</v>
      </c>
      <c r="B2286" s="51" t="s">
        <v>2539</v>
      </c>
      <c r="C2286" s="51" t="s">
        <v>2539</v>
      </c>
      <c r="D2286" s="51" t="s">
        <v>2249</v>
      </c>
    </row>
    <row r="2287" spans="1:4">
      <c r="A2287" s="51">
        <v>7220</v>
      </c>
      <c r="B2287" s="51" t="s">
        <v>2539</v>
      </c>
      <c r="C2287" s="51" t="s">
        <v>2539</v>
      </c>
      <c r="D2287" s="51" t="s">
        <v>2249</v>
      </c>
    </row>
    <row r="2288" spans="1:4">
      <c r="A2288" s="51">
        <v>7222</v>
      </c>
      <c r="B2288" s="51" t="s">
        <v>2540</v>
      </c>
      <c r="C2288" s="51" t="s">
        <v>2539</v>
      </c>
      <c r="D2288" s="51" t="s">
        <v>2249</v>
      </c>
    </row>
    <row r="2289" spans="1:4">
      <c r="A2289" s="51">
        <v>7226</v>
      </c>
      <c r="B2289" s="51" t="s">
        <v>2541</v>
      </c>
      <c r="C2289" s="51" t="s">
        <v>2539</v>
      </c>
      <c r="D2289" s="51" t="s">
        <v>2249</v>
      </c>
    </row>
    <row r="2290" spans="1:4">
      <c r="A2290" s="51">
        <v>7226</v>
      </c>
      <c r="B2290" s="51" t="s">
        <v>2541</v>
      </c>
      <c r="C2290" s="51" t="s">
        <v>2539</v>
      </c>
      <c r="D2290" s="51" t="s">
        <v>2249</v>
      </c>
    </row>
    <row r="2291" spans="1:4">
      <c r="A2291" s="51">
        <v>7226</v>
      </c>
      <c r="B2291" s="51" t="s">
        <v>2542</v>
      </c>
      <c r="C2291" s="51" t="s">
        <v>2539</v>
      </c>
      <c r="D2291" s="51" t="s">
        <v>2249</v>
      </c>
    </row>
    <row r="2292" spans="1:4">
      <c r="A2292" s="51">
        <v>7228</v>
      </c>
      <c r="B2292" s="51" t="s">
        <v>2543</v>
      </c>
      <c r="C2292" s="51" t="s">
        <v>2539</v>
      </c>
      <c r="D2292" s="51" t="s">
        <v>2249</v>
      </c>
    </row>
    <row r="2293" spans="1:4">
      <c r="A2293" s="51">
        <v>7228</v>
      </c>
      <c r="B2293" s="51" t="s">
        <v>2544</v>
      </c>
      <c r="C2293" s="51" t="s">
        <v>2539</v>
      </c>
      <c r="D2293" s="51" t="s">
        <v>2249</v>
      </c>
    </row>
    <row r="2294" spans="1:4">
      <c r="A2294" s="51">
        <v>7212</v>
      </c>
      <c r="B2294" s="51" t="s">
        <v>2545</v>
      </c>
      <c r="C2294" s="51" t="s">
        <v>2546</v>
      </c>
      <c r="D2294" s="51" t="s">
        <v>2249</v>
      </c>
    </row>
    <row r="2295" spans="1:4">
      <c r="A2295" s="51">
        <v>7212</v>
      </c>
      <c r="B2295" s="51" t="s">
        <v>2547</v>
      </c>
      <c r="C2295" s="51" t="s">
        <v>2546</v>
      </c>
      <c r="D2295" s="51" t="s">
        <v>2249</v>
      </c>
    </row>
    <row r="2296" spans="1:4">
      <c r="A2296" s="51">
        <v>7212</v>
      </c>
      <c r="B2296" s="51" t="s">
        <v>2548</v>
      </c>
      <c r="C2296" s="51" t="s">
        <v>2546</v>
      </c>
      <c r="D2296" s="51" t="s">
        <v>2249</v>
      </c>
    </row>
    <row r="2297" spans="1:4">
      <c r="A2297" s="51">
        <v>7158</v>
      </c>
      <c r="B2297" s="51" t="s">
        <v>2549</v>
      </c>
      <c r="C2297" s="51" t="s">
        <v>2550</v>
      </c>
      <c r="D2297" s="51" t="s">
        <v>2249</v>
      </c>
    </row>
    <row r="2298" spans="1:4">
      <c r="A2298" s="51">
        <v>7159</v>
      </c>
      <c r="B2298" s="51" t="s">
        <v>2551</v>
      </c>
      <c r="C2298" s="51" t="s">
        <v>2550</v>
      </c>
      <c r="D2298" s="51" t="s">
        <v>2249</v>
      </c>
    </row>
    <row r="2299" spans="1:4">
      <c r="A2299" s="51">
        <v>7162</v>
      </c>
      <c r="B2299" s="51" t="s">
        <v>2552</v>
      </c>
      <c r="C2299" s="51" t="s">
        <v>2550</v>
      </c>
      <c r="D2299" s="51" t="s">
        <v>2249</v>
      </c>
    </row>
    <row r="2300" spans="1:4">
      <c r="A2300" s="51">
        <v>7163</v>
      </c>
      <c r="B2300" s="51" t="s">
        <v>2553</v>
      </c>
      <c r="C2300" s="51" t="s">
        <v>2550</v>
      </c>
      <c r="D2300" s="51" t="s">
        <v>2249</v>
      </c>
    </row>
    <row r="2301" spans="1:4">
      <c r="A2301" s="51">
        <v>7164</v>
      </c>
      <c r="B2301" s="51" t="s">
        <v>2554</v>
      </c>
      <c r="C2301" s="51" t="s">
        <v>2550</v>
      </c>
      <c r="D2301" s="51" t="s">
        <v>2249</v>
      </c>
    </row>
    <row r="2302" spans="1:4">
      <c r="A2302" s="51">
        <v>7165</v>
      </c>
      <c r="B2302" s="51" t="s">
        <v>2550</v>
      </c>
      <c r="C2302" s="51" t="s">
        <v>2550</v>
      </c>
      <c r="D2302" s="51" t="s">
        <v>2249</v>
      </c>
    </row>
    <row r="2303" spans="1:4">
      <c r="A2303" s="51">
        <v>7180</v>
      </c>
      <c r="B2303" s="51" t="s">
        <v>2555</v>
      </c>
      <c r="C2303" s="51" t="s">
        <v>2555</v>
      </c>
      <c r="D2303" s="51" t="s">
        <v>2249</v>
      </c>
    </row>
    <row r="2304" spans="1:4">
      <c r="A2304" s="51">
        <v>7182</v>
      </c>
      <c r="B2304" s="51" t="s">
        <v>2556</v>
      </c>
      <c r="C2304" s="51" t="s">
        <v>2555</v>
      </c>
      <c r="D2304" s="51" t="s">
        <v>2249</v>
      </c>
    </row>
    <row r="2305" spans="1:4">
      <c r="A2305" s="51">
        <v>7183</v>
      </c>
      <c r="B2305" s="51" t="s">
        <v>2557</v>
      </c>
      <c r="C2305" s="51" t="s">
        <v>2555</v>
      </c>
      <c r="D2305" s="51" t="s">
        <v>2249</v>
      </c>
    </row>
    <row r="2306" spans="1:4">
      <c r="A2306" s="51">
        <v>7186</v>
      </c>
      <c r="B2306" s="51" t="s">
        <v>2558</v>
      </c>
      <c r="C2306" s="51" t="s">
        <v>2555</v>
      </c>
      <c r="D2306" s="51" t="s">
        <v>2249</v>
      </c>
    </row>
    <row r="2307" spans="1:4">
      <c r="A2307" s="51">
        <v>7184</v>
      </c>
      <c r="B2307" s="51" t="s">
        <v>2559</v>
      </c>
      <c r="C2307" s="51" t="s">
        <v>2560</v>
      </c>
      <c r="D2307" s="51" t="s">
        <v>2249</v>
      </c>
    </row>
    <row r="2308" spans="1:4">
      <c r="A2308" s="51">
        <v>7185</v>
      </c>
      <c r="B2308" s="51" t="s">
        <v>2561</v>
      </c>
      <c r="C2308" s="51" t="s">
        <v>2560</v>
      </c>
      <c r="D2308" s="51" t="s">
        <v>2249</v>
      </c>
    </row>
    <row r="2309" spans="1:4">
      <c r="A2309" s="51">
        <v>7172</v>
      </c>
      <c r="B2309" s="51" t="s">
        <v>2562</v>
      </c>
      <c r="C2309" s="51" t="s">
        <v>2563</v>
      </c>
      <c r="D2309" s="51" t="s">
        <v>2249</v>
      </c>
    </row>
    <row r="2310" spans="1:4">
      <c r="A2310" s="51">
        <v>7173</v>
      </c>
      <c r="B2310" s="51" t="s">
        <v>2564</v>
      </c>
      <c r="C2310" s="51" t="s">
        <v>2563</v>
      </c>
      <c r="D2310" s="51" t="s">
        <v>2249</v>
      </c>
    </row>
    <row r="2311" spans="1:4">
      <c r="A2311" s="51">
        <v>7174</v>
      </c>
      <c r="B2311" s="51" t="s">
        <v>2565</v>
      </c>
      <c r="C2311" s="51" t="s">
        <v>2563</v>
      </c>
      <c r="D2311" s="51" t="s">
        <v>2249</v>
      </c>
    </row>
    <row r="2312" spans="1:4">
      <c r="A2312" s="51">
        <v>7175</v>
      </c>
      <c r="B2312" s="51" t="s">
        <v>2563</v>
      </c>
      <c r="C2312" s="51" t="s">
        <v>2563</v>
      </c>
      <c r="D2312" s="51" t="s">
        <v>2249</v>
      </c>
    </row>
    <row r="2313" spans="1:4">
      <c r="A2313" s="51">
        <v>7176</v>
      </c>
      <c r="B2313" s="51" t="s">
        <v>2566</v>
      </c>
      <c r="C2313" s="51" t="s">
        <v>2563</v>
      </c>
      <c r="D2313" s="51" t="s">
        <v>2249</v>
      </c>
    </row>
    <row r="2314" spans="1:4">
      <c r="A2314" s="51">
        <v>7187</v>
      </c>
      <c r="B2314" s="51" t="s">
        <v>2567</v>
      </c>
      <c r="C2314" s="51" t="s">
        <v>2568</v>
      </c>
      <c r="D2314" s="51" t="s">
        <v>2249</v>
      </c>
    </row>
    <row r="2315" spans="1:4">
      <c r="A2315" s="51">
        <v>7188</v>
      </c>
      <c r="B2315" s="51" t="s">
        <v>2569</v>
      </c>
      <c r="C2315" s="51" t="s">
        <v>2568</v>
      </c>
      <c r="D2315" s="51" t="s">
        <v>2249</v>
      </c>
    </row>
    <row r="2316" spans="1:4">
      <c r="A2316" s="51">
        <v>7189</v>
      </c>
      <c r="B2316" s="51" t="s">
        <v>2570</v>
      </c>
      <c r="C2316" s="51" t="s">
        <v>2568</v>
      </c>
      <c r="D2316" s="51" t="s">
        <v>2249</v>
      </c>
    </row>
    <row r="2317" spans="1:4">
      <c r="A2317" s="51">
        <v>7166</v>
      </c>
      <c r="B2317" s="51" t="s">
        <v>2571</v>
      </c>
      <c r="C2317" s="51" t="s">
        <v>2571</v>
      </c>
      <c r="D2317" s="51" t="s">
        <v>2249</v>
      </c>
    </row>
    <row r="2318" spans="1:4">
      <c r="A2318" s="51">
        <v>7167</v>
      </c>
      <c r="B2318" s="51" t="s">
        <v>2572</v>
      </c>
      <c r="C2318" s="51" t="s">
        <v>2571</v>
      </c>
      <c r="D2318" s="51" t="s">
        <v>2249</v>
      </c>
    </row>
    <row r="2319" spans="1:4">
      <c r="A2319" s="51">
        <v>7168</v>
      </c>
      <c r="B2319" s="51" t="s">
        <v>2573</v>
      </c>
      <c r="C2319" s="51" t="s">
        <v>2571</v>
      </c>
      <c r="D2319" s="51" t="s">
        <v>2249</v>
      </c>
    </row>
    <row r="2320" spans="1:4">
      <c r="A2320" s="51">
        <v>7134</v>
      </c>
      <c r="B2320" s="51" t="s">
        <v>2574</v>
      </c>
      <c r="C2320" s="51" t="s">
        <v>2575</v>
      </c>
      <c r="D2320" s="51" t="s">
        <v>2249</v>
      </c>
    </row>
    <row r="2321" spans="1:4">
      <c r="A2321" s="51">
        <v>7137</v>
      </c>
      <c r="B2321" s="51" t="s">
        <v>2576</v>
      </c>
      <c r="C2321" s="51" t="s">
        <v>2575</v>
      </c>
      <c r="D2321" s="51" t="s">
        <v>2249</v>
      </c>
    </row>
    <row r="2322" spans="1:4">
      <c r="A2322" s="51">
        <v>7138</v>
      </c>
      <c r="B2322" s="51" t="s">
        <v>2577</v>
      </c>
      <c r="C2322" s="51" t="s">
        <v>2575</v>
      </c>
      <c r="D2322" s="51" t="s">
        <v>2249</v>
      </c>
    </row>
    <row r="2323" spans="1:4">
      <c r="A2323" s="51">
        <v>5000</v>
      </c>
      <c r="B2323" s="51" t="s">
        <v>2578</v>
      </c>
      <c r="C2323" s="51" t="s">
        <v>2578</v>
      </c>
      <c r="D2323" s="51" t="s">
        <v>2579</v>
      </c>
    </row>
    <row r="2324" spans="1:4">
      <c r="A2324" s="51">
        <v>5004</v>
      </c>
      <c r="B2324" s="51" t="s">
        <v>2578</v>
      </c>
      <c r="C2324" s="51" t="s">
        <v>2578</v>
      </c>
      <c r="D2324" s="51" t="s">
        <v>2579</v>
      </c>
    </row>
    <row r="2325" spans="1:4">
      <c r="A2325" s="51">
        <v>5032</v>
      </c>
      <c r="B2325" s="51" t="s">
        <v>2580</v>
      </c>
      <c r="C2325" s="51" t="s">
        <v>2578</v>
      </c>
      <c r="D2325" s="51" t="s">
        <v>2579</v>
      </c>
    </row>
    <row r="2326" spans="1:4">
      <c r="A2326" s="51">
        <v>5023</v>
      </c>
      <c r="B2326" s="51" t="s">
        <v>2581</v>
      </c>
      <c r="C2326" s="51" t="s">
        <v>2581</v>
      </c>
      <c r="D2326" s="51" t="s">
        <v>2579</v>
      </c>
    </row>
    <row r="2327" spans="1:4">
      <c r="A2327" s="51">
        <v>5033</v>
      </c>
      <c r="B2327" s="51" t="s">
        <v>2582</v>
      </c>
      <c r="C2327" s="51" t="s">
        <v>2583</v>
      </c>
      <c r="D2327" s="51" t="s">
        <v>2579</v>
      </c>
    </row>
    <row r="2328" spans="1:4">
      <c r="A2328" s="51">
        <v>5025</v>
      </c>
      <c r="B2328" s="51" t="s">
        <v>2584</v>
      </c>
      <c r="C2328" s="51" t="s">
        <v>2585</v>
      </c>
      <c r="D2328" s="51" t="s">
        <v>2579</v>
      </c>
    </row>
    <row r="2329" spans="1:4">
      <c r="A2329" s="51">
        <v>5026</v>
      </c>
      <c r="B2329" s="51" t="s">
        <v>2585</v>
      </c>
      <c r="C2329" s="51" t="s">
        <v>2585</v>
      </c>
      <c r="D2329" s="51" t="s">
        <v>2579</v>
      </c>
    </row>
    <row r="2330" spans="1:4">
      <c r="A2330" s="51">
        <v>5017</v>
      </c>
      <c r="B2330" s="51" t="s">
        <v>2586</v>
      </c>
      <c r="C2330" s="51" t="s">
        <v>2587</v>
      </c>
      <c r="D2330" s="51" t="s">
        <v>2579</v>
      </c>
    </row>
    <row r="2331" spans="1:4">
      <c r="A2331" s="51">
        <v>5018</v>
      </c>
      <c r="B2331" s="51" t="s">
        <v>2588</v>
      </c>
      <c r="C2331" s="51" t="s">
        <v>2587</v>
      </c>
      <c r="D2331" s="51" t="s">
        <v>2579</v>
      </c>
    </row>
    <row r="2332" spans="1:4">
      <c r="A2332" s="51">
        <v>5722</v>
      </c>
      <c r="B2332" s="51" t="s">
        <v>2589</v>
      </c>
      <c r="C2332" s="51" t="s">
        <v>2589</v>
      </c>
      <c r="D2332" s="51" t="s">
        <v>2579</v>
      </c>
    </row>
    <row r="2333" spans="1:4">
      <c r="A2333" s="51">
        <v>5042</v>
      </c>
      <c r="B2333" s="51" t="s">
        <v>2590</v>
      </c>
      <c r="C2333" s="51" t="s">
        <v>2590</v>
      </c>
      <c r="D2333" s="51" t="s">
        <v>2579</v>
      </c>
    </row>
    <row r="2334" spans="1:4">
      <c r="A2334" s="51">
        <v>5022</v>
      </c>
      <c r="B2334" s="51" t="s">
        <v>2591</v>
      </c>
      <c r="C2334" s="51" t="s">
        <v>2592</v>
      </c>
      <c r="D2334" s="51" t="s">
        <v>2579</v>
      </c>
    </row>
    <row r="2335" spans="1:4">
      <c r="A2335" s="51">
        <v>5024</v>
      </c>
      <c r="B2335" s="51" t="s">
        <v>2592</v>
      </c>
      <c r="C2335" s="51" t="s">
        <v>2592</v>
      </c>
      <c r="D2335" s="51" t="s">
        <v>2579</v>
      </c>
    </row>
    <row r="2336" spans="1:4">
      <c r="A2336" s="51">
        <v>5037</v>
      </c>
      <c r="B2336" s="51" t="s">
        <v>2593</v>
      </c>
      <c r="C2336" s="51" t="s">
        <v>2593</v>
      </c>
      <c r="D2336" s="51" t="s">
        <v>2579</v>
      </c>
    </row>
    <row r="2337" spans="1:4">
      <c r="A2337" s="51">
        <v>5036</v>
      </c>
      <c r="B2337" s="51" t="s">
        <v>2594</v>
      </c>
      <c r="C2337" s="51" t="s">
        <v>2594</v>
      </c>
      <c r="D2337" s="51" t="s">
        <v>2579</v>
      </c>
    </row>
    <row r="2338" spans="1:4">
      <c r="A2338" s="51">
        <v>5034</v>
      </c>
      <c r="B2338" s="51" t="s">
        <v>2595</v>
      </c>
      <c r="C2338" s="51" t="s">
        <v>2595</v>
      </c>
      <c r="D2338" s="51" t="s">
        <v>2579</v>
      </c>
    </row>
    <row r="2339" spans="1:4">
      <c r="A2339" s="51">
        <v>5035</v>
      </c>
      <c r="B2339" s="51" t="s">
        <v>2596</v>
      </c>
      <c r="C2339" s="51" t="s">
        <v>2596</v>
      </c>
      <c r="D2339" s="51" t="s">
        <v>2579</v>
      </c>
    </row>
    <row r="2340" spans="1:4">
      <c r="A2340" s="51">
        <v>5400</v>
      </c>
      <c r="B2340" s="51" t="s">
        <v>2597</v>
      </c>
      <c r="C2340" s="51" t="s">
        <v>2597</v>
      </c>
      <c r="D2340" s="51" t="s">
        <v>2579</v>
      </c>
    </row>
    <row r="2341" spans="1:4">
      <c r="A2341" s="51">
        <v>5404</v>
      </c>
      <c r="B2341" s="51" t="s">
        <v>2597</v>
      </c>
      <c r="C2341" s="51" t="s">
        <v>2597</v>
      </c>
      <c r="D2341" s="51" t="s">
        <v>2579</v>
      </c>
    </row>
    <row r="2342" spans="1:4">
      <c r="A2342" s="51">
        <v>5405</v>
      </c>
      <c r="B2342" s="51" t="s">
        <v>2598</v>
      </c>
      <c r="C2342" s="51" t="s">
        <v>2597</v>
      </c>
      <c r="D2342" s="51" t="s">
        <v>2579</v>
      </c>
    </row>
    <row r="2343" spans="1:4">
      <c r="A2343" s="51">
        <v>5406</v>
      </c>
      <c r="B2343" s="51" t="s">
        <v>2599</v>
      </c>
      <c r="C2343" s="51" t="s">
        <v>2597</v>
      </c>
      <c r="D2343" s="51" t="s">
        <v>2579</v>
      </c>
    </row>
    <row r="2344" spans="1:4">
      <c r="A2344" s="51">
        <v>5454</v>
      </c>
      <c r="B2344" s="51" t="s">
        <v>2600</v>
      </c>
      <c r="C2344" s="51" t="s">
        <v>2600</v>
      </c>
      <c r="D2344" s="51" t="s">
        <v>2579</v>
      </c>
    </row>
    <row r="2345" spans="1:4">
      <c r="A2345" s="51">
        <v>8962</v>
      </c>
      <c r="B2345" s="51" t="s">
        <v>2601</v>
      </c>
      <c r="C2345" s="51" t="s">
        <v>2601</v>
      </c>
      <c r="D2345" s="51" t="s">
        <v>2579</v>
      </c>
    </row>
    <row r="2346" spans="1:4">
      <c r="A2346" s="51">
        <v>5413</v>
      </c>
      <c r="B2346" s="51" t="s">
        <v>2602</v>
      </c>
      <c r="C2346" s="51" t="s">
        <v>2603</v>
      </c>
      <c r="D2346" s="51" t="s">
        <v>2579</v>
      </c>
    </row>
    <row r="2347" spans="1:4">
      <c r="A2347" s="51">
        <v>5408</v>
      </c>
      <c r="B2347" s="51" t="s">
        <v>2604</v>
      </c>
      <c r="C2347" s="51" t="s">
        <v>2604</v>
      </c>
      <c r="D2347" s="51" t="s">
        <v>2579</v>
      </c>
    </row>
    <row r="2348" spans="1:4">
      <c r="A2348" s="51">
        <v>5442</v>
      </c>
      <c r="B2348" s="51" t="s">
        <v>2605</v>
      </c>
      <c r="C2348" s="51" t="s">
        <v>2605</v>
      </c>
      <c r="D2348" s="51" t="s">
        <v>2579</v>
      </c>
    </row>
    <row r="2349" spans="1:4">
      <c r="A2349" s="51">
        <v>5423</v>
      </c>
      <c r="B2349" s="51" t="s">
        <v>2606</v>
      </c>
      <c r="C2349" s="51" t="s">
        <v>2606</v>
      </c>
      <c r="D2349" s="51" t="s">
        <v>2579</v>
      </c>
    </row>
    <row r="2350" spans="1:4">
      <c r="A2350" s="51">
        <v>5412</v>
      </c>
      <c r="B2350" s="51" t="s">
        <v>2607</v>
      </c>
      <c r="C2350" s="51" t="s">
        <v>2607</v>
      </c>
      <c r="D2350" s="51" t="s">
        <v>2579</v>
      </c>
    </row>
    <row r="2351" spans="1:4">
      <c r="A2351" s="51">
        <v>5412</v>
      </c>
      <c r="B2351" s="51" t="s">
        <v>2608</v>
      </c>
      <c r="C2351" s="51" t="s">
        <v>2607</v>
      </c>
      <c r="D2351" s="51" t="s">
        <v>2579</v>
      </c>
    </row>
    <row r="2352" spans="1:4">
      <c r="A2352" s="51">
        <v>8956</v>
      </c>
      <c r="B2352" s="51" t="s">
        <v>2609</v>
      </c>
      <c r="C2352" s="51" t="s">
        <v>2609</v>
      </c>
      <c r="D2352" s="51" t="s">
        <v>2579</v>
      </c>
    </row>
    <row r="2353" spans="1:4">
      <c r="A2353" s="51">
        <v>5444</v>
      </c>
      <c r="B2353" s="51" t="s">
        <v>2610</v>
      </c>
      <c r="C2353" s="51" t="s">
        <v>2610</v>
      </c>
      <c r="D2353" s="51" t="s">
        <v>2579</v>
      </c>
    </row>
    <row r="2354" spans="1:4">
      <c r="A2354" s="51">
        <v>5506</v>
      </c>
      <c r="B2354" s="51" t="s">
        <v>2611</v>
      </c>
      <c r="C2354" s="51" t="s">
        <v>2611</v>
      </c>
      <c r="D2354" s="51" t="s">
        <v>2579</v>
      </c>
    </row>
    <row r="2355" spans="1:4">
      <c r="A2355" s="51">
        <v>5507</v>
      </c>
      <c r="B2355" s="51" t="s">
        <v>2612</v>
      </c>
      <c r="C2355" s="51" t="s">
        <v>2612</v>
      </c>
      <c r="D2355" s="51" t="s">
        <v>2579</v>
      </c>
    </row>
    <row r="2356" spans="1:4">
      <c r="A2356" s="51">
        <v>5432</v>
      </c>
      <c r="B2356" s="51" t="s">
        <v>2613</v>
      </c>
      <c r="C2356" s="51" t="s">
        <v>2613</v>
      </c>
      <c r="D2356" s="51" t="s">
        <v>2579</v>
      </c>
    </row>
    <row r="2357" spans="1:4">
      <c r="A2357" s="51">
        <v>5443</v>
      </c>
      <c r="B2357" s="51" t="s">
        <v>2614</v>
      </c>
      <c r="C2357" s="51" t="s">
        <v>2614</v>
      </c>
      <c r="D2357" s="51" t="s">
        <v>2579</v>
      </c>
    </row>
    <row r="2358" spans="1:4">
      <c r="A2358" s="51">
        <v>5452</v>
      </c>
      <c r="B2358" s="51" t="s">
        <v>2615</v>
      </c>
      <c r="C2358" s="51" t="s">
        <v>2615</v>
      </c>
      <c r="D2358" s="51" t="s">
        <v>2579</v>
      </c>
    </row>
    <row r="2359" spans="1:4">
      <c r="A2359" s="51">
        <v>5415</v>
      </c>
      <c r="B2359" s="51" t="s">
        <v>2616</v>
      </c>
      <c r="C2359" s="51" t="s">
        <v>2617</v>
      </c>
      <c r="D2359" s="51" t="s">
        <v>2579</v>
      </c>
    </row>
    <row r="2360" spans="1:4">
      <c r="A2360" s="51">
        <v>5415</v>
      </c>
      <c r="B2360" s="51" t="s">
        <v>2618</v>
      </c>
      <c r="C2360" s="51" t="s">
        <v>2617</v>
      </c>
      <c r="D2360" s="51" t="s">
        <v>2579</v>
      </c>
    </row>
    <row r="2361" spans="1:4">
      <c r="A2361" s="51">
        <v>5415</v>
      </c>
      <c r="B2361" s="51" t="s">
        <v>2619</v>
      </c>
      <c r="C2361" s="51" t="s">
        <v>2617</v>
      </c>
      <c r="D2361" s="51" t="s">
        <v>2579</v>
      </c>
    </row>
    <row r="2362" spans="1:4">
      <c r="A2362" s="51">
        <v>5416</v>
      </c>
      <c r="B2362" s="51" t="s">
        <v>2620</v>
      </c>
      <c r="C2362" s="51" t="s">
        <v>2617</v>
      </c>
      <c r="D2362" s="51" t="s">
        <v>2579</v>
      </c>
    </row>
    <row r="2363" spans="1:4">
      <c r="A2363" s="51">
        <v>5453</v>
      </c>
      <c r="B2363" s="51" t="s">
        <v>2621</v>
      </c>
      <c r="C2363" s="51" t="s">
        <v>2621</v>
      </c>
      <c r="D2363" s="51" t="s">
        <v>2579</v>
      </c>
    </row>
    <row r="2364" spans="1:4">
      <c r="A2364" s="51">
        <v>8957</v>
      </c>
      <c r="B2364" s="51" t="s">
        <v>2622</v>
      </c>
      <c r="C2364" s="51" t="s">
        <v>2622</v>
      </c>
      <c r="D2364" s="51" t="s">
        <v>2579</v>
      </c>
    </row>
    <row r="2365" spans="1:4">
      <c r="A2365" s="51">
        <v>5608</v>
      </c>
      <c r="B2365" s="51" t="s">
        <v>2623</v>
      </c>
      <c r="C2365" s="51" t="s">
        <v>2624</v>
      </c>
      <c r="D2365" s="51" t="s">
        <v>2579</v>
      </c>
    </row>
    <row r="2366" spans="1:4">
      <c r="A2366" s="51">
        <v>5300</v>
      </c>
      <c r="B2366" s="51" t="s">
        <v>2625</v>
      </c>
      <c r="C2366" s="51" t="s">
        <v>2625</v>
      </c>
      <c r="D2366" s="51" t="s">
        <v>2579</v>
      </c>
    </row>
    <row r="2367" spans="1:4">
      <c r="A2367" s="51">
        <v>5301</v>
      </c>
      <c r="B2367" s="51" t="s">
        <v>2626</v>
      </c>
      <c r="C2367" s="51" t="s">
        <v>2627</v>
      </c>
      <c r="D2367" s="51" t="s">
        <v>2579</v>
      </c>
    </row>
    <row r="2368" spans="1:4">
      <c r="A2368" s="51">
        <v>5417</v>
      </c>
      <c r="B2368" s="51" t="s">
        <v>2627</v>
      </c>
      <c r="C2368" s="51" t="s">
        <v>2627</v>
      </c>
      <c r="D2368" s="51" t="s">
        <v>2579</v>
      </c>
    </row>
    <row r="2369" spans="1:4">
      <c r="A2369" s="51">
        <v>5430</v>
      </c>
      <c r="B2369" s="51" t="s">
        <v>2628</v>
      </c>
      <c r="C2369" s="51" t="s">
        <v>2628</v>
      </c>
      <c r="D2369" s="51" t="s">
        <v>2579</v>
      </c>
    </row>
    <row r="2370" spans="1:4">
      <c r="A2370" s="51">
        <v>5512</v>
      </c>
      <c r="B2370" s="51" t="s">
        <v>2629</v>
      </c>
      <c r="C2370" s="51" t="s">
        <v>2629</v>
      </c>
      <c r="D2370" s="51" t="s">
        <v>2579</v>
      </c>
    </row>
    <row r="2371" spans="1:4">
      <c r="A2371" s="51">
        <v>5303</v>
      </c>
      <c r="B2371" s="51" t="s">
        <v>2630</v>
      </c>
      <c r="C2371" s="51" t="s">
        <v>2630</v>
      </c>
      <c r="D2371" s="51" t="s">
        <v>2579</v>
      </c>
    </row>
    <row r="2372" spans="1:4">
      <c r="A2372" s="51">
        <v>5436</v>
      </c>
      <c r="B2372" s="51" t="s">
        <v>2631</v>
      </c>
      <c r="C2372" s="51" t="s">
        <v>2631</v>
      </c>
      <c r="D2372" s="51" t="s">
        <v>2579</v>
      </c>
    </row>
    <row r="2373" spans="1:4">
      <c r="A2373" s="51">
        <v>8109</v>
      </c>
      <c r="B2373" s="51" t="s">
        <v>2632</v>
      </c>
      <c r="C2373" s="51" t="s">
        <v>2631</v>
      </c>
      <c r="D2373" s="51" t="s">
        <v>2579</v>
      </c>
    </row>
    <row r="2374" spans="1:4">
      <c r="A2374" s="51">
        <v>5420</v>
      </c>
      <c r="B2374" s="51" t="s">
        <v>2633</v>
      </c>
      <c r="C2374" s="51" t="s">
        <v>2633</v>
      </c>
      <c r="D2374" s="51" t="s">
        <v>2579</v>
      </c>
    </row>
    <row r="2375" spans="1:4">
      <c r="A2375" s="51">
        <v>8905</v>
      </c>
      <c r="B2375" s="51" t="s">
        <v>2634</v>
      </c>
      <c r="C2375" s="51" t="s">
        <v>2635</v>
      </c>
      <c r="D2375" s="51" t="s">
        <v>2579</v>
      </c>
    </row>
    <row r="2376" spans="1:4">
      <c r="A2376" s="51">
        <v>8965</v>
      </c>
      <c r="B2376" s="51" t="s">
        <v>2636</v>
      </c>
      <c r="C2376" s="51" t="s">
        <v>2636</v>
      </c>
      <c r="D2376" s="51" t="s">
        <v>2579</v>
      </c>
    </row>
    <row r="2377" spans="1:4">
      <c r="A2377" s="51">
        <v>5620</v>
      </c>
      <c r="B2377" s="51" t="s">
        <v>2637</v>
      </c>
      <c r="C2377" s="51" t="s">
        <v>2638</v>
      </c>
      <c r="D2377" s="51" t="s">
        <v>2579</v>
      </c>
    </row>
    <row r="2378" spans="1:4">
      <c r="A2378" s="51">
        <v>5626</v>
      </c>
      <c r="B2378" s="51" t="s">
        <v>2639</v>
      </c>
      <c r="C2378" s="51" t="s">
        <v>2638</v>
      </c>
      <c r="D2378" s="51" t="s">
        <v>2579</v>
      </c>
    </row>
    <row r="2379" spans="1:4">
      <c r="A2379" s="51">
        <v>5619</v>
      </c>
      <c r="B2379" s="51" t="s">
        <v>2640</v>
      </c>
      <c r="C2379" s="51" t="s">
        <v>2641</v>
      </c>
      <c r="D2379" s="51" t="s">
        <v>2579</v>
      </c>
    </row>
    <row r="2380" spans="1:4">
      <c r="A2380" s="51">
        <v>5605</v>
      </c>
      <c r="B2380" s="51" t="s">
        <v>2642</v>
      </c>
      <c r="C2380" s="51" t="s">
        <v>2642</v>
      </c>
      <c r="D2380" s="51" t="s">
        <v>2579</v>
      </c>
    </row>
    <row r="2381" spans="1:4">
      <c r="A2381" s="51">
        <v>5445</v>
      </c>
      <c r="B2381" s="51" t="s">
        <v>2643</v>
      </c>
      <c r="C2381" s="51" t="s">
        <v>2643</v>
      </c>
      <c r="D2381" s="51" t="s">
        <v>2579</v>
      </c>
    </row>
    <row r="2382" spans="1:4">
      <c r="A2382" s="51">
        <v>5525</v>
      </c>
      <c r="B2382" s="51" t="s">
        <v>2644</v>
      </c>
      <c r="C2382" s="51" t="s">
        <v>2644</v>
      </c>
      <c r="D2382" s="51" t="s">
        <v>2579</v>
      </c>
    </row>
    <row r="2383" spans="1:4">
      <c r="A2383" s="51">
        <v>5607</v>
      </c>
      <c r="B2383" s="51" t="s">
        <v>2645</v>
      </c>
      <c r="C2383" s="51" t="s">
        <v>2645</v>
      </c>
      <c r="D2383" s="51" t="s">
        <v>2579</v>
      </c>
    </row>
    <row r="2384" spans="1:4">
      <c r="A2384" s="51">
        <v>8916</v>
      </c>
      <c r="B2384" s="51" t="s">
        <v>2646</v>
      </c>
      <c r="C2384" s="51" t="s">
        <v>2646</v>
      </c>
      <c r="D2384" s="51" t="s">
        <v>2579</v>
      </c>
    </row>
    <row r="2385" spans="1:4">
      <c r="A2385" s="51">
        <v>5524</v>
      </c>
      <c r="B2385" s="51" t="s">
        <v>2647</v>
      </c>
      <c r="C2385" s="51" t="s">
        <v>2648</v>
      </c>
      <c r="D2385" s="51" t="s">
        <v>2579</v>
      </c>
    </row>
    <row r="2386" spans="1:4">
      <c r="A2386" s="51">
        <v>5524</v>
      </c>
      <c r="B2386" s="51" t="s">
        <v>2649</v>
      </c>
      <c r="C2386" s="51" t="s">
        <v>2648</v>
      </c>
      <c r="D2386" s="51" t="s">
        <v>2579</v>
      </c>
    </row>
    <row r="2387" spans="1:4">
      <c r="A2387" s="51">
        <v>8917</v>
      </c>
      <c r="B2387" s="51" t="s">
        <v>2650</v>
      </c>
      <c r="C2387" s="51" t="s">
        <v>2650</v>
      </c>
      <c r="D2387" s="51" t="s">
        <v>2579</v>
      </c>
    </row>
    <row r="2388" spans="1:4">
      <c r="A2388" s="51">
        <v>8966</v>
      </c>
      <c r="B2388" s="51" t="s">
        <v>2651</v>
      </c>
      <c r="C2388" s="51" t="s">
        <v>2651</v>
      </c>
      <c r="D2388" s="51" t="s">
        <v>2579</v>
      </c>
    </row>
    <row r="2389" spans="1:4">
      <c r="A2389" s="51">
        <v>8964</v>
      </c>
      <c r="B2389" s="51" t="s">
        <v>2652</v>
      </c>
      <c r="C2389" s="51" t="s">
        <v>2653</v>
      </c>
      <c r="D2389" s="51" t="s">
        <v>2579</v>
      </c>
    </row>
    <row r="2390" spans="1:4">
      <c r="A2390" s="51">
        <v>5614</v>
      </c>
      <c r="B2390" s="51" t="s">
        <v>2654</v>
      </c>
      <c r="C2390" s="51" t="s">
        <v>2654</v>
      </c>
      <c r="D2390" s="51" t="s">
        <v>2579</v>
      </c>
    </row>
    <row r="2391" spans="1:4">
      <c r="A2391" s="51">
        <v>5522</v>
      </c>
      <c r="B2391" s="51" t="s">
        <v>2655</v>
      </c>
      <c r="C2391" s="51" t="s">
        <v>2655</v>
      </c>
      <c r="D2391" s="51" t="s">
        <v>2579</v>
      </c>
    </row>
    <row r="2392" spans="1:4">
      <c r="A2392" s="51">
        <v>5619</v>
      </c>
      <c r="B2392" s="51" t="s">
        <v>2656</v>
      </c>
      <c r="C2392" s="51" t="s">
        <v>2656</v>
      </c>
      <c r="D2392" s="51" t="s">
        <v>2579</v>
      </c>
    </row>
    <row r="2393" spans="1:4">
      <c r="A2393" s="51">
        <v>8918</v>
      </c>
      <c r="B2393" s="51" t="s">
        <v>2657</v>
      </c>
      <c r="C2393" s="51" t="s">
        <v>2657</v>
      </c>
      <c r="D2393" s="51" t="s">
        <v>2579</v>
      </c>
    </row>
    <row r="2394" spans="1:4">
      <c r="A2394" s="51">
        <v>5612</v>
      </c>
      <c r="B2394" s="51" t="s">
        <v>2658</v>
      </c>
      <c r="C2394" s="51" t="s">
        <v>2658</v>
      </c>
      <c r="D2394" s="51" t="s">
        <v>2579</v>
      </c>
    </row>
    <row r="2395" spans="1:4">
      <c r="A2395" s="51">
        <v>5613</v>
      </c>
      <c r="B2395" s="51" t="s">
        <v>2659</v>
      </c>
      <c r="C2395" s="51" t="s">
        <v>2658</v>
      </c>
      <c r="D2395" s="51" t="s">
        <v>2579</v>
      </c>
    </row>
    <row r="2396" spans="1:4">
      <c r="A2396" s="51">
        <v>8967</v>
      </c>
      <c r="B2396" s="51" t="s">
        <v>2660</v>
      </c>
      <c r="C2396" s="51" t="s">
        <v>2660</v>
      </c>
      <c r="D2396" s="51" t="s">
        <v>2579</v>
      </c>
    </row>
    <row r="2397" spans="1:4">
      <c r="A2397" s="51">
        <v>5610</v>
      </c>
      <c r="B2397" s="51" t="s">
        <v>2661</v>
      </c>
      <c r="C2397" s="51" t="s">
        <v>2662</v>
      </c>
      <c r="D2397" s="51" t="s">
        <v>2579</v>
      </c>
    </row>
    <row r="2398" spans="1:4">
      <c r="A2398" s="51">
        <v>5611</v>
      </c>
      <c r="B2398" s="51" t="s">
        <v>2663</v>
      </c>
      <c r="C2398" s="51" t="s">
        <v>2662</v>
      </c>
      <c r="D2398" s="51" t="s">
        <v>2579</v>
      </c>
    </row>
    <row r="2399" spans="1:4">
      <c r="A2399" s="51">
        <v>5621</v>
      </c>
      <c r="B2399" s="51" t="s">
        <v>2664</v>
      </c>
      <c r="C2399" s="51" t="s">
        <v>2664</v>
      </c>
      <c r="D2399" s="51" t="s">
        <v>2579</v>
      </c>
    </row>
    <row r="2400" spans="1:4">
      <c r="A2400" s="51">
        <v>8905</v>
      </c>
      <c r="B2400" s="51" t="s">
        <v>2665</v>
      </c>
      <c r="C2400" s="51" t="s">
        <v>2665</v>
      </c>
      <c r="D2400" s="51" t="s">
        <v>2579</v>
      </c>
    </row>
    <row r="2401" spans="1:4">
      <c r="A2401" s="51">
        <v>5105</v>
      </c>
      <c r="B2401" s="51" t="s">
        <v>2666</v>
      </c>
      <c r="C2401" s="51" t="s">
        <v>2666</v>
      </c>
      <c r="D2401" s="51" t="s">
        <v>2579</v>
      </c>
    </row>
    <row r="2402" spans="1:4">
      <c r="A2402" s="51">
        <v>5242</v>
      </c>
      <c r="B2402" s="51" t="s">
        <v>2667</v>
      </c>
      <c r="C2402" s="51" t="s">
        <v>2667</v>
      </c>
      <c r="D2402" s="51" t="s">
        <v>2579</v>
      </c>
    </row>
    <row r="2403" spans="1:4">
      <c r="A2403" s="51">
        <v>5244</v>
      </c>
      <c r="B2403" s="51" t="s">
        <v>2668</v>
      </c>
      <c r="C2403" s="51" t="s">
        <v>2668</v>
      </c>
      <c r="D2403" s="51" t="s">
        <v>2579</v>
      </c>
    </row>
    <row r="2404" spans="1:4">
      <c r="A2404" s="51">
        <v>5116</v>
      </c>
      <c r="B2404" s="51" t="s">
        <v>2669</v>
      </c>
      <c r="C2404" s="51" t="s">
        <v>2670</v>
      </c>
      <c r="D2404" s="51" t="s">
        <v>2579</v>
      </c>
    </row>
    <row r="2405" spans="1:4">
      <c r="A2405" s="51">
        <v>5200</v>
      </c>
      <c r="B2405" s="51" t="s">
        <v>2671</v>
      </c>
      <c r="C2405" s="51" t="s">
        <v>2670</v>
      </c>
      <c r="D2405" s="51" t="s">
        <v>2579</v>
      </c>
    </row>
    <row r="2406" spans="1:4">
      <c r="A2406" s="51">
        <v>5222</v>
      </c>
      <c r="B2406" s="51" t="s">
        <v>2672</v>
      </c>
      <c r="C2406" s="51" t="s">
        <v>2670</v>
      </c>
      <c r="D2406" s="51" t="s">
        <v>2579</v>
      </c>
    </row>
    <row r="2407" spans="1:4">
      <c r="A2407" s="51">
        <v>5245</v>
      </c>
      <c r="B2407" s="51" t="s">
        <v>2673</v>
      </c>
      <c r="C2407" s="51" t="s">
        <v>2673</v>
      </c>
      <c r="D2407" s="51" t="s">
        <v>2579</v>
      </c>
    </row>
    <row r="2408" spans="1:4">
      <c r="A2408" s="51">
        <v>5212</v>
      </c>
      <c r="B2408" s="51" t="s">
        <v>2674</v>
      </c>
      <c r="C2408" s="51" t="s">
        <v>2675</v>
      </c>
      <c r="D2408" s="51" t="s">
        <v>2579</v>
      </c>
    </row>
    <row r="2409" spans="1:4">
      <c r="A2409" s="51">
        <v>5242</v>
      </c>
      <c r="B2409" s="51" t="s">
        <v>2676</v>
      </c>
      <c r="C2409" s="51" t="s">
        <v>2676</v>
      </c>
      <c r="D2409" s="51" t="s">
        <v>2579</v>
      </c>
    </row>
    <row r="2410" spans="1:4">
      <c r="A2410" s="51">
        <v>5246</v>
      </c>
      <c r="B2410" s="51" t="s">
        <v>2677</v>
      </c>
      <c r="C2410" s="51" t="s">
        <v>2676</v>
      </c>
      <c r="D2410" s="51" t="s">
        <v>2579</v>
      </c>
    </row>
    <row r="2411" spans="1:4">
      <c r="A2411" s="51">
        <v>5318</v>
      </c>
      <c r="B2411" s="51" t="s">
        <v>2678</v>
      </c>
      <c r="C2411" s="51" t="s">
        <v>2678</v>
      </c>
      <c r="D2411" s="51" t="s">
        <v>2579</v>
      </c>
    </row>
    <row r="2412" spans="1:4">
      <c r="A2412" s="51">
        <v>5237</v>
      </c>
      <c r="B2412" s="51" t="s">
        <v>2679</v>
      </c>
      <c r="C2412" s="51" t="s">
        <v>2679</v>
      </c>
      <c r="D2412" s="51" t="s">
        <v>2579</v>
      </c>
    </row>
    <row r="2413" spans="1:4">
      <c r="A2413" s="51">
        <v>5243</v>
      </c>
      <c r="B2413" s="51" t="s">
        <v>2680</v>
      </c>
      <c r="C2413" s="51" t="s">
        <v>2680</v>
      </c>
      <c r="D2413" s="51" t="s">
        <v>2579</v>
      </c>
    </row>
    <row r="2414" spans="1:4">
      <c r="A2414" s="51">
        <v>5236</v>
      </c>
      <c r="B2414" s="51" t="s">
        <v>2681</v>
      </c>
      <c r="C2414" s="51" t="s">
        <v>2681</v>
      </c>
      <c r="D2414" s="51" t="s">
        <v>2579</v>
      </c>
    </row>
    <row r="2415" spans="1:4">
      <c r="A2415" s="51">
        <v>5223</v>
      </c>
      <c r="B2415" s="51" t="s">
        <v>2682</v>
      </c>
      <c r="C2415" s="51" t="s">
        <v>2682</v>
      </c>
      <c r="D2415" s="51" t="s">
        <v>2579</v>
      </c>
    </row>
    <row r="2416" spans="1:4">
      <c r="A2416" s="51">
        <v>5235</v>
      </c>
      <c r="B2416" s="51" t="s">
        <v>2683</v>
      </c>
      <c r="C2416" s="51" t="s">
        <v>2684</v>
      </c>
      <c r="D2416" s="51" t="s">
        <v>2579</v>
      </c>
    </row>
    <row r="2417" spans="1:4">
      <c r="A2417" s="51">
        <v>5112</v>
      </c>
      <c r="B2417" s="51" t="s">
        <v>2685</v>
      </c>
      <c r="C2417" s="51" t="s">
        <v>2686</v>
      </c>
      <c r="D2417" s="51" t="s">
        <v>2579</v>
      </c>
    </row>
    <row r="2418" spans="1:4">
      <c r="A2418" s="51">
        <v>5106</v>
      </c>
      <c r="B2418" s="51" t="s">
        <v>2687</v>
      </c>
      <c r="C2418" s="51" t="s">
        <v>2688</v>
      </c>
      <c r="D2418" s="51" t="s">
        <v>2579</v>
      </c>
    </row>
    <row r="2419" spans="1:4">
      <c r="A2419" s="51">
        <v>5233</v>
      </c>
      <c r="B2419" s="51" t="s">
        <v>2689</v>
      </c>
      <c r="C2419" s="51" t="s">
        <v>2690</v>
      </c>
      <c r="D2419" s="51" t="s">
        <v>2579</v>
      </c>
    </row>
    <row r="2420" spans="1:4">
      <c r="A2420" s="51">
        <v>5234</v>
      </c>
      <c r="B2420" s="51" t="s">
        <v>2690</v>
      </c>
      <c r="C2420" s="51" t="s">
        <v>2690</v>
      </c>
      <c r="D2420" s="51" t="s">
        <v>2579</v>
      </c>
    </row>
    <row r="2421" spans="1:4">
      <c r="A2421" s="51">
        <v>5213</v>
      </c>
      <c r="B2421" s="51" t="s">
        <v>2691</v>
      </c>
      <c r="C2421" s="51" t="s">
        <v>2691</v>
      </c>
      <c r="D2421" s="51" t="s">
        <v>2579</v>
      </c>
    </row>
    <row r="2422" spans="1:4">
      <c r="A2422" s="51">
        <v>5210</v>
      </c>
      <c r="B2422" s="51" t="s">
        <v>2692</v>
      </c>
      <c r="C2422" s="51" t="s">
        <v>2692</v>
      </c>
      <c r="D2422" s="51" t="s">
        <v>2579</v>
      </c>
    </row>
    <row r="2423" spans="1:4">
      <c r="A2423" s="51">
        <v>5225</v>
      </c>
      <c r="B2423" s="51" t="s">
        <v>2693</v>
      </c>
      <c r="C2423" s="51" t="s">
        <v>2693</v>
      </c>
      <c r="D2423" s="51" t="s">
        <v>2579</v>
      </c>
    </row>
    <row r="2424" spans="1:4">
      <c r="A2424" s="51">
        <v>5107</v>
      </c>
      <c r="B2424" s="51" t="s">
        <v>2694</v>
      </c>
      <c r="C2424" s="51" t="s">
        <v>2695</v>
      </c>
      <c r="D2424" s="51" t="s">
        <v>2579</v>
      </c>
    </row>
    <row r="2425" spans="1:4">
      <c r="A2425" s="51">
        <v>5108</v>
      </c>
      <c r="B2425" s="51" t="s">
        <v>2696</v>
      </c>
      <c r="C2425" s="51" t="s">
        <v>2695</v>
      </c>
      <c r="D2425" s="51" t="s">
        <v>2579</v>
      </c>
    </row>
    <row r="2426" spans="1:4">
      <c r="A2426" s="51">
        <v>5712</v>
      </c>
      <c r="B2426" s="51" t="s">
        <v>2697</v>
      </c>
      <c r="C2426" s="51" t="s">
        <v>2697</v>
      </c>
      <c r="D2426" s="51" t="s">
        <v>2579</v>
      </c>
    </row>
    <row r="2427" spans="1:4">
      <c r="A2427" s="51">
        <v>5708</v>
      </c>
      <c r="B2427" s="51" t="s">
        <v>2698</v>
      </c>
      <c r="C2427" s="51" t="s">
        <v>2698</v>
      </c>
      <c r="D2427" s="51" t="s">
        <v>2579</v>
      </c>
    </row>
    <row r="2428" spans="1:4">
      <c r="A2428" s="51">
        <v>5736</v>
      </c>
      <c r="B2428" s="51" t="s">
        <v>2699</v>
      </c>
      <c r="C2428" s="51" t="s">
        <v>2700</v>
      </c>
      <c r="D2428" s="51" t="s">
        <v>2579</v>
      </c>
    </row>
    <row r="2429" spans="1:4">
      <c r="A2429" s="51">
        <v>5724</v>
      </c>
      <c r="B2429" s="51" t="s">
        <v>2701</v>
      </c>
      <c r="C2429" s="51" t="s">
        <v>2701</v>
      </c>
      <c r="D2429" s="51" t="s">
        <v>2579</v>
      </c>
    </row>
    <row r="2430" spans="1:4">
      <c r="A2430" s="51">
        <v>5728</v>
      </c>
      <c r="B2430" s="51" t="s">
        <v>2702</v>
      </c>
      <c r="C2430" s="51" t="s">
        <v>2702</v>
      </c>
      <c r="D2430" s="51" t="s">
        <v>2579</v>
      </c>
    </row>
    <row r="2431" spans="1:4">
      <c r="A2431" s="51">
        <v>5043</v>
      </c>
      <c r="B2431" s="51" t="s">
        <v>2703</v>
      </c>
      <c r="C2431" s="51" t="s">
        <v>2703</v>
      </c>
      <c r="D2431" s="51" t="s">
        <v>2579</v>
      </c>
    </row>
    <row r="2432" spans="1:4">
      <c r="A2432" s="51">
        <v>5733</v>
      </c>
      <c r="B2432" s="51" t="s">
        <v>2704</v>
      </c>
      <c r="C2432" s="51" t="s">
        <v>2705</v>
      </c>
      <c r="D2432" s="51" t="s">
        <v>2579</v>
      </c>
    </row>
    <row r="2433" spans="1:4">
      <c r="A2433" s="51">
        <v>5725</v>
      </c>
      <c r="B2433" s="51" t="s">
        <v>2706</v>
      </c>
      <c r="C2433" s="51" t="s">
        <v>2706</v>
      </c>
      <c r="D2433" s="51" t="s">
        <v>2579</v>
      </c>
    </row>
    <row r="2434" spans="1:4">
      <c r="A2434" s="51">
        <v>5737</v>
      </c>
      <c r="B2434" s="51" t="s">
        <v>2707</v>
      </c>
      <c r="C2434" s="51" t="s">
        <v>2707</v>
      </c>
      <c r="D2434" s="51" t="s">
        <v>2579</v>
      </c>
    </row>
    <row r="2435" spans="1:4">
      <c r="A2435" s="51">
        <v>5727</v>
      </c>
      <c r="B2435" s="51" t="s">
        <v>2708</v>
      </c>
      <c r="C2435" s="51" t="s">
        <v>2708</v>
      </c>
      <c r="D2435" s="51" t="s">
        <v>2579</v>
      </c>
    </row>
    <row r="2436" spans="1:4">
      <c r="A2436" s="51">
        <v>5734</v>
      </c>
      <c r="B2436" s="51" t="s">
        <v>2709</v>
      </c>
      <c r="C2436" s="51" t="s">
        <v>2710</v>
      </c>
      <c r="D2436" s="51" t="s">
        <v>2579</v>
      </c>
    </row>
    <row r="2437" spans="1:4">
      <c r="A2437" s="51">
        <v>5044</v>
      </c>
      <c r="B2437" s="51" t="s">
        <v>2711</v>
      </c>
      <c r="C2437" s="51" t="s">
        <v>2711</v>
      </c>
      <c r="D2437" s="51" t="s">
        <v>2579</v>
      </c>
    </row>
    <row r="2438" spans="1:4">
      <c r="A2438" s="51">
        <v>5046</v>
      </c>
      <c r="B2438" s="51" t="s">
        <v>2712</v>
      </c>
      <c r="C2438" s="51" t="s">
        <v>2712</v>
      </c>
      <c r="D2438" s="51" t="s">
        <v>2579</v>
      </c>
    </row>
    <row r="2439" spans="1:4">
      <c r="A2439" s="51">
        <v>5046</v>
      </c>
      <c r="B2439" s="51" t="s">
        <v>2713</v>
      </c>
      <c r="C2439" s="51" t="s">
        <v>2712</v>
      </c>
      <c r="D2439" s="51" t="s">
        <v>2579</v>
      </c>
    </row>
    <row r="2440" spans="1:4">
      <c r="A2440" s="51">
        <v>5040</v>
      </c>
      <c r="B2440" s="51" t="s">
        <v>2714</v>
      </c>
      <c r="C2440" s="51" t="s">
        <v>2714</v>
      </c>
      <c r="D2440" s="51" t="s">
        <v>2579</v>
      </c>
    </row>
    <row r="2441" spans="1:4">
      <c r="A2441" s="51">
        <v>5723</v>
      </c>
      <c r="B2441" s="51" t="s">
        <v>2715</v>
      </c>
      <c r="C2441" s="51" t="s">
        <v>2716</v>
      </c>
      <c r="D2441" s="51" t="s">
        <v>2579</v>
      </c>
    </row>
    <row r="2442" spans="1:4">
      <c r="A2442" s="51">
        <v>5726</v>
      </c>
      <c r="B2442" s="51" t="s">
        <v>2717</v>
      </c>
      <c r="C2442" s="51" t="s">
        <v>2717</v>
      </c>
      <c r="D2442" s="51" t="s">
        <v>2579</v>
      </c>
    </row>
    <row r="2443" spans="1:4">
      <c r="A2443" s="51">
        <v>5732</v>
      </c>
      <c r="B2443" s="51" t="s">
        <v>2718</v>
      </c>
      <c r="C2443" s="51" t="s">
        <v>2718</v>
      </c>
      <c r="D2443" s="51" t="s">
        <v>2579</v>
      </c>
    </row>
    <row r="2444" spans="1:4">
      <c r="A2444" s="51">
        <v>5074</v>
      </c>
      <c r="B2444" s="51" t="s">
        <v>2719</v>
      </c>
      <c r="C2444" s="51" t="s">
        <v>2719</v>
      </c>
      <c r="D2444" s="51" t="s">
        <v>2579</v>
      </c>
    </row>
    <row r="2445" spans="1:4">
      <c r="A2445" s="51">
        <v>5070</v>
      </c>
      <c r="B2445" s="51" t="s">
        <v>2720</v>
      </c>
      <c r="C2445" s="51" t="s">
        <v>2720</v>
      </c>
      <c r="D2445" s="51" t="s">
        <v>2579</v>
      </c>
    </row>
    <row r="2446" spans="1:4">
      <c r="A2446" s="51">
        <v>5272</v>
      </c>
      <c r="B2446" s="51" t="s">
        <v>2721</v>
      </c>
      <c r="C2446" s="51" t="s">
        <v>2721</v>
      </c>
      <c r="D2446" s="51" t="s">
        <v>2579</v>
      </c>
    </row>
    <row r="2447" spans="1:4">
      <c r="A2447" s="51">
        <v>5073</v>
      </c>
      <c r="B2447" s="51" t="s">
        <v>2722</v>
      </c>
      <c r="C2447" s="51" t="s">
        <v>2722</v>
      </c>
      <c r="D2447" s="51" t="s">
        <v>2579</v>
      </c>
    </row>
    <row r="2448" spans="1:4">
      <c r="A2448" s="51">
        <v>5027</v>
      </c>
      <c r="B2448" s="51" t="s">
        <v>2723</v>
      </c>
      <c r="C2448" s="51" t="s">
        <v>2723</v>
      </c>
      <c r="D2448" s="51" t="s">
        <v>2579</v>
      </c>
    </row>
    <row r="2449" spans="1:4">
      <c r="A2449" s="51">
        <v>5082</v>
      </c>
      <c r="B2449" s="51" t="s">
        <v>2724</v>
      </c>
      <c r="C2449" s="51" t="s">
        <v>2724</v>
      </c>
      <c r="D2449" s="51" t="s">
        <v>2579</v>
      </c>
    </row>
    <row r="2450" spans="1:4">
      <c r="A2450" s="51">
        <v>5083</v>
      </c>
      <c r="B2450" s="51" t="s">
        <v>2725</v>
      </c>
      <c r="C2450" s="51" t="s">
        <v>2724</v>
      </c>
      <c r="D2450" s="51" t="s">
        <v>2579</v>
      </c>
    </row>
    <row r="2451" spans="1:4">
      <c r="A2451" s="51">
        <v>5080</v>
      </c>
      <c r="B2451" s="51" t="s">
        <v>2726</v>
      </c>
      <c r="C2451" s="51" t="s">
        <v>2726</v>
      </c>
      <c r="D2451" s="51" t="s">
        <v>2579</v>
      </c>
    </row>
    <row r="2452" spans="1:4">
      <c r="A2452" s="51">
        <v>5084</v>
      </c>
      <c r="B2452" s="51" t="s">
        <v>2727</v>
      </c>
      <c r="C2452" s="51" t="s">
        <v>2726</v>
      </c>
      <c r="D2452" s="51" t="s">
        <v>2579</v>
      </c>
    </row>
    <row r="2453" spans="1:4">
      <c r="A2453" s="51">
        <v>5085</v>
      </c>
      <c r="B2453" s="51" t="s">
        <v>2728</v>
      </c>
      <c r="C2453" s="51" t="s">
        <v>2726</v>
      </c>
      <c r="D2453" s="51" t="s">
        <v>2579</v>
      </c>
    </row>
    <row r="2454" spans="1:4">
      <c r="A2454" s="51">
        <v>4333</v>
      </c>
      <c r="B2454" s="51" t="s">
        <v>2729</v>
      </c>
      <c r="C2454" s="51" t="s">
        <v>2730</v>
      </c>
      <c r="D2454" s="51" t="s">
        <v>2579</v>
      </c>
    </row>
    <row r="2455" spans="1:4">
      <c r="A2455" s="51">
        <v>5062</v>
      </c>
      <c r="B2455" s="51" t="s">
        <v>2731</v>
      </c>
      <c r="C2455" s="51" t="s">
        <v>2731</v>
      </c>
      <c r="D2455" s="51" t="s">
        <v>2579</v>
      </c>
    </row>
    <row r="2456" spans="1:4">
      <c r="A2456" s="51">
        <v>5072</v>
      </c>
      <c r="B2456" s="51" t="s">
        <v>2732</v>
      </c>
      <c r="C2456" s="51" t="s">
        <v>2732</v>
      </c>
      <c r="D2456" s="51" t="s">
        <v>2579</v>
      </c>
    </row>
    <row r="2457" spans="1:4">
      <c r="A2457" s="51">
        <v>5326</v>
      </c>
      <c r="B2457" s="51" t="s">
        <v>2733</v>
      </c>
      <c r="C2457" s="51" t="s">
        <v>2733</v>
      </c>
      <c r="D2457" s="51" t="s">
        <v>2579</v>
      </c>
    </row>
    <row r="2458" spans="1:4">
      <c r="A2458" s="51">
        <v>4334</v>
      </c>
      <c r="B2458" s="51" t="s">
        <v>2734</v>
      </c>
      <c r="C2458" s="51" t="s">
        <v>2735</v>
      </c>
      <c r="D2458" s="51" t="s">
        <v>2579</v>
      </c>
    </row>
    <row r="2459" spans="1:4">
      <c r="A2459" s="51">
        <v>5028</v>
      </c>
      <c r="B2459" s="51" t="s">
        <v>2736</v>
      </c>
      <c r="C2459" s="51" t="s">
        <v>2736</v>
      </c>
      <c r="D2459" s="51" t="s">
        <v>2579</v>
      </c>
    </row>
    <row r="2460" spans="1:4">
      <c r="A2460" s="51">
        <v>5064</v>
      </c>
      <c r="B2460" s="51" t="s">
        <v>2737</v>
      </c>
      <c r="C2460" s="51" t="s">
        <v>2737</v>
      </c>
      <c r="D2460" s="51" t="s">
        <v>2579</v>
      </c>
    </row>
    <row r="2461" spans="1:4">
      <c r="A2461" s="51">
        <v>5063</v>
      </c>
      <c r="B2461" s="51" t="s">
        <v>2738</v>
      </c>
      <c r="C2461" s="51" t="s">
        <v>2738</v>
      </c>
      <c r="D2461" s="51" t="s">
        <v>2579</v>
      </c>
    </row>
    <row r="2462" spans="1:4">
      <c r="A2462" s="51">
        <v>5079</v>
      </c>
      <c r="B2462" s="51" t="s">
        <v>2739</v>
      </c>
      <c r="C2462" s="51" t="s">
        <v>2739</v>
      </c>
      <c r="D2462" s="51" t="s">
        <v>2579</v>
      </c>
    </row>
    <row r="2463" spans="1:4">
      <c r="A2463" s="51">
        <v>5273</v>
      </c>
      <c r="B2463" s="51" t="s">
        <v>2740</v>
      </c>
      <c r="C2463" s="51" t="s">
        <v>2741</v>
      </c>
      <c r="D2463" s="51" t="s">
        <v>2579</v>
      </c>
    </row>
    <row r="2464" spans="1:4">
      <c r="A2464" s="51">
        <v>5274</v>
      </c>
      <c r="B2464" s="51" t="s">
        <v>2742</v>
      </c>
      <c r="C2464" s="51" t="s">
        <v>2741</v>
      </c>
      <c r="D2464" s="51" t="s">
        <v>2579</v>
      </c>
    </row>
    <row r="2465" spans="1:4">
      <c r="A2465" s="51">
        <v>5275</v>
      </c>
      <c r="B2465" s="51" t="s">
        <v>2743</v>
      </c>
      <c r="C2465" s="51" t="s">
        <v>2741</v>
      </c>
      <c r="D2465" s="51" t="s">
        <v>2579</v>
      </c>
    </row>
    <row r="2466" spans="1:4">
      <c r="A2466" s="51">
        <v>5276</v>
      </c>
      <c r="B2466" s="51" t="s">
        <v>2744</v>
      </c>
      <c r="C2466" s="51" t="s">
        <v>2741</v>
      </c>
      <c r="D2466" s="51" t="s">
        <v>2579</v>
      </c>
    </row>
    <row r="2467" spans="1:4">
      <c r="A2467" s="51">
        <v>5277</v>
      </c>
      <c r="B2467" s="51" t="s">
        <v>2745</v>
      </c>
      <c r="C2467" s="51" t="s">
        <v>2741</v>
      </c>
      <c r="D2467" s="51" t="s">
        <v>2579</v>
      </c>
    </row>
    <row r="2468" spans="1:4">
      <c r="A2468" s="51">
        <v>5075</v>
      </c>
      <c r="B2468" s="51" t="s">
        <v>2746</v>
      </c>
      <c r="C2468" s="51" t="s">
        <v>2747</v>
      </c>
      <c r="D2468" s="51" t="s">
        <v>2579</v>
      </c>
    </row>
    <row r="2469" spans="1:4">
      <c r="A2469" s="51">
        <v>5076</v>
      </c>
      <c r="B2469" s="51" t="s">
        <v>2748</v>
      </c>
      <c r="C2469" s="51" t="s">
        <v>2747</v>
      </c>
      <c r="D2469" s="51" t="s">
        <v>2579</v>
      </c>
    </row>
    <row r="2470" spans="1:4">
      <c r="A2470" s="51">
        <v>5077</v>
      </c>
      <c r="B2470" s="51" t="s">
        <v>2749</v>
      </c>
      <c r="C2470" s="51" t="s">
        <v>2747</v>
      </c>
      <c r="D2470" s="51" t="s">
        <v>2579</v>
      </c>
    </row>
    <row r="2471" spans="1:4">
      <c r="A2471" s="51">
        <v>5078</v>
      </c>
      <c r="B2471" s="51" t="s">
        <v>2750</v>
      </c>
      <c r="C2471" s="51" t="s">
        <v>2747</v>
      </c>
      <c r="D2471" s="51" t="s">
        <v>2579</v>
      </c>
    </row>
    <row r="2472" spans="1:4">
      <c r="A2472" s="51">
        <v>5600</v>
      </c>
      <c r="B2472" s="51" t="s">
        <v>2751</v>
      </c>
      <c r="C2472" s="51" t="s">
        <v>2752</v>
      </c>
      <c r="D2472" s="51" t="s">
        <v>2579</v>
      </c>
    </row>
    <row r="2473" spans="1:4">
      <c r="A2473" s="51">
        <v>5706</v>
      </c>
      <c r="B2473" s="51" t="s">
        <v>2753</v>
      </c>
      <c r="C2473" s="51" t="s">
        <v>2753</v>
      </c>
      <c r="D2473" s="51" t="s">
        <v>2579</v>
      </c>
    </row>
    <row r="2474" spans="1:4">
      <c r="A2474" s="51">
        <v>5505</v>
      </c>
      <c r="B2474" s="51" t="s">
        <v>2754</v>
      </c>
      <c r="C2474" s="51" t="s">
        <v>2754</v>
      </c>
      <c r="D2474" s="51" t="s">
        <v>2579</v>
      </c>
    </row>
    <row r="2475" spans="1:4">
      <c r="A2475" s="51">
        <v>5606</v>
      </c>
      <c r="B2475" s="51" t="s">
        <v>2755</v>
      </c>
      <c r="C2475" s="51" t="s">
        <v>2755</v>
      </c>
      <c r="D2475" s="51" t="s">
        <v>2579</v>
      </c>
    </row>
    <row r="2476" spans="1:4">
      <c r="A2476" s="51">
        <v>5704</v>
      </c>
      <c r="B2476" s="51" t="s">
        <v>2756</v>
      </c>
      <c r="C2476" s="51" t="s">
        <v>2756</v>
      </c>
      <c r="D2476" s="51" t="s">
        <v>2579</v>
      </c>
    </row>
    <row r="2477" spans="1:4">
      <c r="A2477" s="51">
        <v>5615</v>
      </c>
      <c r="B2477" s="51" t="s">
        <v>2757</v>
      </c>
      <c r="C2477" s="51" t="s">
        <v>2757</v>
      </c>
      <c r="D2477" s="51" t="s">
        <v>2579</v>
      </c>
    </row>
    <row r="2478" spans="1:4">
      <c r="A2478" s="51">
        <v>5705</v>
      </c>
      <c r="B2478" s="51" t="s">
        <v>2758</v>
      </c>
      <c r="C2478" s="51" t="s">
        <v>2758</v>
      </c>
      <c r="D2478" s="51" t="s">
        <v>2579</v>
      </c>
    </row>
    <row r="2479" spans="1:4">
      <c r="A2479" s="51">
        <v>5604</v>
      </c>
      <c r="B2479" s="51" t="s">
        <v>2759</v>
      </c>
      <c r="C2479" s="51" t="s">
        <v>2759</v>
      </c>
      <c r="D2479" s="51" t="s">
        <v>2579</v>
      </c>
    </row>
    <row r="2480" spans="1:4">
      <c r="A2480" s="51">
        <v>5113</v>
      </c>
      <c r="B2480" s="51" t="s">
        <v>2760</v>
      </c>
      <c r="C2480" s="51" t="s">
        <v>2761</v>
      </c>
      <c r="D2480" s="51" t="s">
        <v>2579</v>
      </c>
    </row>
    <row r="2481" spans="1:4">
      <c r="A2481" s="51">
        <v>5502</v>
      </c>
      <c r="B2481" s="51" t="s">
        <v>2762</v>
      </c>
      <c r="C2481" s="51" t="s">
        <v>2762</v>
      </c>
      <c r="D2481" s="51" t="s">
        <v>2579</v>
      </c>
    </row>
    <row r="2482" spans="1:4">
      <c r="A2482" s="51">
        <v>5600</v>
      </c>
      <c r="B2482" s="51" t="s">
        <v>2763</v>
      </c>
      <c r="C2482" s="51" t="s">
        <v>2763</v>
      </c>
      <c r="D2482" s="51" t="s">
        <v>2579</v>
      </c>
    </row>
    <row r="2483" spans="1:4">
      <c r="A2483" s="51">
        <v>5616</v>
      </c>
      <c r="B2483" s="51" t="s">
        <v>2764</v>
      </c>
      <c r="C2483" s="51" t="s">
        <v>2764</v>
      </c>
      <c r="D2483" s="51" t="s">
        <v>2579</v>
      </c>
    </row>
    <row r="2484" spans="1:4">
      <c r="A2484" s="51">
        <v>5617</v>
      </c>
      <c r="B2484" s="51" t="s">
        <v>2765</v>
      </c>
      <c r="C2484" s="51" t="s">
        <v>2764</v>
      </c>
      <c r="D2484" s="51" t="s">
        <v>2579</v>
      </c>
    </row>
    <row r="2485" spans="1:4">
      <c r="A2485" s="51">
        <v>5103</v>
      </c>
      <c r="B2485" s="51" t="s">
        <v>2766</v>
      </c>
      <c r="C2485" s="51" t="s">
        <v>2767</v>
      </c>
      <c r="D2485" s="51" t="s">
        <v>2579</v>
      </c>
    </row>
    <row r="2486" spans="1:4">
      <c r="A2486" s="51">
        <v>5103</v>
      </c>
      <c r="B2486" s="51" t="s">
        <v>2768</v>
      </c>
      <c r="C2486" s="51" t="s">
        <v>2767</v>
      </c>
      <c r="D2486" s="51" t="s">
        <v>2579</v>
      </c>
    </row>
    <row r="2487" spans="1:4">
      <c r="A2487" s="51">
        <v>5702</v>
      </c>
      <c r="B2487" s="51" t="s">
        <v>2769</v>
      </c>
      <c r="C2487" s="51" t="s">
        <v>2769</v>
      </c>
      <c r="D2487" s="51" t="s">
        <v>2579</v>
      </c>
    </row>
    <row r="2488" spans="1:4">
      <c r="A2488" s="51">
        <v>5504</v>
      </c>
      <c r="B2488" s="51" t="s">
        <v>2770</v>
      </c>
      <c r="C2488" s="51" t="s">
        <v>2770</v>
      </c>
      <c r="D2488" s="51" t="s">
        <v>2579</v>
      </c>
    </row>
    <row r="2489" spans="1:4">
      <c r="A2489" s="51">
        <v>5102</v>
      </c>
      <c r="B2489" s="51" t="s">
        <v>2771</v>
      </c>
      <c r="C2489" s="51" t="s">
        <v>2771</v>
      </c>
      <c r="D2489" s="51" t="s">
        <v>2579</v>
      </c>
    </row>
    <row r="2490" spans="1:4">
      <c r="A2490" s="51">
        <v>5503</v>
      </c>
      <c r="B2490" s="51" t="s">
        <v>2772</v>
      </c>
      <c r="C2490" s="51" t="s">
        <v>2772</v>
      </c>
      <c r="D2490" s="51" t="s">
        <v>2579</v>
      </c>
    </row>
    <row r="2491" spans="1:4">
      <c r="A2491" s="51">
        <v>5707</v>
      </c>
      <c r="B2491" s="51" t="s">
        <v>2773</v>
      </c>
      <c r="C2491" s="51" t="s">
        <v>2773</v>
      </c>
      <c r="D2491" s="51" t="s">
        <v>2579</v>
      </c>
    </row>
    <row r="2492" spans="1:4">
      <c r="A2492" s="51">
        <v>5703</v>
      </c>
      <c r="B2492" s="51" t="s">
        <v>2774</v>
      </c>
      <c r="C2492" s="51" t="s">
        <v>2774</v>
      </c>
      <c r="D2492" s="51" t="s">
        <v>2579</v>
      </c>
    </row>
    <row r="2493" spans="1:4">
      <c r="A2493" s="51">
        <v>5603</v>
      </c>
      <c r="B2493" s="51" t="s">
        <v>2775</v>
      </c>
      <c r="C2493" s="51" t="s">
        <v>2775</v>
      </c>
      <c r="D2493" s="51" t="s">
        <v>2579</v>
      </c>
    </row>
    <row r="2494" spans="1:4">
      <c r="A2494" s="51">
        <v>5646</v>
      </c>
      <c r="B2494" s="51" t="s">
        <v>2776</v>
      </c>
      <c r="C2494" s="51" t="s">
        <v>2777</v>
      </c>
      <c r="D2494" s="51" t="s">
        <v>2579</v>
      </c>
    </row>
    <row r="2495" spans="1:4">
      <c r="A2495" s="51">
        <v>5628</v>
      </c>
      <c r="B2495" s="51" t="s">
        <v>2778</v>
      </c>
      <c r="C2495" s="51" t="s">
        <v>2778</v>
      </c>
      <c r="D2495" s="51" t="s">
        <v>2579</v>
      </c>
    </row>
    <row r="2496" spans="1:4">
      <c r="A2496" s="51">
        <v>5644</v>
      </c>
      <c r="B2496" s="51" t="s">
        <v>2779</v>
      </c>
      <c r="C2496" s="51" t="s">
        <v>2779</v>
      </c>
      <c r="D2496" s="51" t="s">
        <v>2579</v>
      </c>
    </row>
    <row r="2497" spans="1:4">
      <c r="A2497" s="51">
        <v>5637</v>
      </c>
      <c r="B2497" s="51" t="s">
        <v>2780</v>
      </c>
      <c r="C2497" s="51" t="s">
        <v>2780</v>
      </c>
      <c r="D2497" s="51" t="s">
        <v>2579</v>
      </c>
    </row>
    <row r="2498" spans="1:4">
      <c r="A2498" s="51">
        <v>5627</v>
      </c>
      <c r="B2498" s="51" t="s">
        <v>2781</v>
      </c>
      <c r="C2498" s="51" t="s">
        <v>2781</v>
      </c>
      <c r="D2498" s="51" t="s">
        <v>2579</v>
      </c>
    </row>
    <row r="2499" spans="1:4">
      <c r="A2499" s="51">
        <v>5618</v>
      </c>
      <c r="B2499" s="51" t="s">
        <v>2782</v>
      </c>
      <c r="C2499" s="51" t="s">
        <v>2782</v>
      </c>
      <c r="D2499" s="51" t="s">
        <v>2579</v>
      </c>
    </row>
    <row r="2500" spans="1:4">
      <c r="A2500" s="51">
        <v>5623</v>
      </c>
      <c r="B2500" s="51" t="s">
        <v>2783</v>
      </c>
      <c r="C2500" s="51" t="s">
        <v>2783</v>
      </c>
      <c r="D2500" s="51" t="s">
        <v>2579</v>
      </c>
    </row>
    <row r="2501" spans="1:4">
      <c r="A2501" s="51">
        <v>5624</v>
      </c>
      <c r="B2501" s="51" t="s">
        <v>2784</v>
      </c>
      <c r="C2501" s="51" t="s">
        <v>2784</v>
      </c>
      <c r="D2501" s="51" t="s">
        <v>2579</v>
      </c>
    </row>
    <row r="2502" spans="1:4">
      <c r="A2502" s="51">
        <v>5624</v>
      </c>
      <c r="B2502" s="51" t="s">
        <v>2785</v>
      </c>
      <c r="C2502" s="51" t="s">
        <v>2784</v>
      </c>
      <c r="D2502" s="51" t="s">
        <v>2579</v>
      </c>
    </row>
    <row r="2503" spans="1:4">
      <c r="A2503" s="51">
        <v>5632</v>
      </c>
      <c r="B2503" s="51" t="s">
        <v>2786</v>
      </c>
      <c r="C2503" s="51" t="s">
        <v>2786</v>
      </c>
      <c r="D2503" s="51" t="s">
        <v>2579</v>
      </c>
    </row>
    <row r="2504" spans="1:4">
      <c r="A2504" s="51">
        <v>6042</v>
      </c>
      <c r="B2504" s="51" t="s">
        <v>2787</v>
      </c>
      <c r="C2504" s="51" t="s">
        <v>2787</v>
      </c>
      <c r="D2504" s="51" t="s">
        <v>2579</v>
      </c>
    </row>
    <row r="2505" spans="1:4">
      <c r="A2505" s="51">
        <v>5637</v>
      </c>
      <c r="B2505" s="51" t="s">
        <v>2788</v>
      </c>
      <c r="C2505" s="51" t="s">
        <v>2788</v>
      </c>
      <c r="D2505" s="51" t="s">
        <v>2579</v>
      </c>
    </row>
    <row r="2506" spans="1:4">
      <c r="A2506" s="51">
        <v>5625</v>
      </c>
      <c r="B2506" s="51" t="s">
        <v>2789</v>
      </c>
      <c r="C2506" s="51" t="s">
        <v>2789</v>
      </c>
      <c r="D2506" s="51" t="s">
        <v>2579</v>
      </c>
    </row>
    <row r="2507" spans="1:4">
      <c r="A2507" s="51">
        <v>5634</v>
      </c>
      <c r="B2507" s="51" t="s">
        <v>2790</v>
      </c>
      <c r="C2507" s="51" t="s">
        <v>2790</v>
      </c>
      <c r="D2507" s="51" t="s">
        <v>2579</v>
      </c>
    </row>
    <row r="2508" spans="1:4">
      <c r="A2508" s="51">
        <v>5636</v>
      </c>
      <c r="B2508" s="51" t="s">
        <v>2791</v>
      </c>
      <c r="C2508" s="51" t="s">
        <v>2790</v>
      </c>
      <c r="D2508" s="51" t="s">
        <v>2579</v>
      </c>
    </row>
    <row r="2509" spans="1:4">
      <c r="A2509" s="51">
        <v>5642</v>
      </c>
      <c r="B2509" s="51" t="s">
        <v>2792</v>
      </c>
      <c r="C2509" s="51" t="s">
        <v>2792</v>
      </c>
      <c r="D2509" s="51" t="s">
        <v>2579</v>
      </c>
    </row>
    <row r="2510" spans="1:4">
      <c r="A2510" s="51">
        <v>5630</v>
      </c>
      <c r="B2510" s="51" t="s">
        <v>2793</v>
      </c>
      <c r="C2510" s="51" t="s">
        <v>2794</v>
      </c>
      <c r="D2510" s="51" t="s">
        <v>2579</v>
      </c>
    </row>
    <row r="2511" spans="1:4">
      <c r="A2511" s="51">
        <v>5647</v>
      </c>
      <c r="B2511" s="51" t="s">
        <v>2795</v>
      </c>
      <c r="C2511" s="51" t="s">
        <v>2795</v>
      </c>
      <c r="D2511" s="51" t="s">
        <v>2579</v>
      </c>
    </row>
    <row r="2512" spans="1:4">
      <c r="A2512" s="51">
        <v>8919</v>
      </c>
      <c r="B2512" s="51" t="s">
        <v>2796</v>
      </c>
      <c r="C2512" s="51" t="s">
        <v>2796</v>
      </c>
      <c r="D2512" s="51" t="s">
        <v>2579</v>
      </c>
    </row>
    <row r="2513" spans="1:4">
      <c r="A2513" s="51">
        <v>5643</v>
      </c>
      <c r="B2513" s="51" t="s">
        <v>2797</v>
      </c>
      <c r="C2513" s="51" t="s">
        <v>2797</v>
      </c>
      <c r="D2513" s="51" t="s">
        <v>2579</v>
      </c>
    </row>
    <row r="2514" spans="1:4">
      <c r="A2514" s="51">
        <v>5643</v>
      </c>
      <c r="B2514" s="51" t="s">
        <v>2797</v>
      </c>
      <c r="C2514" s="51" t="s">
        <v>2797</v>
      </c>
      <c r="D2514" s="51" t="s">
        <v>2579</v>
      </c>
    </row>
    <row r="2515" spans="1:4">
      <c r="A2515" s="51">
        <v>5643</v>
      </c>
      <c r="B2515" s="51" t="s">
        <v>2798</v>
      </c>
      <c r="C2515" s="51" t="s">
        <v>2797</v>
      </c>
      <c r="D2515" s="51" t="s">
        <v>2579</v>
      </c>
    </row>
    <row r="2516" spans="1:4">
      <c r="A2516" s="51">
        <v>5643</v>
      </c>
      <c r="B2516" s="51" t="s">
        <v>2799</v>
      </c>
      <c r="C2516" s="51" t="s">
        <v>2797</v>
      </c>
      <c r="D2516" s="51" t="s">
        <v>2579</v>
      </c>
    </row>
    <row r="2517" spans="1:4">
      <c r="A2517" s="51">
        <v>5645</v>
      </c>
      <c r="B2517" s="51" t="s">
        <v>2800</v>
      </c>
      <c r="C2517" s="51" t="s">
        <v>2797</v>
      </c>
      <c r="D2517" s="51" t="s">
        <v>2579</v>
      </c>
    </row>
    <row r="2518" spans="1:4">
      <c r="A2518" s="51">
        <v>5645</v>
      </c>
      <c r="B2518" s="51" t="s">
        <v>2801</v>
      </c>
      <c r="C2518" s="51" t="s">
        <v>2797</v>
      </c>
      <c r="D2518" s="51" t="s">
        <v>2579</v>
      </c>
    </row>
    <row r="2519" spans="1:4">
      <c r="A2519" s="51">
        <v>5622</v>
      </c>
      <c r="B2519" s="51" t="s">
        <v>2802</v>
      </c>
      <c r="C2519" s="51" t="s">
        <v>2802</v>
      </c>
      <c r="D2519" s="51" t="s">
        <v>2579</v>
      </c>
    </row>
    <row r="2520" spans="1:4">
      <c r="A2520" s="51">
        <v>4316</v>
      </c>
      <c r="B2520" s="51" t="s">
        <v>2803</v>
      </c>
      <c r="C2520" s="51" t="s">
        <v>2803</v>
      </c>
      <c r="D2520" s="51" t="s">
        <v>2579</v>
      </c>
    </row>
    <row r="2521" spans="1:4">
      <c r="A2521" s="51">
        <v>4303</v>
      </c>
      <c r="B2521" s="51" t="s">
        <v>2804</v>
      </c>
      <c r="C2521" s="51" t="s">
        <v>2804</v>
      </c>
      <c r="D2521" s="51" t="s">
        <v>2579</v>
      </c>
    </row>
    <row r="2522" spans="1:4">
      <c r="A2522" s="51">
        <v>4312</v>
      </c>
      <c r="B2522" s="51" t="s">
        <v>2805</v>
      </c>
      <c r="C2522" s="51" t="s">
        <v>2805</v>
      </c>
      <c r="D2522" s="51" t="s">
        <v>2579</v>
      </c>
    </row>
    <row r="2523" spans="1:4">
      <c r="A2523" s="51">
        <v>4313</v>
      </c>
      <c r="B2523" s="51" t="s">
        <v>2806</v>
      </c>
      <c r="C2523" s="51" t="s">
        <v>2806</v>
      </c>
      <c r="D2523" s="51" t="s">
        <v>2579</v>
      </c>
    </row>
    <row r="2524" spans="1:4">
      <c r="A2524" s="51">
        <v>4322</v>
      </c>
      <c r="B2524" s="51" t="s">
        <v>2807</v>
      </c>
      <c r="C2524" s="51" t="s">
        <v>2807</v>
      </c>
      <c r="D2524" s="51" t="s">
        <v>2579</v>
      </c>
    </row>
    <row r="2525" spans="1:4">
      <c r="A2525" s="51">
        <v>4324</v>
      </c>
      <c r="B2525" s="51" t="s">
        <v>2808</v>
      </c>
      <c r="C2525" s="51" t="s">
        <v>2808</v>
      </c>
      <c r="D2525" s="51" t="s">
        <v>2579</v>
      </c>
    </row>
    <row r="2526" spans="1:4">
      <c r="A2526" s="51">
        <v>4305</v>
      </c>
      <c r="B2526" s="51" t="s">
        <v>2809</v>
      </c>
      <c r="C2526" s="51" t="s">
        <v>2809</v>
      </c>
      <c r="D2526" s="51" t="s">
        <v>2579</v>
      </c>
    </row>
    <row r="2527" spans="1:4">
      <c r="A2527" s="51">
        <v>4310</v>
      </c>
      <c r="B2527" s="51" t="s">
        <v>2810</v>
      </c>
      <c r="C2527" s="51" t="s">
        <v>2810</v>
      </c>
      <c r="D2527" s="51" t="s">
        <v>2579</v>
      </c>
    </row>
    <row r="2528" spans="1:4">
      <c r="A2528" s="51">
        <v>4325</v>
      </c>
      <c r="B2528" s="51" t="s">
        <v>2811</v>
      </c>
      <c r="C2528" s="51" t="s">
        <v>2811</v>
      </c>
      <c r="D2528" s="51" t="s">
        <v>2579</v>
      </c>
    </row>
    <row r="2529" spans="1:4">
      <c r="A2529" s="51">
        <v>4332</v>
      </c>
      <c r="B2529" s="51" t="s">
        <v>2812</v>
      </c>
      <c r="C2529" s="51" t="s">
        <v>2813</v>
      </c>
      <c r="D2529" s="51" t="s">
        <v>2579</v>
      </c>
    </row>
    <row r="2530" spans="1:4">
      <c r="A2530" s="51">
        <v>4323</v>
      </c>
      <c r="B2530" s="51" t="s">
        <v>2814</v>
      </c>
      <c r="C2530" s="51" t="s">
        <v>2814</v>
      </c>
      <c r="D2530" s="51" t="s">
        <v>2579</v>
      </c>
    </row>
    <row r="2531" spans="1:4">
      <c r="A2531" s="51">
        <v>4317</v>
      </c>
      <c r="B2531" s="51" t="s">
        <v>2815</v>
      </c>
      <c r="C2531" s="51" t="s">
        <v>2815</v>
      </c>
      <c r="D2531" s="51" t="s">
        <v>2579</v>
      </c>
    </row>
    <row r="2532" spans="1:4">
      <c r="A2532" s="51">
        <v>4314</v>
      </c>
      <c r="B2532" s="51" t="s">
        <v>2816</v>
      </c>
      <c r="C2532" s="51" t="s">
        <v>2816</v>
      </c>
      <c r="D2532" s="51" t="s">
        <v>2579</v>
      </c>
    </row>
    <row r="2533" spans="1:4">
      <c r="A2533" s="51">
        <v>4315</v>
      </c>
      <c r="B2533" s="51" t="s">
        <v>2817</v>
      </c>
      <c r="C2533" s="51" t="s">
        <v>2817</v>
      </c>
      <c r="D2533" s="51" t="s">
        <v>2579</v>
      </c>
    </row>
    <row r="2534" spans="1:4">
      <c r="A2534" s="51">
        <v>4663</v>
      </c>
      <c r="B2534" s="51" t="s">
        <v>2818</v>
      </c>
      <c r="C2534" s="51" t="s">
        <v>2818</v>
      </c>
      <c r="D2534" s="51" t="s">
        <v>2579</v>
      </c>
    </row>
    <row r="2535" spans="1:4">
      <c r="A2535" s="51">
        <v>4814</v>
      </c>
      <c r="B2535" s="51" t="s">
        <v>2819</v>
      </c>
      <c r="C2535" s="51" t="s">
        <v>2819</v>
      </c>
      <c r="D2535" s="51" t="s">
        <v>2579</v>
      </c>
    </row>
    <row r="2536" spans="1:4">
      <c r="A2536" s="51">
        <v>4805</v>
      </c>
      <c r="B2536" s="51" t="s">
        <v>2820</v>
      </c>
      <c r="C2536" s="51" t="s">
        <v>2820</v>
      </c>
      <c r="D2536" s="51" t="s">
        <v>2579</v>
      </c>
    </row>
    <row r="2537" spans="1:4">
      <c r="A2537" s="51">
        <v>5054</v>
      </c>
      <c r="B2537" s="51" t="s">
        <v>2821</v>
      </c>
      <c r="C2537" s="51" t="s">
        <v>2821</v>
      </c>
      <c r="D2537" s="51" t="s">
        <v>2579</v>
      </c>
    </row>
    <row r="2538" spans="1:4">
      <c r="A2538" s="51">
        <v>5742</v>
      </c>
      <c r="B2538" s="51" t="s">
        <v>2822</v>
      </c>
      <c r="C2538" s="51" t="s">
        <v>2822</v>
      </c>
      <c r="D2538" s="51" t="s">
        <v>2579</v>
      </c>
    </row>
    <row r="2539" spans="1:4">
      <c r="A2539" s="51">
        <v>5054</v>
      </c>
      <c r="B2539" s="51" t="s">
        <v>2823</v>
      </c>
      <c r="C2539" s="51" t="s">
        <v>2823</v>
      </c>
      <c r="D2539" s="51" t="s">
        <v>2579</v>
      </c>
    </row>
    <row r="2540" spans="1:4">
      <c r="A2540" s="51">
        <v>4853</v>
      </c>
      <c r="B2540" s="51" t="s">
        <v>2824</v>
      </c>
      <c r="C2540" s="51" t="s">
        <v>2824</v>
      </c>
      <c r="D2540" s="51" t="s">
        <v>2579</v>
      </c>
    </row>
    <row r="2541" spans="1:4">
      <c r="A2541" s="51">
        <v>4853</v>
      </c>
      <c r="B2541" s="51" t="s">
        <v>2825</v>
      </c>
      <c r="C2541" s="51" t="s">
        <v>2824</v>
      </c>
      <c r="D2541" s="51" t="s">
        <v>2579</v>
      </c>
    </row>
    <row r="2542" spans="1:4">
      <c r="A2542" s="51">
        <v>4856</v>
      </c>
      <c r="B2542" s="51" t="s">
        <v>2826</v>
      </c>
      <c r="C2542" s="51" t="s">
        <v>2824</v>
      </c>
      <c r="D2542" s="51" t="s">
        <v>2579</v>
      </c>
    </row>
    <row r="2543" spans="1:4">
      <c r="A2543" s="51">
        <v>4665</v>
      </c>
      <c r="B2543" s="51" t="s">
        <v>2827</v>
      </c>
      <c r="C2543" s="51" t="s">
        <v>2827</v>
      </c>
      <c r="D2543" s="51" t="s">
        <v>2579</v>
      </c>
    </row>
    <row r="2544" spans="1:4">
      <c r="A2544" s="51">
        <v>5056</v>
      </c>
      <c r="B2544" s="51" t="s">
        <v>2828</v>
      </c>
      <c r="C2544" s="51" t="s">
        <v>2829</v>
      </c>
      <c r="D2544" s="51" t="s">
        <v>2579</v>
      </c>
    </row>
    <row r="2545" spans="1:4">
      <c r="A2545" s="51">
        <v>5057</v>
      </c>
      <c r="B2545" s="51" t="s">
        <v>2829</v>
      </c>
      <c r="C2545" s="51" t="s">
        <v>2829</v>
      </c>
      <c r="D2545" s="51" t="s">
        <v>2579</v>
      </c>
    </row>
    <row r="2546" spans="1:4">
      <c r="A2546" s="51">
        <v>4852</v>
      </c>
      <c r="B2546" s="51" t="s">
        <v>2830</v>
      </c>
      <c r="C2546" s="51" t="s">
        <v>2830</v>
      </c>
      <c r="D2546" s="51" t="s">
        <v>2579</v>
      </c>
    </row>
    <row r="2547" spans="1:4">
      <c r="A2547" s="51">
        <v>5745</v>
      </c>
      <c r="B2547" s="51" t="s">
        <v>2831</v>
      </c>
      <c r="C2547" s="51" t="s">
        <v>2831</v>
      </c>
      <c r="D2547" s="51" t="s">
        <v>2579</v>
      </c>
    </row>
    <row r="2548" spans="1:4">
      <c r="A2548" s="51">
        <v>5053</v>
      </c>
      <c r="B2548" s="51" t="s">
        <v>2832</v>
      </c>
      <c r="C2548" s="51" t="s">
        <v>2832</v>
      </c>
      <c r="D2548" s="51" t="s">
        <v>2579</v>
      </c>
    </row>
    <row r="2549" spans="1:4">
      <c r="A2549" s="51">
        <v>5053</v>
      </c>
      <c r="B2549" s="51" t="s">
        <v>2833</v>
      </c>
      <c r="C2549" s="51" t="s">
        <v>2832</v>
      </c>
      <c r="D2549" s="51" t="s">
        <v>2579</v>
      </c>
    </row>
    <row r="2550" spans="1:4">
      <c r="A2550" s="51">
        <v>4802</v>
      </c>
      <c r="B2550" s="51" t="s">
        <v>2834</v>
      </c>
      <c r="C2550" s="51" t="s">
        <v>2834</v>
      </c>
      <c r="D2550" s="51" t="s">
        <v>2579</v>
      </c>
    </row>
    <row r="2551" spans="1:4">
      <c r="A2551" s="51">
        <v>4813</v>
      </c>
      <c r="B2551" s="51" t="s">
        <v>2835</v>
      </c>
      <c r="C2551" s="51" t="s">
        <v>2835</v>
      </c>
      <c r="D2551" s="51" t="s">
        <v>2579</v>
      </c>
    </row>
    <row r="2552" spans="1:4">
      <c r="A2552" s="51">
        <v>4803</v>
      </c>
      <c r="B2552" s="51" t="s">
        <v>2836</v>
      </c>
      <c r="C2552" s="51" t="s">
        <v>2836</v>
      </c>
      <c r="D2552" s="51" t="s">
        <v>2579</v>
      </c>
    </row>
    <row r="2553" spans="1:4">
      <c r="A2553" s="51">
        <v>5058</v>
      </c>
      <c r="B2553" s="51" t="s">
        <v>2837</v>
      </c>
      <c r="C2553" s="51" t="s">
        <v>2837</v>
      </c>
      <c r="D2553" s="51" t="s">
        <v>2579</v>
      </c>
    </row>
    <row r="2554" spans="1:4">
      <c r="A2554" s="51">
        <v>4800</v>
      </c>
      <c r="B2554" s="51" t="s">
        <v>2838</v>
      </c>
      <c r="C2554" s="51" t="s">
        <v>2838</v>
      </c>
      <c r="D2554" s="51" t="s">
        <v>2579</v>
      </c>
    </row>
    <row r="2555" spans="1:4">
      <c r="A2555" s="51">
        <v>4812</v>
      </c>
      <c r="B2555" s="51" t="s">
        <v>2839</v>
      </c>
      <c r="C2555" s="51" t="s">
        <v>2838</v>
      </c>
      <c r="D2555" s="51" t="s">
        <v>2579</v>
      </c>
    </row>
    <row r="2556" spans="1:4">
      <c r="A2556" s="51">
        <v>5314</v>
      </c>
      <c r="B2556" s="51" t="s">
        <v>2840</v>
      </c>
      <c r="C2556" s="51" t="s">
        <v>2841</v>
      </c>
      <c r="D2556" s="51" t="s">
        <v>2579</v>
      </c>
    </row>
    <row r="2557" spans="1:4">
      <c r="A2557" s="51">
        <v>5315</v>
      </c>
      <c r="B2557" s="51" t="s">
        <v>2841</v>
      </c>
      <c r="C2557" s="51" t="s">
        <v>2841</v>
      </c>
      <c r="D2557" s="51" t="s">
        <v>2579</v>
      </c>
    </row>
    <row r="2558" spans="1:4">
      <c r="A2558" s="51">
        <v>5312</v>
      </c>
      <c r="B2558" s="51" t="s">
        <v>2842</v>
      </c>
      <c r="C2558" s="51" t="s">
        <v>2842</v>
      </c>
      <c r="D2558" s="51" t="s">
        <v>2579</v>
      </c>
    </row>
    <row r="2559" spans="1:4">
      <c r="A2559" s="51">
        <v>5304</v>
      </c>
      <c r="B2559" s="51" t="s">
        <v>2843</v>
      </c>
      <c r="C2559" s="51" t="s">
        <v>2843</v>
      </c>
      <c r="D2559" s="51" t="s">
        <v>2579</v>
      </c>
    </row>
    <row r="2560" spans="1:4">
      <c r="A2560" s="51">
        <v>5305</v>
      </c>
      <c r="B2560" s="51" t="s">
        <v>2844</v>
      </c>
      <c r="C2560" s="51" t="s">
        <v>2843</v>
      </c>
      <c r="D2560" s="51" t="s">
        <v>2579</v>
      </c>
    </row>
    <row r="2561" spans="1:4">
      <c r="A2561" s="51">
        <v>5467</v>
      </c>
      <c r="B2561" s="51" t="s">
        <v>2845</v>
      </c>
      <c r="C2561" s="51" t="s">
        <v>2845</v>
      </c>
      <c r="D2561" s="51" t="s">
        <v>2579</v>
      </c>
    </row>
    <row r="2562" spans="1:4">
      <c r="A2562" s="51">
        <v>5324</v>
      </c>
      <c r="B2562" s="51" t="s">
        <v>2846</v>
      </c>
      <c r="C2562" s="51" t="s">
        <v>2846</v>
      </c>
      <c r="D2562" s="51" t="s">
        <v>2579</v>
      </c>
    </row>
    <row r="2563" spans="1:4">
      <c r="A2563" s="51">
        <v>5313</v>
      </c>
      <c r="B2563" s="51" t="s">
        <v>2847</v>
      </c>
      <c r="C2563" s="51" t="s">
        <v>2847</v>
      </c>
      <c r="D2563" s="51" t="s">
        <v>2579</v>
      </c>
    </row>
    <row r="2564" spans="1:4">
      <c r="A2564" s="51">
        <v>5322</v>
      </c>
      <c r="B2564" s="51" t="s">
        <v>2848</v>
      </c>
      <c r="C2564" s="51" t="s">
        <v>2848</v>
      </c>
      <c r="D2564" s="51" t="s">
        <v>2579</v>
      </c>
    </row>
    <row r="2565" spans="1:4">
      <c r="A2565" s="51">
        <v>5325</v>
      </c>
      <c r="B2565" s="51" t="s">
        <v>2849</v>
      </c>
      <c r="C2565" s="51" t="s">
        <v>2849</v>
      </c>
      <c r="D2565" s="51" t="s">
        <v>2579</v>
      </c>
    </row>
    <row r="2566" spans="1:4">
      <c r="A2566" s="51">
        <v>5426</v>
      </c>
      <c r="B2566" s="51" t="s">
        <v>2850</v>
      </c>
      <c r="C2566" s="51" t="s">
        <v>2851</v>
      </c>
      <c r="D2566" s="51" t="s">
        <v>2579</v>
      </c>
    </row>
    <row r="2567" spans="1:4">
      <c r="A2567" s="51">
        <v>5316</v>
      </c>
      <c r="B2567" s="51" t="s">
        <v>2852</v>
      </c>
      <c r="C2567" s="51" t="s">
        <v>2852</v>
      </c>
      <c r="D2567" s="51" t="s">
        <v>2579</v>
      </c>
    </row>
    <row r="2568" spans="1:4">
      <c r="A2568" s="51">
        <v>5317</v>
      </c>
      <c r="B2568" s="51" t="s">
        <v>2853</v>
      </c>
      <c r="C2568" s="51" t="s">
        <v>2852</v>
      </c>
      <c r="D2568" s="51" t="s">
        <v>2579</v>
      </c>
    </row>
    <row r="2569" spans="1:4">
      <c r="A2569" s="51">
        <v>5465</v>
      </c>
      <c r="B2569" s="51" t="s">
        <v>2854</v>
      </c>
      <c r="C2569" s="51" t="s">
        <v>2854</v>
      </c>
      <c r="D2569" s="51" t="s">
        <v>2579</v>
      </c>
    </row>
    <row r="2570" spans="1:4">
      <c r="A2570" s="51">
        <v>5425</v>
      </c>
      <c r="B2570" s="51" t="s">
        <v>2855</v>
      </c>
      <c r="C2570" s="51" t="s">
        <v>2855</v>
      </c>
      <c r="D2570" s="51" t="s">
        <v>2579</v>
      </c>
    </row>
    <row r="2571" spans="1:4">
      <c r="A2571" s="51">
        <v>5462</v>
      </c>
      <c r="B2571" s="51" t="s">
        <v>2856</v>
      </c>
      <c r="C2571" s="51" t="s">
        <v>2856</v>
      </c>
      <c r="D2571" s="51" t="s">
        <v>2579</v>
      </c>
    </row>
    <row r="2572" spans="1:4">
      <c r="A2572" s="51">
        <v>5306</v>
      </c>
      <c r="B2572" s="51" t="s">
        <v>2857</v>
      </c>
      <c r="C2572" s="51" t="s">
        <v>2857</v>
      </c>
      <c r="D2572" s="51" t="s">
        <v>2579</v>
      </c>
    </row>
    <row r="2573" spans="1:4">
      <c r="A2573" s="51">
        <v>5323</v>
      </c>
      <c r="B2573" s="51" t="s">
        <v>2858</v>
      </c>
      <c r="C2573" s="51" t="s">
        <v>2859</v>
      </c>
      <c r="D2573" s="51" t="s">
        <v>2579</v>
      </c>
    </row>
    <row r="2574" spans="1:4">
      <c r="A2574" s="51">
        <v>5330</v>
      </c>
      <c r="B2574" s="51" t="s">
        <v>2860</v>
      </c>
      <c r="C2574" s="51" t="s">
        <v>2859</v>
      </c>
      <c r="D2574" s="51" t="s">
        <v>2579</v>
      </c>
    </row>
    <row r="2575" spans="1:4">
      <c r="A2575" s="51">
        <v>5332</v>
      </c>
      <c r="B2575" s="51" t="s">
        <v>2861</v>
      </c>
      <c r="C2575" s="51" t="s">
        <v>2859</v>
      </c>
      <c r="D2575" s="51" t="s">
        <v>2579</v>
      </c>
    </row>
    <row r="2576" spans="1:4">
      <c r="A2576" s="51">
        <v>5333</v>
      </c>
      <c r="B2576" s="51" t="s">
        <v>2862</v>
      </c>
      <c r="C2576" s="51" t="s">
        <v>2859</v>
      </c>
      <c r="D2576" s="51" t="s">
        <v>2579</v>
      </c>
    </row>
    <row r="2577" spans="1:4">
      <c r="A2577" s="51">
        <v>5334</v>
      </c>
      <c r="B2577" s="51" t="s">
        <v>2863</v>
      </c>
      <c r="C2577" s="51" t="s">
        <v>2859</v>
      </c>
      <c r="D2577" s="51" t="s">
        <v>2579</v>
      </c>
    </row>
    <row r="2578" spans="1:4">
      <c r="A2578" s="51">
        <v>5463</v>
      </c>
      <c r="B2578" s="51" t="s">
        <v>2864</v>
      </c>
      <c r="C2578" s="51" t="s">
        <v>2859</v>
      </c>
      <c r="D2578" s="51" t="s">
        <v>2579</v>
      </c>
    </row>
    <row r="2579" spans="1:4">
      <c r="A2579" s="51">
        <v>5464</v>
      </c>
      <c r="B2579" s="51" t="s">
        <v>2865</v>
      </c>
      <c r="C2579" s="51" t="s">
        <v>2859</v>
      </c>
      <c r="D2579" s="51" t="s">
        <v>2579</v>
      </c>
    </row>
    <row r="2580" spans="1:4">
      <c r="A2580" s="51">
        <v>5466</v>
      </c>
      <c r="B2580" s="51" t="s">
        <v>2866</v>
      </c>
      <c r="C2580" s="51" t="s">
        <v>2859</v>
      </c>
      <c r="D2580" s="51" t="s">
        <v>2579</v>
      </c>
    </row>
    <row r="2581" spans="1:4">
      <c r="A2581" s="51">
        <v>9320</v>
      </c>
      <c r="B2581" s="51" t="s">
        <v>2867</v>
      </c>
      <c r="C2581" s="51" t="s">
        <v>2867</v>
      </c>
      <c r="D2581" s="51" t="s">
        <v>2868</v>
      </c>
    </row>
    <row r="2582" spans="1:4">
      <c r="A2582" s="51">
        <v>9320</v>
      </c>
      <c r="B2582" s="51" t="s">
        <v>2869</v>
      </c>
      <c r="C2582" s="51" t="s">
        <v>2867</v>
      </c>
      <c r="D2582" s="51" t="s">
        <v>2868</v>
      </c>
    </row>
    <row r="2583" spans="1:4">
      <c r="A2583" s="51">
        <v>9320</v>
      </c>
      <c r="B2583" s="51" t="s">
        <v>2870</v>
      </c>
      <c r="C2583" s="51" t="s">
        <v>2867</v>
      </c>
      <c r="D2583" s="51" t="s">
        <v>2868</v>
      </c>
    </row>
    <row r="2584" spans="1:4">
      <c r="A2584" s="51">
        <v>8582</v>
      </c>
      <c r="B2584" s="51" t="s">
        <v>2871</v>
      </c>
      <c r="C2584" s="51" t="s">
        <v>2871</v>
      </c>
      <c r="D2584" s="51" t="s">
        <v>2868</v>
      </c>
    </row>
    <row r="2585" spans="1:4">
      <c r="A2585" s="51">
        <v>9314</v>
      </c>
      <c r="B2585" s="51" t="s">
        <v>2872</v>
      </c>
      <c r="C2585" s="51" t="s">
        <v>2873</v>
      </c>
      <c r="D2585" s="51" t="s">
        <v>2868</v>
      </c>
    </row>
    <row r="2586" spans="1:4">
      <c r="A2586" s="51">
        <v>9315</v>
      </c>
      <c r="B2586" s="51" t="s">
        <v>2874</v>
      </c>
      <c r="C2586" s="51" t="s">
        <v>2873</v>
      </c>
      <c r="D2586" s="51" t="s">
        <v>2868</v>
      </c>
    </row>
    <row r="2587" spans="1:4">
      <c r="A2587" s="51">
        <v>9315</v>
      </c>
      <c r="B2587" s="51" t="s">
        <v>2875</v>
      </c>
      <c r="C2587" s="51" t="s">
        <v>2873</v>
      </c>
      <c r="D2587" s="51" t="s">
        <v>2868</v>
      </c>
    </row>
    <row r="2588" spans="1:4">
      <c r="A2588" s="51">
        <v>9322</v>
      </c>
      <c r="B2588" s="51" t="s">
        <v>2873</v>
      </c>
      <c r="C2588" s="51" t="s">
        <v>2873</v>
      </c>
      <c r="D2588" s="51" t="s">
        <v>2868</v>
      </c>
    </row>
    <row r="2589" spans="1:4">
      <c r="A2589" s="51">
        <v>8580</v>
      </c>
      <c r="B2589" s="51" t="s">
        <v>2876</v>
      </c>
      <c r="C2589" s="51" t="s">
        <v>2876</v>
      </c>
      <c r="D2589" s="51" t="s">
        <v>2868</v>
      </c>
    </row>
    <row r="2590" spans="1:4">
      <c r="A2590" s="51">
        <v>9326</v>
      </c>
      <c r="B2590" s="51" t="s">
        <v>2877</v>
      </c>
      <c r="C2590" s="51" t="s">
        <v>2877</v>
      </c>
      <c r="D2590" s="51" t="s">
        <v>2868</v>
      </c>
    </row>
    <row r="2591" spans="1:4">
      <c r="A2591" s="51">
        <v>8593</v>
      </c>
      <c r="B2591" s="51" t="s">
        <v>2878</v>
      </c>
      <c r="C2591" s="51" t="s">
        <v>2878</v>
      </c>
      <c r="D2591" s="51" t="s">
        <v>2868</v>
      </c>
    </row>
    <row r="2592" spans="1:4">
      <c r="A2592" s="51">
        <v>9306</v>
      </c>
      <c r="B2592" s="51" t="s">
        <v>2879</v>
      </c>
      <c r="C2592" s="51" t="s">
        <v>2880</v>
      </c>
      <c r="D2592" s="51" t="s">
        <v>2868</v>
      </c>
    </row>
    <row r="2593" spans="1:4">
      <c r="A2593" s="51">
        <v>9325</v>
      </c>
      <c r="B2593" s="51" t="s">
        <v>2881</v>
      </c>
      <c r="C2593" s="51" t="s">
        <v>2880</v>
      </c>
      <c r="D2593" s="51" t="s">
        <v>2868</v>
      </c>
    </row>
    <row r="2594" spans="1:4">
      <c r="A2594" s="51">
        <v>8590</v>
      </c>
      <c r="B2594" s="51" t="s">
        <v>2882</v>
      </c>
      <c r="C2594" s="51" t="s">
        <v>2882</v>
      </c>
      <c r="D2594" s="51" t="s">
        <v>2868</v>
      </c>
    </row>
    <row r="2595" spans="1:4">
      <c r="A2595" s="51">
        <v>8599</v>
      </c>
      <c r="B2595" s="51" t="s">
        <v>2883</v>
      </c>
      <c r="C2595" s="51" t="s">
        <v>2883</v>
      </c>
      <c r="D2595" s="51" t="s">
        <v>2868</v>
      </c>
    </row>
    <row r="2596" spans="1:4">
      <c r="A2596" s="51">
        <v>8580</v>
      </c>
      <c r="B2596" s="51" t="s">
        <v>2884</v>
      </c>
      <c r="C2596" s="51" t="s">
        <v>2884</v>
      </c>
      <c r="D2596" s="51" t="s">
        <v>2868</v>
      </c>
    </row>
    <row r="2597" spans="1:4">
      <c r="A2597" s="51">
        <v>8592</v>
      </c>
      <c r="B2597" s="51" t="s">
        <v>2885</v>
      </c>
      <c r="C2597" s="51" t="s">
        <v>2885</v>
      </c>
      <c r="D2597" s="51" t="s">
        <v>2868</v>
      </c>
    </row>
    <row r="2598" spans="1:4">
      <c r="A2598" s="51">
        <v>8580</v>
      </c>
      <c r="B2598" s="51" t="s">
        <v>2886</v>
      </c>
      <c r="C2598" s="51" t="s">
        <v>2886</v>
      </c>
      <c r="D2598" s="51" t="s">
        <v>2868</v>
      </c>
    </row>
    <row r="2599" spans="1:4">
      <c r="A2599" s="51">
        <v>8580</v>
      </c>
      <c r="B2599" s="51" t="s">
        <v>2887</v>
      </c>
      <c r="C2599" s="51" t="s">
        <v>2886</v>
      </c>
      <c r="D2599" s="51" t="s">
        <v>2868</v>
      </c>
    </row>
    <row r="2600" spans="1:4">
      <c r="A2600" s="51">
        <v>8580</v>
      </c>
      <c r="B2600" s="51" t="s">
        <v>2888</v>
      </c>
      <c r="C2600" s="51" t="s">
        <v>2886</v>
      </c>
      <c r="D2600" s="51" t="s">
        <v>2868</v>
      </c>
    </row>
    <row r="2601" spans="1:4">
      <c r="A2601" s="51">
        <v>8581</v>
      </c>
      <c r="B2601" s="51" t="s">
        <v>2889</v>
      </c>
      <c r="C2601" s="51" t="s">
        <v>2886</v>
      </c>
      <c r="D2601" s="51" t="s">
        <v>2868</v>
      </c>
    </row>
    <row r="2602" spans="1:4">
      <c r="A2602" s="51">
        <v>8587</v>
      </c>
      <c r="B2602" s="51" t="s">
        <v>2890</v>
      </c>
      <c r="C2602" s="51" t="s">
        <v>2886</v>
      </c>
      <c r="D2602" s="51" t="s">
        <v>2868</v>
      </c>
    </row>
    <row r="2603" spans="1:4">
      <c r="A2603" s="51">
        <v>9220</v>
      </c>
      <c r="B2603" s="51" t="s">
        <v>2891</v>
      </c>
      <c r="C2603" s="51" t="s">
        <v>2891</v>
      </c>
      <c r="D2603" s="51" t="s">
        <v>2868</v>
      </c>
    </row>
    <row r="2604" spans="1:4">
      <c r="A2604" s="51">
        <v>9223</v>
      </c>
      <c r="B2604" s="51" t="s">
        <v>2892</v>
      </c>
      <c r="C2604" s="51" t="s">
        <v>2891</v>
      </c>
      <c r="D2604" s="51" t="s">
        <v>2868</v>
      </c>
    </row>
    <row r="2605" spans="1:4">
      <c r="A2605" s="51">
        <v>9223</v>
      </c>
      <c r="B2605" s="51" t="s">
        <v>2893</v>
      </c>
      <c r="C2605" s="51" t="s">
        <v>2891</v>
      </c>
      <c r="D2605" s="51" t="s">
        <v>2868</v>
      </c>
    </row>
    <row r="2606" spans="1:4">
      <c r="A2606" s="51">
        <v>8586</v>
      </c>
      <c r="B2606" s="51" t="s">
        <v>2894</v>
      </c>
      <c r="C2606" s="51" t="s">
        <v>2894</v>
      </c>
      <c r="D2606" s="51" t="s">
        <v>2868</v>
      </c>
    </row>
    <row r="2607" spans="1:4">
      <c r="A2607" s="51">
        <v>8586</v>
      </c>
      <c r="B2607" s="51" t="s">
        <v>2895</v>
      </c>
      <c r="C2607" s="51" t="s">
        <v>2894</v>
      </c>
      <c r="D2607" s="51" t="s">
        <v>2868</v>
      </c>
    </row>
    <row r="2608" spans="1:4">
      <c r="A2608" s="51">
        <v>8586</v>
      </c>
      <c r="B2608" s="51" t="s">
        <v>2896</v>
      </c>
      <c r="C2608" s="51" t="s">
        <v>2894</v>
      </c>
      <c r="D2608" s="51" t="s">
        <v>2868</v>
      </c>
    </row>
    <row r="2609" spans="1:4">
      <c r="A2609" s="51">
        <v>8586</v>
      </c>
      <c r="B2609" s="51" t="s">
        <v>2897</v>
      </c>
      <c r="C2609" s="51" t="s">
        <v>2894</v>
      </c>
      <c r="D2609" s="51" t="s">
        <v>2868</v>
      </c>
    </row>
    <row r="2610" spans="1:4">
      <c r="A2610" s="51">
        <v>8586</v>
      </c>
      <c r="B2610" s="51" t="s">
        <v>2898</v>
      </c>
      <c r="C2610" s="51" t="s">
        <v>2894</v>
      </c>
      <c r="D2610" s="51" t="s">
        <v>2868</v>
      </c>
    </row>
    <row r="2611" spans="1:4">
      <c r="A2611" s="51">
        <v>8586</v>
      </c>
      <c r="B2611" s="51" t="s">
        <v>2899</v>
      </c>
      <c r="C2611" s="51" t="s">
        <v>2894</v>
      </c>
      <c r="D2611" s="51" t="s">
        <v>2868</v>
      </c>
    </row>
    <row r="2612" spans="1:4">
      <c r="A2612" s="51">
        <v>9213</v>
      </c>
      <c r="B2612" s="51" t="s">
        <v>2900</v>
      </c>
      <c r="C2612" s="51" t="s">
        <v>2901</v>
      </c>
      <c r="D2612" s="51" t="s">
        <v>2868</v>
      </c>
    </row>
    <row r="2613" spans="1:4">
      <c r="A2613" s="51">
        <v>9225</v>
      </c>
      <c r="B2613" s="51" t="s">
        <v>2902</v>
      </c>
      <c r="C2613" s="51" t="s">
        <v>2901</v>
      </c>
      <c r="D2613" s="51" t="s">
        <v>2868</v>
      </c>
    </row>
    <row r="2614" spans="1:4">
      <c r="A2614" s="51">
        <v>9225</v>
      </c>
      <c r="B2614" s="51" t="s">
        <v>2903</v>
      </c>
      <c r="C2614" s="51" t="s">
        <v>2901</v>
      </c>
      <c r="D2614" s="51" t="s">
        <v>2868</v>
      </c>
    </row>
    <row r="2615" spans="1:4">
      <c r="A2615" s="51">
        <v>9216</v>
      </c>
      <c r="B2615" s="51" t="s">
        <v>2904</v>
      </c>
      <c r="C2615" s="51" t="s">
        <v>2905</v>
      </c>
      <c r="D2615" s="51" t="s">
        <v>2868</v>
      </c>
    </row>
    <row r="2616" spans="1:4">
      <c r="A2616" s="51">
        <v>9216</v>
      </c>
      <c r="B2616" s="51" t="s">
        <v>2905</v>
      </c>
      <c r="C2616" s="51" t="s">
        <v>2905</v>
      </c>
      <c r="D2616" s="51" t="s">
        <v>2868</v>
      </c>
    </row>
    <row r="2617" spans="1:4">
      <c r="A2617" s="51">
        <v>9214</v>
      </c>
      <c r="B2617" s="51" t="s">
        <v>2906</v>
      </c>
      <c r="C2617" s="51" t="s">
        <v>2907</v>
      </c>
      <c r="D2617" s="51" t="s">
        <v>2868</v>
      </c>
    </row>
    <row r="2618" spans="1:4">
      <c r="A2618" s="51">
        <v>9215</v>
      </c>
      <c r="B2618" s="51" t="s">
        <v>2908</v>
      </c>
      <c r="C2618" s="51" t="s">
        <v>2907</v>
      </c>
      <c r="D2618" s="51" t="s">
        <v>2868</v>
      </c>
    </row>
    <row r="2619" spans="1:4">
      <c r="A2619" s="51">
        <v>9215</v>
      </c>
      <c r="B2619" s="51" t="s">
        <v>2909</v>
      </c>
      <c r="C2619" s="51" t="s">
        <v>2907</v>
      </c>
      <c r="D2619" s="51" t="s">
        <v>2868</v>
      </c>
    </row>
    <row r="2620" spans="1:4">
      <c r="A2620" s="51">
        <v>9217</v>
      </c>
      <c r="B2620" s="51" t="s">
        <v>2910</v>
      </c>
      <c r="C2620" s="51" t="s">
        <v>2907</v>
      </c>
      <c r="D2620" s="51" t="s">
        <v>2868</v>
      </c>
    </row>
    <row r="2621" spans="1:4">
      <c r="A2621" s="51">
        <v>8583</v>
      </c>
      <c r="B2621" s="51" t="s">
        <v>2911</v>
      </c>
      <c r="C2621" s="51" t="s">
        <v>2911</v>
      </c>
      <c r="D2621" s="51" t="s">
        <v>2868</v>
      </c>
    </row>
    <row r="2622" spans="1:4">
      <c r="A2622" s="51">
        <v>8583</v>
      </c>
      <c r="B2622" s="51" t="s">
        <v>2912</v>
      </c>
      <c r="C2622" s="51" t="s">
        <v>2911</v>
      </c>
      <c r="D2622" s="51" t="s">
        <v>2868</v>
      </c>
    </row>
    <row r="2623" spans="1:4">
      <c r="A2623" s="51">
        <v>8583</v>
      </c>
      <c r="B2623" s="51" t="s">
        <v>2913</v>
      </c>
      <c r="C2623" s="51" t="s">
        <v>2911</v>
      </c>
      <c r="D2623" s="51" t="s">
        <v>2868</v>
      </c>
    </row>
    <row r="2624" spans="1:4">
      <c r="A2624" s="51">
        <v>8588</v>
      </c>
      <c r="B2624" s="51" t="s">
        <v>2914</v>
      </c>
      <c r="C2624" s="51" t="s">
        <v>2915</v>
      </c>
      <c r="D2624" s="51" t="s">
        <v>2868</v>
      </c>
    </row>
    <row r="2625" spans="1:4">
      <c r="A2625" s="51">
        <v>8589</v>
      </c>
      <c r="B2625" s="51" t="s">
        <v>2916</v>
      </c>
      <c r="C2625" s="51" t="s">
        <v>2915</v>
      </c>
      <c r="D2625" s="51" t="s">
        <v>2868</v>
      </c>
    </row>
    <row r="2626" spans="1:4">
      <c r="A2626" s="51">
        <v>8254</v>
      </c>
      <c r="B2626" s="51" t="s">
        <v>2917</v>
      </c>
      <c r="C2626" s="51" t="s">
        <v>2918</v>
      </c>
      <c r="D2626" s="51" t="s">
        <v>2868</v>
      </c>
    </row>
    <row r="2627" spans="1:4">
      <c r="A2627" s="51">
        <v>8255</v>
      </c>
      <c r="B2627" s="51" t="s">
        <v>2919</v>
      </c>
      <c r="C2627" s="51" t="s">
        <v>2918</v>
      </c>
      <c r="D2627" s="51" t="s">
        <v>2868</v>
      </c>
    </row>
    <row r="2628" spans="1:4">
      <c r="A2628" s="51">
        <v>8253</v>
      </c>
      <c r="B2628" s="51" t="s">
        <v>2920</v>
      </c>
      <c r="C2628" s="51" t="s">
        <v>2920</v>
      </c>
      <c r="D2628" s="51" t="s">
        <v>2868</v>
      </c>
    </row>
    <row r="2629" spans="1:4">
      <c r="A2629" s="51">
        <v>8253</v>
      </c>
      <c r="B2629" s="51" t="s">
        <v>2921</v>
      </c>
      <c r="C2629" s="51" t="s">
        <v>2920</v>
      </c>
      <c r="D2629" s="51" t="s">
        <v>2868</v>
      </c>
    </row>
    <row r="2630" spans="1:4">
      <c r="A2630" s="51">
        <v>8252</v>
      </c>
      <c r="B2630" s="51" t="s">
        <v>2922</v>
      </c>
      <c r="C2630" s="51" t="s">
        <v>2923</v>
      </c>
      <c r="D2630" s="51" t="s">
        <v>2868</v>
      </c>
    </row>
    <row r="2631" spans="1:4">
      <c r="A2631" s="51">
        <v>8355</v>
      </c>
      <c r="B2631" s="51" t="s">
        <v>2924</v>
      </c>
      <c r="C2631" s="51" t="s">
        <v>2924</v>
      </c>
      <c r="D2631" s="51" t="s">
        <v>2868</v>
      </c>
    </row>
    <row r="2632" spans="1:4">
      <c r="A2632" s="51">
        <v>8356</v>
      </c>
      <c r="B2632" s="51" t="s">
        <v>2925</v>
      </c>
      <c r="C2632" s="51" t="s">
        <v>2924</v>
      </c>
      <c r="D2632" s="51" t="s">
        <v>2868</v>
      </c>
    </row>
    <row r="2633" spans="1:4">
      <c r="A2633" s="51">
        <v>8357</v>
      </c>
      <c r="B2633" s="51" t="s">
        <v>2926</v>
      </c>
      <c r="C2633" s="51" t="s">
        <v>2924</v>
      </c>
      <c r="D2633" s="51" t="s">
        <v>2868</v>
      </c>
    </row>
    <row r="2634" spans="1:4">
      <c r="A2634" s="51">
        <v>8522</v>
      </c>
      <c r="B2634" s="51" t="s">
        <v>2927</v>
      </c>
      <c r="C2634" s="51" t="s">
        <v>2924</v>
      </c>
      <c r="D2634" s="51" t="s">
        <v>2868</v>
      </c>
    </row>
    <row r="2635" spans="1:4">
      <c r="A2635" s="51">
        <v>8522</v>
      </c>
      <c r="B2635" s="51" t="s">
        <v>2928</v>
      </c>
      <c r="C2635" s="51" t="s">
        <v>2924</v>
      </c>
      <c r="D2635" s="51" t="s">
        <v>2868</v>
      </c>
    </row>
    <row r="2636" spans="1:4">
      <c r="A2636" s="51">
        <v>9547</v>
      </c>
      <c r="B2636" s="51" t="s">
        <v>2929</v>
      </c>
      <c r="C2636" s="51" t="s">
        <v>2924</v>
      </c>
      <c r="D2636" s="51" t="s">
        <v>2868</v>
      </c>
    </row>
    <row r="2637" spans="1:4">
      <c r="A2637" s="51">
        <v>8552</v>
      </c>
      <c r="B2637" s="51" t="s">
        <v>2930</v>
      </c>
      <c r="C2637" s="51" t="s">
        <v>2930</v>
      </c>
      <c r="D2637" s="51" t="s">
        <v>2868</v>
      </c>
    </row>
    <row r="2638" spans="1:4">
      <c r="A2638" s="51">
        <v>8500</v>
      </c>
      <c r="B2638" s="51" t="s">
        <v>2931</v>
      </c>
      <c r="C2638" s="51" t="s">
        <v>2931</v>
      </c>
      <c r="D2638" s="51" t="s">
        <v>2868</v>
      </c>
    </row>
    <row r="2639" spans="1:4">
      <c r="A2639" s="51">
        <v>8500</v>
      </c>
      <c r="B2639" s="51" t="s">
        <v>2932</v>
      </c>
      <c r="C2639" s="51" t="s">
        <v>2931</v>
      </c>
      <c r="D2639" s="51" t="s">
        <v>2868</v>
      </c>
    </row>
    <row r="2640" spans="1:4">
      <c r="A2640" s="51">
        <v>8546</v>
      </c>
      <c r="B2640" s="51" t="s">
        <v>2933</v>
      </c>
      <c r="C2640" s="51" t="s">
        <v>2934</v>
      </c>
      <c r="D2640" s="51" t="s">
        <v>2868</v>
      </c>
    </row>
    <row r="2641" spans="1:4">
      <c r="A2641" s="51">
        <v>8546</v>
      </c>
      <c r="B2641" s="51" t="s">
        <v>2935</v>
      </c>
      <c r="C2641" s="51" t="s">
        <v>2934</v>
      </c>
      <c r="D2641" s="51" t="s">
        <v>2868</v>
      </c>
    </row>
    <row r="2642" spans="1:4">
      <c r="A2642" s="51">
        <v>8547</v>
      </c>
      <c r="B2642" s="51" t="s">
        <v>2934</v>
      </c>
      <c r="C2642" s="51" t="s">
        <v>2934</v>
      </c>
      <c r="D2642" s="51" t="s">
        <v>2868</v>
      </c>
    </row>
    <row r="2643" spans="1:4">
      <c r="A2643" s="51">
        <v>8553</v>
      </c>
      <c r="B2643" s="51" t="s">
        <v>2936</v>
      </c>
      <c r="C2643" s="51" t="s">
        <v>2937</v>
      </c>
      <c r="D2643" s="51" t="s">
        <v>2868</v>
      </c>
    </row>
    <row r="2644" spans="1:4">
      <c r="A2644" s="51">
        <v>8553</v>
      </c>
      <c r="B2644" s="51" t="s">
        <v>2938</v>
      </c>
      <c r="C2644" s="51" t="s">
        <v>2937</v>
      </c>
      <c r="D2644" s="51" t="s">
        <v>2868</v>
      </c>
    </row>
    <row r="2645" spans="1:4">
      <c r="A2645" s="51">
        <v>8553</v>
      </c>
      <c r="B2645" s="51" t="s">
        <v>2937</v>
      </c>
      <c r="C2645" s="51" t="s">
        <v>2937</v>
      </c>
      <c r="D2645" s="51" t="s">
        <v>2868</v>
      </c>
    </row>
    <row r="2646" spans="1:4">
      <c r="A2646" s="51">
        <v>8553</v>
      </c>
      <c r="B2646" s="51" t="s">
        <v>2939</v>
      </c>
      <c r="C2646" s="51" t="s">
        <v>2937</v>
      </c>
      <c r="D2646" s="51" t="s">
        <v>2868</v>
      </c>
    </row>
    <row r="2647" spans="1:4">
      <c r="A2647" s="51">
        <v>9548</v>
      </c>
      <c r="B2647" s="51" t="s">
        <v>2940</v>
      </c>
      <c r="C2647" s="51" t="s">
        <v>2940</v>
      </c>
      <c r="D2647" s="51" t="s">
        <v>2868</v>
      </c>
    </row>
    <row r="2648" spans="1:4">
      <c r="A2648" s="51">
        <v>8525</v>
      </c>
      <c r="B2648" s="51" t="s">
        <v>2941</v>
      </c>
      <c r="C2648" s="51" t="s">
        <v>2942</v>
      </c>
      <c r="D2648" s="51" t="s">
        <v>2868</v>
      </c>
    </row>
    <row r="2649" spans="1:4">
      <c r="A2649" s="51">
        <v>8526</v>
      </c>
      <c r="B2649" s="51" t="s">
        <v>2943</v>
      </c>
      <c r="C2649" s="51" t="s">
        <v>2942</v>
      </c>
      <c r="D2649" s="51" t="s">
        <v>2868</v>
      </c>
    </row>
    <row r="2650" spans="1:4">
      <c r="A2650" s="51">
        <v>9507</v>
      </c>
      <c r="B2650" s="51" t="s">
        <v>2944</v>
      </c>
      <c r="C2650" s="51" t="s">
        <v>2944</v>
      </c>
      <c r="D2650" s="51" t="s">
        <v>2868</v>
      </c>
    </row>
    <row r="2651" spans="1:4">
      <c r="A2651" s="51">
        <v>8512</v>
      </c>
      <c r="B2651" s="51" t="s">
        <v>2945</v>
      </c>
      <c r="C2651" s="51" t="s">
        <v>2945</v>
      </c>
      <c r="D2651" s="51" t="s">
        <v>2868</v>
      </c>
    </row>
    <row r="2652" spans="1:4">
      <c r="A2652" s="51">
        <v>8512</v>
      </c>
      <c r="B2652" s="51" t="s">
        <v>2946</v>
      </c>
      <c r="C2652" s="51" t="s">
        <v>2945</v>
      </c>
      <c r="D2652" s="51" t="s">
        <v>2868</v>
      </c>
    </row>
    <row r="2653" spans="1:4">
      <c r="A2653" s="51">
        <v>8512</v>
      </c>
      <c r="B2653" s="51" t="s">
        <v>2947</v>
      </c>
      <c r="C2653" s="51" t="s">
        <v>2945</v>
      </c>
      <c r="D2653" s="51" t="s">
        <v>2868</v>
      </c>
    </row>
    <row r="2654" spans="1:4">
      <c r="A2654" s="51">
        <v>8524</v>
      </c>
      <c r="B2654" s="51" t="s">
        <v>2948</v>
      </c>
      <c r="C2654" s="51" t="s">
        <v>2949</v>
      </c>
      <c r="D2654" s="51" t="s">
        <v>2868</v>
      </c>
    </row>
    <row r="2655" spans="1:4">
      <c r="A2655" s="51">
        <v>8524</v>
      </c>
      <c r="B2655" s="51" t="s">
        <v>2950</v>
      </c>
      <c r="C2655" s="51" t="s">
        <v>2949</v>
      </c>
      <c r="D2655" s="51" t="s">
        <v>2868</v>
      </c>
    </row>
    <row r="2656" spans="1:4">
      <c r="A2656" s="51">
        <v>8532</v>
      </c>
      <c r="B2656" s="51" t="s">
        <v>2951</v>
      </c>
      <c r="C2656" s="51" t="s">
        <v>2952</v>
      </c>
      <c r="D2656" s="51" t="s">
        <v>2868</v>
      </c>
    </row>
    <row r="2657" spans="1:4">
      <c r="A2657" s="51">
        <v>8532</v>
      </c>
      <c r="B2657" s="51" t="s">
        <v>2953</v>
      </c>
      <c r="C2657" s="51" t="s">
        <v>2952</v>
      </c>
      <c r="D2657" s="51" t="s">
        <v>2868</v>
      </c>
    </row>
    <row r="2658" spans="1:4">
      <c r="A2658" s="51">
        <v>8595</v>
      </c>
      <c r="B2658" s="51" t="s">
        <v>2954</v>
      </c>
      <c r="C2658" s="51" t="s">
        <v>2954</v>
      </c>
      <c r="D2658" s="51" t="s">
        <v>2868</v>
      </c>
    </row>
    <row r="2659" spans="1:4">
      <c r="A2659" s="51">
        <v>8598</v>
      </c>
      <c r="B2659" s="51" t="s">
        <v>2955</v>
      </c>
      <c r="C2659" s="51" t="s">
        <v>2955</v>
      </c>
      <c r="D2659" s="51" t="s">
        <v>2868</v>
      </c>
    </row>
    <row r="2660" spans="1:4">
      <c r="A2660" s="51">
        <v>8272</v>
      </c>
      <c r="B2660" s="51" t="s">
        <v>2956</v>
      </c>
      <c r="C2660" s="51" t="s">
        <v>2956</v>
      </c>
      <c r="D2660" s="51" t="s">
        <v>2868</v>
      </c>
    </row>
    <row r="2661" spans="1:4">
      <c r="A2661" s="51">
        <v>8273</v>
      </c>
      <c r="B2661" s="51" t="s">
        <v>2957</v>
      </c>
      <c r="C2661" s="51" t="s">
        <v>2956</v>
      </c>
      <c r="D2661" s="51" t="s">
        <v>2868</v>
      </c>
    </row>
    <row r="2662" spans="1:4">
      <c r="A2662" s="51">
        <v>8274</v>
      </c>
      <c r="B2662" s="51" t="s">
        <v>2958</v>
      </c>
      <c r="C2662" s="51" t="s">
        <v>2958</v>
      </c>
      <c r="D2662" s="51" t="s">
        <v>2868</v>
      </c>
    </row>
    <row r="2663" spans="1:4">
      <c r="A2663" s="51">
        <v>8594</v>
      </c>
      <c r="B2663" s="51" t="s">
        <v>2959</v>
      </c>
      <c r="C2663" s="51" t="s">
        <v>2959</v>
      </c>
      <c r="D2663" s="51" t="s">
        <v>2868</v>
      </c>
    </row>
    <row r="2664" spans="1:4">
      <c r="A2664" s="51">
        <v>8565</v>
      </c>
      <c r="B2664" s="51" t="s">
        <v>2960</v>
      </c>
      <c r="C2664" s="51" t="s">
        <v>2961</v>
      </c>
      <c r="D2664" s="51" t="s">
        <v>2868</v>
      </c>
    </row>
    <row r="2665" spans="1:4">
      <c r="A2665" s="51">
        <v>8566</v>
      </c>
      <c r="B2665" s="51" t="s">
        <v>2962</v>
      </c>
      <c r="C2665" s="51" t="s">
        <v>2961</v>
      </c>
      <c r="D2665" s="51" t="s">
        <v>2868</v>
      </c>
    </row>
    <row r="2666" spans="1:4">
      <c r="A2666" s="51">
        <v>8566</v>
      </c>
      <c r="B2666" s="51" t="s">
        <v>2963</v>
      </c>
      <c r="C2666" s="51" t="s">
        <v>2961</v>
      </c>
      <c r="D2666" s="51" t="s">
        <v>2868</v>
      </c>
    </row>
    <row r="2667" spans="1:4">
      <c r="A2667" s="51">
        <v>8566</v>
      </c>
      <c r="B2667" s="51" t="s">
        <v>2964</v>
      </c>
      <c r="C2667" s="51" t="s">
        <v>2961</v>
      </c>
      <c r="D2667" s="51" t="s">
        <v>2868</v>
      </c>
    </row>
    <row r="2668" spans="1:4">
      <c r="A2668" s="51">
        <v>8566</v>
      </c>
      <c r="B2668" s="51" t="s">
        <v>2965</v>
      </c>
      <c r="C2668" s="51" t="s">
        <v>2961</v>
      </c>
      <c r="D2668" s="51" t="s">
        <v>2868</v>
      </c>
    </row>
    <row r="2669" spans="1:4">
      <c r="A2669" s="51">
        <v>8573</v>
      </c>
      <c r="B2669" s="51" t="s">
        <v>2966</v>
      </c>
      <c r="C2669" s="51" t="s">
        <v>2961</v>
      </c>
      <c r="D2669" s="51" t="s">
        <v>2868</v>
      </c>
    </row>
    <row r="2670" spans="1:4">
      <c r="A2670" s="51">
        <v>8573</v>
      </c>
      <c r="B2670" s="51" t="s">
        <v>2967</v>
      </c>
      <c r="C2670" s="51" t="s">
        <v>2961</v>
      </c>
      <c r="D2670" s="51" t="s">
        <v>2868</v>
      </c>
    </row>
    <row r="2671" spans="1:4">
      <c r="A2671" s="51">
        <v>8573</v>
      </c>
      <c r="B2671" s="51" t="s">
        <v>2968</v>
      </c>
      <c r="C2671" s="51" t="s">
        <v>2961</v>
      </c>
      <c r="D2671" s="51" t="s">
        <v>2868</v>
      </c>
    </row>
    <row r="2672" spans="1:4">
      <c r="A2672" s="51">
        <v>8280</v>
      </c>
      <c r="B2672" s="51" t="s">
        <v>2969</v>
      </c>
      <c r="C2672" s="51" t="s">
        <v>2969</v>
      </c>
      <c r="D2672" s="51" t="s">
        <v>2868</v>
      </c>
    </row>
    <row r="2673" spans="1:4">
      <c r="A2673" s="51">
        <v>8585</v>
      </c>
      <c r="B2673" s="51" t="s">
        <v>2970</v>
      </c>
      <c r="C2673" s="51" t="s">
        <v>2970</v>
      </c>
      <c r="D2673" s="51" t="s">
        <v>2868</v>
      </c>
    </row>
    <row r="2674" spans="1:4">
      <c r="A2674" s="51">
        <v>8585</v>
      </c>
      <c r="B2674" s="51" t="s">
        <v>2971</v>
      </c>
      <c r="C2674" s="51" t="s">
        <v>2970</v>
      </c>
      <c r="D2674" s="51" t="s">
        <v>2868</v>
      </c>
    </row>
    <row r="2675" spans="1:4">
      <c r="A2675" s="51">
        <v>8585</v>
      </c>
      <c r="B2675" s="51" t="s">
        <v>2972</v>
      </c>
      <c r="C2675" s="51" t="s">
        <v>2970</v>
      </c>
      <c r="D2675" s="51" t="s">
        <v>2868</v>
      </c>
    </row>
    <row r="2676" spans="1:4">
      <c r="A2676" s="51">
        <v>8585</v>
      </c>
      <c r="B2676" s="51" t="s">
        <v>2973</v>
      </c>
      <c r="C2676" s="51" t="s">
        <v>2970</v>
      </c>
      <c r="D2676" s="51" t="s">
        <v>2868</v>
      </c>
    </row>
    <row r="2677" spans="1:4">
      <c r="A2677" s="51">
        <v>8574</v>
      </c>
      <c r="B2677" s="51" t="s">
        <v>2974</v>
      </c>
      <c r="C2677" s="51" t="s">
        <v>2975</v>
      </c>
      <c r="D2677" s="51" t="s">
        <v>2868</v>
      </c>
    </row>
    <row r="2678" spans="1:4">
      <c r="A2678" s="51">
        <v>8574</v>
      </c>
      <c r="B2678" s="51" t="s">
        <v>2976</v>
      </c>
      <c r="C2678" s="51" t="s">
        <v>2975</v>
      </c>
      <c r="D2678" s="51" t="s">
        <v>2868</v>
      </c>
    </row>
    <row r="2679" spans="1:4">
      <c r="A2679" s="51">
        <v>8574</v>
      </c>
      <c r="B2679" s="51" t="s">
        <v>2975</v>
      </c>
      <c r="C2679" s="51" t="s">
        <v>2975</v>
      </c>
      <c r="D2679" s="51" t="s">
        <v>2868</v>
      </c>
    </row>
    <row r="2680" spans="1:4">
      <c r="A2680" s="51">
        <v>8574</v>
      </c>
      <c r="B2680" s="51" t="s">
        <v>2975</v>
      </c>
      <c r="C2680" s="51" t="s">
        <v>2975</v>
      </c>
      <c r="D2680" s="51" t="s">
        <v>2868</v>
      </c>
    </row>
    <row r="2681" spans="1:4">
      <c r="A2681" s="51">
        <v>8574</v>
      </c>
      <c r="B2681" s="51" t="s">
        <v>2977</v>
      </c>
      <c r="C2681" s="51" t="s">
        <v>2975</v>
      </c>
      <c r="D2681" s="51" t="s">
        <v>2868</v>
      </c>
    </row>
    <row r="2682" spans="1:4">
      <c r="A2682" s="51">
        <v>8596</v>
      </c>
      <c r="B2682" s="51" t="s">
        <v>2978</v>
      </c>
      <c r="C2682" s="51" t="s">
        <v>2979</v>
      </c>
      <c r="D2682" s="51" t="s">
        <v>2868</v>
      </c>
    </row>
    <row r="2683" spans="1:4">
      <c r="A2683" s="51">
        <v>8596</v>
      </c>
      <c r="B2683" s="51" t="s">
        <v>2979</v>
      </c>
      <c r="C2683" s="51" t="s">
        <v>2979</v>
      </c>
      <c r="D2683" s="51" t="s">
        <v>2868</v>
      </c>
    </row>
    <row r="2684" spans="1:4">
      <c r="A2684" s="51">
        <v>8597</v>
      </c>
      <c r="B2684" s="51" t="s">
        <v>2980</v>
      </c>
      <c r="C2684" s="51" t="s">
        <v>2979</v>
      </c>
      <c r="D2684" s="51" t="s">
        <v>2868</v>
      </c>
    </row>
    <row r="2685" spans="1:4">
      <c r="A2685" s="51">
        <v>8274</v>
      </c>
      <c r="B2685" s="51" t="s">
        <v>2981</v>
      </c>
      <c r="C2685" s="51" t="s">
        <v>2981</v>
      </c>
      <c r="D2685" s="51" t="s">
        <v>2868</v>
      </c>
    </row>
    <row r="2686" spans="1:4">
      <c r="A2686" s="51">
        <v>8564</v>
      </c>
      <c r="B2686" s="51" t="s">
        <v>2982</v>
      </c>
      <c r="C2686" s="51" t="s">
        <v>2983</v>
      </c>
      <c r="D2686" s="51" t="s">
        <v>2868</v>
      </c>
    </row>
    <row r="2687" spans="1:4">
      <c r="A2687" s="51">
        <v>8564</v>
      </c>
      <c r="B2687" s="51" t="s">
        <v>2984</v>
      </c>
      <c r="C2687" s="51" t="s">
        <v>2983</v>
      </c>
      <c r="D2687" s="51" t="s">
        <v>2868</v>
      </c>
    </row>
    <row r="2688" spans="1:4">
      <c r="A2688" s="51">
        <v>8564</v>
      </c>
      <c r="B2688" s="51" t="s">
        <v>2985</v>
      </c>
      <c r="C2688" s="51" t="s">
        <v>2983</v>
      </c>
      <c r="D2688" s="51" t="s">
        <v>2868</v>
      </c>
    </row>
    <row r="2689" spans="1:4">
      <c r="A2689" s="51">
        <v>8564</v>
      </c>
      <c r="B2689" s="51" t="s">
        <v>2983</v>
      </c>
      <c r="C2689" s="51" t="s">
        <v>2983</v>
      </c>
      <c r="D2689" s="51" t="s">
        <v>2868</v>
      </c>
    </row>
    <row r="2690" spans="1:4">
      <c r="A2690" s="51">
        <v>8564</v>
      </c>
      <c r="B2690" s="51" t="s">
        <v>2986</v>
      </c>
      <c r="C2690" s="51" t="s">
        <v>2983</v>
      </c>
      <c r="D2690" s="51" t="s">
        <v>2868</v>
      </c>
    </row>
    <row r="2691" spans="1:4">
      <c r="A2691" s="51">
        <v>8564</v>
      </c>
      <c r="B2691" s="51" t="s">
        <v>2987</v>
      </c>
      <c r="C2691" s="51" t="s">
        <v>2983</v>
      </c>
      <c r="D2691" s="51" t="s">
        <v>2868</v>
      </c>
    </row>
    <row r="2692" spans="1:4">
      <c r="A2692" s="51">
        <v>8564</v>
      </c>
      <c r="B2692" s="51" t="s">
        <v>2988</v>
      </c>
      <c r="C2692" s="51" t="s">
        <v>2983</v>
      </c>
      <c r="D2692" s="51" t="s">
        <v>2868</v>
      </c>
    </row>
    <row r="2693" spans="1:4">
      <c r="A2693" s="51">
        <v>9556</v>
      </c>
      <c r="B2693" s="51" t="s">
        <v>2989</v>
      </c>
      <c r="C2693" s="51" t="s">
        <v>2989</v>
      </c>
      <c r="D2693" s="51" t="s">
        <v>2868</v>
      </c>
    </row>
    <row r="2694" spans="1:4">
      <c r="A2694" s="51">
        <v>9556</v>
      </c>
      <c r="B2694" s="51" t="s">
        <v>2990</v>
      </c>
      <c r="C2694" s="51" t="s">
        <v>2989</v>
      </c>
      <c r="D2694" s="51" t="s">
        <v>2868</v>
      </c>
    </row>
    <row r="2695" spans="1:4">
      <c r="A2695" s="51">
        <v>9562</v>
      </c>
      <c r="B2695" s="51" t="s">
        <v>2991</v>
      </c>
      <c r="C2695" s="51" t="s">
        <v>2989</v>
      </c>
      <c r="D2695" s="51" t="s">
        <v>2868</v>
      </c>
    </row>
    <row r="2696" spans="1:4">
      <c r="A2696" s="51">
        <v>9562</v>
      </c>
      <c r="B2696" s="51" t="s">
        <v>2992</v>
      </c>
      <c r="C2696" s="51" t="s">
        <v>2989</v>
      </c>
      <c r="D2696" s="51" t="s">
        <v>2868</v>
      </c>
    </row>
    <row r="2697" spans="1:4">
      <c r="A2697" s="51">
        <v>9553</v>
      </c>
      <c r="B2697" s="51" t="s">
        <v>2993</v>
      </c>
      <c r="C2697" s="51" t="s">
        <v>2993</v>
      </c>
      <c r="D2697" s="51" t="s">
        <v>2868</v>
      </c>
    </row>
    <row r="2698" spans="1:4">
      <c r="A2698" s="51">
        <v>8362</v>
      </c>
      <c r="B2698" s="51" t="s">
        <v>2994</v>
      </c>
      <c r="C2698" s="51" t="s">
        <v>2995</v>
      </c>
      <c r="D2698" s="51" t="s">
        <v>2868</v>
      </c>
    </row>
    <row r="2699" spans="1:4">
      <c r="A2699" s="51">
        <v>8363</v>
      </c>
      <c r="B2699" s="51" t="s">
        <v>2996</v>
      </c>
      <c r="C2699" s="51" t="s">
        <v>2995</v>
      </c>
      <c r="D2699" s="51" t="s">
        <v>2868</v>
      </c>
    </row>
    <row r="2700" spans="1:4">
      <c r="A2700" s="51">
        <v>9502</v>
      </c>
      <c r="B2700" s="51" t="s">
        <v>2997</v>
      </c>
      <c r="C2700" s="51" t="s">
        <v>2997</v>
      </c>
      <c r="D2700" s="51" t="s">
        <v>2868</v>
      </c>
    </row>
    <row r="2701" spans="1:4">
      <c r="A2701" s="51">
        <v>8360</v>
      </c>
      <c r="B2701" s="51" t="s">
        <v>2998</v>
      </c>
      <c r="C2701" s="51" t="s">
        <v>2999</v>
      </c>
      <c r="D2701" s="51" t="s">
        <v>2868</v>
      </c>
    </row>
    <row r="2702" spans="1:4">
      <c r="A2702" s="51">
        <v>8360</v>
      </c>
      <c r="B2702" s="51" t="s">
        <v>3000</v>
      </c>
      <c r="C2702" s="51" t="s">
        <v>2999</v>
      </c>
      <c r="D2702" s="51" t="s">
        <v>2868</v>
      </c>
    </row>
    <row r="2703" spans="1:4">
      <c r="A2703" s="51">
        <v>8374</v>
      </c>
      <c r="B2703" s="51" t="s">
        <v>3001</v>
      </c>
      <c r="C2703" s="51" t="s">
        <v>3002</v>
      </c>
      <c r="D2703" s="51" t="s">
        <v>2868</v>
      </c>
    </row>
    <row r="2704" spans="1:4">
      <c r="A2704" s="51">
        <v>8374</v>
      </c>
      <c r="B2704" s="51" t="s">
        <v>3003</v>
      </c>
      <c r="C2704" s="51" t="s">
        <v>3002</v>
      </c>
      <c r="D2704" s="51" t="s">
        <v>2868</v>
      </c>
    </row>
    <row r="2705" spans="1:4">
      <c r="A2705" s="51">
        <v>8376</v>
      </c>
      <c r="B2705" s="51" t="s">
        <v>3002</v>
      </c>
      <c r="C2705" s="51" t="s">
        <v>3002</v>
      </c>
      <c r="D2705" s="51" t="s">
        <v>2868</v>
      </c>
    </row>
    <row r="2706" spans="1:4">
      <c r="A2706" s="51">
        <v>8376</v>
      </c>
      <c r="B2706" s="51" t="s">
        <v>3004</v>
      </c>
      <c r="C2706" s="51" t="s">
        <v>3002</v>
      </c>
      <c r="D2706" s="51" t="s">
        <v>2868</v>
      </c>
    </row>
    <row r="2707" spans="1:4">
      <c r="A2707" s="51">
        <v>9506</v>
      </c>
      <c r="B2707" s="51" t="s">
        <v>3005</v>
      </c>
      <c r="C2707" s="51" t="s">
        <v>3005</v>
      </c>
      <c r="D2707" s="51" t="s">
        <v>2868</v>
      </c>
    </row>
    <row r="2708" spans="1:4">
      <c r="A2708" s="51">
        <v>9508</v>
      </c>
      <c r="B2708" s="51" t="s">
        <v>3006</v>
      </c>
      <c r="C2708" s="51" t="s">
        <v>3005</v>
      </c>
      <c r="D2708" s="51" t="s">
        <v>2868</v>
      </c>
    </row>
    <row r="2709" spans="1:4">
      <c r="A2709" s="51">
        <v>9542</v>
      </c>
      <c r="B2709" s="51" t="s">
        <v>3007</v>
      </c>
      <c r="C2709" s="51" t="s">
        <v>3008</v>
      </c>
      <c r="D2709" s="51" t="s">
        <v>2868</v>
      </c>
    </row>
    <row r="2710" spans="1:4">
      <c r="A2710" s="51">
        <v>9543</v>
      </c>
      <c r="B2710" s="51" t="s">
        <v>3009</v>
      </c>
      <c r="C2710" s="51" t="s">
        <v>3008</v>
      </c>
      <c r="D2710" s="51" t="s">
        <v>2868</v>
      </c>
    </row>
    <row r="2711" spans="1:4">
      <c r="A2711" s="51">
        <v>9532</v>
      </c>
      <c r="B2711" s="51" t="s">
        <v>2211</v>
      </c>
      <c r="C2711" s="51" t="s">
        <v>3010</v>
      </c>
      <c r="D2711" s="51" t="s">
        <v>2868</v>
      </c>
    </row>
    <row r="2712" spans="1:4">
      <c r="A2712" s="51">
        <v>8577</v>
      </c>
      <c r="B2712" s="51" t="s">
        <v>3011</v>
      </c>
      <c r="C2712" s="51" t="s">
        <v>3011</v>
      </c>
      <c r="D2712" s="51" t="s">
        <v>2868</v>
      </c>
    </row>
    <row r="2713" spans="1:4">
      <c r="A2713" s="51">
        <v>8370</v>
      </c>
      <c r="B2713" s="51" t="s">
        <v>3012</v>
      </c>
      <c r="C2713" s="51" t="s">
        <v>3012</v>
      </c>
      <c r="D2713" s="51" t="s">
        <v>2868</v>
      </c>
    </row>
    <row r="2714" spans="1:4">
      <c r="A2714" s="51">
        <v>8371</v>
      </c>
      <c r="B2714" s="51" t="s">
        <v>3013</v>
      </c>
      <c r="C2714" s="51" t="s">
        <v>3012</v>
      </c>
      <c r="D2714" s="51" t="s">
        <v>2868</v>
      </c>
    </row>
    <row r="2715" spans="1:4">
      <c r="A2715" s="51">
        <v>8372</v>
      </c>
      <c r="B2715" s="51" t="s">
        <v>3014</v>
      </c>
      <c r="C2715" s="51" t="s">
        <v>3012</v>
      </c>
      <c r="D2715" s="51" t="s">
        <v>2868</v>
      </c>
    </row>
    <row r="2716" spans="1:4">
      <c r="A2716" s="51">
        <v>9573</v>
      </c>
      <c r="B2716" s="51" t="s">
        <v>3015</v>
      </c>
      <c r="C2716" s="51" t="s">
        <v>3012</v>
      </c>
      <c r="D2716" s="51" t="s">
        <v>2868</v>
      </c>
    </row>
    <row r="2717" spans="1:4">
      <c r="A2717" s="51">
        <v>9554</v>
      </c>
      <c r="B2717" s="51" t="s">
        <v>3016</v>
      </c>
      <c r="C2717" s="51" t="s">
        <v>3017</v>
      </c>
      <c r="D2717" s="51" t="s">
        <v>2868</v>
      </c>
    </row>
    <row r="2718" spans="1:4">
      <c r="A2718" s="51">
        <v>9555</v>
      </c>
      <c r="B2718" s="51" t="s">
        <v>3018</v>
      </c>
      <c r="C2718" s="51" t="s">
        <v>3017</v>
      </c>
      <c r="D2718" s="51" t="s">
        <v>2868</v>
      </c>
    </row>
    <row r="2719" spans="1:4">
      <c r="A2719" s="51">
        <v>9545</v>
      </c>
      <c r="B2719" s="51" t="s">
        <v>3019</v>
      </c>
      <c r="C2719" s="51" t="s">
        <v>3019</v>
      </c>
      <c r="D2719" s="51" t="s">
        <v>2868</v>
      </c>
    </row>
    <row r="2720" spans="1:4">
      <c r="A2720" s="51">
        <v>9546</v>
      </c>
      <c r="B2720" s="51" t="s">
        <v>3020</v>
      </c>
      <c r="C2720" s="51" t="s">
        <v>3019</v>
      </c>
      <c r="D2720" s="51" t="s">
        <v>2868</v>
      </c>
    </row>
    <row r="2721" spans="1:4">
      <c r="A2721" s="51">
        <v>9535</v>
      </c>
      <c r="B2721" s="51" t="s">
        <v>3021</v>
      </c>
      <c r="C2721" s="51" t="s">
        <v>3022</v>
      </c>
      <c r="D2721" s="51" t="s">
        <v>2868</v>
      </c>
    </row>
    <row r="2722" spans="1:4">
      <c r="A2722" s="51">
        <v>9514</v>
      </c>
      <c r="B2722" s="51" t="s">
        <v>3023</v>
      </c>
      <c r="C2722" s="51" t="s">
        <v>3023</v>
      </c>
      <c r="D2722" s="51" t="s">
        <v>2868</v>
      </c>
    </row>
    <row r="2723" spans="1:4">
      <c r="A2723" s="51">
        <v>9515</v>
      </c>
      <c r="B2723" s="51" t="s">
        <v>3024</v>
      </c>
      <c r="C2723" s="51" t="s">
        <v>3023</v>
      </c>
      <c r="D2723" s="51" t="s">
        <v>2868</v>
      </c>
    </row>
    <row r="2724" spans="1:4">
      <c r="A2724" s="51">
        <v>8267</v>
      </c>
      <c r="B2724" s="51" t="s">
        <v>3025</v>
      </c>
      <c r="C2724" s="51" t="s">
        <v>3025</v>
      </c>
      <c r="D2724" s="51" t="s">
        <v>2868</v>
      </c>
    </row>
    <row r="2725" spans="1:4">
      <c r="A2725" s="51">
        <v>8264</v>
      </c>
      <c r="B2725" s="51" t="s">
        <v>3026</v>
      </c>
      <c r="C2725" s="51" t="s">
        <v>3026</v>
      </c>
      <c r="D2725" s="51" t="s">
        <v>2868</v>
      </c>
    </row>
    <row r="2726" spans="1:4">
      <c r="A2726" s="51">
        <v>8506</v>
      </c>
      <c r="B2726" s="51" t="s">
        <v>3027</v>
      </c>
      <c r="C2726" s="51" t="s">
        <v>3028</v>
      </c>
      <c r="D2726" s="51" t="s">
        <v>2868</v>
      </c>
    </row>
    <row r="2727" spans="1:4">
      <c r="A2727" s="51">
        <v>8535</v>
      </c>
      <c r="B2727" s="51" t="s">
        <v>3028</v>
      </c>
      <c r="C2727" s="51" t="s">
        <v>3028</v>
      </c>
      <c r="D2727" s="51" t="s">
        <v>2868</v>
      </c>
    </row>
    <row r="2728" spans="1:4">
      <c r="A2728" s="51">
        <v>8507</v>
      </c>
      <c r="B2728" s="51" t="s">
        <v>3029</v>
      </c>
      <c r="C2728" s="51" t="s">
        <v>3030</v>
      </c>
      <c r="D2728" s="51" t="s">
        <v>2868</v>
      </c>
    </row>
    <row r="2729" spans="1:4">
      <c r="A2729" s="51">
        <v>8508</v>
      </c>
      <c r="B2729" s="51" t="s">
        <v>3030</v>
      </c>
      <c r="C2729" s="51" t="s">
        <v>3030</v>
      </c>
      <c r="D2729" s="51" t="s">
        <v>2868</v>
      </c>
    </row>
    <row r="2730" spans="1:4">
      <c r="A2730" s="51">
        <v>8536</v>
      </c>
      <c r="B2730" s="51" t="s">
        <v>3031</v>
      </c>
      <c r="C2730" s="51" t="s">
        <v>3031</v>
      </c>
      <c r="D2730" s="51" t="s">
        <v>2868</v>
      </c>
    </row>
    <row r="2731" spans="1:4">
      <c r="A2731" s="51">
        <v>8537</v>
      </c>
      <c r="B2731" s="51" t="s">
        <v>3032</v>
      </c>
      <c r="C2731" s="51" t="s">
        <v>3031</v>
      </c>
      <c r="D2731" s="51" t="s">
        <v>2868</v>
      </c>
    </row>
    <row r="2732" spans="1:4">
      <c r="A2732" s="51">
        <v>8537</v>
      </c>
      <c r="B2732" s="51" t="s">
        <v>3033</v>
      </c>
      <c r="C2732" s="51" t="s">
        <v>3031</v>
      </c>
      <c r="D2732" s="51" t="s">
        <v>2868</v>
      </c>
    </row>
    <row r="2733" spans="1:4">
      <c r="A2733" s="51">
        <v>8265</v>
      </c>
      <c r="B2733" s="51" t="s">
        <v>3034</v>
      </c>
      <c r="C2733" s="51" t="s">
        <v>3034</v>
      </c>
      <c r="D2733" s="51" t="s">
        <v>2868</v>
      </c>
    </row>
    <row r="2734" spans="1:4">
      <c r="A2734" s="51">
        <v>8555</v>
      </c>
      <c r="B2734" s="51" t="s">
        <v>3035</v>
      </c>
      <c r="C2734" s="51" t="s">
        <v>3036</v>
      </c>
      <c r="D2734" s="51" t="s">
        <v>2868</v>
      </c>
    </row>
    <row r="2735" spans="1:4">
      <c r="A2735" s="51">
        <v>8505</v>
      </c>
      <c r="B2735" s="51" t="s">
        <v>3037</v>
      </c>
      <c r="C2735" s="51" t="s">
        <v>3037</v>
      </c>
      <c r="D2735" s="51" t="s">
        <v>2868</v>
      </c>
    </row>
    <row r="2736" spans="1:4">
      <c r="A2736" s="51">
        <v>8505</v>
      </c>
      <c r="B2736" s="51" t="s">
        <v>3038</v>
      </c>
      <c r="C2736" s="51" t="s">
        <v>3037</v>
      </c>
      <c r="D2736" s="51" t="s">
        <v>2868</v>
      </c>
    </row>
    <row r="2737" spans="1:4">
      <c r="A2737" s="51">
        <v>8558</v>
      </c>
      <c r="B2737" s="51" t="s">
        <v>3039</v>
      </c>
      <c r="C2737" s="51" t="s">
        <v>3039</v>
      </c>
      <c r="D2737" s="51" t="s">
        <v>2868</v>
      </c>
    </row>
    <row r="2738" spans="1:4">
      <c r="A2738" s="51">
        <v>8268</v>
      </c>
      <c r="B2738" s="51" t="s">
        <v>3040</v>
      </c>
      <c r="C2738" s="51" t="s">
        <v>3041</v>
      </c>
      <c r="D2738" s="51" t="s">
        <v>2868</v>
      </c>
    </row>
    <row r="2739" spans="1:4">
      <c r="A2739" s="51">
        <v>8268</v>
      </c>
      <c r="B2739" s="51" t="s">
        <v>3041</v>
      </c>
      <c r="C2739" s="51" t="s">
        <v>3041</v>
      </c>
      <c r="D2739" s="51" t="s">
        <v>2868</v>
      </c>
    </row>
    <row r="2740" spans="1:4">
      <c r="A2740" s="51">
        <v>8269</v>
      </c>
      <c r="B2740" s="51" t="s">
        <v>3042</v>
      </c>
      <c r="C2740" s="51" t="s">
        <v>3041</v>
      </c>
      <c r="D2740" s="51" t="s">
        <v>2868</v>
      </c>
    </row>
    <row r="2741" spans="1:4">
      <c r="A2741" s="51">
        <v>8266</v>
      </c>
      <c r="B2741" s="51" t="s">
        <v>3043</v>
      </c>
      <c r="C2741" s="51" t="s">
        <v>3043</v>
      </c>
      <c r="D2741" s="51" t="s">
        <v>2868</v>
      </c>
    </row>
    <row r="2742" spans="1:4">
      <c r="A2742" s="51">
        <v>8259</v>
      </c>
      <c r="B2742" s="51" t="s">
        <v>3044</v>
      </c>
      <c r="C2742" s="51" t="s">
        <v>3045</v>
      </c>
      <c r="D2742" s="51" t="s">
        <v>2868</v>
      </c>
    </row>
    <row r="2743" spans="1:4">
      <c r="A2743" s="51">
        <v>8259</v>
      </c>
      <c r="B2743" s="51" t="s">
        <v>3046</v>
      </c>
      <c r="C2743" s="51" t="s">
        <v>3045</v>
      </c>
      <c r="D2743" s="51" t="s">
        <v>2868</v>
      </c>
    </row>
    <row r="2744" spans="1:4">
      <c r="A2744" s="51">
        <v>8259</v>
      </c>
      <c r="B2744" s="51" t="s">
        <v>3047</v>
      </c>
      <c r="C2744" s="51" t="s">
        <v>3045</v>
      </c>
      <c r="D2744" s="51" t="s">
        <v>2868</v>
      </c>
    </row>
    <row r="2745" spans="1:4">
      <c r="A2745" s="51">
        <v>8259</v>
      </c>
      <c r="B2745" s="51" t="s">
        <v>3045</v>
      </c>
      <c r="C2745" s="51" t="s">
        <v>3045</v>
      </c>
      <c r="D2745" s="51" t="s">
        <v>2868</v>
      </c>
    </row>
    <row r="2746" spans="1:4">
      <c r="A2746" s="51">
        <v>8514</v>
      </c>
      <c r="B2746" s="51" t="s">
        <v>3048</v>
      </c>
      <c r="C2746" s="51" t="s">
        <v>3048</v>
      </c>
      <c r="D2746" s="51" t="s">
        <v>2868</v>
      </c>
    </row>
    <row r="2747" spans="1:4">
      <c r="A2747" s="51">
        <v>8572</v>
      </c>
      <c r="B2747" s="51" t="s">
        <v>3049</v>
      </c>
      <c r="C2747" s="51" t="s">
        <v>3050</v>
      </c>
      <c r="D2747" s="51" t="s">
        <v>2868</v>
      </c>
    </row>
    <row r="2748" spans="1:4">
      <c r="A2748" s="51">
        <v>8572</v>
      </c>
      <c r="B2748" s="51" t="s">
        <v>3049</v>
      </c>
      <c r="C2748" s="51" t="s">
        <v>3050</v>
      </c>
      <c r="D2748" s="51" t="s">
        <v>2868</v>
      </c>
    </row>
    <row r="2749" spans="1:4">
      <c r="A2749" s="51">
        <v>8572</v>
      </c>
      <c r="B2749" s="51" t="s">
        <v>3051</v>
      </c>
      <c r="C2749" s="51" t="s">
        <v>3050</v>
      </c>
      <c r="D2749" s="51" t="s">
        <v>2868</v>
      </c>
    </row>
    <row r="2750" spans="1:4">
      <c r="A2750" s="51">
        <v>8572</v>
      </c>
      <c r="B2750" s="51" t="s">
        <v>3052</v>
      </c>
      <c r="C2750" s="51" t="s">
        <v>3050</v>
      </c>
      <c r="D2750" s="51" t="s">
        <v>2868</v>
      </c>
    </row>
    <row r="2751" spans="1:4">
      <c r="A2751" s="51">
        <v>8572</v>
      </c>
      <c r="B2751" s="51" t="s">
        <v>3053</v>
      </c>
      <c r="C2751" s="51" t="s">
        <v>3050</v>
      </c>
      <c r="D2751" s="51" t="s">
        <v>2868</v>
      </c>
    </row>
    <row r="2752" spans="1:4">
      <c r="A2752" s="51">
        <v>8576</v>
      </c>
      <c r="B2752" s="51" t="s">
        <v>3054</v>
      </c>
      <c r="C2752" s="51" t="s">
        <v>3050</v>
      </c>
      <c r="D2752" s="51" t="s">
        <v>2868</v>
      </c>
    </row>
    <row r="2753" spans="1:4">
      <c r="A2753" s="51">
        <v>8585</v>
      </c>
      <c r="B2753" s="51" t="s">
        <v>3055</v>
      </c>
      <c r="C2753" s="51" t="s">
        <v>3056</v>
      </c>
      <c r="D2753" s="51" t="s">
        <v>2868</v>
      </c>
    </row>
    <row r="2754" spans="1:4">
      <c r="A2754" s="51">
        <v>8585</v>
      </c>
      <c r="B2754" s="51" t="s">
        <v>3057</v>
      </c>
      <c r="C2754" s="51" t="s">
        <v>3056</v>
      </c>
      <c r="D2754" s="51" t="s">
        <v>2868</v>
      </c>
    </row>
    <row r="2755" spans="1:4">
      <c r="A2755" s="51">
        <v>8585</v>
      </c>
      <c r="B2755" s="51" t="s">
        <v>3056</v>
      </c>
      <c r="C2755" s="51" t="s">
        <v>3056</v>
      </c>
      <c r="D2755" s="51" t="s">
        <v>2868</v>
      </c>
    </row>
    <row r="2756" spans="1:4">
      <c r="A2756" s="51">
        <v>8585</v>
      </c>
      <c r="B2756" s="51" t="s">
        <v>3058</v>
      </c>
      <c r="C2756" s="51" t="s">
        <v>3056</v>
      </c>
      <c r="D2756" s="51" t="s">
        <v>2868</v>
      </c>
    </row>
    <row r="2757" spans="1:4">
      <c r="A2757" s="51">
        <v>8586</v>
      </c>
      <c r="B2757" s="51" t="s">
        <v>3059</v>
      </c>
      <c r="C2757" s="51" t="s">
        <v>3056</v>
      </c>
      <c r="D2757" s="51" t="s">
        <v>2868</v>
      </c>
    </row>
    <row r="2758" spans="1:4">
      <c r="A2758" s="51">
        <v>8586</v>
      </c>
      <c r="B2758" s="51" t="s">
        <v>3060</v>
      </c>
      <c r="C2758" s="51" t="s">
        <v>3056</v>
      </c>
      <c r="D2758" s="51" t="s">
        <v>2868</v>
      </c>
    </row>
    <row r="2759" spans="1:4">
      <c r="A2759" s="51">
        <v>8575</v>
      </c>
      <c r="B2759" s="51" t="s">
        <v>3061</v>
      </c>
      <c r="C2759" s="51" t="s">
        <v>3062</v>
      </c>
      <c r="D2759" s="51" t="s">
        <v>2868</v>
      </c>
    </row>
    <row r="2760" spans="1:4">
      <c r="A2760" s="51">
        <v>8575</v>
      </c>
      <c r="B2760" s="51" t="s">
        <v>3063</v>
      </c>
      <c r="C2760" s="51" t="s">
        <v>3062</v>
      </c>
      <c r="D2760" s="51" t="s">
        <v>2868</v>
      </c>
    </row>
    <row r="2761" spans="1:4">
      <c r="A2761" s="51">
        <v>8584</v>
      </c>
      <c r="B2761" s="51" t="s">
        <v>3064</v>
      </c>
      <c r="C2761" s="51" t="s">
        <v>3062</v>
      </c>
      <c r="D2761" s="51" t="s">
        <v>2868</v>
      </c>
    </row>
    <row r="2762" spans="1:4">
      <c r="A2762" s="51">
        <v>8584</v>
      </c>
      <c r="B2762" s="51" t="s">
        <v>3065</v>
      </c>
      <c r="C2762" s="51" t="s">
        <v>3062</v>
      </c>
      <c r="D2762" s="51" t="s">
        <v>2868</v>
      </c>
    </row>
    <row r="2763" spans="1:4">
      <c r="A2763" s="51">
        <v>9503</v>
      </c>
      <c r="B2763" s="51" t="s">
        <v>3066</v>
      </c>
      <c r="C2763" s="51" t="s">
        <v>3067</v>
      </c>
      <c r="D2763" s="51" t="s">
        <v>2868</v>
      </c>
    </row>
    <row r="2764" spans="1:4">
      <c r="A2764" s="51">
        <v>9503</v>
      </c>
      <c r="B2764" s="51" t="s">
        <v>3068</v>
      </c>
      <c r="C2764" s="51" t="s">
        <v>3067</v>
      </c>
      <c r="D2764" s="51" t="s">
        <v>2868</v>
      </c>
    </row>
    <row r="2765" spans="1:4">
      <c r="A2765" s="51">
        <v>9504</v>
      </c>
      <c r="B2765" s="51" t="s">
        <v>3069</v>
      </c>
      <c r="C2765" s="51" t="s">
        <v>3067</v>
      </c>
      <c r="D2765" s="51" t="s">
        <v>2868</v>
      </c>
    </row>
    <row r="2766" spans="1:4">
      <c r="A2766" s="51">
        <v>9517</v>
      </c>
      <c r="B2766" s="51" t="s">
        <v>3070</v>
      </c>
      <c r="C2766" s="51" t="s">
        <v>3067</v>
      </c>
      <c r="D2766" s="51" t="s">
        <v>2868</v>
      </c>
    </row>
    <row r="2767" spans="1:4">
      <c r="A2767" s="51">
        <v>9565</v>
      </c>
      <c r="B2767" s="51" t="s">
        <v>3067</v>
      </c>
      <c r="C2767" s="51" t="s">
        <v>3067</v>
      </c>
      <c r="D2767" s="51" t="s">
        <v>2868</v>
      </c>
    </row>
    <row r="2768" spans="1:4">
      <c r="A2768" s="51">
        <v>9565</v>
      </c>
      <c r="B2768" s="51" t="s">
        <v>3071</v>
      </c>
      <c r="C2768" s="51" t="s">
        <v>3067</v>
      </c>
      <c r="D2768" s="51" t="s">
        <v>2868</v>
      </c>
    </row>
    <row r="2769" spans="1:4">
      <c r="A2769" s="51">
        <v>9565</v>
      </c>
      <c r="B2769" s="51" t="s">
        <v>3072</v>
      </c>
      <c r="C2769" s="51" t="s">
        <v>3067</v>
      </c>
      <c r="D2769" s="51" t="s">
        <v>2868</v>
      </c>
    </row>
    <row r="2770" spans="1:4">
      <c r="A2770" s="51">
        <v>9565</v>
      </c>
      <c r="B2770" s="51" t="s">
        <v>3073</v>
      </c>
      <c r="C2770" s="51" t="s">
        <v>3067</v>
      </c>
      <c r="D2770" s="51" t="s">
        <v>2868</v>
      </c>
    </row>
    <row r="2771" spans="1:4">
      <c r="A2771" s="51">
        <v>9565</v>
      </c>
      <c r="B2771" s="51" t="s">
        <v>3074</v>
      </c>
      <c r="C2771" s="51" t="s">
        <v>3067</v>
      </c>
      <c r="D2771" s="51" t="s">
        <v>2868</v>
      </c>
    </row>
    <row r="2772" spans="1:4">
      <c r="A2772" s="51">
        <v>8560</v>
      </c>
      <c r="B2772" s="51" t="s">
        <v>3075</v>
      </c>
      <c r="C2772" s="51" t="s">
        <v>3075</v>
      </c>
      <c r="D2772" s="51" t="s">
        <v>2868</v>
      </c>
    </row>
    <row r="2773" spans="1:4">
      <c r="A2773" s="51">
        <v>8561</v>
      </c>
      <c r="B2773" s="51" t="s">
        <v>3076</v>
      </c>
      <c r="C2773" s="51" t="s">
        <v>3075</v>
      </c>
      <c r="D2773" s="51" t="s">
        <v>2868</v>
      </c>
    </row>
    <row r="2774" spans="1:4">
      <c r="A2774" s="51">
        <v>8570</v>
      </c>
      <c r="B2774" s="51" t="s">
        <v>3077</v>
      </c>
      <c r="C2774" s="51" t="s">
        <v>3077</v>
      </c>
      <c r="D2774" s="51" t="s">
        <v>2868</v>
      </c>
    </row>
    <row r="2775" spans="1:4">
      <c r="A2775" s="51">
        <v>8554</v>
      </c>
      <c r="B2775" s="51" t="s">
        <v>3078</v>
      </c>
      <c r="C2775" s="51" t="s">
        <v>3079</v>
      </c>
      <c r="D2775" s="51" t="s">
        <v>2868</v>
      </c>
    </row>
    <row r="2776" spans="1:4">
      <c r="A2776" s="51">
        <v>8554</v>
      </c>
      <c r="B2776" s="51" t="s">
        <v>3080</v>
      </c>
      <c r="C2776" s="51" t="s">
        <v>3079</v>
      </c>
      <c r="D2776" s="51" t="s">
        <v>2868</v>
      </c>
    </row>
    <row r="2777" spans="1:4">
      <c r="A2777" s="51">
        <v>8556</v>
      </c>
      <c r="B2777" s="51" t="s">
        <v>3079</v>
      </c>
      <c r="C2777" s="51" t="s">
        <v>3079</v>
      </c>
      <c r="D2777" s="51" t="s">
        <v>2868</v>
      </c>
    </row>
    <row r="2778" spans="1:4">
      <c r="A2778" s="51">
        <v>8556</v>
      </c>
      <c r="B2778" s="51" t="s">
        <v>3081</v>
      </c>
      <c r="C2778" s="51" t="s">
        <v>3079</v>
      </c>
      <c r="D2778" s="51" t="s">
        <v>2868</v>
      </c>
    </row>
    <row r="2779" spans="1:4">
      <c r="A2779" s="51">
        <v>8556</v>
      </c>
      <c r="B2779" s="51" t="s">
        <v>3082</v>
      </c>
      <c r="C2779" s="51" t="s">
        <v>3079</v>
      </c>
      <c r="D2779" s="51" t="s">
        <v>2868</v>
      </c>
    </row>
    <row r="2780" spans="1:4">
      <c r="A2780" s="51">
        <v>8556</v>
      </c>
      <c r="B2780" s="51" t="s">
        <v>3083</v>
      </c>
      <c r="C2780" s="51" t="s">
        <v>3079</v>
      </c>
      <c r="D2780" s="51" t="s">
        <v>2868</v>
      </c>
    </row>
    <row r="2781" spans="1:4">
      <c r="A2781" s="51">
        <v>8564</v>
      </c>
      <c r="B2781" s="51" t="s">
        <v>3084</v>
      </c>
      <c r="C2781" s="51" t="s">
        <v>3079</v>
      </c>
      <c r="D2781" s="51" t="s">
        <v>2868</v>
      </c>
    </row>
    <row r="2782" spans="1:4">
      <c r="A2782" s="51">
        <v>6517</v>
      </c>
      <c r="B2782" s="51" t="s">
        <v>3085</v>
      </c>
      <c r="C2782" s="51" t="s">
        <v>3086</v>
      </c>
      <c r="D2782" s="51" t="s">
        <v>3087</v>
      </c>
    </row>
    <row r="2783" spans="1:4">
      <c r="A2783" s="51">
        <v>6532</v>
      </c>
      <c r="B2783" s="51" t="s">
        <v>3088</v>
      </c>
      <c r="C2783" s="51" t="s">
        <v>3086</v>
      </c>
      <c r="D2783" s="51" t="s">
        <v>3087</v>
      </c>
    </row>
    <row r="2784" spans="1:4">
      <c r="A2784" s="51">
        <v>6500</v>
      </c>
      <c r="B2784" s="51" t="s">
        <v>3089</v>
      </c>
      <c r="C2784" s="51" t="s">
        <v>3089</v>
      </c>
      <c r="D2784" s="51" t="s">
        <v>3087</v>
      </c>
    </row>
    <row r="2785" spans="1:4">
      <c r="A2785" s="51">
        <v>6503</v>
      </c>
      <c r="B2785" s="51" t="s">
        <v>3089</v>
      </c>
      <c r="C2785" s="51" t="s">
        <v>3089</v>
      </c>
      <c r="D2785" s="51" t="s">
        <v>3087</v>
      </c>
    </row>
    <row r="2786" spans="1:4">
      <c r="A2786" s="51">
        <v>6512</v>
      </c>
      <c r="B2786" s="51" t="s">
        <v>3090</v>
      </c>
      <c r="C2786" s="51" t="s">
        <v>3089</v>
      </c>
      <c r="D2786" s="51" t="s">
        <v>3087</v>
      </c>
    </row>
    <row r="2787" spans="1:4">
      <c r="A2787" s="51">
        <v>6513</v>
      </c>
      <c r="B2787" s="51" t="s">
        <v>3091</v>
      </c>
      <c r="C2787" s="51" t="s">
        <v>3089</v>
      </c>
      <c r="D2787" s="51" t="s">
        <v>3087</v>
      </c>
    </row>
    <row r="2788" spans="1:4">
      <c r="A2788" s="51">
        <v>6514</v>
      </c>
      <c r="B2788" s="51" t="s">
        <v>3092</v>
      </c>
      <c r="C2788" s="51" t="s">
        <v>3089</v>
      </c>
      <c r="D2788" s="51" t="s">
        <v>3087</v>
      </c>
    </row>
    <row r="2789" spans="1:4">
      <c r="A2789" s="51">
        <v>6515</v>
      </c>
      <c r="B2789" s="51" t="s">
        <v>3093</v>
      </c>
      <c r="C2789" s="51" t="s">
        <v>3089</v>
      </c>
      <c r="D2789" s="51" t="s">
        <v>3087</v>
      </c>
    </row>
    <row r="2790" spans="1:4">
      <c r="A2790" s="51">
        <v>6518</v>
      </c>
      <c r="B2790" s="51" t="s">
        <v>3094</v>
      </c>
      <c r="C2790" s="51" t="s">
        <v>3089</v>
      </c>
      <c r="D2790" s="51" t="s">
        <v>3087</v>
      </c>
    </row>
    <row r="2791" spans="1:4">
      <c r="A2791" s="51">
        <v>6523</v>
      </c>
      <c r="B2791" s="51" t="s">
        <v>3095</v>
      </c>
      <c r="C2791" s="51" t="s">
        <v>3089</v>
      </c>
      <c r="D2791" s="51" t="s">
        <v>3087</v>
      </c>
    </row>
    <row r="2792" spans="1:4">
      <c r="A2792" s="51">
        <v>6524</v>
      </c>
      <c r="B2792" s="51" t="s">
        <v>3096</v>
      </c>
      <c r="C2792" s="51" t="s">
        <v>3089</v>
      </c>
      <c r="D2792" s="51" t="s">
        <v>3087</v>
      </c>
    </row>
    <row r="2793" spans="1:4">
      <c r="A2793" s="51">
        <v>6525</v>
      </c>
      <c r="B2793" s="51" t="s">
        <v>3097</v>
      </c>
      <c r="C2793" s="51" t="s">
        <v>3089</v>
      </c>
      <c r="D2793" s="51" t="s">
        <v>3087</v>
      </c>
    </row>
    <row r="2794" spans="1:4">
      <c r="A2794" s="51">
        <v>6528</v>
      </c>
      <c r="B2794" s="51" t="s">
        <v>3098</v>
      </c>
      <c r="C2794" s="51" t="s">
        <v>3089</v>
      </c>
      <c r="D2794" s="51" t="s">
        <v>3087</v>
      </c>
    </row>
    <row r="2795" spans="1:4">
      <c r="A2795" s="51">
        <v>6582</v>
      </c>
      <c r="B2795" s="51" t="s">
        <v>3099</v>
      </c>
      <c r="C2795" s="51" t="s">
        <v>3089</v>
      </c>
      <c r="D2795" s="51" t="s">
        <v>3087</v>
      </c>
    </row>
    <row r="2796" spans="1:4">
      <c r="A2796" s="51">
        <v>6583</v>
      </c>
      <c r="B2796" s="51" t="s">
        <v>3100</v>
      </c>
      <c r="C2796" s="51" t="s">
        <v>3089</v>
      </c>
      <c r="D2796" s="51" t="s">
        <v>3087</v>
      </c>
    </row>
    <row r="2797" spans="1:4">
      <c r="A2797" s="51">
        <v>6584</v>
      </c>
      <c r="B2797" s="51" t="s">
        <v>3101</v>
      </c>
      <c r="C2797" s="51" t="s">
        <v>3089</v>
      </c>
      <c r="D2797" s="51" t="s">
        <v>3087</v>
      </c>
    </row>
    <row r="2798" spans="1:4">
      <c r="A2798" s="51">
        <v>6702</v>
      </c>
      <c r="B2798" s="51" t="s">
        <v>3102</v>
      </c>
      <c r="C2798" s="51" t="s">
        <v>3089</v>
      </c>
      <c r="D2798" s="51" t="s">
        <v>3087</v>
      </c>
    </row>
    <row r="2799" spans="1:4">
      <c r="A2799" s="51">
        <v>6593</v>
      </c>
      <c r="B2799" s="51" t="s">
        <v>3103</v>
      </c>
      <c r="C2799" s="51" t="s">
        <v>3103</v>
      </c>
      <c r="D2799" s="51" t="s">
        <v>3087</v>
      </c>
    </row>
    <row r="2800" spans="1:4">
      <c r="A2800" s="51">
        <v>6599</v>
      </c>
      <c r="B2800" s="51" t="s">
        <v>3104</v>
      </c>
      <c r="C2800" s="51" t="s">
        <v>3103</v>
      </c>
      <c r="D2800" s="51" t="s">
        <v>3087</v>
      </c>
    </row>
    <row r="2801" spans="1:4">
      <c r="A2801" s="51">
        <v>6810</v>
      </c>
      <c r="B2801" s="51" t="s">
        <v>3105</v>
      </c>
      <c r="C2801" s="51" t="s">
        <v>3105</v>
      </c>
      <c r="D2801" s="51" t="s">
        <v>3087</v>
      </c>
    </row>
    <row r="2802" spans="1:4">
      <c r="A2802" s="51">
        <v>6533</v>
      </c>
      <c r="B2802" s="51" t="s">
        <v>3106</v>
      </c>
      <c r="C2802" s="51" t="s">
        <v>3106</v>
      </c>
      <c r="D2802" s="51" t="s">
        <v>3087</v>
      </c>
    </row>
    <row r="2803" spans="1:4">
      <c r="A2803" s="51">
        <v>6592</v>
      </c>
      <c r="B2803" s="51" t="s">
        <v>3107</v>
      </c>
      <c r="C2803" s="51" t="s">
        <v>3108</v>
      </c>
      <c r="D2803" s="51" t="s">
        <v>3087</v>
      </c>
    </row>
    <row r="2804" spans="1:4">
      <c r="A2804" s="51">
        <v>6715</v>
      </c>
      <c r="B2804" s="51" t="s">
        <v>3109</v>
      </c>
      <c r="C2804" s="51" t="s">
        <v>3110</v>
      </c>
      <c r="D2804" s="51" t="s">
        <v>3087</v>
      </c>
    </row>
    <row r="2805" spans="1:4">
      <c r="A2805" s="51">
        <v>6716</v>
      </c>
      <c r="B2805" s="51" t="s">
        <v>3110</v>
      </c>
      <c r="C2805" s="51" t="s">
        <v>3110</v>
      </c>
      <c r="D2805" s="51" t="s">
        <v>3087</v>
      </c>
    </row>
    <row r="2806" spans="1:4">
      <c r="A2806" s="51">
        <v>6716</v>
      </c>
      <c r="B2806" s="51" t="s">
        <v>3111</v>
      </c>
      <c r="C2806" s="51" t="s">
        <v>3110</v>
      </c>
      <c r="D2806" s="51" t="s">
        <v>3087</v>
      </c>
    </row>
    <row r="2807" spans="1:4">
      <c r="A2807" s="51">
        <v>6716</v>
      </c>
      <c r="B2807" s="51" t="s">
        <v>3112</v>
      </c>
      <c r="C2807" s="51" t="s">
        <v>3110</v>
      </c>
      <c r="D2807" s="51" t="s">
        <v>3087</v>
      </c>
    </row>
    <row r="2808" spans="1:4">
      <c r="A2808" s="51">
        <v>6721</v>
      </c>
      <c r="B2808" s="51" t="s">
        <v>3113</v>
      </c>
      <c r="C2808" s="51" t="s">
        <v>3110</v>
      </c>
      <c r="D2808" s="51" t="s">
        <v>3087</v>
      </c>
    </row>
    <row r="2809" spans="1:4">
      <c r="A2809" s="51">
        <v>6722</v>
      </c>
      <c r="B2809" s="51" t="s">
        <v>3114</v>
      </c>
      <c r="C2809" s="51" t="s">
        <v>3110</v>
      </c>
      <c r="D2809" s="51" t="s">
        <v>3087</v>
      </c>
    </row>
    <row r="2810" spans="1:4">
      <c r="A2810" s="51">
        <v>6723</v>
      </c>
      <c r="B2810" s="51" t="s">
        <v>3115</v>
      </c>
      <c r="C2810" s="51" t="s">
        <v>3110</v>
      </c>
      <c r="D2810" s="51" t="s">
        <v>3087</v>
      </c>
    </row>
    <row r="2811" spans="1:4">
      <c r="A2811" s="51">
        <v>6723</v>
      </c>
      <c r="B2811" s="51" t="s">
        <v>3116</v>
      </c>
      <c r="C2811" s="51" t="s">
        <v>3110</v>
      </c>
      <c r="D2811" s="51" t="s">
        <v>3087</v>
      </c>
    </row>
    <row r="2812" spans="1:4">
      <c r="A2812" s="51">
        <v>6723</v>
      </c>
      <c r="B2812" s="51" t="s">
        <v>3117</v>
      </c>
      <c r="C2812" s="51" t="s">
        <v>3110</v>
      </c>
      <c r="D2812" s="51" t="s">
        <v>3087</v>
      </c>
    </row>
    <row r="2813" spans="1:4">
      <c r="A2813" s="51">
        <v>6724</v>
      </c>
      <c r="B2813" s="51" t="s">
        <v>3118</v>
      </c>
      <c r="C2813" s="51" t="s">
        <v>3110</v>
      </c>
      <c r="D2813" s="51" t="s">
        <v>3087</v>
      </c>
    </row>
    <row r="2814" spans="1:4">
      <c r="A2814" s="51">
        <v>6724</v>
      </c>
      <c r="B2814" s="51" t="s">
        <v>3119</v>
      </c>
      <c r="C2814" s="51" t="s">
        <v>3110</v>
      </c>
      <c r="D2814" s="51" t="s">
        <v>3087</v>
      </c>
    </row>
    <row r="2815" spans="1:4">
      <c r="A2815" s="51">
        <v>6717</v>
      </c>
      <c r="B2815" s="51" t="s">
        <v>3120</v>
      </c>
      <c r="C2815" s="51" t="s">
        <v>3121</v>
      </c>
      <c r="D2815" s="51" t="s">
        <v>3087</v>
      </c>
    </row>
    <row r="2816" spans="1:4">
      <c r="A2816" s="51">
        <v>6717</v>
      </c>
      <c r="B2816" s="51" t="s">
        <v>3122</v>
      </c>
      <c r="C2816" s="51" t="s">
        <v>3121</v>
      </c>
      <c r="D2816" s="51" t="s">
        <v>3087</v>
      </c>
    </row>
    <row r="2817" spans="1:4">
      <c r="A2817" s="51">
        <v>6718</v>
      </c>
      <c r="B2817" s="51" t="s">
        <v>3123</v>
      </c>
      <c r="C2817" s="51" t="s">
        <v>3121</v>
      </c>
      <c r="D2817" s="51" t="s">
        <v>3087</v>
      </c>
    </row>
    <row r="2818" spans="1:4">
      <c r="A2818" s="51">
        <v>6718</v>
      </c>
      <c r="B2818" s="51" t="s">
        <v>3124</v>
      </c>
      <c r="C2818" s="51" t="s">
        <v>3121</v>
      </c>
      <c r="D2818" s="51" t="s">
        <v>3087</v>
      </c>
    </row>
    <row r="2819" spans="1:4">
      <c r="A2819" s="51">
        <v>6719</v>
      </c>
      <c r="B2819" s="51" t="s">
        <v>3125</v>
      </c>
      <c r="C2819" s="51" t="s">
        <v>3121</v>
      </c>
      <c r="D2819" s="51" t="s">
        <v>3087</v>
      </c>
    </row>
    <row r="2820" spans="1:4">
      <c r="A2820" s="51">
        <v>6719</v>
      </c>
      <c r="B2820" s="51" t="s">
        <v>3125</v>
      </c>
      <c r="C2820" s="51" t="s">
        <v>3121</v>
      </c>
      <c r="D2820" s="51" t="s">
        <v>3087</v>
      </c>
    </row>
    <row r="2821" spans="1:4">
      <c r="A2821" s="51">
        <v>6720</v>
      </c>
      <c r="B2821" s="51" t="s">
        <v>3126</v>
      </c>
      <c r="C2821" s="51" t="s">
        <v>3121</v>
      </c>
      <c r="D2821" s="51" t="s">
        <v>3087</v>
      </c>
    </row>
    <row r="2822" spans="1:4">
      <c r="A2822" s="51">
        <v>6720</v>
      </c>
      <c r="B2822" s="51" t="s">
        <v>3127</v>
      </c>
      <c r="C2822" s="51" t="s">
        <v>3121</v>
      </c>
      <c r="D2822" s="51" t="s">
        <v>3087</v>
      </c>
    </row>
    <row r="2823" spans="1:4">
      <c r="A2823" s="51">
        <v>6713</v>
      </c>
      <c r="B2823" s="51" t="s">
        <v>3128</v>
      </c>
      <c r="C2823" s="51" t="s">
        <v>3129</v>
      </c>
      <c r="D2823" s="51" t="s">
        <v>3087</v>
      </c>
    </row>
    <row r="2824" spans="1:4">
      <c r="A2824" s="51">
        <v>6714</v>
      </c>
      <c r="B2824" s="51" t="s">
        <v>3130</v>
      </c>
      <c r="C2824" s="51" t="s">
        <v>3129</v>
      </c>
      <c r="D2824" s="51" t="s">
        <v>3087</v>
      </c>
    </row>
    <row r="2825" spans="1:4">
      <c r="A2825" s="51">
        <v>6721</v>
      </c>
      <c r="B2825" s="51" t="s">
        <v>3131</v>
      </c>
      <c r="C2825" s="51" t="s">
        <v>3129</v>
      </c>
      <c r="D2825" s="51" t="s">
        <v>3087</v>
      </c>
    </row>
    <row r="2826" spans="1:4">
      <c r="A2826" s="51">
        <v>6780</v>
      </c>
      <c r="B2826" s="51" t="s">
        <v>3132</v>
      </c>
      <c r="C2826" s="51" t="s">
        <v>3132</v>
      </c>
      <c r="D2826" s="51" t="s">
        <v>3087</v>
      </c>
    </row>
    <row r="2827" spans="1:4">
      <c r="A2827" s="51">
        <v>6780</v>
      </c>
      <c r="B2827" s="51" t="s">
        <v>3133</v>
      </c>
      <c r="C2827" s="51" t="s">
        <v>3132</v>
      </c>
      <c r="D2827" s="51" t="s">
        <v>3087</v>
      </c>
    </row>
    <row r="2828" spans="1:4">
      <c r="A2828" s="51">
        <v>6781</v>
      </c>
      <c r="B2828" s="51" t="s">
        <v>3134</v>
      </c>
      <c r="C2828" s="51" t="s">
        <v>3135</v>
      </c>
      <c r="D2828" s="51" t="s">
        <v>3087</v>
      </c>
    </row>
    <row r="2829" spans="1:4">
      <c r="A2829" s="51">
        <v>6781</v>
      </c>
      <c r="B2829" s="51" t="s">
        <v>3135</v>
      </c>
      <c r="C2829" s="51" t="s">
        <v>3135</v>
      </c>
      <c r="D2829" s="51" t="s">
        <v>3087</v>
      </c>
    </row>
    <row r="2830" spans="1:4">
      <c r="A2830" s="51">
        <v>6743</v>
      </c>
      <c r="B2830" s="51" t="s">
        <v>3136</v>
      </c>
      <c r="C2830" s="51" t="s">
        <v>3137</v>
      </c>
      <c r="D2830" s="51" t="s">
        <v>3087</v>
      </c>
    </row>
    <row r="2831" spans="1:4">
      <c r="A2831" s="51">
        <v>6774</v>
      </c>
      <c r="B2831" s="51" t="s">
        <v>3138</v>
      </c>
      <c r="C2831" s="51" t="s">
        <v>3138</v>
      </c>
      <c r="D2831" s="51" t="s">
        <v>3087</v>
      </c>
    </row>
    <row r="2832" spans="1:4">
      <c r="A2832" s="51">
        <v>6746</v>
      </c>
      <c r="B2832" s="51" t="s">
        <v>3139</v>
      </c>
      <c r="C2832" s="51" t="s">
        <v>3140</v>
      </c>
      <c r="D2832" s="51" t="s">
        <v>3087</v>
      </c>
    </row>
    <row r="2833" spans="1:4">
      <c r="A2833" s="51">
        <v>6746</v>
      </c>
      <c r="B2833" s="51" t="s">
        <v>3141</v>
      </c>
      <c r="C2833" s="51" t="s">
        <v>3140</v>
      </c>
      <c r="D2833" s="51" t="s">
        <v>3087</v>
      </c>
    </row>
    <row r="2834" spans="1:4">
      <c r="A2834" s="51">
        <v>6746</v>
      </c>
      <c r="B2834" s="51" t="s">
        <v>3142</v>
      </c>
      <c r="C2834" s="51" t="s">
        <v>3140</v>
      </c>
      <c r="D2834" s="51" t="s">
        <v>3087</v>
      </c>
    </row>
    <row r="2835" spans="1:4">
      <c r="A2835" s="51">
        <v>6747</v>
      </c>
      <c r="B2835" s="51" t="s">
        <v>3143</v>
      </c>
      <c r="C2835" s="51" t="s">
        <v>3140</v>
      </c>
      <c r="D2835" s="51" t="s">
        <v>3087</v>
      </c>
    </row>
    <row r="2836" spans="1:4">
      <c r="A2836" s="51">
        <v>6748</v>
      </c>
      <c r="B2836" s="51" t="s">
        <v>3144</v>
      </c>
      <c r="C2836" s="51" t="s">
        <v>3140</v>
      </c>
      <c r="D2836" s="51" t="s">
        <v>3087</v>
      </c>
    </row>
    <row r="2837" spans="1:4">
      <c r="A2837" s="51">
        <v>6749</v>
      </c>
      <c r="B2837" s="51" t="s">
        <v>3145</v>
      </c>
      <c r="C2837" s="51" t="s">
        <v>3140</v>
      </c>
      <c r="D2837" s="51" t="s">
        <v>3087</v>
      </c>
    </row>
    <row r="2838" spans="1:4">
      <c r="A2838" s="51">
        <v>6749</v>
      </c>
      <c r="B2838" s="51" t="s">
        <v>3146</v>
      </c>
      <c r="C2838" s="51" t="s">
        <v>3140</v>
      </c>
      <c r="D2838" s="51" t="s">
        <v>3087</v>
      </c>
    </row>
    <row r="2839" spans="1:4">
      <c r="A2839" s="51">
        <v>6760</v>
      </c>
      <c r="B2839" s="51" t="s">
        <v>3140</v>
      </c>
      <c r="C2839" s="51" t="s">
        <v>3140</v>
      </c>
      <c r="D2839" s="51" t="s">
        <v>3087</v>
      </c>
    </row>
    <row r="2840" spans="1:4">
      <c r="A2840" s="51">
        <v>6760</v>
      </c>
      <c r="B2840" s="51" t="s">
        <v>3147</v>
      </c>
      <c r="C2840" s="51" t="s">
        <v>3140</v>
      </c>
      <c r="D2840" s="51" t="s">
        <v>3087</v>
      </c>
    </row>
    <row r="2841" spans="1:4">
      <c r="A2841" s="51">
        <v>6760</v>
      </c>
      <c r="B2841" s="51" t="s">
        <v>3148</v>
      </c>
      <c r="C2841" s="51" t="s">
        <v>3140</v>
      </c>
      <c r="D2841" s="51" t="s">
        <v>3087</v>
      </c>
    </row>
    <row r="2842" spans="1:4">
      <c r="A2842" s="51">
        <v>6760</v>
      </c>
      <c r="B2842" s="51" t="s">
        <v>3149</v>
      </c>
      <c r="C2842" s="51" t="s">
        <v>3140</v>
      </c>
      <c r="D2842" s="51" t="s">
        <v>3087</v>
      </c>
    </row>
    <row r="2843" spans="1:4">
      <c r="A2843" s="51">
        <v>6760</v>
      </c>
      <c r="B2843" s="51" t="s">
        <v>3150</v>
      </c>
      <c r="C2843" s="51" t="s">
        <v>3140</v>
      </c>
      <c r="D2843" s="51" t="s">
        <v>3087</v>
      </c>
    </row>
    <row r="2844" spans="1:4">
      <c r="A2844" s="51">
        <v>6760</v>
      </c>
      <c r="B2844" s="51" t="s">
        <v>3151</v>
      </c>
      <c r="C2844" s="51" t="s">
        <v>3140</v>
      </c>
      <c r="D2844" s="51" t="s">
        <v>3087</v>
      </c>
    </row>
    <row r="2845" spans="1:4">
      <c r="A2845" s="51">
        <v>6763</v>
      </c>
      <c r="B2845" s="51" t="s">
        <v>3152</v>
      </c>
      <c r="C2845" s="51" t="s">
        <v>3140</v>
      </c>
      <c r="D2845" s="51" t="s">
        <v>3087</v>
      </c>
    </row>
    <row r="2846" spans="1:4">
      <c r="A2846" s="51">
        <v>6763</v>
      </c>
      <c r="B2846" s="51" t="s">
        <v>3153</v>
      </c>
      <c r="C2846" s="51" t="s">
        <v>3140</v>
      </c>
      <c r="D2846" s="51" t="s">
        <v>3087</v>
      </c>
    </row>
    <row r="2847" spans="1:4">
      <c r="A2847" s="51">
        <v>6764</v>
      </c>
      <c r="B2847" s="51" t="s">
        <v>3154</v>
      </c>
      <c r="C2847" s="51" t="s">
        <v>3140</v>
      </c>
      <c r="D2847" s="51" t="s">
        <v>3087</v>
      </c>
    </row>
    <row r="2848" spans="1:4">
      <c r="A2848" s="51">
        <v>6745</v>
      </c>
      <c r="B2848" s="51" t="s">
        <v>3155</v>
      </c>
      <c r="C2848" s="51" t="s">
        <v>3155</v>
      </c>
      <c r="D2848" s="51" t="s">
        <v>3087</v>
      </c>
    </row>
    <row r="2849" spans="1:4">
      <c r="A2849" s="51">
        <v>6744</v>
      </c>
      <c r="B2849" s="51" t="s">
        <v>3156</v>
      </c>
      <c r="C2849" s="51" t="s">
        <v>3156</v>
      </c>
      <c r="D2849" s="51" t="s">
        <v>3087</v>
      </c>
    </row>
    <row r="2850" spans="1:4">
      <c r="A2850" s="51">
        <v>6742</v>
      </c>
      <c r="B2850" s="51" t="s">
        <v>3157</v>
      </c>
      <c r="C2850" s="51" t="s">
        <v>3157</v>
      </c>
      <c r="D2850" s="51" t="s">
        <v>3087</v>
      </c>
    </row>
    <row r="2851" spans="1:4">
      <c r="A2851" s="51">
        <v>6772</v>
      </c>
      <c r="B2851" s="51" t="s">
        <v>3158</v>
      </c>
      <c r="C2851" s="51" t="s">
        <v>3159</v>
      </c>
      <c r="D2851" s="51" t="s">
        <v>3087</v>
      </c>
    </row>
    <row r="2852" spans="1:4">
      <c r="A2852" s="51">
        <v>6773</v>
      </c>
      <c r="B2852" s="51" t="s">
        <v>3159</v>
      </c>
      <c r="C2852" s="51" t="s">
        <v>3159</v>
      </c>
      <c r="D2852" s="51" t="s">
        <v>3087</v>
      </c>
    </row>
    <row r="2853" spans="1:4">
      <c r="A2853" s="51">
        <v>6775</v>
      </c>
      <c r="B2853" s="51" t="s">
        <v>3160</v>
      </c>
      <c r="C2853" s="51" t="s">
        <v>3161</v>
      </c>
      <c r="D2853" s="51" t="s">
        <v>3087</v>
      </c>
    </row>
    <row r="2854" spans="1:4">
      <c r="A2854" s="51">
        <v>6776</v>
      </c>
      <c r="B2854" s="51" t="s">
        <v>3162</v>
      </c>
      <c r="C2854" s="51" t="s">
        <v>3161</v>
      </c>
      <c r="D2854" s="51" t="s">
        <v>3087</v>
      </c>
    </row>
    <row r="2855" spans="1:4">
      <c r="A2855" s="51">
        <v>6777</v>
      </c>
      <c r="B2855" s="51" t="s">
        <v>3161</v>
      </c>
      <c r="C2855" s="51" t="s">
        <v>3161</v>
      </c>
      <c r="D2855" s="51" t="s">
        <v>3087</v>
      </c>
    </row>
    <row r="2856" spans="1:4">
      <c r="A2856" s="51">
        <v>6777</v>
      </c>
      <c r="B2856" s="51" t="s">
        <v>3163</v>
      </c>
      <c r="C2856" s="51" t="s">
        <v>3161</v>
      </c>
      <c r="D2856" s="51" t="s">
        <v>3087</v>
      </c>
    </row>
    <row r="2857" spans="1:4">
      <c r="A2857" s="51">
        <v>6612</v>
      </c>
      <c r="B2857" s="51" t="s">
        <v>3164</v>
      </c>
      <c r="C2857" s="51" t="s">
        <v>3164</v>
      </c>
      <c r="D2857" s="51" t="s">
        <v>3087</v>
      </c>
    </row>
    <row r="2858" spans="1:4">
      <c r="A2858" s="51">
        <v>6645</v>
      </c>
      <c r="B2858" s="51" t="s">
        <v>3165</v>
      </c>
      <c r="C2858" s="51" t="s">
        <v>3165</v>
      </c>
      <c r="D2858" s="51" t="s">
        <v>3087</v>
      </c>
    </row>
    <row r="2859" spans="1:4">
      <c r="A2859" s="51">
        <v>6614</v>
      </c>
      <c r="B2859" s="51" t="s">
        <v>3166</v>
      </c>
      <c r="C2859" s="51" t="s">
        <v>3166</v>
      </c>
      <c r="D2859" s="51" t="s">
        <v>3087</v>
      </c>
    </row>
    <row r="2860" spans="1:4">
      <c r="A2860" s="51">
        <v>6614</v>
      </c>
      <c r="B2860" s="51" t="s">
        <v>3167</v>
      </c>
      <c r="C2860" s="51" t="s">
        <v>3166</v>
      </c>
      <c r="D2860" s="51" t="s">
        <v>3087</v>
      </c>
    </row>
    <row r="2861" spans="1:4">
      <c r="A2861" s="51">
        <v>6596</v>
      </c>
      <c r="B2861" s="51" t="s">
        <v>3168</v>
      </c>
      <c r="C2861" s="51" t="s">
        <v>3168</v>
      </c>
      <c r="D2861" s="51" t="s">
        <v>3087</v>
      </c>
    </row>
    <row r="2862" spans="1:4">
      <c r="A2862" s="51">
        <v>6595</v>
      </c>
      <c r="B2862" s="51" t="s">
        <v>3169</v>
      </c>
      <c r="C2862" s="51" t="s">
        <v>3170</v>
      </c>
      <c r="D2862" s="51" t="s">
        <v>3087</v>
      </c>
    </row>
    <row r="2863" spans="1:4">
      <c r="A2863" s="51">
        <v>6600</v>
      </c>
      <c r="B2863" s="51" t="s">
        <v>3171</v>
      </c>
      <c r="C2863" s="51" t="s">
        <v>3171</v>
      </c>
      <c r="D2863" s="51" t="s">
        <v>3087</v>
      </c>
    </row>
    <row r="2864" spans="1:4">
      <c r="A2864" s="51">
        <v>6600</v>
      </c>
      <c r="B2864" s="51" t="s">
        <v>3171</v>
      </c>
      <c r="C2864" s="51" t="s">
        <v>3171</v>
      </c>
      <c r="D2864" s="51" t="s">
        <v>3087</v>
      </c>
    </row>
    <row r="2865" spans="1:4">
      <c r="A2865" s="51">
        <v>6600</v>
      </c>
      <c r="B2865" s="51" t="s">
        <v>3172</v>
      </c>
      <c r="C2865" s="51" t="s">
        <v>3171</v>
      </c>
      <c r="D2865" s="51" t="s">
        <v>3087</v>
      </c>
    </row>
    <row r="2866" spans="1:4">
      <c r="A2866" s="51">
        <v>6605</v>
      </c>
      <c r="B2866" s="51" t="s">
        <v>3171</v>
      </c>
      <c r="C2866" s="51" t="s">
        <v>3171</v>
      </c>
      <c r="D2866" s="51" t="s">
        <v>3087</v>
      </c>
    </row>
    <row r="2867" spans="1:4">
      <c r="A2867" s="51">
        <v>6616</v>
      </c>
      <c r="B2867" s="51" t="s">
        <v>3173</v>
      </c>
      <c r="C2867" s="51" t="s">
        <v>3173</v>
      </c>
      <c r="D2867" s="51" t="s">
        <v>3087</v>
      </c>
    </row>
    <row r="2868" spans="1:4">
      <c r="A2868" s="51">
        <v>6618</v>
      </c>
      <c r="B2868" s="51" t="s">
        <v>3174</v>
      </c>
      <c r="C2868" s="51" t="s">
        <v>3173</v>
      </c>
      <c r="D2868" s="51" t="s">
        <v>3087</v>
      </c>
    </row>
    <row r="2869" spans="1:4">
      <c r="A2869" s="51">
        <v>6647</v>
      </c>
      <c r="B2869" s="51" t="s">
        <v>3175</v>
      </c>
      <c r="C2869" s="51" t="s">
        <v>3175</v>
      </c>
      <c r="D2869" s="51" t="s">
        <v>3087</v>
      </c>
    </row>
    <row r="2870" spans="1:4">
      <c r="A2870" s="51">
        <v>6648</v>
      </c>
      <c r="B2870" s="51" t="s">
        <v>3176</v>
      </c>
      <c r="C2870" s="51" t="s">
        <v>3176</v>
      </c>
      <c r="D2870" s="51" t="s">
        <v>3087</v>
      </c>
    </row>
    <row r="2871" spans="1:4">
      <c r="A2871" s="51">
        <v>6600</v>
      </c>
      <c r="B2871" s="51" t="s">
        <v>3177</v>
      </c>
      <c r="C2871" s="51" t="s">
        <v>3177</v>
      </c>
      <c r="D2871" s="51" t="s">
        <v>3087</v>
      </c>
    </row>
    <row r="2872" spans="1:4">
      <c r="A2872" s="51">
        <v>6644</v>
      </c>
      <c r="B2872" s="51" t="s">
        <v>3178</v>
      </c>
      <c r="C2872" s="51" t="s">
        <v>3178</v>
      </c>
      <c r="D2872" s="51" t="s">
        <v>3087</v>
      </c>
    </row>
    <row r="2873" spans="1:4">
      <c r="A2873" s="51">
        <v>6613</v>
      </c>
      <c r="B2873" s="51" t="s">
        <v>3179</v>
      </c>
      <c r="C2873" s="51" t="s">
        <v>3180</v>
      </c>
      <c r="D2873" s="51" t="s">
        <v>3087</v>
      </c>
    </row>
    <row r="2874" spans="1:4">
      <c r="A2874" s="51">
        <v>6622</v>
      </c>
      <c r="B2874" s="51" t="s">
        <v>3180</v>
      </c>
      <c r="C2874" s="51" t="s">
        <v>3180</v>
      </c>
      <c r="D2874" s="51" t="s">
        <v>3087</v>
      </c>
    </row>
    <row r="2875" spans="1:4">
      <c r="A2875" s="51">
        <v>6598</v>
      </c>
      <c r="B2875" s="51" t="s">
        <v>3181</v>
      </c>
      <c r="C2875" s="51" t="s">
        <v>3182</v>
      </c>
      <c r="D2875" s="51" t="s">
        <v>3087</v>
      </c>
    </row>
    <row r="2876" spans="1:4">
      <c r="A2876" s="51">
        <v>6646</v>
      </c>
      <c r="B2876" s="51" t="s">
        <v>3183</v>
      </c>
      <c r="C2876" s="51" t="s">
        <v>3182</v>
      </c>
      <c r="D2876" s="51" t="s">
        <v>3087</v>
      </c>
    </row>
    <row r="2877" spans="1:4">
      <c r="A2877" s="51">
        <v>6611</v>
      </c>
      <c r="B2877" s="51" t="s">
        <v>3184</v>
      </c>
      <c r="C2877" s="51" t="s">
        <v>3185</v>
      </c>
      <c r="D2877" s="51" t="s">
        <v>3087</v>
      </c>
    </row>
    <row r="2878" spans="1:4">
      <c r="A2878" s="51">
        <v>6611</v>
      </c>
      <c r="B2878" s="51" t="s">
        <v>3186</v>
      </c>
      <c r="C2878" s="51" t="s">
        <v>3185</v>
      </c>
      <c r="D2878" s="51" t="s">
        <v>3087</v>
      </c>
    </row>
    <row r="2879" spans="1:4">
      <c r="A2879" s="51">
        <v>6611</v>
      </c>
      <c r="B2879" s="51" t="s">
        <v>3187</v>
      </c>
      <c r="C2879" s="51" t="s">
        <v>3185</v>
      </c>
      <c r="D2879" s="51" t="s">
        <v>3087</v>
      </c>
    </row>
    <row r="2880" spans="1:4">
      <c r="A2880" s="51">
        <v>6661</v>
      </c>
      <c r="B2880" s="51" t="s">
        <v>3188</v>
      </c>
      <c r="C2880" s="51" t="s">
        <v>3185</v>
      </c>
      <c r="D2880" s="51" t="s">
        <v>3087</v>
      </c>
    </row>
    <row r="2881" spans="1:4">
      <c r="A2881" s="51">
        <v>6661</v>
      </c>
      <c r="B2881" s="51" t="s">
        <v>3189</v>
      </c>
      <c r="C2881" s="51" t="s">
        <v>3185</v>
      </c>
      <c r="D2881" s="51" t="s">
        <v>3087</v>
      </c>
    </row>
    <row r="2882" spans="1:4">
      <c r="A2882" s="51">
        <v>6661</v>
      </c>
      <c r="B2882" s="51" t="s">
        <v>3190</v>
      </c>
      <c r="C2882" s="51" t="s">
        <v>3185</v>
      </c>
      <c r="D2882" s="51" t="s">
        <v>3087</v>
      </c>
    </row>
    <row r="2883" spans="1:4">
      <c r="A2883" s="51">
        <v>6662</v>
      </c>
      <c r="B2883" s="51" t="s">
        <v>3191</v>
      </c>
      <c r="C2883" s="51" t="s">
        <v>3185</v>
      </c>
      <c r="D2883" s="51" t="s">
        <v>3087</v>
      </c>
    </row>
    <row r="2884" spans="1:4">
      <c r="A2884" s="51">
        <v>6663</v>
      </c>
      <c r="B2884" s="51" t="s">
        <v>3192</v>
      </c>
      <c r="C2884" s="51" t="s">
        <v>3185</v>
      </c>
      <c r="D2884" s="51" t="s">
        <v>3087</v>
      </c>
    </row>
    <row r="2885" spans="1:4">
      <c r="A2885" s="51">
        <v>6663</v>
      </c>
      <c r="B2885" s="51" t="s">
        <v>3193</v>
      </c>
      <c r="C2885" s="51" t="s">
        <v>3185</v>
      </c>
      <c r="D2885" s="51" t="s">
        <v>3087</v>
      </c>
    </row>
    <row r="2886" spans="1:4">
      <c r="A2886" s="51">
        <v>6664</v>
      </c>
      <c r="B2886" s="51" t="s">
        <v>3194</v>
      </c>
      <c r="C2886" s="51" t="s">
        <v>3185</v>
      </c>
      <c r="D2886" s="51" t="s">
        <v>3087</v>
      </c>
    </row>
    <row r="2887" spans="1:4">
      <c r="A2887" s="51">
        <v>6516</v>
      </c>
      <c r="B2887" s="51" t="s">
        <v>3195</v>
      </c>
      <c r="C2887" s="51" t="s">
        <v>3196</v>
      </c>
      <c r="D2887" s="51" t="s">
        <v>3087</v>
      </c>
    </row>
    <row r="2888" spans="1:4">
      <c r="A2888" s="51">
        <v>6597</v>
      </c>
      <c r="B2888" s="51" t="s">
        <v>3197</v>
      </c>
      <c r="C2888" s="51" t="s">
        <v>3196</v>
      </c>
      <c r="D2888" s="51" t="s">
        <v>3087</v>
      </c>
    </row>
    <row r="2889" spans="1:4">
      <c r="A2889" s="51">
        <v>6982</v>
      </c>
      <c r="B2889" s="51" t="s">
        <v>3198</v>
      </c>
      <c r="C2889" s="51" t="s">
        <v>3198</v>
      </c>
      <c r="D2889" s="51" t="s">
        <v>3087</v>
      </c>
    </row>
    <row r="2890" spans="1:4">
      <c r="A2890" s="51">
        <v>6990</v>
      </c>
      <c r="B2890" s="51" t="s">
        <v>3199</v>
      </c>
      <c r="C2890" s="51" t="s">
        <v>3198</v>
      </c>
      <c r="D2890" s="51" t="s">
        <v>3087</v>
      </c>
    </row>
    <row r="2891" spans="1:4">
      <c r="A2891" s="51">
        <v>6994</v>
      </c>
      <c r="B2891" s="51" t="s">
        <v>3200</v>
      </c>
      <c r="C2891" s="51" t="s">
        <v>3200</v>
      </c>
      <c r="D2891" s="51" t="s">
        <v>3087</v>
      </c>
    </row>
    <row r="2892" spans="1:4">
      <c r="A2892" s="51">
        <v>6822</v>
      </c>
      <c r="B2892" s="51" t="s">
        <v>3201</v>
      </c>
      <c r="C2892" s="51" t="s">
        <v>3201</v>
      </c>
      <c r="D2892" s="51" t="s">
        <v>3087</v>
      </c>
    </row>
    <row r="2893" spans="1:4">
      <c r="A2893" s="51">
        <v>6823</v>
      </c>
      <c r="B2893" s="51" t="s">
        <v>3202</v>
      </c>
      <c r="C2893" s="51" t="s">
        <v>3201</v>
      </c>
      <c r="D2893" s="51" t="s">
        <v>3087</v>
      </c>
    </row>
    <row r="2894" spans="1:4">
      <c r="A2894" s="51">
        <v>6999</v>
      </c>
      <c r="B2894" s="51" t="s">
        <v>3203</v>
      </c>
      <c r="C2894" s="51" t="s">
        <v>3203</v>
      </c>
      <c r="D2894" s="51" t="s">
        <v>3087</v>
      </c>
    </row>
    <row r="2895" spans="1:4">
      <c r="A2895" s="51">
        <v>6930</v>
      </c>
      <c r="B2895" s="51" t="s">
        <v>3204</v>
      </c>
      <c r="C2895" s="51" t="s">
        <v>3204</v>
      </c>
      <c r="D2895" s="51" t="s">
        <v>3087</v>
      </c>
    </row>
    <row r="2896" spans="1:4">
      <c r="A2896" s="51">
        <v>6981</v>
      </c>
      <c r="B2896" s="51" t="s">
        <v>3205</v>
      </c>
      <c r="C2896" s="51" t="s">
        <v>3205</v>
      </c>
      <c r="D2896" s="51" t="s">
        <v>3087</v>
      </c>
    </row>
    <row r="2897" spans="1:4">
      <c r="A2897" s="51">
        <v>6981</v>
      </c>
      <c r="B2897" s="51" t="s">
        <v>3205</v>
      </c>
      <c r="C2897" s="51" t="s">
        <v>3205</v>
      </c>
      <c r="D2897" s="51" t="s">
        <v>3087</v>
      </c>
    </row>
    <row r="2898" spans="1:4">
      <c r="A2898" s="51">
        <v>6981</v>
      </c>
      <c r="B2898" s="51" t="s">
        <v>3206</v>
      </c>
      <c r="C2898" s="51" t="s">
        <v>3205</v>
      </c>
      <c r="D2898" s="51" t="s">
        <v>3087</v>
      </c>
    </row>
    <row r="2899" spans="1:4">
      <c r="A2899" s="51">
        <v>6981</v>
      </c>
      <c r="B2899" s="51" t="s">
        <v>3207</v>
      </c>
      <c r="C2899" s="51" t="s">
        <v>3205</v>
      </c>
      <c r="D2899" s="51" t="s">
        <v>3087</v>
      </c>
    </row>
    <row r="2900" spans="1:4">
      <c r="A2900" s="51">
        <v>6934</v>
      </c>
      <c r="B2900" s="51" t="s">
        <v>3208</v>
      </c>
      <c r="C2900" s="51" t="s">
        <v>3208</v>
      </c>
      <c r="D2900" s="51" t="s">
        <v>3087</v>
      </c>
    </row>
    <row r="2901" spans="1:4">
      <c r="A2901" s="51">
        <v>6935</v>
      </c>
      <c r="B2901" s="51" t="s">
        <v>3209</v>
      </c>
      <c r="C2901" s="51" t="s">
        <v>3208</v>
      </c>
      <c r="D2901" s="51" t="s">
        <v>3087</v>
      </c>
    </row>
    <row r="2902" spans="1:4">
      <c r="A2902" s="51">
        <v>6992</v>
      </c>
      <c r="B2902" s="51" t="s">
        <v>3210</v>
      </c>
      <c r="C2902" s="51" t="s">
        <v>3208</v>
      </c>
      <c r="D2902" s="51" t="s">
        <v>3087</v>
      </c>
    </row>
    <row r="2903" spans="1:4">
      <c r="A2903" s="51">
        <v>6993</v>
      </c>
      <c r="B2903" s="51" t="s">
        <v>3211</v>
      </c>
      <c r="C2903" s="51" t="s">
        <v>3208</v>
      </c>
      <c r="D2903" s="51" t="s">
        <v>3087</v>
      </c>
    </row>
    <row r="2904" spans="1:4">
      <c r="A2904" s="51">
        <v>6816</v>
      </c>
      <c r="B2904" s="51" t="s">
        <v>3212</v>
      </c>
      <c r="C2904" s="51" t="s">
        <v>3212</v>
      </c>
      <c r="D2904" s="51" t="s">
        <v>3087</v>
      </c>
    </row>
    <row r="2905" spans="1:4">
      <c r="A2905" s="51">
        <v>6827</v>
      </c>
      <c r="B2905" s="51" t="s">
        <v>3213</v>
      </c>
      <c r="C2905" s="51" t="s">
        <v>3213</v>
      </c>
      <c r="D2905" s="51" t="s">
        <v>3087</v>
      </c>
    </row>
    <row r="2906" spans="1:4">
      <c r="A2906" s="51">
        <v>6867</v>
      </c>
      <c r="B2906" s="51" t="s">
        <v>3214</v>
      </c>
      <c r="C2906" s="51" t="s">
        <v>3213</v>
      </c>
      <c r="D2906" s="51" t="s">
        <v>3087</v>
      </c>
    </row>
    <row r="2907" spans="1:4">
      <c r="A2907" s="51">
        <v>6936</v>
      </c>
      <c r="B2907" s="51" t="s">
        <v>3215</v>
      </c>
      <c r="C2907" s="51" t="s">
        <v>3215</v>
      </c>
      <c r="D2907" s="51" t="s">
        <v>3087</v>
      </c>
    </row>
    <row r="2908" spans="1:4">
      <c r="A2908" s="51">
        <v>6814</v>
      </c>
      <c r="B2908" s="51" t="s">
        <v>3216</v>
      </c>
      <c r="C2908" s="51" t="s">
        <v>3216</v>
      </c>
      <c r="D2908" s="51" t="s">
        <v>3087</v>
      </c>
    </row>
    <row r="2909" spans="1:4">
      <c r="A2909" s="51">
        <v>6952</v>
      </c>
      <c r="B2909" s="51" t="s">
        <v>3217</v>
      </c>
      <c r="C2909" s="51" t="s">
        <v>3217</v>
      </c>
      <c r="D2909" s="51" t="s">
        <v>3087</v>
      </c>
    </row>
    <row r="2910" spans="1:4">
      <c r="A2910" s="51">
        <v>6987</v>
      </c>
      <c r="B2910" s="51" t="s">
        <v>3218</v>
      </c>
      <c r="C2910" s="51" t="s">
        <v>3218</v>
      </c>
      <c r="D2910" s="51" t="s">
        <v>3087</v>
      </c>
    </row>
    <row r="2911" spans="1:4">
      <c r="A2911" s="51">
        <v>6949</v>
      </c>
      <c r="B2911" s="51" t="s">
        <v>3219</v>
      </c>
      <c r="C2911" s="51" t="s">
        <v>3219</v>
      </c>
      <c r="D2911" s="51" t="s">
        <v>3087</v>
      </c>
    </row>
    <row r="2912" spans="1:4">
      <c r="A2912" s="51">
        <v>6944</v>
      </c>
      <c r="B2912" s="51" t="s">
        <v>3220</v>
      </c>
      <c r="C2912" s="51" t="s">
        <v>3220</v>
      </c>
      <c r="D2912" s="51" t="s">
        <v>3087</v>
      </c>
    </row>
    <row r="2913" spans="1:4">
      <c r="A2913" s="51">
        <v>6981</v>
      </c>
      <c r="B2913" s="51" t="s">
        <v>3221</v>
      </c>
      <c r="C2913" s="51" t="s">
        <v>3222</v>
      </c>
      <c r="D2913" s="51" t="s">
        <v>3087</v>
      </c>
    </row>
    <row r="2914" spans="1:4">
      <c r="A2914" s="51">
        <v>6986</v>
      </c>
      <c r="B2914" s="51" t="s">
        <v>3222</v>
      </c>
      <c r="C2914" s="51" t="s">
        <v>3222</v>
      </c>
      <c r="D2914" s="51" t="s">
        <v>3087</v>
      </c>
    </row>
    <row r="2915" spans="1:4">
      <c r="A2915" s="51">
        <v>6916</v>
      </c>
      <c r="B2915" s="51" t="s">
        <v>3223</v>
      </c>
      <c r="C2915" s="51" t="s">
        <v>3223</v>
      </c>
      <c r="D2915" s="51" t="s">
        <v>3087</v>
      </c>
    </row>
    <row r="2916" spans="1:4">
      <c r="A2916" s="51">
        <v>6929</v>
      </c>
      <c r="B2916" s="51" t="s">
        <v>3224</v>
      </c>
      <c r="C2916" s="51" t="s">
        <v>3224</v>
      </c>
      <c r="D2916" s="51" t="s">
        <v>3087</v>
      </c>
    </row>
    <row r="2917" spans="1:4">
      <c r="A2917" s="51">
        <v>6814</v>
      </c>
      <c r="B2917" s="51" t="s">
        <v>3225</v>
      </c>
      <c r="C2917" s="51" t="s">
        <v>3225</v>
      </c>
      <c r="D2917" s="51" t="s">
        <v>3087</v>
      </c>
    </row>
    <row r="2918" spans="1:4">
      <c r="A2918" s="51">
        <v>6900</v>
      </c>
      <c r="B2918" s="51" t="s">
        <v>3226</v>
      </c>
      <c r="C2918" s="51" t="s">
        <v>3226</v>
      </c>
      <c r="D2918" s="51" t="s">
        <v>3087</v>
      </c>
    </row>
    <row r="2919" spans="1:4">
      <c r="A2919" s="51">
        <v>6912</v>
      </c>
      <c r="B2919" s="51" t="s">
        <v>3227</v>
      </c>
      <c r="C2919" s="51" t="s">
        <v>3226</v>
      </c>
      <c r="D2919" s="51" t="s">
        <v>3087</v>
      </c>
    </row>
    <row r="2920" spans="1:4">
      <c r="A2920" s="51">
        <v>6913</v>
      </c>
      <c r="B2920" s="51" t="s">
        <v>3228</v>
      </c>
      <c r="C2920" s="51" t="s">
        <v>3226</v>
      </c>
      <c r="D2920" s="51" t="s">
        <v>3087</v>
      </c>
    </row>
    <row r="2921" spans="1:4">
      <c r="A2921" s="51">
        <v>6914</v>
      </c>
      <c r="B2921" s="51" t="s">
        <v>3229</v>
      </c>
      <c r="C2921" s="51" t="s">
        <v>3226</v>
      </c>
      <c r="D2921" s="51" t="s">
        <v>3087</v>
      </c>
    </row>
    <row r="2922" spans="1:4">
      <c r="A2922" s="51">
        <v>6915</v>
      </c>
      <c r="B2922" s="51" t="s">
        <v>3230</v>
      </c>
      <c r="C2922" s="51" t="s">
        <v>3226</v>
      </c>
      <c r="D2922" s="51" t="s">
        <v>3087</v>
      </c>
    </row>
    <row r="2923" spans="1:4">
      <c r="A2923" s="51">
        <v>6917</v>
      </c>
      <c r="B2923" s="51" t="s">
        <v>3231</v>
      </c>
      <c r="C2923" s="51" t="s">
        <v>3226</v>
      </c>
      <c r="D2923" s="51" t="s">
        <v>3087</v>
      </c>
    </row>
    <row r="2924" spans="1:4">
      <c r="A2924" s="51">
        <v>6918</v>
      </c>
      <c r="B2924" s="51" t="s">
        <v>3232</v>
      </c>
      <c r="C2924" s="51" t="s">
        <v>3226</v>
      </c>
      <c r="D2924" s="51" t="s">
        <v>3087</v>
      </c>
    </row>
    <row r="2925" spans="1:4">
      <c r="A2925" s="51">
        <v>6932</v>
      </c>
      <c r="B2925" s="51" t="s">
        <v>3233</v>
      </c>
      <c r="C2925" s="51" t="s">
        <v>3226</v>
      </c>
      <c r="D2925" s="51" t="s">
        <v>3087</v>
      </c>
    </row>
    <row r="2926" spans="1:4">
      <c r="A2926" s="51">
        <v>6951</v>
      </c>
      <c r="B2926" s="51" t="s">
        <v>3234</v>
      </c>
      <c r="C2926" s="51" t="s">
        <v>3226</v>
      </c>
      <c r="D2926" s="51" t="s">
        <v>3087</v>
      </c>
    </row>
    <row r="2927" spans="1:4">
      <c r="A2927" s="51">
        <v>6951</v>
      </c>
      <c r="B2927" s="51" t="s">
        <v>3235</v>
      </c>
      <c r="C2927" s="51" t="s">
        <v>3226</v>
      </c>
      <c r="D2927" s="51" t="s">
        <v>3087</v>
      </c>
    </row>
    <row r="2928" spans="1:4">
      <c r="A2928" s="51">
        <v>6951</v>
      </c>
      <c r="B2928" s="51" t="s">
        <v>3236</v>
      </c>
      <c r="C2928" s="51" t="s">
        <v>3226</v>
      </c>
      <c r="D2928" s="51" t="s">
        <v>3087</v>
      </c>
    </row>
    <row r="2929" spans="1:4">
      <c r="A2929" s="51">
        <v>6951</v>
      </c>
      <c r="B2929" s="51" t="s">
        <v>3237</v>
      </c>
      <c r="C2929" s="51" t="s">
        <v>3226</v>
      </c>
      <c r="D2929" s="51" t="s">
        <v>3087</v>
      </c>
    </row>
    <row r="2930" spans="1:4">
      <c r="A2930" s="51">
        <v>6951</v>
      </c>
      <c r="B2930" s="51" t="s">
        <v>3238</v>
      </c>
      <c r="C2930" s="51" t="s">
        <v>3226</v>
      </c>
      <c r="D2930" s="51" t="s">
        <v>3087</v>
      </c>
    </row>
    <row r="2931" spans="1:4">
      <c r="A2931" s="51">
        <v>6951</v>
      </c>
      <c r="B2931" s="51" t="s">
        <v>3239</v>
      </c>
      <c r="C2931" s="51" t="s">
        <v>3226</v>
      </c>
      <c r="D2931" s="51" t="s">
        <v>3087</v>
      </c>
    </row>
    <row r="2932" spans="1:4">
      <c r="A2932" s="51">
        <v>6959</v>
      </c>
      <c r="B2932" s="51" t="s">
        <v>3240</v>
      </c>
      <c r="C2932" s="51" t="s">
        <v>3226</v>
      </c>
      <c r="D2932" s="51" t="s">
        <v>3087</v>
      </c>
    </row>
    <row r="2933" spans="1:4">
      <c r="A2933" s="51">
        <v>6959</v>
      </c>
      <c r="B2933" s="51" t="s">
        <v>3241</v>
      </c>
      <c r="C2933" s="51" t="s">
        <v>3226</v>
      </c>
      <c r="D2933" s="51" t="s">
        <v>3087</v>
      </c>
    </row>
    <row r="2934" spans="1:4">
      <c r="A2934" s="51">
        <v>6959</v>
      </c>
      <c r="B2934" s="51" t="s">
        <v>3242</v>
      </c>
      <c r="C2934" s="51" t="s">
        <v>3226</v>
      </c>
      <c r="D2934" s="51" t="s">
        <v>3087</v>
      </c>
    </row>
    <row r="2935" spans="1:4">
      <c r="A2935" s="51">
        <v>6959</v>
      </c>
      <c r="B2935" s="51" t="s">
        <v>3243</v>
      </c>
      <c r="C2935" s="51" t="s">
        <v>3226</v>
      </c>
      <c r="D2935" s="51" t="s">
        <v>3087</v>
      </c>
    </row>
    <row r="2936" spans="1:4">
      <c r="A2936" s="51">
        <v>6959</v>
      </c>
      <c r="B2936" s="51" t="s">
        <v>3244</v>
      </c>
      <c r="C2936" s="51" t="s">
        <v>3226</v>
      </c>
      <c r="D2936" s="51" t="s">
        <v>3087</v>
      </c>
    </row>
    <row r="2937" spans="1:4">
      <c r="A2937" s="51">
        <v>6959</v>
      </c>
      <c r="B2937" s="51" t="s">
        <v>3244</v>
      </c>
      <c r="C2937" s="51" t="s">
        <v>3226</v>
      </c>
      <c r="D2937" s="51" t="s">
        <v>3087</v>
      </c>
    </row>
    <row r="2938" spans="1:4">
      <c r="A2938" s="51">
        <v>6962</v>
      </c>
      <c r="B2938" s="51" t="s">
        <v>3245</v>
      </c>
      <c r="C2938" s="51" t="s">
        <v>3226</v>
      </c>
      <c r="D2938" s="51" t="s">
        <v>3087</v>
      </c>
    </row>
    <row r="2939" spans="1:4">
      <c r="A2939" s="51">
        <v>6963</v>
      </c>
      <c r="B2939" s="51" t="s">
        <v>3246</v>
      </c>
      <c r="C2939" s="51" t="s">
        <v>3226</v>
      </c>
      <c r="D2939" s="51" t="s">
        <v>3087</v>
      </c>
    </row>
    <row r="2940" spans="1:4">
      <c r="A2940" s="51">
        <v>6963</v>
      </c>
      <c r="B2940" s="51" t="s">
        <v>3247</v>
      </c>
      <c r="C2940" s="51" t="s">
        <v>3226</v>
      </c>
      <c r="D2940" s="51" t="s">
        <v>3087</v>
      </c>
    </row>
    <row r="2941" spans="1:4">
      <c r="A2941" s="51">
        <v>6964</v>
      </c>
      <c r="B2941" s="51" t="s">
        <v>3248</v>
      </c>
      <c r="C2941" s="51" t="s">
        <v>3226</v>
      </c>
      <c r="D2941" s="51" t="s">
        <v>3087</v>
      </c>
    </row>
    <row r="2942" spans="1:4">
      <c r="A2942" s="51">
        <v>6965</v>
      </c>
      <c r="B2942" s="51" t="s">
        <v>3249</v>
      </c>
      <c r="C2942" s="51" t="s">
        <v>3226</v>
      </c>
      <c r="D2942" s="51" t="s">
        <v>3087</v>
      </c>
    </row>
    <row r="2943" spans="1:4">
      <c r="A2943" s="51">
        <v>6966</v>
      </c>
      <c r="B2943" s="51" t="s">
        <v>3250</v>
      </c>
      <c r="C2943" s="51" t="s">
        <v>3226</v>
      </c>
      <c r="D2943" s="51" t="s">
        <v>3087</v>
      </c>
    </row>
    <row r="2944" spans="1:4">
      <c r="A2944" s="51">
        <v>6967</v>
      </c>
      <c r="B2944" s="51" t="s">
        <v>3251</v>
      </c>
      <c r="C2944" s="51" t="s">
        <v>3226</v>
      </c>
      <c r="D2944" s="51" t="s">
        <v>3087</v>
      </c>
    </row>
    <row r="2945" spans="1:4">
      <c r="A2945" s="51">
        <v>6968</v>
      </c>
      <c r="B2945" s="51" t="s">
        <v>3252</v>
      </c>
      <c r="C2945" s="51" t="s">
        <v>3226</v>
      </c>
      <c r="D2945" s="51" t="s">
        <v>3087</v>
      </c>
    </row>
    <row r="2946" spans="1:4">
      <c r="A2946" s="51">
        <v>6974</v>
      </c>
      <c r="B2946" s="51" t="s">
        <v>3253</v>
      </c>
      <c r="C2946" s="51" t="s">
        <v>3226</v>
      </c>
      <c r="D2946" s="51" t="s">
        <v>3087</v>
      </c>
    </row>
    <row r="2947" spans="1:4">
      <c r="A2947" s="51">
        <v>6976</v>
      </c>
      <c r="B2947" s="51" t="s">
        <v>3254</v>
      </c>
      <c r="C2947" s="51" t="s">
        <v>3226</v>
      </c>
      <c r="D2947" s="51" t="s">
        <v>3087</v>
      </c>
    </row>
    <row r="2948" spans="1:4">
      <c r="A2948" s="51">
        <v>6977</v>
      </c>
      <c r="B2948" s="51" t="s">
        <v>3255</v>
      </c>
      <c r="C2948" s="51" t="s">
        <v>3226</v>
      </c>
      <c r="D2948" s="51" t="s">
        <v>3087</v>
      </c>
    </row>
    <row r="2949" spans="1:4">
      <c r="A2949" s="51">
        <v>6978</v>
      </c>
      <c r="B2949" s="51" t="s">
        <v>3256</v>
      </c>
      <c r="C2949" s="51" t="s">
        <v>3226</v>
      </c>
      <c r="D2949" s="51" t="s">
        <v>3087</v>
      </c>
    </row>
    <row r="2950" spans="1:4">
      <c r="A2950" s="51">
        <v>6979</v>
      </c>
      <c r="B2950" s="51" t="s">
        <v>3257</v>
      </c>
      <c r="C2950" s="51" t="s">
        <v>3226</v>
      </c>
      <c r="D2950" s="51" t="s">
        <v>3087</v>
      </c>
    </row>
    <row r="2951" spans="1:4">
      <c r="A2951" s="51">
        <v>6983</v>
      </c>
      <c r="B2951" s="51" t="s">
        <v>3258</v>
      </c>
      <c r="C2951" s="51" t="s">
        <v>3258</v>
      </c>
      <c r="D2951" s="51" t="s">
        <v>3087</v>
      </c>
    </row>
    <row r="2952" spans="1:4">
      <c r="A2952" s="51">
        <v>6928</v>
      </c>
      <c r="B2952" s="51" t="s">
        <v>3259</v>
      </c>
      <c r="C2952" s="51" t="s">
        <v>3259</v>
      </c>
      <c r="D2952" s="51" t="s">
        <v>3087</v>
      </c>
    </row>
    <row r="2953" spans="1:4">
      <c r="A2953" s="51">
        <v>6900</v>
      </c>
      <c r="B2953" s="51" t="s">
        <v>3260</v>
      </c>
      <c r="C2953" s="51" t="s">
        <v>3260</v>
      </c>
      <c r="D2953" s="51" t="s">
        <v>3087</v>
      </c>
    </row>
    <row r="2954" spans="1:4">
      <c r="A2954" s="51">
        <v>6815</v>
      </c>
      <c r="B2954" s="51" t="s">
        <v>3261</v>
      </c>
      <c r="C2954" s="51" t="s">
        <v>3261</v>
      </c>
      <c r="D2954" s="51" t="s">
        <v>3087</v>
      </c>
    </row>
    <row r="2955" spans="1:4">
      <c r="A2955" s="51">
        <v>6805</v>
      </c>
      <c r="B2955" s="51" t="s">
        <v>3262</v>
      </c>
      <c r="C2955" s="51" t="s">
        <v>3263</v>
      </c>
      <c r="D2955" s="51" t="s">
        <v>3087</v>
      </c>
    </row>
    <row r="2956" spans="1:4">
      <c r="A2956" s="51">
        <v>6805</v>
      </c>
      <c r="B2956" s="51" t="s">
        <v>3262</v>
      </c>
      <c r="C2956" s="51" t="s">
        <v>3263</v>
      </c>
      <c r="D2956" s="51" t="s">
        <v>3087</v>
      </c>
    </row>
    <row r="2957" spans="1:4">
      <c r="A2957" s="51">
        <v>6986</v>
      </c>
      <c r="B2957" s="51" t="s">
        <v>3264</v>
      </c>
      <c r="C2957" s="51" t="s">
        <v>3264</v>
      </c>
      <c r="D2957" s="51" t="s">
        <v>3087</v>
      </c>
    </row>
    <row r="2958" spans="1:4">
      <c r="A2958" s="51">
        <v>6922</v>
      </c>
      <c r="B2958" s="51" t="s">
        <v>3265</v>
      </c>
      <c r="C2958" s="51" t="s">
        <v>3265</v>
      </c>
      <c r="D2958" s="51" t="s">
        <v>3087</v>
      </c>
    </row>
    <row r="2959" spans="1:4">
      <c r="A2959" s="51">
        <v>6933</v>
      </c>
      <c r="B2959" s="51" t="s">
        <v>3266</v>
      </c>
      <c r="C2959" s="51" t="s">
        <v>3266</v>
      </c>
      <c r="D2959" s="51" t="s">
        <v>3087</v>
      </c>
    </row>
    <row r="2960" spans="1:4">
      <c r="A2960" s="51">
        <v>6991</v>
      </c>
      <c r="B2960" s="51" t="s">
        <v>3267</v>
      </c>
      <c r="C2960" s="51" t="s">
        <v>3267</v>
      </c>
      <c r="D2960" s="51" t="s">
        <v>3087</v>
      </c>
    </row>
    <row r="2961" spans="1:4">
      <c r="A2961" s="51">
        <v>6986</v>
      </c>
      <c r="B2961" s="51" t="s">
        <v>3268</v>
      </c>
      <c r="C2961" s="51" t="s">
        <v>3268</v>
      </c>
      <c r="D2961" s="51" t="s">
        <v>3087</v>
      </c>
    </row>
    <row r="2962" spans="1:4">
      <c r="A2962" s="51">
        <v>6945</v>
      </c>
      <c r="B2962" s="51" t="s">
        <v>3269</v>
      </c>
      <c r="C2962" s="51" t="s">
        <v>3269</v>
      </c>
      <c r="D2962" s="51" t="s">
        <v>3087</v>
      </c>
    </row>
    <row r="2963" spans="1:4">
      <c r="A2963" s="51">
        <v>6900</v>
      </c>
      <c r="B2963" s="51" t="s">
        <v>3270</v>
      </c>
      <c r="C2963" s="51" t="s">
        <v>3270</v>
      </c>
      <c r="D2963" s="51" t="s">
        <v>3087</v>
      </c>
    </row>
    <row r="2964" spans="1:4">
      <c r="A2964" s="51">
        <v>6946</v>
      </c>
      <c r="B2964" s="51" t="s">
        <v>3271</v>
      </c>
      <c r="C2964" s="51" t="s">
        <v>3271</v>
      </c>
      <c r="D2964" s="51" t="s">
        <v>3087</v>
      </c>
    </row>
    <row r="2965" spans="1:4">
      <c r="A2965" s="51">
        <v>6946</v>
      </c>
      <c r="B2965" s="51" t="s">
        <v>3271</v>
      </c>
      <c r="C2965" s="51" t="s">
        <v>3271</v>
      </c>
      <c r="D2965" s="51" t="s">
        <v>3087</v>
      </c>
    </row>
    <row r="2966" spans="1:4">
      <c r="A2966" s="51">
        <v>6948</v>
      </c>
      <c r="B2966" s="51" t="s">
        <v>3272</v>
      </c>
      <c r="C2966" s="51" t="s">
        <v>3272</v>
      </c>
      <c r="D2966" s="51" t="s">
        <v>3087</v>
      </c>
    </row>
    <row r="2967" spans="1:4">
      <c r="A2967" s="51">
        <v>6984</v>
      </c>
      <c r="B2967" s="51" t="s">
        <v>3273</v>
      </c>
      <c r="C2967" s="51" t="s">
        <v>3273</v>
      </c>
      <c r="D2967" s="51" t="s">
        <v>3087</v>
      </c>
    </row>
    <row r="2968" spans="1:4">
      <c r="A2968" s="51">
        <v>6942</v>
      </c>
      <c r="B2968" s="51" t="s">
        <v>3274</v>
      </c>
      <c r="C2968" s="51" t="s">
        <v>3274</v>
      </c>
      <c r="D2968" s="51" t="s">
        <v>3087</v>
      </c>
    </row>
    <row r="2969" spans="1:4">
      <c r="A2969" s="51">
        <v>6924</v>
      </c>
      <c r="B2969" s="51" t="s">
        <v>3275</v>
      </c>
      <c r="C2969" s="51" t="s">
        <v>3275</v>
      </c>
      <c r="D2969" s="51" t="s">
        <v>3087</v>
      </c>
    </row>
    <row r="2970" spans="1:4">
      <c r="A2970" s="51">
        <v>6807</v>
      </c>
      <c r="B2970" s="51" t="s">
        <v>3276</v>
      </c>
      <c r="C2970" s="51" t="s">
        <v>3277</v>
      </c>
      <c r="D2970" s="51" t="s">
        <v>3087</v>
      </c>
    </row>
    <row r="2971" spans="1:4">
      <c r="A2971" s="51">
        <v>6947</v>
      </c>
      <c r="B2971" s="51" t="s">
        <v>3278</v>
      </c>
      <c r="C2971" s="51" t="s">
        <v>3277</v>
      </c>
      <c r="D2971" s="51" t="s">
        <v>3087</v>
      </c>
    </row>
    <row r="2972" spans="1:4">
      <c r="A2972" s="51">
        <v>6950</v>
      </c>
      <c r="B2972" s="51" t="s">
        <v>3279</v>
      </c>
      <c r="C2972" s="51" t="s">
        <v>3277</v>
      </c>
      <c r="D2972" s="51" t="s">
        <v>3087</v>
      </c>
    </row>
    <row r="2973" spans="1:4">
      <c r="A2973" s="51">
        <v>6953</v>
      </c>
      <c r="B2973" s="51" t="s">
        <v>3280</v>
      </c>
      <c r="C2973" s="51" t="s">
        <v>3277</v>
      </c>
      <c r="D2973" s="51" t="s">
        <v>3087</v>
      </c>
    </row>
    <row r="2974" spans="1:4">
      <c r="A2974" s="51">
        <v>6954</v>
      </c>
      <c r="B2974" s="51" t="s">
        <v>3281</v>
      </c>
      <c r="C2974" s="51" t="s">
        <v>3277</v>
      </c>
      <c r="D2974" s="51" t="s">
        <v>3087</v>
      </c>
    </row>
    <row r="2975" spans="1:4">
      <c r="A2975" s="51">
        <v>6954</v>
      </c>
      <c r="B2975" s="51" t="s">
        <v>3282</v>
      </c>
      <c r="C2975" s="51" t="s">
        <v>3277</v>
      </c>
      <c r="D2975" s="51" t="s">
        <v>3087</v>
      </c>
    </row>
    <row r="2976" spans="1:4">
      <c r="A2976" s="51">
        <v>6955</v>
      </c>
      <c r="B2976" s="51" t="s">
        <v>3283</v>
      </c>
      <c r="C2976" s="51" t="s">
        <v>3277</v>
      </c>
      <c r="D2976" s="51" t="s">
        <v>3087</v>
      </c>
    </row>
    <row r="2977" spans="1:4">
      <c r="A2977" s="51">
        <v>6955</v>
      </c>
      <c r="B2977" s="51" t="s">
        <v>3284</v>
      </c>
      <c r="C2977" s="51" t="s">
        <v>3277</v>
      </c>
      <c r="D2977" s="51" t="s">
        <v>3087</v>
      </c>
    </row>
    <row r="2978" spans="1:4">
      <c r="A2978" s="51">
        <v>6956</v>
      </c>
      <c r="B2978" s="51" t="s">
        <v>3285</v>
      </c>
      <c r="C2978" s="51" t="s">
        <v>3277</v>
      </c>
      <c r="D2978" s="51" t="s">
        <v>3087</v>
      </c>
    </row>
    <row r="2979" spans="1:4">
      <c r="A2979" s="51">
        <v>6957</v>
      </c>
      <c r="B2979" s="51" t="s">
        <v>3286</v>
      </c>
      <c r="C2979" s="51" t="s">
        <v>3277</v>
      </c>
      <c r="D2979" s="51" t="s">
        <v>3087</v>
      </c>
    </row>
    <row r="2980" spans="1:4">
      <c r="A2980" s="51">
        <v>6958</v>
      </c>
      <c r="B2980" s="51" t="s">
        <v>3287</v>
      </c>
      <c r="C2980" s="51" t="s">
        <v>3277</v>
      </c>
      <c r="D2980" s="51" t="s">
        <v>3087</v>
      </c>
    </row>
    <row r="2981" spans="1:4">
      <c r="A2981" s="51">
        <v>6958</v>
      </c>
      <c r="B2981" s="51" t="s">
        <v>3288</v>
      </c>
      <c r="C2981" s="51" t="s">
        <v>3277</v>
      </c>
      <c r="D2981" s="51" t="s">
        <v>3087</v>
      </c>
    </row>
    <row r="2982" spans="1:4">
      <c r="A2982" s="51">
        <v>6958</v>
      </c>
      <c r="B2982" s="51" t="s">
        <v>3288</v>
      </c>
      <c r="C2982" s="51" t="s">
        <v>3277</v>
      </c>
      <c r="D2982" s="51" t="s">
        <v>3087</v>
      </c>
    </row>
    <row r="2983" spans="1:4">
      <c r="A2983" s="51">
        <v>6960</v>
      </c>
      <c r="B2983" s="51" t="s">
        <v>3289</v>
      </c>
      <c r="C2983" s="51" t="s">
        <v>3277</v>
      </c>
      <c r="D2983" s="51" t="s">
        <v>3087</v>
      </c>
    </row>
    <row r="2984" spans="1:4">
      <c r="A2984" s="51">
        <v>6807</v>
      </c>
      <c r="B2984" s="51" t="s">
        <v>3276</v>
      </c>
      <c r="C2984" s="51" t="s">
        <v>3290</v>
      </c>
      <c r="D2984" s="51" t="s">
        <v>3087</v>
      </c>
    </row>
    <row r="2985" spans="1:4">
      <c r="A2985" s="51">
        <v>6808</v>
      </c>
      <c r="B2985" s="51" t="s">
        <v>3291</v>
      </c>
      <c r="C2985" s="51" t="s">
        <v>3290</v>
      </c>
      <c r="D2985" s="51" t="s">
        <v>3087</v>
      </c>
    </row>
    <row r="2986" spans="1:4">
      <c r="A2986" s="51">
        <v>6992</v>
      </c>
      <c r="B2986" s="51" t="s">
        <v>3292</v>
      </c>
      <c r="C2986" s="51" t="s">
        <v>3292</v>
      </c>
      <c r="D2986" s="51" t="s">
        <v>3087</v>
      </c>
    </row>
    <row r="2987" spans="1:4">
      <c r="A2987" s="51">
        <v>6943</v>
      </c>
      <c r="B2987" s="51" t="s">
        <v>3293</v>
      </c>
      <c r="C2987" s="51" t="s">
        <v>3293</v>
      </c>
      <c r="D2987" s="51" t="s">
        <v>3087</v>
      </c>
    </row>
    <row r="2988" spans="1:4">
      <c r="A2988" s="51">
        <v>6921</v>
      </c>
      <c r="B2988" s="51" t="s">
        <v>3294</v>
      </c>
      <c r="C2988" s="51" t="s">
        <v>3294</v>
      </c>
      <c r="D2988" s="51" t="s">
        <v>3087</v>
      </c>
    </row>
    <row r="2989" spans="1:4">
      <c r="A2989" s="51">
        <v>6919</v>
      </c>
      <c r="B2989" s="51" t="s">
        <v>3295</v>
      </c>
      <c r="C2989" s="51" t="s">
        <v>3296</v>
      </c>
      <c r="D2989" s="51" t="s">
        <v>3087</v>
      </c>
    </row>
    <row r="2990" spans="1:4">
      <c r="A2990" s="51">
        <v>6925</v>
      </c>
      <c r="B2990" s="51" t="s">
        <v>3297</v>
      </c>
      <c r="C2990" s="51" t="s">
        <v>3296</v>
      </c>
      <c r="D2990" s="51" t="s">
        <v>3087</v>
      </c>
    </row>
    <row r="2991" spans="1:4">
      <c r="A2991" s="51">
        <v>6926</v>
      </c>
      <c r="B2991" s="51" t="s">
        <v>3298</v>
      </c>
      <c r="C2991" s="51" t="s">
        <v>3296</v>
      </c>
      <c r="D2991" s="51" t="s">
        <v>3087</v>
      </c>
    </row>
    <row r="2992" spans="1:4">
      <c r="A2992" s="51">
        <v>6927</v>
      </c>
      <c r="B2992" s="51" t="s">
        <v>3299</v>
      </c>
      <c r="C2992" s="51" t="s">
        <v>3296</v>
      </c>
      <c r="D2992" s="51" t="s">
        <v>3087</v>
      </c>
    </row>
    <row r="2993" spans="1:4">
      <c r="A2993" s="51">
        <v>6937</v>
      </c>
      <c r="B2993" s="51" t="s">
        <v>3300</v>
      </c>
      <c r="C2993" s="51" t="s">
        <v>3301</v>
      </c>
      <c r="D2993" s="51" t="s">
        <v>3087</v>
      </c>
    </row>
    <row r="2994" spans="1:4">
      <c r="A2994" s="51">
        <v>6938</v>
      </c>
      <c r="B2994" s="51" t="s">
        <v>3302</v>
      </c>
      <c r="C2994" s="51" t="s">
        <v>3301</v>
      </c>
      <c r="D2994" s="51" t="s">
        <v>3087</v>
      </c>
    </row>
    <row r="2995" spans="1:4">
      <c r="A2995" s="51">
        <v>6938</v>
      </c>
      <c r="B2995" s="51" t="s">
        <v>3303</v>
      </c>
      <c r="C2995" s="51" t="s">
        <v>3301</v>
      </c>
      <c r="D2995" s="51" t="s">
        <v>3087</v>
      </c>
    </row>
    <row r="2996" spans="1:4">
      <c r="A2996" s="51">
        <v>6939</v>
      </c>
      <c r="B2996" s="51" t="s">
        <v>3304</v>
      </c>
      <c r="C2996" s="51" t="s">
        <v>3301</v>
      </c>
      <c r="D2996" s="51" t="s">
        <v>3087</v>
      </c>
    </row>
    <row r="2997" spans="1:4">
      <c r="A2997" s="51">
        <v>6939</v>
      </c>
      <c r="B2997" s="51" t="s">
        <v>3305</v>
      </c>
      <c r="C2997" s="51" t="s">
        <v>3301</v>
      </c>
      <c r="D2997" s="51" t="s">
        <v>3087</v>
      </c>
    </row>
    <row r="2998" spans="1:4">
      <c r="A2998" s="51">
        <v>6802</v>
      </c>
      <c r="B2998" s="51" t="s">
        <v>3306</v>
      </c>
      <c r="C2998" s="51" t="s">
        <v>3307</v>
      </c>
      <c r="D2998" s="51" t="s">
        <v>3087</v>
      </c>
    </row>
    <row r="2999" spans="1:4">
      <c r="A2999" s="51">
        <v>6803</v>
      </c>
      <c r="B2999" s="51" t="s">
        <v>3308</v>
      </c>
      <c r="C2999" s="51" t="s">
        <v>3307</v>
      </c>
      <c r="D2999" s="51" t="s">
        <v>3087</v>
      </c>
    </row>
    <row r="3000" spans="1:4">
      <c r="A3000" s="51">
        <v>6804</v>
      </c>
      <c r="B3000" s="51" t="s">
        <v>3309</v>
      </c>
      <c r="C3000" s="51" t="s">
        <v>3307</v>
      </c>
      <c r="D3000" s="51" t="s">
        <v>3087</v>
      </c>
    </row>
    <row r="3001" spans="1:4">
      <c r="A3001" s="51">
        <v>6806</v>
      </c>
      <c r="B3001" s="51" t="s">
        <v>3310</v>
      </c>
      <c r="C3001" s="51" t="s">
        <v>3307</v>
      </c>
      <c r="D3001" s="51" t="s">
        <v>3087</v>
      </c>
    </row>
    <row r="3002" spans="1:4">
      <c r="A3002" s="51">
        <v>6809</v>
      </c>
      <c r="B3002" s="51" t="s">
        <v>3311</v>
      </c>
      <c r="C3002" s="51" t="s">
        <v>3307</v>
      </c>
      <c r="D3002" s="51" t="s">
        <v>3087</v>
      </c>
    </row>
    <row r="3003" spans="1:4">
      <c r="A3003" s="51">
        <v>6980</v>
      </c>
      <c r="B3003" s="51" t="s">
        <v>3312</v>
      </c>
      <c r="C3003" s="51" t="s">
        <v>3313</v>
      </c>
      <c r="D3003" s="51" t="s">
        <v>3087</v>
      </c>
    </row>
    <row r="3004" spans="1:4">
      <c r="A3004" s="51">
        <v>6988</v>
      </c>
      <c r="B3004" s="51" t="s">
        <v>3314</v>
      </c>
      <c r="C3004" s="51" t="s">
        <v>3313</v>
      </c>
      <c r="D3004" s="51" t="s">
        <v>3087</v>
      </c>
    </row>
    <row r="3005" spans="1:4">
      <c r="A3005" s="51">
        <v>6989</v>
      </c>
      <c r="B3005" s="51" t="s">
        <v>3315</v>
      </c>
      <c r="C3005" s="51" t="s">
        <v>3313</v>
      </c>
      <c r="D3005" s="51" t="s">
        <v>3087</v>
      </c>
    </row>
    <row r="3006" spans="1:4">
      <c r="A3006" s="51">
        <v>6995</v>
      </c>
      <c r="B3006" s="51" t="s">
        <v>3316</v>
      </c>
      <c r="C3006" s="51" t="s">
        <v>3313</v>
      </c>
      <c r="D3006" s="51" t="s">
        <v>3087</v>
      </c>
    </row>
    <row r="3007" spans="1:4">
      <c r="A3007" s="51">
        <v>6997</v>
      </c>
      <c r="B3007" s="51" t="s">
        <v>3317</v>
      </c>
      <c r="C3007" s="51" t="s">
        <v>3313</v>
      </c>
      <c r="D3007" s="51" t="s">
        <v>3087</v>
      </c>
    </row>
    <row r="3008" spans="1:4">
      <c r="A3008" s="51">
        <v>6998</v>
      </c>
      <c r="B3008" s="51" t="s">
        <v>3318</v>
      </c>
      <c r="C3008" s="51" t="s">
        <v>3313</v>
      </c>
      <c r="D3008" s="51" t="s">
        <v>3087</v>
      </c>
    </row>
    <row r="3009" spans="1:4">
      <c r="A3009" s="51">
        <v>6817</v>
      </c>
      <c r="B3009" s="51" t="s">
        <v>3319</v>
      </c>
      <c r="C3009" s="51" t="s">
        <v>3320</v>
      </c>
      <c r="D3009" s="51" t="s">
        <v>3087</v>
      </c>
    </row>
    <row r="3010" spans="1:4">
      <c r="A3010" s="51">
        <v>6818</v>
      </c>
      <c r="B3010" s="51" t="s">
        <v>3321</v>
      </c>
      <c r="C3010" s="51" t="s">
        <v>3320</v>
      </c>
      <c r="D3010" s="51" t="s">
        <v>3087</v>
      </c>
    </row>
    <row r="3011" spans="1:4">
      <c r="A3011" s="51">
        <v>6821</v>
      </c>
      <c r="B3011" s="51" t="s">
        <v>3322</v>
      </c>
      <c r="C3011" s="51" t="s">
        <v>3320</v>
      </c>
      <c r="D3011" s="51" t="s">
        <v>3087</v>
      </c>
    </row>
    <row r="3012" spans="1:4">
      <c r="A3012" s="51">
        <v>6825</v>
      </c>
      <c r="B3012" s="51" t="s">
        <v>3323</v>
      </c>
      <c r="C3012" s="51" t="s">
        <v>3320</v>
      </c>
      <c r="D3012" s="51" t="s">
        <v>3087</v>
      </c>
    </row>
    <row r="3013" spans="1:4">
      <c r="A3013" s="51">
        <v>6828</v>
      </c>
      <c r="B3013" s="51" t="s">
        <v>3324</v>
      </c>
      <c r="C3013" s="51" t="s">
        <v>3324</v>
      </c>
      <c r="D3013" s="51" t="s">
        <v>3087</v>
      </c>
    </row>
    <row r="3014" spans="1:4">
      <c r="A3014" s="51">
        <v>6873</v>
      </c>
      <c r="B3014" s="51" t="s">
        <v>3325</v>
      </c>
      <c r="C3014" s="51" t="s">
        <v>3326</v>
      </c>
      <c r="D3014" s="51" t="s">
        <v>3087</v>
      </c>
    </row>
    <row r="3015" spans="1:4">
      <c r="A3015" s="51">
        <v>6874</v>
      </c>
      <c r="B3015" s="51" t="s">
        <v>3326</v>
      </c>
      <c r="C3015" s="51" t="s">
        <v>3326</v>
      </c>
      <c r="D3015" s="51" t="s">
        <v>3087</v>
      </c>
    </row>
    <row r="3016" spans="1:4">
      <c r="A3016" s="51">
        <v>6875</v>
      </c>
      <c r="B3016" s="51" t="s">
        <v>3327</v>
      </c>
      <c r="C3016" s="51" t="s">
        <v>3326</v>
      </c>
      <c r="D3016" s="51" t="s">
        <v>3087</v>
      </c>
    </row>
    <row r="3017" spans="1:4">
      <c r="A3017" s="51">
        <v>6875</v>
      </c>
      <c r="B3017" s="51" t="s">
        <v>3328</v>
      </c>
      <c r="C3017" s="51" t="s">
        <v>3326</v>
      </c>
      <c r="D3017" s="51" t="s">
        <v>3087</v>
      </c>
    </row>
    <row r="3018" spans="1:4">
      <c r="A3018" s="51">
        <v>6875</v>
      </c>
      <c r="B3018" s="51" t="s">
        <v>3329</v>
      </c>
      <c r="C3018" s="51" t="s">
        <v>3326</v>
      </c>
      <c r="D3018" s="51" t="s">
        <v>3087</v>
      </c>
    </row>
    <row r="3019" spans="1:4">
      <c r="A3019" s="51">
        <v>6830</v>
      </c>
      <c r="B3019" s="51" t="s">
        <v>3330</v>
      </c>
      <c r="C3019" s="51" t="s">
        <v>3330</v>
      </c>
      <c r="D3019" s="51" t="s">
        <v>3087</v>
      </c>
    </row>
    <row r="3020" spans="1:4">
      <c r="A3020" s="51">
        <v>6832</v>
      </c>
      <c r="B3020" s="51" t="s">
        <v>3331</v>
      </c>
      <c r="C3020" s="51" t="s">
        <v>3330</v>
      </c>
      <c r="D3020" s="51" t="s">
        <v>3087</v>
      </c>
    </row>
    <row r="3021" spans="1:4">
      <c r="A3021" s="51">
        <v>6832</v>
      </c>
      <c r="B3021" s="51" t="s">
        <v>3332</v>
      </c>
      <c r="C3021" s="51" t="s">
        <v>3330</v>
      </c>
      <c r="D3021" s="51" t="s">
        <v>3087</v>
      </c>
    </row>
    <row r="3022" spans="1:4">
      <c r="A3022" s="51">
        <v>6877</v>
      </c>
      <c r="B3022" s="51" t="s">
        <v>3333</v>
      </c>
      <c r="C3022" s="51" t="s">
        <v>3333</v>
      </c>
      <c r="D3022" s="51" t="s">
        <v>3087</v>
      </c>
    </row>
    <row r="3023" spans="1:4">
      <c r="A3023" s="51">
        <v>6825</v>
      </c>
      <c r="B3023" s="51" t="s">
        <v>3323</v>
      </c>
      <c r="C3023" s="51" t="s">
        <v>3334</v>
      </c>
      <c r="D3023" s="51" t="s">
        <v>3087</v>
      </c>
    </row>
    <row r="3024" spans="1:4">
      <c r="A3024" s="51">
        <v>6850</v>
      </c>
      <c r="B3024" s="51" t="s">
        <v>3334</v>
      </c>
      <c r="C3024" s="51" t="s">
        <v>3334</v>
      </c>
      <c r="D3024" s="51" t="s">
        <v>3087</v>
      </c>
    </row>
    <row r="3025" spans="1:4">
      <c r="A3025" s="51">
        <v>6852</v>
      </c>
      <c r="B3025" s="51" t="s">
        <v>3335</v>
      </c>
      <c r="C3025" s="51" t="s">
        <v>3334</v>
      </c>
      <c r="D3025" s="51" t="s">
        <v>3087</v>
      </c>
    </row>
    <row r="3026" spans="1:4">
      <c r="A3026" s="51">
        <v>6853</v>
      </c>
      <c r="B3026" s="51" t="s">
        <v>3336</v>
      </c>
      <c r="C3026" s="51" t="s">
        <v>3334</v>
      </c>
      <c r="D3026" s="51" t="s">
        <v>3087</v>
      </c>
    </row>
    <row r="3027" spans="1:4">
      <c r="A3027" s="51">
        <v>6862</v>
      </c>
      <c r="B3027" s="51" t="s">
        <v>3337</v>
      </c>
      <c r="C3027" s="51" t="s">
        <v>3334</v>
      </c>
      <c r="D3027" s="51" t="s">
        <v>3087</v>
      </c>
    </row>
    <row r="3028" spans="1:4">
      <c r="A3028" s="51">
        <v>6863</v>
      </c>
      <c r="B3028" s="51" t="s">
        <v>3338</v>
      </c>
      <c r="C3028" s="51" t="s">
        <v>3334</v>
      </c>
      <c r="D3028" s="51" t="s">
        <v>3087</v>
      </c>
    </row>
    <row r="3029" spans="1:4">
      <c r="A3029" s="51">
        <v>6864</v>
      </c>
      <c r="B3029" s="51" t="s">
        <v>3339</v>
      </c>
      <c r="C3029" s="51" t="s">
        <v>3334</v>
      </c>
      <c r="D3029" s="51" t="s">
        <v>3087</v>
      </c>
    </row>
    <row r="3030" spans="1:4">
      <c r="A3030" s="51">
        <v>6865</v>
      </c>
      <c r="B3030" s="51" t="s">
        <v>3340</v>
      </c>
      <c r="C3030" s="51" t="s">
        <v>3334</v>
      </c>
      <c r="D3030" s="51" t="s">
        <v>3087</v>
      </c>
    </row>
    <row r="3031" spans="1:4">
      <c r="A3031" s="51">
        <v>6866</v>
      </c>
      <c r="B3031" s="51" t="s">
        <v>3341</v>
      </c>
      <c r="C3031" s="51" t="s">
        <v>3334</v>
      </c>
      <c r="D3031" s="51" t="s">
        <v>3087</v>
      </c>
    </row>
    <row r="3032" spans="1:4">
      <c r="A3032" s="51">
        <v>6872</v>
      </c>
      <c r="B3032" s="51" t="s">
        <v>3342</v>
      </c>
      <c r="C3032" s="51" t="s">
        <v>3334</v>
      </c>
      <c r="D3032" s="51" t="s">
        <v>3087</v>
      </c>
    </row>
    <row r="3033" spans="1:4">
      <c r="A3033" s="51">
        <v>6872</v>
      </c>
      <c r="B3033" s="51" t="s">
        <v>3343</v>
      </c>
      <c r="C3033" s="51" t="s">
        <v>3334</v>
      </c>
      <c r="D3033" s="51" t="s">
        <v>3087</v>
      </c>
    </row>
    <row r="3034" spans="1:4">
      <c r="A3034" s="51">
        <v>6834</v>
      </c>
      <c r="B3034" s="51" t="s">
        <v>3344</v>
      </c>
      <c r="C3034" s="51" t="s">
        <v>3344</v>
      </c>
      <c r="D3034" s="51" t="s">
        <v>3087</v>
      </c>
    </row>
    <row r="3035" spans="1:4">
      <c r="A3035" s="51">
        <v>6883</v>
      </c>
      <c r="B3035" s="51" t="s">
        <v>3345</v>
      </c>
      <c r="C3035" s="51" t="s">
        <v>3345</v>
      </c>
      <c r="D3035" s="51" t="s">
        <v>3087</v>
      </c>
    </row>
    <row r="3036" spans="1:4">
      <c r="A3036" s="51">
        <v>6826</v>
      </c>
      <c r="B3036" s="51" t="s">
        <v>3346</v>
      </c>
      <c r="C3036" s="51" t="s">
        <v>3346</v>
      </c>
      <c r="D3036" s="51" t="s">
        <v>3087</v>
      </c>
    </row>
    <row r="3037" spans="1:4">
      <c r="A3037" s="51">
        <v>6854</v>
      </c>
      <c r="B3037" s="51" t="s">
        <v>3347</v>
      </c>
      <c r="C3037" s="51" t="s">
        <v>3348</v>
      </c>
      <c r="D3037" s="51" t="s">
        <v>3087</v>
      </c>
    </row>
    <row r="3038" spans="1:4">
      <c r="A3038" s="51">
        <v>6855</v>
      </c>
      <c r="B3038" s="51" t="s">
        <v>3348</v>
      </c>
      <c r="C3038" s="51" t="s">
        <v>3348</v>
      </c>
      <c r="D3038" s="51" t="s">
        <v>3087</v>
      </c>
    </row>
    <row r="3039" spans="1:4">
      <c r="A3039" s="51">
        <v>6833</v>
      </c>
      <c r="B3039" s="51" t="s">
        <v>3349</v>
      </c>
      <c r="C3039" s="51" t="s">
        <v>3349</v>
      </c>
      <c r="D3039" s="51" t="s">
        <v>3087</v>
      </c>
    </row>
    <row r="3040" spans="1:4">
      <c r="A3040" s="51">
        <v>6835</v>
      </c>
      <c r="B3040" s="51" t="s">
        <v>3350</v>
      </c>
      <c r="C3040" s="51" t="s">
        <v>3351</v>
      </c>
      <c r="D3040" s="51" t="s">
        <v>3087</v>
      </c>
    </row>
    <row r="3041" spans="1:4">
      <c r="A3041" s="51">
        <v>6837</v>
      </c>
      <c r="B3041" s="51" t="s">
        <v>3352</v>
      </c>
      <c r="C3041" s="51" t="s">
        <v>3351</v>
      </c>
      <c r="D3041" s="51" t="s">
        <v>3087</v>
      </c>
    </row>
    <row r="3042" spans="1:4">
      <c r="A3042" s="51">
        <v>6837</v>
      </c>
      <c r="B3042" s="51" t="s">
        <v>3353</v>
      </c>
      <c r="C3042" s="51" t="s">
        <v>3351</v>
      </c>
      <c r="D3042" s="51" t="s">
        <v>3087</v>
      </c>
    </row>
    <row r="3043" spans="1:4">
      <c r="A3043" s="51">
        <v>6838</v>
      </c>
      <c r="B3043" s="51" t="s">
        <v>3354</v>
      </c>
      <c r="C3043" s="51" t="s">
        <v>3351</v>
      </c>
      <c r="D3043" s="51" t="s">
        <v>3087</v>
      </c>
    </row>
    <row r="3044" spans="1:4">
      <c r="A3044" s="51">
        <v>6838</v>
      </c>
      <c r="B3044" s="51" t="s">
        <v>3355</v>
      </c>
      <c r="C3044" s="51" t="s">
        <v>3351</v>
      </c>
      <c r="D3044" s="51" t="s">
        <v>3087</v>
      </c>
    </row>
    <row r="3045" spans="1:4">
      <c r="A3045" s="51">
        <v>6839</v>
      </c>
      <c r="B3045" s="51" t="s">
        <v>3356</v>
      </c>
      <c r="C3045" s="51" t="s">
        <v>3351</v>
      </c>
      <c r="D3045" s="51" t="s">
        <v>3087</v>
      </c>
    </row>
    <row r="3046" spans="1:4">
      <c r="A3046" s="51">
        <v>6710</v>
      </c>
      <c r="B3046" s="51" t="s">
        <v>3357</v>
      </c>
      <c r="C3046" s="51" t="s">
        <v>3357</v>
      </c>
      <c r="D3046" s="51" t="s">
        <v>3087</v>
      </c>
    </row>
    <row r="3047" spans="1:4">
      <c r="A3047" s="51">
        <v>6526</v>
      </c>
      <c r="B3047" s="51" t="s">
        <v>3358</v>
      </c>
      <c r="C3047" s="51" t="s">
        <v>3359</v>
      </c>
      <c r="D3047" s="51" t="s">
        <v>3087</v>
      </c>
    </row>
    <row r="3048" spans="1:4">
      <c r="A3048" s="51">
        <v>6527</v>
      </c>
      <c r="B3048" s="51" t="s">
        <v>3360</v>
      </c>
      <c r="C3048" s="51" t="s">
        <v>3359</v>
      </c>
      <c r="D3048" s="51" t="s">
        <v>3087</v>
      </c>
    </row>
    <row r="3049" spans="1:4">
      <c r="A3049" s="51">
        <v>6703</v>
      </c>
      <c r="B3049" s="51" t="s">
        <v>3361</v>
      </c>
      <c r="C3049" s="51" t="s">
        <v>3359</v>
      </c>
      <c r="D3049" s="51" t="s">
        <v>3087</v>
      </c>
    </row>
    <row r="3050" spans="1:4">
      <c r="A3050" s="51">
        <v>6705</v>
      </c>
      <c r="B3050" s="51" t="s">
        <v>3362</v>
      </c>
      <c r="C3050" s="51" t="s">
        <v>3359</v>
      </c>
      <c r="D3050" s="51" t="s">
        <v>3087</v>
      </c>
    </row>
    <row r="3051" spans="1:4">
      <c r="A3051" s="51">
        <v>6707</v>
      </c>
      <c r="B3051" s="51" t="s">
        <v>3363</v>
      </c>
      <c r="C3051" s="51" t="s">
        <v>3359</v>
      </c>
      <c r="D3051" s="51" t="s">
        <v>3087</v>
      </c>
    </row>
    <row r="3052" spans="1:4">
      <c r="A3052" s="51">
        <v>6685</v>
      </c>
      <c r="B3052" s="51" t="s">
        <v>3364</v>
      </c>
      <c r="C3052" s="51" t="s">
        <v>3364</v>
      </c>
      <c r="D3052" s="51" t="s">
        <v>3087</v>
      </c>
    </row>
    <row r="3053" spans="1:4">
      <c r="A3053" s="51">
        <v>6683</v>
      </c>
      <c r="B3053" s="51" t="s">
        <v>3365</v>
      </c>
      <c r="C3053" s="51" t="s">
        <v>3366</v>
      </c>
      <c r="D3053" s="51" t="s">
        <v>3087</v>
      </c>
    </row>
    <row r="3054" spans="1:4">
      <c r="A3054" s="51">
        <v>6684</v>
      </c>
      <c r="B3054" s="51" t="s">
        <v>3366</v>
      </c>
      <c r="C3054" s="51" t="s">
        <v>3366</v>
      </c>
      <c r="D3054" s="51" t="s">
        <v>3087</v>
      </c>
    </row>
    <row r="3055" spans="1:4">
      <c r="A3055" s="51">
        <v>6684</v>
      </c>
      <c r="B3055" s="51" t="s">
        <v>3367</v>
      </c>
      <c r="C3055" s="51" t="s">
        <v>3366</v>
      </c>
      <c r="D3055" s="51" t="s">
        <v>3087</v>
      </c>
    </row>
    <row r="3056" spans="1:4">
      <c r="A3056" s="51">
        <v>6683</v>
      </c>
      <c r="B3056" s="51" t="s">
        <v>3368</v>
      </c>
      <c r="C3056" s="51" t="s">
        <v>3368</v>
      </c>
      <c r="D3056" s="51" t="s">
        <v>3087</v>
      </c>
    </row>
    <row r="3057" spans="1:4">
      <c r="A3057" s="51">
        <v>6675</v>
      </c>
      <c r="B3057" s="51" t="s">
        <v>3369</v>
      </c>
      <c r="C3057" s="51" t="s">
        <v>3369</v>
      </c>
      <c r="D3057" s="51" t="s">
        <v>3087</v>
      </c>
    </row>
    <row r="3058" spans="1:4">
      <c r="A3058" s="51">
        <v>6676</v>
      </c>
      <c r="B3058" s="51" t="s">
        <v>3370</v>
      </c>
      <c r="C3058" s="51" t="s">
        <v>3369</v>
      </c>
      <c r="D3058" s="51" t="s">
        <v>3087</v>
      </c>
    </row>
    <row r="3059" spans="1:4">
      <c r="A3059" s="51">
        <v>6690</v>
      </c>
      <c r="B3059" s="51" t="s">
        <v>3371</v>
      </c>
      <c r="C3059" s="51" t="s">
        <v>3369</v>
      </c>
      <c r="D3059" s="51" t="s">
        <v>3087</v>
      </c>
    </row>
    <row r="3060" spans="1:4">
      <c r="A3060" s="51">
        <v>6690</v>
      </c>
      <c r="B3060" s="51" t="s">
        <v>3372</v>
      </c>
      <c r="C3060" s="51" t="s">
        <v>3369</v>
      </c>
      <c r="D3060" s="51" t="s">
        <v>3087</v>
      </c>
    </row>
    <row r="3061" spans="1:4">
      <c r="A3061" s="51">
        <v>6682</v>
      </c>
      <c r="B3061" s="51" t="s">
        <v>3373</v>
      </c>
      <c r="C3061" s="51" t="s">
        <v>3373</v>
      </c>
      <c r="D3061" s="51" t="s">
        <v>3087</v>
      </c>
    </row>
    <row r="3062" spans="1:4">
      <c r="A3062" s="51">
        <v>6673</v>
      </c>
      <c r="B3062" s="51" t="s">
        <v>3374</v>
      </c>
      <c r="C3062" s="51" t="s">
        <v>3374</v>
      </c>
      <c r="D3062" s="51" t="s">
        <v>3087</v>
      </c>
    </row>
    <row r="3063" spans="1:4">
      <c r="A3063" s="51">
        <v>6674</v>
      </c>
      <c r="B3063" s="51" t="s">
        <v>3375</v>
      </c>
      <c r="C3063" s="51" t="s">
        <v>3374</v>
      </c>
      <c r="D3063" s="51" t="s">
        <v>3087</v>
      </c>
    </row>
    <row r="3064" spans="1:4">
      <c r="A3064" s="51">
        <v>6674</v>
      </c>
      <c r="B3064" s="51" t="s">
        <v>3376</v>
      </c>
      <c r="C3064" s="51" t="s">
        <v>3374</v>
      </c>
      <c r="D3064" s="51" t="s">
        <v>3087</v>
      </c>
    </row>
    <row r="3065" spans="1:4">
      <c r="A3065" s="51">
        <v>6677</v>
      </c>
      <c r="B3065" s="51" t="s">
        <v>3377</v>
      </c>
      <c r="C3065" s="51" t="s">
        <v>3374</v>
      </c>
      <c r="D3065" s="51" t="s">
        <v>3087</v>
      </c>
    </row>
    <row r="3066" spans="1:4">
      <c r="A3066" s="51">
        <v>6677</v>
      </c>
      <c r="B3066" s="51" t="s">
        <v>3378</v>
      </c>
      <c r="C3066" s="51" t="s">
        <v>3374</v>
      </c>
      <c r="D3066" s="51" t="s">
        <v>3087</v>
      </c>
    </row>
    <row r="3067" spans="1:4">
      <c r="A3067" s="51">
        <v>6678</v>
      </c>
      <c r="B3067" s="51" t="s">
        <v>3379</v>
      </c>
      <c r="C3067" s="51" t="s">
        <v>3374</v>
      </c>
      <c r="D3067" s="51" t="s">
        <v>3087</v>
      </c>
    </row>
    <row r="3068" spans="1:4">
      <c r="A3068" s="51">
        <v>6678</v>
      </c>
      <c r="B3068" s="51" t="s">
        <v>3380</v>
      </c>
      <c r="C3068" s="51" t="s">
        <v>3374</v>
      </c>
      <c r="D3068" s="51" t="s">
        <v>3087</v>
      </c>
    </row>
    <row r="3069" spans="1:4">
      <c r="A3069" s="51">
        <v>6678</v>
      </c>
      <c r="B3069" s="51" t="s">
        <v>3381</v>
      </c>
      <c r="C3069" s="51" t="s">
        <v>3374</v>
      </c>
      <c r="D3069" s="51" t="s">
        <v>3087</v>
      </c>
    </row>
    <row r="3070" spans="1:4">
      <c r="A3070" s="51">
        <v>6692</v>
      </c>
      <c r="B3070" s="51" t="s">
        <v>3382</v>
      </c>
      <c r="C3070" s="51" t="s">
        <v>3383</v>
      </c>
      <c r="D3070" s="51" t="s">
        <v>3087</v>
      </c>
    </row>
    <row r="3071" spans="1:4">
      <c r="A3071" s="51">
        <v>6692</v>
      </c>
      <c r="B3071" s="51" t="s">
        <v>3384</v>
      </c>
      <c r="C3071" s="51" t="s">
        <v>3383</v>
      </c>
      <c r="D3071" s="51" t="s">
        <v>3087</v>
      </c>
    </row>
    <row r="3072" spans="1:4">
      <c r="A3072" s="51">
        <v>6693</v>
      </c>
      <c r="B3072" s="51" t="s">
        <v>3385</v>
      </c>
      <c r="C3072" s="51" t="s">
        <v>3383</v>
      </c>
      <c r="D3072" s="51" t="s">
        <v>3087</v>
      </c>
    </row>
    <row r="3073" spans="1:4">
      <c r="A3073" s="51">
        <v>6694</v>
      </c>
      <c r="B3073" s="51" t="s">
        <v>3386</v>
      </c>
      <c r="C3073" s="51" t="s">
        <v>3383</v>
      </c>
      <c r="D3073" s="51" t="s">
        <v>3087</v>
      </c>
    </row>
    <row r="3074" spans="1:4">
      <c r="A3074" s="51">
        <v>6695</v>
      </c>
      <c r="B3074" s="51" t="s">
        <v>3387</v>
      </c>
      <c r="C3074" s="51" t="s">
        <v>3383</v>
      </c>
      <c r="D3074" s="51" t="s">
        <v>3087</v>
      </c>
    </row>
    <row r="3075" spans="1:4">
      <c r="A3075" s="51">
        <v>6695</v>
      </c>
      <c r="B3075" s="51" t="s">
        <v>3388</v>
      </c>
      <c r="C3075" s="51" t="s">
        <v>3383</v>
      </c>
      <c r="D3075" s="51" t="s">
        <v>3087</v>
      </c>
    </row>
    <row r="3076" spans="1:4">
      <c r="A3076" s="51">
        <v>6696</v>
      </c>
      <c r="B3076" s="51" t="s">
        <v>3389</v>
      </c>
      <c r="C3076" s="51" t="s">
        <v>3383</v>
      </c>
      <c r="D3076" s="51" t="s">
        <v>3087</v>
      </c>
    </row>
    <row r="3077" spans="1:4">
      <c r="A3077" s="51">
        <v>6670</v>
      </c>
      <c r="B3077" s="51" t="s">
        <v>3390</v>
      </c>
      <c r="C3077" s="51" t="s">
        <v>3391</v>
      </c>
      <c r="D3077" s="51" t="s">
        <v>3087</v>
      </c>
    </row>
    <row r="3078" spans="1:4">
      <c r="A3078" s="51">
        <v>6672</v>
      </c>
      <c r="B3078" s="51" t="s">
        <v>3392</v>
      </c>
      <c r="C3078" s="51" t="s">
        <v>3391</v>
      </c>
      <c r="D3078" s="51" t="s">
        <v>3087</v>
      </c>
    </row>
    <row r="3079" spans="1:4">
      <c r="A3079" s="51">
        <v>6809</v>
      </c>
      <c r="B3079" s="51" t="s">
        <v>3311</v>
      </c>
      <c r="C3079" s="51" t="s">
        <v>3393</v>
      </c>
      <c r="D3079" s="51" t="s">
        <v>3087</v>
      </c>
    </row>
    <row r="3080" spans="1:4">
      <c r="A3080" s="51">
        <v>6652</v>
      </c>
      <c r="B3080" s="51" t="s">
        <v>3394</v>
      </c>
      <c r="C3080" s="51" t="s">
        <v>3395</v>
      </c>
      <c r="D3080" s="51" t="s">
        <v>3087</v>
      </c>
    </row>
    <row r="3081" spans="1:4">
      <c r="A3081" s="51">
        <v>6653</v>
      </c>
      <c r="B3081" s="51" t="s">
        <v>3396</v>
      </c>
      <c r="C3081" s="51" t="s">
        <v>3395</v>
      </c>
      <c r="D3081" s="51" t="s">
        <v>3087</v>
      </c>
    </row>
    <row r="3082" spans="1:4">
      <c r="A3082" s="51">
        <v>6654</v>
      </c>
      <c r="B3082" s="51" t="s">
        <v>3397</v>
      </c>
      <c r="C3082" s="51" t="s">
        <v>3395</v>
      </c>
      <c r="D3082" s="51" t="s">
        <v>3087</v>
      </c>
    </row>
    <row r="3083" spans="1:4">
      <c r="A3083" s="51">
        <v>6655</v>
      </c>
      <c r="B3083" s="51" t="s">
        <v>3398</v>
      </c>
      <c r="C3083" s="51" t="s">
        <v>3399</v>
      </c>
      <c r="D3083" s="51" t="s">
        <v>3087</v>
      </c>
    </row>
    <row r="3084" spans="1:4">
      <c r="A3084" s="51">
        <v>6655</v>
      </c>
      <c r="B3084" s="51" t="s">
        <v>3400</v>
      </c>
      <c r="C3084" s="51" t="s">
        <v>3399</v>
      </c>
      <c r="D3084" s="51" t="s">
        <v>3087</v>
      </c>
    </row>
    <row r="3085" spans="1:4">
      <c r="A3085" s="51">
        <v>6655</v>
      </c>
      <c r="B3085" s="51" t="s">
        <v>3401</v>
      </c>
      <c r="C3085" s="51" t="s">
        <v>3399</v>
      </c>
      <c r="D3085" s="51" t="s">
        <v>3087</v>
      </c>
    </row>
    <row r="3086" spans="1:4">
      <c r="A3086" s="51">
        <v>6656</v>
      </c>
      <c r="B3086" s="51" t="s">
        <v>3402</v>
      </c>
      <c r="C3086" s="51" t="s">
        <v>3399</v>
      </c>
      <c r="D3086" s="51" t="s">
        <v>3087</v>
      </c>
    </row>
    <row r="3087" spans="1:4">
      <c r="A3087" s="51">
        <v>6657</v>
      </c>
      <c r="B3087" s="51" t="s">
        <v>3403</v>
      </c>
      <c r="C3087" s="51" t="s">
        <v>3399</v>
      </c>
      <c r="D3087" s="51" t="s">
        <v>3087</v>
      </c>
    </row>
    <row r="3088" spans="1:4">
      <c r="A3088" s="51">
        <v>6658</v>
      </c>
      <c r="B3088" s="51" t="s">
        <v>3404</v>
      </c>
      <c r="C3088" s="51" t="s">
        <v>3399</v>
      </c>
      <c r="D3088" s="51" t="s">
        <v>3087</v>
      </c>
    </row>
    <row r="3089" spans="1:4">
      <c r="A3089" s="51">
        <v>6659</v>
      </c>
      <c r="B3089" s="51" t="s">
        <v>3405</v>
      </c>
      <c r="C3089" s="51" t="s">
        <v>3399</v>
      </c>
      <c r="D3089" s="51" t="s">
        <v>3087</v>
      </c>
    </row>
    <row r="3090" spans="1:4">
      <c r="A3090" s="51">
        <v>6659</v>
      </c>
      <c r="B3090" s="51" t="s">
        <v>3406</v>
      </c>
      <c r="C3090" s="51" t="s">
        <v>3399</v>
      </c>
      <c r="D3090" s="51" t="s">
        <v>3087</v>
      </c>
    </row>
    <row r="3091" spans="1:4">
      <c r="A3091" s="51">
        <v>6571</v>
      </c>
      <c r="B3091" s="51" t="s">
        <v>3407</v>
      </c>
      <c r="C3091" s="51" t="s">
        <v>3408</v>
      </c>
      <c r="D3091" s="51" t="s">
        <v>3087</v>
      </c>
    </row>
    <row r="3092" spans="1:4">
      <c r="A3092" s="51">
        <v>6572</v>
      </c>
      <c r="B3092" s="51" t="s">
        <v>3409</v>
      </c>
      <c r="C3092" s="51" t="s">
        <v>3408</v>
      </c>
      <c r="D3092" s="51" t="s">
        <v>3087</v>
      </c>
    </row>
    <row r="3093" spans="1:4">
      <c r="A3093" s="51">
        <v>6573</v>
      </c>
      <c r="B3093" s="51" t="s">
        <v>3410</v>
      </c>
      <c r="C3093" s="51" t="s">
        <v>3408</v>
      </c>
      <c r="D3093" s="51" t="s">
        <v>3087</v>
      </c>
    </row>
    <row r="3094" spans="1:4">
      <c r="A3094" s="51">
        <v>6574</v>
      </c>
      <c r="B3094" s="51" t="s">
        <v>3411</v>
      </c>
      <c r="C3094" s="51" t="s">
        <v>3408</v>
      </c>
      <c r="D3094" s="51" t="s">
        <v>3087</v>
      </c>
    </row>
    <row r="3095" spans="1:4">
      <c r="A3095" s="51">
        <v>6575</v>
      </c>
      <c r="B3095" s="51" t="s">
        <v>3412</v>
      </c>
      <c r="C3095" s="51" t="s">
        <v>3408</v>
      </c>
      <c r="D3095" s="51" t="s">
        <v>3087</v>
      </c>
    </row>
    <row r="3096" spans="1:4">
      <c r="A3096" s="51">
        <v>6575</v>
      </c>
      <c r="B3096" s="51" t="s">
        <v>3413</v>
      </c>
      <c r="C3096" s="51" t="s">
        <v>3408</v>
      </c>
      <c r="D3096" s="51" t="s">
        <v>3087</v>
      </c>
    </row>
    <row r="3097" spans="1:4">
      <c r="A3097" s="51">
        <v>6576</v>
      </c>
      <c r="B3097" s="51" t="s">
        <v>3414</v>
      </c>
      <c r="C3097" s="51" t="s">
        <v>3408</v>
      </c>
      <c r="D3097" s="51" t="s">
        <v>3087</v>
      </c>
    </row>
    <row r="3098" spans="1:4">
      <c r="A3098" s="51">
        <v>6577</v>
      </c>
      <c r="B3098" s="51" t="s">
        <v>3415</v>
      </c>
      <c r="C3098" s="51" t="s">
        <v>3408</v>
      </c>
      <c r="D3098" s="51" t="s">
        <v>3087</v>
      </c>
    </row>
    <row r="3099" spans="1:4">
      <c r="A3099" s="51">
        <v>6578</v>
      </c>
      <c r="B3099" s="51" t="s">
        <v>3416</v>
      </c>
      <c r="C3099" s="51" t="s">
        <v>3408</v>
      </c>
      <c r="D3099" s="51" t="s">
        <v>3087</v>
      </c>
    </row>
    <row r="3100" spans="1:4">
      <c r="A3100" s="51">
        <v>6579</v>
      </c>
      <c r="B3100" s="51" t="s">
        <v>3417</v>
      </c>
      <c r="C3100" s="51" t="s">
        <v>3408</v>
      </c>
      <c r="D3100" s="51" t="s">
        <v>3087</v>
      </c>
    </row>
    <row r="3101" spans="1:4">
      <c r="A3101" s="51">
        <v>6594</v>
      </c>
      <c r="B3101" s="51" t="s">
        <v>3418</v>
      </c>
      <c r="C3101" s="51" t="s">
        <v>3408</v>
      </c>
      <c r="D3101" s="51" t="s">
        <v>3087</v>
      </c>
    </row>
    <row r="3102" spans="1:4">
      <c r="A3102" s="51">
        <v>6631</v>
      </c>
      <c r="B3102" s="51" t="s">
        <v>3419</v>
      </c>
      <c r="C3102" s="51" t="s">
        <v>3420</v>
      </c>
      <c r="D3102" s="51" t="s">
        <v>3087</v>
      </c>
    </row>
    <row r="3103" spans="1:4">
      <c r="A3103" s="51">
        <v>6632</v>
      </c>
      <c r="B3103" s="51" t="s">
        <v>3421</v>
      </c>
      <c r="C3103" s="51" t="s">
        <v>3420</v>
      </c>
      <c r="D3103" s="51" t="s">
        <v>3087</v>
      </c>
    </row>
    <row r="3104" spans="1:4">
      <c r="A3104" s="51">
        <v>6633</v>
      </c>
      <c r="B3104" s="51" t="s">
        <v>3170</v>
      </c>
      <c r="C3104" s="51" t="s">
        <v>3420</v>
      </c>
      <c r="D3104" s="51" t="s">
        <v>3087</v>
      </c>
    </row>
    <row r="3105" spans="1:4">
      <c r="A3105" s="51">
        <v>6634</v>
      </c>
      <c r="B3105" s="51" t="s">
        <v>3422</v>
      </c>
      <c r="C3105" s="51" t="s">
        <v>3420</v>
      </c>
      <c r="D3105" s="51" t="s">
        <v>3087</v>
      </c>
    </row>
    <row r="3106" spans="1:4">
      <c r="A3106" s="51">
        <v>6635</v>
      </c>
      <c r="B3106" s="51" t="s">
        <v>3423</v>
      </c>
      <c r="C3106" s="51" t="s">
        <v>3420</v>
      </c>
      <c r="D3106" s="51" t="s">
        <v>3087</v>
      </c>
    </row>
    <row r="3107" spans="1:4">
      <c r="A3107" s="51">
        <v>6636</v>
      </c>
      <c r="B3107" s="51" t="s">
        <v>3424</v>
      </c>
      <c r="C3107" s="51" t="s">
        <v>3420</v>
      </c>
      <c r="D3107" s="51" t="s">
        <v>3087</v>
      </c>
    </row>
    <row r="3108" spans="1:4">
      <c r="A3108" s="51">
        <v>6637</v>
      </c>
      <c r="B3108" s="51" t="s">
        <v>3425</v>
      </c>
      <c r="C3108" s="51" t="s">
        <v>3420</v>
      </c>
      <c r="D3108" s="51" t="s">
        <v>3087</v>
      </c>
    </row>
    <row r="3109" spans="1:4">
      <c r="A3109" s="51">
        <v>1860</v>
      </c>
      <c r="B3109" s="51" t="s">
        <v>3426</v>
      </c>
      <c r="C3109" s="51" t="s">
        <v>3426</v>
      </c>
      <c r="D3109" s="51" t="s">
        <v>3427</v>
      </c>
    </row>
    <row r="3110" spans="1:4">
      <c r="A3110" s="51">
        <v>1880</v>
      </c>
      <c r="B3110" s="51" t="s">
        <v>3428</v>
      </c>
      <c r="C3110" s="51" t="s">
        <v>3428</v>
      </c>
      <c r="D3110" s="51" t="s">
        <v>3427</v>
      </c>
    </row>
    <row r="3111" spans="1:4">
      <c r="A3111" s="51">
        <v>1880</v>
      </c>
      <c r="B3111" s="51" t="s">
        <v>3429</v>
      </c>
      <c r="C3111" s="51" t="s">
        <v>3428</v>
      </c>
      <c r="D3111" s="51" t="s">
        <v>3427</v>
      </c>
    </row>
    <row r="3112" spans="1:4">
      <c r="A3112" s="51">
        <v>1880</v>
      </c>
      <c r="B3112" s="51" t="s">
        <v>3430</v>
      </c>
      <c r="C3112" s="51" t="s">
        <v>3428</v>
      </c>
      <c r="D3112" s="51" t="s">
        <v>3427</v>
      </c>
    </row>
    <row r="3113" spans="1:4">
      <c r="A3113" s="51">
        <v>1880</v>
      </c>
      <c r="B3113" s="51" t="s">
        <v>3431</v>
      </c>
      <c r="C3113" s="51" t="s">
        <v>3428</v>
      </c>
      <c r="D3113" s="51" t="s">
        <v>3427</v>
      </c>
    </row>
    <row r="3114" spans="1:4">
      <c r="A3114" s="51">
        <v>1880</v>
      </c>
      <c r="B3114" s="51" t="s">
        <v>3432</v>
      </c>
      <c r="C3114" s="51" t="s">
        <v>3428</v>
      </c>
      <c r="D3114" s="51" t="s">
        <v>3427</v>
      </c>
    </row>
    <row r="3115" spans="1:4">
      <c r="A3115" s="51">
        <v>1846</v>
      </c>
      <c r="B3115" s="51" t="s">
        <v>3433</v>
      </c>
      <c r="C3115" s="51" t="s">
        <v>3433</v>
      </c>
      <c r="D3115" s="51" t="s">
        <v>3427</v>
      </c>
    </row>
    <row r="3116" spans="1:4">
      <c r="A3116" s="51">
        <v>1856</v>
      </c>
      <c r="B3116" s="51" t="s">
        <v>3434</v>
      </c>
      <c r="C3116" s="51" t="s">
        <v>3434</v>
      </c>
      <c r="D3116" s="51" t="s">
        <v>3427</v>
      </c>
    </row>
    <row r="3117" spans="1:4">
      <c r="A3117" s="51">
        <v>1882</v>
      </c>
      <c r="B3117" s="51" t="s">
        <v>3435</v>
      </c>
      <c r="C3117" s="51" t="s">
        <v>3435</v>
      </c>
      <c r="D3117" s="51" t="s">
        <v>3427</v>
      </c>
    </row>
    <row r="3118" spans="1:4">
      <c r="A3118" s="51">
        <v>1892</v>
      </c>
      <c r="B3118" s="51" t="s">
        <v>3436</v>
      </c>
      <c r="C3118" s="51" t="s">
        <v>3437</v>
      </c>
      <c r="D3118" s="51" t="s">
        <v>3427</v>
      </c>
    </row>
    <row r="3119" spans="1:4">
      <c r="A3119" s="51">
        <v>1892</v>
      </c>
      <c r="B3119" s="51" t="s">
        <v>3438</v>
      </c>
      <c r="C3119" s="51" t="s">
        <v>3437</v>
      </c>
      <c r="D3119" s="51" t="s">
        <v>3427</v>
      </c>
    </row>
    <row r="3120" spans="1:4">
      <c r="A3120" s="51">
        <v>1892</v>
      </c>
      <c r="B3120" s="51" t="s">
        <v>3439</v>
      </c>
      <c r="C3120" s="51" t="s">
        <v>3437</v>
      </c>
      <c r="D3120" s="51" t="s">
        <v>3427</v>
      </c>
    </row>
    <row r="3121" spans="1:4">
      <c r="A3121" s="51">
        <v>1854</v>
      </c>
      <c r="B3121" s="51" t="s">
        <v>3440</v>
      </c>
      <c r="C3121" s="51" t="s">
        <v>3440</v>
      </c>
      <c r="D3121" s="51" t="s">
        <v>3427</v>
      </c>
    </row>
    <row r="3122" spans="1:4">
      <c r="A3122" s="51">
        <v>1845</v>
      </c>
      <c r="B3122" s="51" t="s">
        <v>3441</v>
      </c>
      <c r="C3122" s="51" t="s">
        <v>3441</v>
      </c>
      <c r="D3122" s="51" t="s">
        <v>3427</v>
      </c>
    </row>
    <row r="3123" spans="1:4">
      <c r="A3123" s="51">
        <v>1867</v>
      </c>
      <c r="B3123" s="51" t="s">
        <v>3442</v>
      </c>
      <c r="C3123" s="51" t="s">
        <v>3443</v>
      </c>
      <c r="D3123" s="51" t="s">
        <v>3427</v>
      </c>
    </row>
    <row r="3124" spans="1:4">
      <c r="A3124" s="51">
        <v>1867</v>
      </c>
      <c r="B3124" s="51" t="s">
        <v>3444</v>
      </c>
      <c r="C3124" s="51" t="s">
        <v>3443</v>
      </c>
      <c r="D3124" s="51" t="s">
        <v>3427</v>
      </c>
    </row>
    <row r="3125" spans="1:4">
      <c r="A3125" s="51">
        <v>1867</v>
      </c>
      <c r="B3125" s="51" t="s">
        <v>3445</v>
      </c>
      <c r="C3125" s="51" t="s">
        <v>3443</v>
      </c>
      <c r="D3125" s="51" t="s">
        <v>3427</v>
      </c>
    </row>
    <row r="3126" spans="1:4">
      <c r="A3126" s="51">
        <v>1884</v>
      </c>
      <c r="B3126" s="51" t="s">
        <v>3446</v>
      </c>
      <c r="C3126" s="51" t="s">
        <v>3443</v>
      </c>
      <c r="D3126" s="51" t="s">
        <v>3427</v>
      </c>
    </row>
    <row r="3127" spans="1:4">
      <c r="A3127" s="51">
        <v>1884</v>
      </c>
      <c r="B3127" s="51" t="s">
        <v>3447</v>
      </c>
      <c r="C3127" s="51" t="s">
        <v>3443</v>
      </c>
      <c r="D3127" s="51" t="s">
        <v>3427</v>
      </c>
    </row>
    <row r="3128" spans="1:4">
      <c r="A3128" s="51">
        <v>1884</v>
      </c>
      <c r="B3128" s="51" t="s">
        <v>3448</v>
      </c>
      <c r="C3128" s="51" t="s">
        <v>3443</v>
      </c>
      <c r="D3128" s="51" t="s">
        <v>3427</v>
      </c>
    </row>
    <row r="3129" spans="1:4">
      <c r="A3129" s="51">
        <v>1885</v>
      </c>
      <c r="B3129" s="51" t="s">
        <v>3449</v>
      </c>
      <c r="C3129" s="51" t="s">
        <v>3443</v>
      </c>
      <c r="D3129" s="51" t="s">
        <v>3427</v>
      </c>
    </row>
    <row r="3130" spans="1:4">
      <c r="A3130" s="51">
        <v>1862</v>
      </c>
      <c r="B3130" s="51" t="s">
        <v>3450</v>
      </c>
      <c r="C3130" s="51" t="s">
        <v>3451</v>
      </c>
      <c r="D3130" s="51" t="s">
        <v>3427</v>
      </c>
    </row>
    <row r="3131" spans="1:4">
      <c r="A3131" s="51">
        <v>1862</v>
      </c>
      <c r="B3131" s="51" t="s">
        <v>3452</v>
      </c>
      <c r="C3131" s="51" t="s">
        <v>3451</v>
      </c>
      <c r="D3131" s="51" t="s">
        <v>3427</v>
      </c>
    </row>
    <row r="3132" spans="1:4">
      <c r="A3132" s="51">
        <v>1863</v>
      </c>
      <c r="B3132" s="51" t="s">
        <v>3453</v>
      </c>
      <c r="C3132" s="51" t="s">
        <v>3451</v>
      </c>
      <c r="D3132" s="51" t="s">
        <v>3427</v>
      </c>
    </row>
    <row r="3133" spans="1:4">
      <c r="A3133" s="51">
        <v>1866</v>
      </c>
      <c r="B3133" s="51" t="s">
        <v>3454</v>
      </c>
      <c r="C3133" s="51" t="s">
        <v>3451</v>
      </c>
      <c r="D3133" s="51" t="s">
        <v>3427</v>
      </c>
    </row>
    <row r="3134" spans="1:4">
      <c r="A3134" s="51">
        <v>1864</v>
      </c>
      <c r="B3134" s="51" t="s">
        <v>3455</v>
      </c>
      <c r="C3134" s="51" t="s">
        <v>3456</v>
      </c>
      <c r="D3134" s="51" t="s">
        <v>3427</v>
      </c>
    </row>
    <row r="3135" spans="1:4">
      <c r="A3135" s="51">
        <v>1865</v>
      </c>
      <c r="B3135" s="51" t="s">
        <v>3457</v>
      </c>
      <c r="C3135" s="51" t="s">
        <v>3456</v>
      </c>
      <c r="D3135" s="51" t="s">
        <v>3427</v>
      </c>
    </row>
    <row r="3136" spans="1:4">
      <c r="A3136" s="51">
        <v>1847</v>
      </c>
      <c r="B3136" s="51" t="s">
        <v>3458</v>
      </c>
      <c r="C3136" s="51" t="s">
        <v>3458</v>
      </c>
      <c r="D3136" s="51" t="s">
        <v>3427</v>
      </c>
    </row>
    <row r="3137" spans="1:4">
      <c r="A3137" s="51">
        <v>1852</v>
      </c>
      <c r="B3137" s="51" t="s">
        <v>3459</v>
      </c>
      <c r="C3137" s="51" t="s">
        <v>3460</v>
      </c>
      <c r="D3137" s="51" t="s">
        <v>3427</v>
      </c>
    </row>
    <row r="3138" spans="1:4">
      <c r="A3138" s="51">
        <v>1844</v>
      </c>
      <c r="B3138" s="51" t="s">
        <v>3461</v>
      </c>
      <c r="C3138" s="51" t="s">
        <v>3462</v>
      </c>
      <c r="D3138" s="51" t="s">
        <v>3427</v>
      </c>
    </row>
    <row r="3139" spans="1:4">
      <c r="A3139" s="51">
        <v>1853</v>
      </c>
      <c r="B3139" s="51" t="s">
        <v>3463</v>
      </c>
      <c r="C3139" s="51" t="s">
        <v>3463</v>
      </c>
      <c r="D3139" s="51" t="s">
        <v>3427</v>
      </c>
    </row>
    <row r="3140" spans="1:4">
      <c r="A3140" s="51">
        <v>1170</v>
      </c>
      <c r="B3140" s="51" t="s">
        <v>3464</v>
      </c>
      <c r="C3140" s="51" t="s">
        <v>3464</v>
      </c>
      <c r="D3140" s="51" t="s">
        <v>3427</v>
      </c>
    </row>
    <row r="3141" spans="1:4">
      <c r="A3141" s="51">
        <v>1174</v>
      </c>
      <c r="B3141" s="51" t="s">
        <v>3465</v>
      </c>
      <c r="C3141" s="51" t="s">
        <v>3464</v>
      </c>
      <c r="D3141" s="51" t="s">
        <v>3427</v>
      </c>
    </row>
    <row r="3142" spans="1:4">
      <c r="A3142" s="51">
        <v>1174</v>
      </c>
      <c r="B3142" s="51" t="s">
        <v>3466</v>
      </c>
      <c r="C3142" s="51" t="s">
        <v>3464</v>
      </c>
      <c r="D3142" s="51" t="s">
        <v>3427</v>
      </c>
    </row>
    <row r="3143" spans="1:4">
      <c r="A3143" s="51">
        <v>1144</v>
      </c>
      <c r="B3143" s="51" t="s">
        <v>3467</v>
      </c>
      <c r="C3143" s="51" t="s">
        <v>3467</v>
      </c>
      <c r="D3143" s="51" t="s">
        <v>3427</v>
      </c>
    </row>
    <row r="3144" spans="1:4">
      <c r="A3144" s="51">
        <v>1149</v>
      </c>
      <c r="B3144" s="51" t="s">
        <v>3468</v>
      </c>
      <c r="C3144" s="51" t="s">
        <v>3468</v>
      </c>
      <c r="D3144" s="51" t="s">
        <v>3427</v>
      </c>
    </row>
    <row r="3145" spans="1:4">
      <c r="A3145" s="51">
        <v>1145</v>
      </c>
      <c r="B3145" s="51" t="s">
        <v>3469</v>
      </c>
      <c r="C3145" s="51" t="s">
        <v>3469</v>
      </c>
      <c r="D3145" s="51" t="s">
        <v>3427</v>
      </c>
    </row>
    <row r="3146" spans="1:4">
      <c r="A3146" s="51">
        <v>1172</v>
      </c>
      <c r="B3146" s="51" t="s">
        <v>3470</v>
      </c>
      <c r="C3146" s="51" t="s">
        <v>3470</v>
      </c>
      <c r="D3146" s="51" t="s">
        <v>3427</v>
      </c>
    </row>
    <row r="3147" spans="1:4">
      <c r="A3147" s="51">
        <v>1173</v>
      </c>
      <c r="B3147" s="51" t="s">
        <v>3471</v>
      </c>
      <c r="C3147" s="51" t="s">
        <v>3471</v>
      </c>
      <c r="D3147" s="51" t="s">
        <v>3427</v>
      </c>
    </row>
    <row r="3148" spans="1:4">
      <c r="A3148" s="51">
        <v>1188</v>
      </c>
      <c r="B3148" s="51" t="s">
        <v>3472</v>
      </c>
      <c r="C3148" s="51" t="s">
        <v>3472</v>
      </c>
      <c r="D3148" s="51" t="s">
        <v>3427</v>
      </c>
    </row>
    <row r="3149" spans="1:4">
      <c r="A3149" s="51">
        <v>1261</v>
      </c>
      <c r="B3149" s="51" t="s">
        <v>3473</v>
      </c>
      <c r="C3149" s="51" t="s">
        <v>3473</v>
      </c>
      <c r="D3149" s="51" t="s">
        <v>3427</v>
      </c>
    </row>
    <row r="3150" spans="1:4">
      <c r="A3150" s="51">
        <v>1261</v>
      </c>
      <c r="B3150" s="51" t="s">
        <v>3474</v>
      </c>
      <c r="C3150" s="51" t="s">
        <v>3474</v>
      </c>
      <c r="D3150" s="51" t="s">
        <v>3427</v>
      </c>
    </row>
    <row r="3151" spans="1:4">
      <c r="A3151" s="51">
        <v>1146</v>
      </c>
      <c r="B3151" s="51" t="s">
        <v>3475</v>
      </c>
      <c r="C3151" s="51" t="s">
        <v>3476</v>
      </c>
      <c r="D3151" s="51" t="s">
        <v>3427</v>
      </c>
    </row>
    <row r="3152" spans="1:4">
      <c r="A3152" s="51">
        <v>1188</v>
      </c>
      <c r="B3152" s="51" t="s">
        <v>3477</v>
      </c>
      <c r="C3152" s="51" t="s">
        <v>3478</v>
      </c>
      <c r="D3152" s="51" t="s">
        <v>3427</v>
      </c>
    </row>
    <row r="3153" spans="1:4">
      <c r="A3153" s="51">
        <v>1176</v>
      </c>
      <c r="B3153" s="51" t="s">
        <v>3479</v>
      </c>
      <c r="C3153" s="51" t="s">
        <v>3480</v>
      </c>
      <c r="D3153" s="51" t="s">
        <v>3427</v>
      </c>
    </row>
    <row r="3154" spans="1:4">
      <c r="A3154" s="51">
        <v>1187</v>
      </c>
      <c r="B3154" s="51" t="s">
        <v>3481</v>
      </c>
      <c r="C3154" s="51" t="s">
        <v>3482</v>
      </c>
      <c r="D3154" s="51" t="s">
        <v>3427</v>
      </c>
    </row>
    <row r="3155" spans="1:4">
      <c r="A3155" s="51">
        <v>1189</v>
      </c>
      <c r="B3155" s="51" t="s">
        <v>3483</v>
      </c>
      <c r="C3155" s="51" t="s">
        <v>3483</v>
      </c>
      <c r="D3155" s="51" t="s">
        <v>3427</v>
      </c>
    </row>
    <row r="3156" spans="1:4">
      <c r="A3156" s="51">
        <v>1580</v>
      </c>
      <c r="B3156" s="51" t="s">
        <v>3484</v>
      </c>
      <c r="C3156" s="51" t="s">
        <v>3484</v>
      </c>
      <c r="D3156" s="51" t="s">
        <v>3427</v>
      </c>
    </row>
    <row r="3157" spans="1:4">
      <c r="A3157" s="51">
        <v>1580</v>
      </c>
      <c r="B3157" s="51" t="s">
        <v>3485</v>
      </c>
      <c r="C3157" s="51" t="s">
        <v>3484</v>
      </c>
      <c r="D3157" s="51" t="s">
        <v>3427</v>
      </c>
    </row>
    <row r="3158" spans="1:4">
      <c r="A3158" s="51">
        <v>1580</v>
      </c>
      <c r="B3158" s="51" t="s">
        <v>3486</v>
      </c>
      <c r="C3158" s="51" t="s">
        <v>3484</v>
      </c>
      <c r="D3158" s="51" t="s">
        <v>3427</v>
      </c>
    </row>
    <row r="3159" spans="1:4">
      <c r="A3159" s="51">
        <v>1588</v>
      </c>
      <c r="B3159" s="51" t="s">
        <v>3487</v>
      </c>
      <c r="C3159" s="51" t="s">
        <v>3487</v>
      </c>
      <c r="D3159" s="51" t="s">
        <v>3427</v>
      </c>
    </row>
    <row r="3160" spans="1:4">
      <c r="A3160" s="51">
        <v>1595</v>
      </c>
      <c r="B3160" s="51" t="s">
        <v>3488</v>
      </c>
      <c r="C3160" s="51" t="s">
        <v>3488</v>
      </c>
      <c r="D3160" s="51" t="s">
        <v>3427</v>
      </c>
    </row>
    <row r="3161" spans="1:4">
      <c r="A3161" s="51">
        <v>1584</v>
      </c>
      <c r="B3161" s="51" t="s">
        <v>3489</v>
      </c>
      <c r="C3161" s="51" t="s">
        <v>3490</v>
      </c>
      <c r="D3161" s="51" t="s">
        <v>3427</v>
      </c>
    </row>
    <row r="3162" spans="1:4">
      <c r="A3162" s="51">
        <v>1585</v>
      </c>
      <c r="B3162" s="51" t="s">
        <v>3491</v>
      </c>
      <c r="C3162" s="51" t="s">
        <v>3490</v>
      </c>
      <c r="D3162" s="51" t="s">
        <v>3427</v>
      </c>
    </row>
    <row r="3163" spans="1:4">
      <c r="A3163" s="51">
        <v>1585</v>
      </c>
      <c r="B3163" s="51" t="s">
        <v>3492</v>
      </c>
      <c r="C3163" s="51" t="s">
        <v>3490</v>
      </c>
      <c r="D3163" s="51" t="s">
        <v>3427</v>
      </c>
    </row>
    <row r="3164" spans="1:4">
      <c r="A3164" s="51">
        <v>1585</v>
      </c>
      <c r="B3164" s="51" t="s">
        <v>3493</v>
      </c>
      <c r="C3164" s="51" t="s">
        <v>3490</v>
      </c>
      <c r="D3164" s="51" t="s">
        <v>3427</v>
      </c>
    </row>
    <row r="3165" spans="1:4">
      <c r="A3165" s="51">
        <v>1586</v>
      </c>
      <c r="B3165" s="51" t="s">
        <v>3494</v>
      </c>
      <c r="C3165" s="51" t="s">
        <v>3490</v>
      </c>
      <c r="D3165" s="51" t="s">
        <v>3427</v>
      </c>
    </row>
    <row r="3166" spans="1:4">
      <c r="A3166" s="51">
        <v>1587</v>
      </c>
      <c r="B3166" s="51" t="s">
        <v>3495</v>
      </c>
      <c r="C3166" s="51" t="s">
        <v>3490</v>
      </c>
      <c r="D3166" s="51" t="s">
        <v>3427</v>
      </c>
    </row>
    <row r="3167" spans="1:4">
      <c r="A3167" s="51">
        <v>1587</v>
      </c>
      <c r="B3167" s="51" t="s">
        <v>3496</v>
      </c>
      <c r="C3167" s="51" t="s">
        <v>3490</v>
      </c>
      <c r="D3167" s="51" t="s">
        <v>3427</v>
      </c>
    </row>
    <row r="3168" spans="1:4">
      <c r="A3168" s="51">
        <v>1589</v>
      </c>
      <c r="B3168" s="51" t="s">
        <v>3497</v>
      </c>
      <c r="C3168" s="51" t="s">
        <v>3490</v>
      </c>
      <c r="D3168" s="51" t="s">
        <v>3427</v>
      </c>
    </row>
    <row r="3169" spans="1:4">
      <c r="A3169" s="51">
        <v>1787</v>
      </c>
      <c r="B3169" s="51" t="s">
        <v>3498</v>
      </c>
      <c r="C3169" s="51" t="s">
        <v>3490</v>
      </c>
      <c r="D3169" s="51" t="s">
        <v>3427</v>
      </c>
    </row>
    <row r="3170" spans="1:4">
      <c r="A3170" s="51">
        <v>1042</v>
      </c>
      <c r="B3170" s="51" t="s">
        <v>3499</v>
      </c>
      <c r="C3170" s="51" t="s">
        <v>3499</v>
      </c>
      <c r="D3170" s="51" t="s">
        <v>3427</v>
      </c>
    </row>
    <row r="3171" spans="1:4">
      <c r="A3171" s="51">
        <v>1035</v>
      </c>
      <c r="B3171" s="51" t="s">
        <v>3500</v>
      </c>
      <c r="C3171" s="51" t="s">
        <v>3500</v>
      </c>
      <c r="D3171" s="51" t="s">
        <v>3427</v>
      </c>
    </row>
    <row r="3172" spans="1:4">
      <c r="A3172" s="51">
        <v>1034</v>
      </c>
      <c r="B3172" s="51" t="s">
        <v>3501</v>
      </c>
      <c r="C3172" s="51" t="s">
        <v>3501</v>
      </c>
      <c r="D3172" s="51" t="s">
        <v>3427</v>
      </c>
    </row>
    <row r="3173" spans="1:4">
      <c r="A3173" s="51">
        <v>1308</v>
      </c>
      <c r="B3173" s="51" t="s">
        <v>3502</v>
      </c>
      <c r="C3173" s="51" t="s">
        <v>3502</v>
      </c>
      <c r="D3173" s="51" t="s">
        <v>3427</v>
      </c>
    </row>
    <row r="3174" spans="1:4">
      <c r="A3174" s="51">
        <v>1148</v>
      </c>
      <c r="B3174" s="51" t="s">
        <v>3503</v>
      </c>
      <c r="C3174" s="51" t="s">
        <v>3503</v>
      </c>
      <c r="D3174" s="51" t="s">
        <v>3427</v>
      </c>
    </row>
    <row r="3175" spans="1:4">
      <c r="A3175" s="51">
        <v>1316</v>
      </c>
      <c r="B3175" s="51" t="s">
        <v>3504</v>
      </c>
      <c r="C3175" s="51" t="s">
        <v>3504</v>
      </c>
      <c r="D3175" s="51" t="s">
        <v>3427</v>
      </c>
    </row>
    <row r="3176" spans="1:4">
      <c r="A3176" s="51">
        <v>1304</v>
      </c>
      <c r="B3176" s="51" t="s">
        <v>3505</v>
      </c>
      <c r="C3176" s="51" t="s">
        <v>3506</v>
      </c>
      <c r="D3176" s="51" t="s">
        <v>3427</v>
      </c>
    </row>
    <row r="3177" spans="1:4">
      <c r="A3177" s="51">
        <v>1304</v>
      </c>
      <c r="B3177" s="51" t="s">
        <v>3507</v>
      </c>
      <c r="C3177" s="51" t="s">
        <v>3506</v>
      </c>
      <c r="D3177" s="51" t="s">
        <v>3427</v>
      </c>
    </row>
    <row r="3178" spans="1:4">
      <c r="A3178" s="51">
        <v>1148</v>
      </c>
      <c r="B3178" s="51" t="s">
        <v>3508</v>
      </c>
      <c r="C3178" s="51" t="s">
        <v>3508</v>
      </c>
      <c r="D3178" s="51" t="s">
        <v>3427</v>
      </c>
    </row>
    <row r="3179" spans="1:4">
      <c r="A3179" s="51">
        <v>1306</v>
      </c>
      <c r="B3179" s="51" t="s">
        <v>3509</v>
      </c>
      <c r="C3179" s="51" t="s">
        <v>3509</v>
      </c>
      <c r="D3179" s="51" t="s">
        <v>3427</v>
      </c>
    </row>
    <row r="3180" spans="1:4">
      <c r="A3180" s="51">
        <v>1304</v>
      </c>
      <c r="B3180" s="51" t="s">
        <v>3510</v>
      </c>
      <c r="C3180" s="51" t="s">
        <v>3510</v>
      </c>
      <c r="D3180" s="51" t="s">
        <v>3427</v>
      </c>
    </row>
    <row r="3181" spans="1:4">
      <c r="A3181" s="51">
        <v>1312</v>
      </c>
      <c r="B3181" s="51" t="s">
        <v>3511</v>
      </c>
      <c r="C3181" s="51" t="s">
        <v>3511</v>
      </c>
      <c r="D3181" s="51" t="s">
        <v>3427</v>
      </c>
    </row>
    <row r="3182" spans="1:4">
      <c r="A3182" s="51">
        <v>1313</v>
      </c>
      <c r="B3182" s="51" t="s">
        <v>3512</v>
      </c>
      <c r="C3182" s="51" t="s">
        <v>3512</v>
      </c>
      <c r="D3182" s="51" t="s">
        <v>3427</v>
      </c>
    </row>
    <row r="3183" spans="1:4">
      <c r="A3183" s="51">
        <v>1124</v>
      </c>
      <c r="B3183" s="51" t="s">
        <v>3513</v>
      </c>
      <c r="C3183" s="51" t="s">
        <v>3513</v>
      </c>
      <c r="D3183" s="51" t="s">
        <v>3427</v>
      </c>
    </row>
    <row r="3184" spans="1:4">
      <c r="A3184" s="51">
        <v>1117</v>
      </c>
      <c r="B3184" s="51" t="s">
        <v>3514</v>
      </c>
      <c r="C3184" s="51" t="s">
        <v>3514</v>
      </c>
      <c r="D3184" s="51" t="s">
        <v>3427</v>
      </c>
    </row>
    <row r="3185" spans="1:4">
      <c r="A3185" s="51">
        <v>1148</v>
      </c>
      <c r="B3185" s="51" t="s">
        <v>3515</v>
      </c>
      <c r="C3185" s="51" t="s">
        <v>3515</v>
      </c>
      <c r="D3185" s="51" t="s">
        <v>3427</v>
      </c>
    </row>
    <row r="3186" spans="1:4">
      <c r="A3186" s="51">
        <v>1148</v>
      </c>
      <c r="B3186" s="51" t="s">
        <v>3516</v>
      </c>
      <c r="C3186" s="51" t="s">
        <v>3515</v>
      </c>
      <c r="D3186" s="51" t="s">
        <v>3427</v>
      </c>
    </row>
    <row r="3187" spans="1:4">
      <c r="A3187" s="51">
        <v>1148</v>
      </c>
      <c r="B3187" s="51" t="s">
        <v>3517</v>
      </c>
      <c r="C3187" s="51" t="s">
        <v>3515</v>
      </c>
      <c r="D3187" s="51" t="s">
        <v>3427</v>
      </c>
    </row>
    <row r="3188" spans="1:4">
      <c r="A3188" s="51">
        <v>1307</v>
      </c>
      <c r="B3188" s="51" t="s">
        <v>3518</v>
      </c>
      <c r="C3188" s="51" t="s">
        <v>3518</v>
      </c>
      <c r="D3188" s="51" t="s">
        <v>3427</v>
      </c>
    </row>
    <row r="3189" spans="1:4">
      <c r="A3189" s="51">
        <v>1148</v>
      </c>
      <c r="B3189" s="51" t="s">
        <v>3519</v>
      </c>
      <c r="C3189" s="51" t="s">
        <v>3519</v>
      </c>
      <c r="D3189" s="51" t="s">
        <v>3427</v>
      </c>
    </row>
    <row r="3190" spans="1:4">
      <c r="A3190" s="51">
        <v>1031</v>
      </c>
      <c r="B3190" s="51" t="s">
        <v>3520</v>
      </c>
      <c r="C3190" s="51" t="s">
        <v>3521</v>
      </c>
      <c r="D3190" s="51" t="s">
        <v>3427</v>
      </c>
    </row>
    <row r="3191" spans="1:4">
      <c r="A3191" s="51">
        <v>1148</v>
      </c>
      <c r="B3191" s="51" t="s">
        <v>3522</v>
      </c>
      <c r="C3191" s="51" t="s">
        <v>3523</v>
      </c>
      <c r="D3191" s="51" t="s">
        <v>3427</v>
      </c>
    </row>
    <row r="3192" spans="1:4">
      <c r="A3192" s="51">
        <v>1148</v>
      </c>
      <c r="B3192" s="51" t="s">
        <v>3524</v>
      </c>
      <c r="C3192" s="51" t="s">
        <v>3524</v>
      </c>
      <c r="D3192" s="51" t="s">
        <v>3427</v>
      </c>
    </row>
    <row r="3193" spans="1:4">
      <c r="A3193" s="51">
        <v>1147</v>
      </c>
      <c r="B3193" s="51" t="s">
        <v>3525</v>
      </c>
      <c r="C3193" s="51" t="s">
        <v>3525</v>
      </c>
      <c r="D3193" s="51" t="s">
        <v>3427</v>
      </c>
    </row>
    <row r="3194" spans="1:4">
      <c r="A3194" s="51">
        <v>1317</v>
      </c>
      <c r="B3194" s="51" t="s">
        <v>3526</v>
      </c>
      <c r="C3194" s="51" t="s">
        <v>3526</v>
      </c>
      <c r="D3194" s="51" t="s">
        <v>3427</v>
      </c>
    </row>
    <row r="3195" spans="1:4">
      <c r="A3195" s="51">
        <v>1305</v>
      </c>
      <c r="B3195" s="51" t="s">
        <v>3527</v>
      </c>
      <c r="C3195" s="51" t="s">
        <v>3527</v>
      </c>
      <c r="D3195" s="51" t="s">
        <v>3427</v>
      </c>
    </row>
    <row r="3196" spans="1:4">
      <c r="A3196" s="51">
        <v>1303</v>
      </c>
      <c r="B3196" s="51" t="s">
        <v>3528</v>
      </c>
      <c r="C3196" s="51" t="s">
        <v>3528</v>
      </c>
      <c r="D3196" s="51" t="s">
        <v>3427</v>
      </c>
    </row>
    <row r="3197" spans="1:4">
      <c r="A3197" s="51">
        <v>1318</v>
      </c>
      <c r="B3197" s="51" t="s">
        <v>3529</v>
      </c>
      <c r="C3197" s="51" t="s">
        <v>3529</v>
      </c>
      <c r="D3197" s="51" t="s">
        <v>3427</v>
      </c>
    </row>
    <row r="3198" spans="1:4">
      <c r="A3198" s="51">
        <v>1315</v>
      </c>
      <c r="B3198" s="51" t="s">
        <v>3530</v>
      </c>
      <c r="C3198" s="51" t="s">
        <v>3530</v>
      </c>
      <c r="D3198" s="51" t="s">
        <v>3427</v>
      </c>
    </row>
    <row r="3199" spans="1:4">
      <c r="A3199" s="51">
        <v>1304</v>
      </c>
      <c r="B3199" s="51" t="s">
        <v>3531</v>
      </c>
      <c r="C3199" s="51" t="s">
        <v>3531</v>
      </c>
      <c r="D3199" s="51" t="s">
        <v>3427</v>
      </c>
    </row>
    <row r="3200" spans="1:4">
      <c r="A3200" s="51">
        <v>1036</v>
      </c>
      <c r="B3200" s="51" t="s">
        <v>3532</v>
      </c>
      <c r="C3200" s="51" t="s">
        <v>3532</v>
      </c>
      <c r="D3200" s="51" t="s">
        <v>3427</v>
      </c>
    </row>
    <row r="3201" spans="1:4">
      <c r="A3201" s="51">
        <v>1302</v>
      </c>
      <c r="B3201" s="51" t="s">
        <v>3533</v>
      </c>
      <c r="C3201" s="51" t="s">
        <v>3533</v>
      </c>
      <c r="D3201" s="51" t="s">
        <v>3427</v>
      </c>
    </row>
    <row r="3202" spans="1:4">
      <c r="A3202" s="51">
        <v>1042</v>
      </c>
      <c r="B3202" s="51" t="s">
        <v>3534</v>
      </c>
      <c r="C3202" s="51" t="s">
        <v>3534</v>
      </c>
      <c r="D3202" s="51" t="s">
        <v>3427</v>
      </c>
    </row>
    <row r="3203" spans="1:4">
      <c r="A3203" s="51">
        <v>1042</v>
      </c>
      <c r="B3203" s="51" t="s">
        <v>3535</v>
      </c>
      <c r="C3203" s="51" t="s">
        <v>3534</v>
      </c>
      <c r="D3203" s="51" t="s">
        <v>3427</v>
      </c>
    </row>
    <row r="3204" spans="1:4">
      <c r="A3204" s="51">
        <v>1038</v>
      </c>
      <c r="B3204" s="51" t="s">
        <v>3536</v>
      </c>
      <c r="C3204" s="51" t="s">
        <v>3536</v>
      </c>
      <c r="D3204" s="51" t="s">
        <v>3427</v>
      </c>
    </row>
    <row r="3205" spans="1:4">
      <c r="A3205" s="51">
        <v>1041</v>
      </c>
      <c r="B3205" s="51" t="s">
        <v>3537</v>
      </c>
      <c r="C3205" s="51" t="s">
        <v>3537</v>
      </c>
      <c r="D3205" s="51" t="s">
        <v>3427</v>
      </c>
    </row>
    <row r="3206" spans="1:4">
      <c r="A3206" s="51">
        <v>1053</v>
      </c>
      <c r="B3206" s="51" t="s">
        <v>3538</v>
      </c>
      <c r="C3206" s="51" t="s">
        <v>3538</v>
      </c>
      <c r="D3206" s="51" t="s">
        <v>3427</v>
      </c>
    </row>
    <row r="3207" spans="1:4">
      <c r="A3207" s="51">
        <v>1053</v>
      </c>
      <c r="B3207" s="51" t="s">
        <v>3539</v>
      </c>
      <c r="C3207" s="51" t="s">
        <v>3540</v>
      </c>
      <c r="D3207" s="51" t="s">
        <v>3427</v>
      </c>
    </row>
    <row r="3208" spans="1:4">
      <c r="A3208" s="51">
        <v>1040</v>
      </c>
      <c r="B3208" s="51" t="s">
        <v>3541</v>
      </c>
      <c r="C3208" s="51" t="s">
        <v>3541</v>
      </c>
      <c r="D3208" s="51" t="s">
        <v>3427</v>
      </c>
    </row>
    <row r="3209" spans="1:4">
      <c r="A3209" s="51">
        <v>1417</v>
      </c>
      <c r="B3209" s="51" t="s">
        <v>3542</v>
      </c>
      <c r="C3209" s="51" t="s">
        <v>3542</v>
      </c>
      <c r="D3209" s="51" t="s">
        <v>3427</v>
      </c>
    </row>
    <row r="3210" spans="1:4">
      <c r="A3210" s="51">
        <v>1417</v>
      </c>
      <c r="B3210" s="51" t="s">
        <v>3543</v>
      </c>
      <c r="C3210" s="51" t="s">
        <v>3542</v>
      </c>
      <c r="D3210" s="51" t="s">
        <v>3427</v>
      </c>
    </row>
    <row r="3211" spans="1:4">
      <c r="A3211" s="51">
        <v>1037</v>
      </c>
      <c r="B3211" s="51" t="s">
        <v>3544</v>
      </c>
      <c r="C3211" s="51" t="s">
        <v>3544</v>
      </c>
      <c r="D3211" s="51" t="s">
        <v>3427</v>
      </c>
    </row>
    <row r="3212" spans="1:4">
      <c r="A3212" s="51">
        <v>1044</v>
      </c>
      <c r="B3212" s="51" t="s">
        <v>3545</v>
      </c>
      <c r="C3212" s="51" t="s">
        <v>3545</v>
      </c>
      <c r="D3212" s="51" t="s">
        <v>3427</v>
      </c>
    </row>
    <row r="3213" spans="1:4">
      <c r="A3213" s="51">
        <v>1055</v>
      </c>
      <c r="B3213" s="51" t="s">
        <v>3546</v>
      </c>
      <c r="C3213" s="51" t="s">
        <v>3546</v>
      </c>
      <c r="D3213" s="51" t="s">
        <v>3427</v>
      </c>
    </row>
    <row r="3214" spans="1:4">
      <c r="A3214" s="51">
        <v>1054</v>
      </c>
      <c r="B3214" s="51" t="s">
        <v>3547</v>
      </c>
      <c r="C3214" s="51" t="s">
        <v>3548</v>
      </c>
      <c r="D3214" s="51" t="s">
        <v>3427</v>
      </c>
    </row>
    <row r="3215" spans="1:4">
      <c r="A3215" s="51">
        <v>1377</v>
      </c>
      <c r="B3215" s="51" t="s">
        <v>3549</v>
      </c>
      <c r="C3215" s="51" t="s">
        <v>3549</v>
      </c>
      <c r="D3215" s="51" t="s">
        <v>3427</v>
      </c>
    </row>
    <row r="3216" spans="1:4">
      <c r="A3216" s="51">
        <v>1416</v>
      </c>
      <c r="B3216" s="51" t="s">
        <v>3550</v>
      </c>
      <c r="C3216" s="51" t="s">
        <v>3550</v>
      </c>
      <c r="D3216" s="51" t="s">
        <v>3427</v>
      </c>
    </row>
    <row r="3217" spans="1:4">
      <c r="A3217" s="51">
        <v>1375</v>
      </c>
      <c r="B3217" s="51" t="s">
        <v>3551</v>
      </c>
      <c r="C3217" s="51" t="s">
        <v>3551</v>
      </c>
      <c r="D3217" s="51" t="s">
        <v>3427</v>
      </c>
    </row>
    <row r="3218" spans="1:4">
      <c r="A3218" s="51">
        <v>1041</v>
      </c>
      <c r="B3218" s="51" t="s">
        <v>3552</v>
      </c>
      <c r="C3218" s="51" t="s">
        <v>3552</v>
      </c>
      <c r="D3218" s="51" t="s">
        <v>3427</v>
      </c>
    </row>
    <row r="3219" spans="1:4">
      <c r="A3219" s="51">
        <v>1046</v>
      </c>
      <c r="B3219" s="51" t="s">
        <v>3553</v>
      </c>
      <c r="C3219" s="51" t="s">
        <v>3553</v>
      </c>
      <c r="D3219" s="51" t="s">
        <v>3427</v>
      </c>
    </row>
    <row r="3220" spans="1:4">
      <c r="A3220" s="51">
        <v>1040</v>
      </c>
      <c r="B3220" s="51" t="s">
        <v>3554</v>
      </c>
      <c r="C3220" s="51" t="s">
        <v>3555</v>
      </c>
      <c r="D3220" s="51" t="s">
        <v>3427</v>
      </c>
    </row>
    <row r="3221" spans="1:4">
      <c r="A3221" s="51">
        <v>1040</v>
      </c>
      <c r="B3221" s="51" t="s">
        <v>3556</v>
      </c>
      <c r="C3221" s="51" t="s">
        <v>3556</v>
      </c>
      <c r="D3221" s="51" t="s">
        <v>3427</v>
      </c>
    </row>
    <row r="3222" spans="1:4">
      <c r="A3222" s="51">
        <v>1418</v>
      </c>
      <c r="B3222" s="51" t="s">
        <v>3557</v>
      </c>
      <c r="C3222" s="51" t="s">
        <v>3557</v>
      </c>
      <c r="D3222" s="51" t="s">
        <v>3427</v>
      </c>
    </row>
    <row r="3223" spans="1:4">
      <c r="A3223" s="51">
        <v>1041</v>
      </c>
      <c r="B3223" s="51" t="s">
        <v>3558</v>
      </c>
      <c r="C3223" s="51" t="s">
        <v>3559</v>
      </c>
      <c r="D3223" s="51" t="s">
        <v>3427</v>
      </c>
    </row>
    <row r="3224" spans="1:4">
      <c r="A3224" s="51">
        <v>1041</v>
      </c>
      <c r="B3224" s="51" t="s">
        <v>3560</v>
      </c>
      <c r="C3224" s="51" t="s">
        <v>3559</v>
      </c>
      <c r="D3224" s="51" t="s">
        <v>3427</v>
      </c>
    </row>
    <row r="3225" spans="1:4">
      <c r="A3225" s="51">
        <v>1041</v>
      </c>
      <c r="B3225" s="51" t="s">
        <v>3561</v>
      </c>
      <c r="C3225" s="51" t="s">
        <v>3559</v>
      </c>
      <c r="D3225" s="51" t="s">
        <v>3427</v>
      </c>
    </row>
    <row r="3226" spans="1:4">
      <c r="A3226" s="51">
        <v>1043</v>
      </c>
      <c r="B3226" s="51" t="s">
        <v>3562</v>
      </c>
      <c r="C3226" s="51" t="s">
        <v>3559</v>
      </c>
      <c r="D3226" s="51" t="s">
        <v>3427</v>
      </c>
    </row>
    <row r="3227" spans="1:4">
      <c r="A3227" s="51">
        <v>1376</v>
      </c>
      <c r="B3227" s="51" t="s">
        <v>3563</v>
      </c>
      <c r="C3227" s="51" t="s">
        <v>3564</v>
      </c>
      <c r="D3227" s="51" t="s">
        <v>3427</v>
      </c>
    </row>
    <row r="3228" spans="1:4">
      <c r="A3228" s="51">
        <v>1376</v>
      </c>
      <c r="B3228" s="51" t="s">
        <v>3565</v>
      </c>
      <c r="C3228" s="51" t="s">
        <v>3564</v>
      </c>
      <c r="D3228" s="51" t="s">
        <v>3427</v>
      </c>
    </row>
    <row r="3229" spans="1:4">
      <c r="A3229" s="51">
        <v>1376</v>
      </c>
      <c r="B3229" s="51" t="s">
        <v>3566</v>
      </c>
      <c r="C3229" s="51" t="s">
        <v>3564</v>
      </c>
      <c r="D3229" s="51" t="s">
        <v>3427</v>
      </c>
    </row>
    <row r="3230" spans="1:4">
      <c r="A3230" s="51">
        <v>1427</v>
      </c>
      <c r="B3230" s="51" t="s">
        <v>3567</v>
      </c>
      <c r="C3230" s="51" t="s">
        <v>3567</v>
      </c>
      <c r="D3230" s="51" t="s">
        <v>3427</v>
      </c>
    </row>
    <row r="3231" spans="1:4">
      <c r="A3231" s="51">
        <v>1452</v>
      </c>
      <c r="B3231" s="51" t="s">
        <v>3568</v>
      </c>
      <c r="C3231" s="51" t="s">
        <v>3569</v>
      </c>
      <c r="D3231" s="51" t="s">
        <v>3427</v>
      </c>
    </row>
    <row r="3232" spans="1:4">
      <c r="A3232" s="51">
        <v>1453</v>
      </c>
      <c r="B3232" s="51" t="s">
        <v>3569</v>
      </c>
      <c r="C3232" s="51" t="s">
        <v>3569</v>
      </c>
      <c r="D3232" s="51" t="s">
        <v>3427</v>
      </c>
    </row>
    <row r="3233" spans="1:4">
      <c r="A3233" s="51">
        <v>1424</v>
      </c>
      <c r="B3233" s="51" t="s">
        <v>3570</v>
      </c>
      <c r="C3233" s="51" t="s">
        <v>3570</v>
      </c>
      <c r="D3233" s="51" t="s">
        <v>3427</v>
      </c>
    </row>
    <row r="3234" spans="1:4">
      <c r="A3234" s="51">
        <v>1426</v>
      </c>
      <c r="B3234" s="51" t="s">
        <v>3571</v>
      </c>
      <c r="C3234" s="51" t="s">
        <v>3571</v>
      </c>
      <c r="D3234" s="51" t="s">
        <v>3427</v>
      </c>
    </row>
    <row r="3235" spans="1:4">
      <c r="A3235" s="51">
        <v>1426</v>
      </c>
      <c r="B3235" s="51" t="s">
        <v>3572</v>
      </c>
      <c r="C3235" s="51" t="s">
        <v>3572</v>
      </c>
      <c r="D3235" s="51" t="s">
        <v>3427</v>
      </c>
    </row>
    <row r="3236" spans="1:4">
      <c r="A3236" s="51">
        <v>1420</v>
      </c>
      <c r="B3236" s="51" t="s">
        <v>3573</v>
      </c>
      <c r="C3236" s="51" t="s">
        <v>3573</v>
      </c>
      <c r="D3236" s="51" t="s">
        <v>3427</v>
      </c>
    </row>
    <row r="3237" spans="1:4">
      <c r="A3237" s="51">
        <v>1421</v>
      </c>
      <c r="B3237" s="51" t="s">
        <v>3574</v>
      </c>
      <c r="C3237" s="51" t="s">
        <v>3574</v>
      </c>
      <c r="D3237" s="51" t="s">
        <v>3427</v>
      </c>
    </row>
    <row r="3238" spans="1:4">
      <c r="A3238" s="51">
        <v>1429</v>
      </c>
      <c r="B3238" s="51" t="s">
        <v>3575</v>
      </c>
      <c r="C3238" s="51" t="s">
        <v>3575</v>
      </c>
      <c r="D3238" s="51" t="s">
        <v>3427</v>
      </c>
    </row>
    <row r="3239" spans="1:4">
      <c r="A3239" s="51">
        <v>1421</v>
      </c>
      <c r="B3239" s="51" t="s">
        <v>3576</v>
      </c>
      <c r="C3239" s="51" t="s">
        <v>3576</v>
      </c>
      <c r="D3239" s="51" t="s">
        <v>3427</v>
      </c>
    </row>
    <row r="3240" spans="1:4">
      <c r="A3240" s="51">
        <v>1422</v>
      </c>
      <c r="B3240" s="51" t="s">
        <v>3577</v>
      </c>
      <c r="C3240" s="51" t="s">
        <v>3577</v>
      </c>
      <c r="D3240" s="51" t="s">
        <v>3427</v>
      </c>
    </row>
    <row r="3241" spans="1:4">
      <c r="A3241" s="51">
        <v>1453</v>
      </c>
      <c r="B3241" s="51" t="s">
        <v>3578</v>
      </c>
      <c r="C3241" s="51" t="s">
        <v>3578</v>
      </c>
      <c r="D3241" s="51" t="s">
        <v>3427</v>
      </c>
    </row>
    <row r="3242" spans="1:4">
      <c r="A3242" s="51">
        <v>1428</v>
      </c>
      <c r="B3242" s="51" t="s">
        <v>3579</v>
      </c>
      <c r="C3242" s="51" t="s">
        <v>3579</v>
      </c>
      <c r="D3242" s="51" t="s">
        <v>3427</v>
      </c>
    </row>
    <row r="3243" spans="1:4">
      <c r="A3243" s="51">
        <v>1431</v>
      </c>
      <c r="B3243" s="51" t="s">
        <v>3580</v>
      </c>
      <c r="C3243" s="51" t="s">
        <v>3580</v>
      </c>
      <c r="D3243" s="51" t="s">
        <v>3427</v>
      </c>
    </row>
    <row r="3244" spans="1:4">
      <c r="A3244" s="51">
        <v>1425</v>
      </c>
      <c r="B3244" s="51" t="s">
        <v>3581</v>
      </c>
      <c r="C3244" s="51" t="s">
        <v>3582</v>
      </c>
      <c r="D3244" s="51" t="s">
        <v>3427</v>
      </c>
    </row>
    <row r="3245" spans="1:4">
      <c r="A3245" s="51">
        <v>1428</v>
      </c>
      <c r="B3245" s="51" t="s">
        <v>3583</v>
      </c>
      <c r="C3245" s="51" t="s">
        <v>3583</v>
      </c>
      <c r="D3245" s="51" t="s">
        <v>3427</v>
      </c>
    </row>
    <row r="3246" spans="1:4">
      <c r="A3246" s="51">
        <v>1450</v>
      </c>
      <c r="B3246" s="51" t="s">
        <v>3584</v>
      </c>
      <c r="C3246" s="51" t="s">
        <v>3585</v>
      </c>
      <c r="D3246" s="51" t="s">
        <v>3427</v>
      </c>
    </row>
    <row r="3247" spans="1:4">
      <c r="A3247" s="51">
        <v>1450</v>
      </c>
      <c r="B3247" s="51" t="s">
        <v>3586</v>
      </c>
      <c r="C3247" s="51" t="s">
        <v>3585</v>
      </c>
      <c r="D3247" s="51" t="s">
        <v>3427</v>
      </c>
    </row>
    <row r="3248" spans="1:4">
      <c r="A3248" s="51">
        <v>1450</v>
      </c>
      <c r="B3248" s="51" t="s">
        <v>3587</v>
      </c>
      <c r="C3248" s="51" t="s">
        <v>3585</v>
      </c>
      <c r="D3248" s="51" t="s">
        <v>3427</v>
      </c>
    </row>
    <row r="3249" spans="1:4">
      <c r="A3249" s="51">
        <v>1454</v>
      </c>
      <c r="B3249" s="51" t="s">
        <v>3588</v>
      </c>
      <c r="C3249" s="51" t="s">
        <v>3585</v>
      </c>
      <c r="D3249" s="51" t="s">
        <v>3427</v>
      </c>
    </row>
    <row r="3250" spans="1:4">
      <c r="A3250" s="51">
        <v>1454</v>
      </c>
      <c r="B3250" s="51" t="s">
        <v>3589</v>
      </c>
      <c r="C3250" s="51" t="s">
        <v>3585</v>
      </c>
      <c r="D3250" s="51" t="s">
        <v>3427</v>
      </c>
    </row>
    <row r="3251" spans="1:4">
      <c r="A3251" s="51">
        <v>1423</v>
      </c>
      <c r="B3251" s="51" t="s">
        <v>3590</v>
      </c>
      <c r="C3251" s="51" t="s">
        <v>3591</v>
      </c>
      <c r="D3251" s="51" t="s">
        <v>3427</v>
      </c>
    </row>
    <row r="3252" spans="1:4">
      <c r="A3252" s="51">
        <v>1423</v>
      </c>
      <c r="B3252" s="51" t="s">
        <v>3592</v>
      </c>
      <c r="C3252" s="51" t="s">
        <v>3591</v>
      </c>
      <c r="D3252" s="51" t="s">
        <v>3427</v>
      </c>
    </row>
    <row r="3253" spans="1:4">
      <c r="A3253" s="51">
        <v>1423</v>
      </c>
      <c r="B3253" s="51" t="s">
        <v>3593</v>
      </c>
      <c r="C3253" s="51" t="s">
        <v>3591</v>
      </c>
      <c r="D3253" s="51" t="s">
        <v>3427</v>
      </c>
    </row>
    <row r="3254" spans="1:4">
      <c r="A3254" s="51">
        <v>1423</v>
      </c>
      <c r="B3254" s="51" t="s">
        <v>3594</v>
      </c>
      <c r="C3254" s="51" t="s">
        <v>3591</v>
      </c>
      <c r="D3254" s="51" t="s">
        <v>3427</v>
      </c>
    </row>
    <row r="3255" spans="1:4">
      <c r="A3255" s="51">
        <v>1092</v>
      </c>
      <c r="B3255" s="51" t="s">
        <v>3595</v>
      </c>
      <c r="C3255" s="51" t="s">
        <v>3595</v>
      </c>
      <c r="D3255" s="51" t="s">
        <v>3427</v>
      </c>
    </row>
    <row r="3256" spans="1:4">
      <c r="A3256" s="51">
        <v>1033</v>
      </c>
      <c r="B3256" s="51" t="s">
        <v>3596</v>
      </c>
      <c r="C3256" s="51" t="s">
        <v>3596</v>
      </c>
      <c r="D3256" s="51" t="s">
        <v>3427</v>
      </c>
    </row>
    <row r="3257" spans="1:4">
      <c r="A3257" s="51">
        <v>1023</v>
      </c>
      <c r="B3257" s="51" t="s">
        <v>3597</v>
      </c>
      <c r="C3257" s="51" t="s">
        <v>3597</v>
      </c>
      <c r="D3257" s="51" t="s">
        <v>3427</v>
      </c>
    </row>
    <row r="3258" spans="1:4">
      <c r="A3258" s="51">
        <v>1066</v>
      </c>
      <c r="B3258" s="51" t="s">
        <v>3598</v>
      </c>
      <c r="C3258" s="51" t="s">
        <v>3598</v>
      </c>
      <c r="D3258" s="51" t="s">
        <v>3427</v>
      </c>
    </row>
    <row r="3259" spans="1:4">
      <c r="A3259" s="51">
        <v>1008</v>
      </c>
      <c r="B3259" s="51" t="s">
        <v>3599</v>
      </c>
      <c r="C3259" s="51" t="s">
        <v>3599</v>
      </c>
      <c r="D3259" s="51" t="s">
        <v>3427</v>
      </c>
    </row>
    <row r="3260" spans="1:4">
      <c r="A3260" s="51">
        <v>1000</v>
      </c>
      <c r="B3260" s="51" t="s">
        <v>3600</v>
      </c>
      <c r="C3260" s="51" t="s">
        <v>3601</v>
      </c>
      <c r="D3260" s="51" t="s">
        <v>3427</v>
      </c>
    </row>
    <row r="3261" spans="1:4">
      <c r="A3261" s="51">
        <v>1000</v>
      </c>
      <c r="B3261" s="51" t="s">
        <v>3602</v>
      </c>
      <c r="C3261" s="51" t="s">
        <v>3601</v>
      </c>
      <c r="D3261" s="51" t="s">
        <v>3427</v>
      </c>
    </row>
    <row r="3262" spans="1:4">
      <c r="A3262" s="51">
        <v>1000</v>
      </c>
      <c r="B3262" s="51" t="s">
        <v>3603</v>
      </c>
      <c r="C3262" s="51" t="s">
        <v>3601</v>
      </c>
      <c r="D3262" s="51" t="s">
        <v>3427</v>
      </c>
    </row>
    <row r="3263" spans="1:4">
      <c r="A3263" s="51">
        <v>1003</v>
      </c>
      <c r="B3263" s="51" t="s">
        <v>3601</v>
      </c>
      <c r="C3263" s="51" t="s">
        <v>3601</v>
      </c>
      <c r="D3263" s="51" t="s">
        <v>3427</v>
      </c>
    </row>
    <row r="3264" spans="1:4">
      <c r="A3264" s="51">
        <v>1004</v>
      </c>
      <c r="B3264" s="51" t="s">
        <v>3601</v>
      </c>
      <c r="C3264" s="51" t="s">
        <v>3601</v>
      </c>
      <c r="D3264" s="51" t="s">
        <v>3427</v>
      </c>
    </row>
    <row r="3265" spans="1:4">
      <c r="A3265" s="51">
        <v>1005</v>
      </c>
      <c r="B3265" s="51" t="s">
        <v>3601</v>
      </c>
      <c r="C3265" s="51" t="s">
        <v>3601</v>
      </c>
      <c r="D3265" s="51" t="s">
        <v>3427</v>
      </c>
    </row>
    <row r="3266" spans="1:4">
      <c r="A3266" s="51">
        <v>1006</v>
      </c>
      <c r="B3266" s="51" t="s">
        <v>3601</v>
      </c>
      <c r="C3266" s="51" t="s">
        <v>3601</v>
      </c>
      <c r="D3266" s="51" t="s">
        <v>3427</v>
      </c>
    </row>
    <row r="3267" spans="1:4">
      <c r="A3267" s="51">
        <v>1007</v>
      </c>
      <c r="B3267" s="51" t="s">
        <v>3601</v>
      </c>
      <c r="C3267" s="51" t="s">
        <v>3601</v>
      </c>
      <c r="D3267" s="51" t="s">
        <v>3427</v>
      </c>
    </row>
    <row r="3268" spans="1:4">
      <c r="A3268" s="51">
        <v>1010</v>
      </c>
      <c r="B3268" s="51" t="s">
        <v>3601</v>
      </c>
      <c r="C3268" s="51" t="s">
        <v>3601</v>
      </c>
      <c r="D3268" s="51" t="s">
        <v>3427</v>
      </c>
    </row>
    <row r="3269" spans="1:4">
      <c r="A3269" s="51">
        <v>1011</v>
      </c>
      <c r="B3269" s="51" t="s">
        <v>3601</v>
      </c>
      <c r="C3269" s="51" t="s">
        <v>3601</v>
      </c>
      <c r="D3269" s="51" t="s">
        <v>3427</v>
      </c>
    </row>
    <row r="3270" spans="1:4">
      <c r="A3270" s="51">
        <v>1012</v>
      </c>
      <c r="B3270" s="51" t="s">
        <v>3601</v>
      </c>
      <c r="C3270" s="51" t="s">
        <v>3601</v>
      </c>
      <c r="D3270" s="51" t="s">
        <v>3427</v>
      </c>
    </row>
    <row r="3271" spans="1:4">
      <c r="A3271" s="51">
        <v>1015</v>
      </c>
      <c r="B3271" s="51" t="s">
        <v>3601</v>
      </c>
      <c r="C3271" s="51" t="s">
        <v>3601</v>
      </c>
      <c r="D3271" s="51" t="s">
        <v>3427</v>
      </c>
    </row>
    <row r="3272" spans="1:4">
      <c r="A3272" s="51">
        <v>1018</v>
      </c>
      <c r="B3272" s="51" t="s">
        <v>3601</v>
      </c>
      <c r="C3272" s="51" t="s">
        <v>3601</v>
      </c>
      <c r="D3272" s="51" t="s">
        <v>3427</v>
      </c>
    </row>
    <row r="3273" spans="1:4">
      <c r="A3273" s="51">
        <v>1052</v>
      </c>
      <c r="B3273" s="51" t="s">
        <v>3604</v>
      </c>
      <c r="C3273" s="51" t="s">
        <v>3604</v>
      </c>
      <c r="D3273" s="51" t="s">
        <v>3427</v>
      </c>
    </row>
    <row r="3274" spans="1:4">
      <c r="A3274" s="51">
        <v>1094</v>
      </c>
      <c r="B3274" s="51" t="s">
        <v>3605</v>
      </c>
      <c r="C3274" s="51" t="s">
        <v>3605</v>
      </c>
      <c r="D3274" s="51" t="s">
        <v>3427</v>
      </c>
    </row>
    <row r="3275" spans="1:4">
      <c r="A3275" s="51">
        <v>1008</v>
      </c>
      <c r="B3275" s="51" t="s">
        <v>3606</v>
      </c>
      <c r="C3275" s="51" t="s">
        <v>3606</v>
      </c>
      <c r="D3275" s="51" t="s">
        <v>3427</v>
      </c>
    </row>
    <row r="3276" spans="1:4">
      <c r="A3276" s="51">
        <v>1009</v>
      </c>
      <c r="B3276" s="51" t="s">
        <v>3607</v>
      </c>
      <c r="C3276" s="51" t="s">
        <v>3607</v>
      </c>
      <c r="D3276" s="51" t="s">
        <v>3427</v>
      </c>
    </row>
    <row r="3277" spans="1:4">
      <c r="A3277" s="51">
        <v>1068</v>
      </c>
      <c r="B3277" s="51" t="s">
        <v>3608</v>
      </c>
      <c r="C3277" s="51" t="s">
        <v>3607</v>
      </c>
      <c r="D3277" s="51" t="s">
        <v>3427</v>
      </c>
    </row>
    <row r="3278" spans="1:4">
      <c r="A3278" s="51">
        <v>1020</v>
      </c>
      <c r="B3278" s="51" t="s">
        <v>3609</v>
      </c>
      <c r="C3278" s="51" t="s">
        <v>3610</v>
      </c>
      <c r="D3278" s="51" t="s">
        <v>3427</v>
      </c>
    </row>
    <row r="3279" spans="1:4">
      <c r="A3279" s="51">
        <v>1032</v>
      </c>
      <c r="B3279" s="51" t="s">
        <v>3611</v>
      </c>
      <c r="C3279" s="51" t="s">
        <v>3611</v>
      </c>
      <c r="D3279" s="51" t="s">
        <v>3427</v>
      </c>
    </row>
    <row r="3280" spans="1:4">
      <c r="A3280" s="51">
        <v>1071</v>
      </c>
      <c r="B3280" s="51" t="s">
        <v>3612</v>
      </c>
      <c r="C3280" s="51" t="s">
        <v>3612</v>
      </c>
      <c r="D3280" s="51" t="s">
        <v>3427</v>
      </c>
    </row>
    <row r="3281" spans="1:4">
      <c r="A3281" s="51">
        <v>1072</v>
      </c>
      <c r="B3281" s="51" t="s">
        <v>3613</v>
      </c>
      <c r="C3281" s="51" t="s">
        <v>3613</v>
      </c>
      <c r="D3281" s="51" t="s">
        <v>3427</v>
      </c>
    </row>
    <row r="3282" spans="1:4">
      <c r="A3282" s="51">
        <v>1090</v>
      </c>
      <c r="B3282" s="51" t="s">
        <v>3614</v>
      </c>
      <c r="C3282" s="51" t="s">
        <v>3615</v>
      </c>
      <c r="D3282" s="51" t="s">
        <v>3427</v>
      </c>
    </row>
    <row r="3283" spans="1:4">
      <c r="A3283" s="51">
        <v>1093</v>
      </c>
      <c r="B3283" s="51" t="s">
        <v>3616</v>
      </c>
      <c r="C3283" s="51" t="s">
        <v>3615</v>
      </c>
      <c r="D3283" s="51" t="s">
        <v>3427</v>
      </c>
    </row>
    <row r="3284" spans="1:4">
      <c r="A3284" s="51">
        <v>1095</v>
      </c>
      <c r="B3284" s="51" t="s">
        <v>3615</v>
      </c>
      <c r="C3284" s="51" t="s">
        <v>3615</v>
      </c>
      <c r="D3284" s="51" t="s">
        <v>3427</v>
      </c>
    </row>
    <row r="3285" spans="1:4">
      <c r="A3285" s="51">
        <v>1070</v>
      </c>
      <c r="B3285" s="51" t="s">
        <v>3617</v>
      </c>
      <c r="C3285" s="51" t="s">
        <v>3617</v>
      </c>
      <c r="D3285" s="51" t="s">
        <v>3427</v>
      </c>
    </row>
    <row r="3286" spans="1:4">
      <c r="A3286" s="51">
        <v>1071</v>
      </c>
      <c r="B3286" s="51" t="s">
        <v>3618</v>
      </c>
      <c r="C3286" s="51" t="s">
        <v>3618</v>
      </c>
      <c r="D3286" s="51" t="s">
        <v>3427</v>
      </c>
    </row>
    <row r="3287" spans="1:4">
      <c r="A3287" s="51">
        <v>1071</v>
      </c>
      <c r="B3287" s="51" t="s">
        <v>3619</v>
      </c>
      <c r="C3287" s="51" t="s">
        <v>3620</v>
      </c>
      <c r="D3287" s="51" t="s">
        <v>3427</v>
      </c>
    </row>
    <row r="3288" spans="1:4">
      <c r="A3288" s="51">
        <v>1073</v>
      </c>
      <c r="B3288" s="51" t="s">
        <v>3621</v>
      </c>
      <c r="C3288" s="51" t="s">
        <v>3621</v>
      </c>
      <c r="D3288" s="51" t="s">
        <v>3427</v>
      </c>
    </row>
    <row r="3289" spans="1:4">
      <c r="A3289" s="51">
        <v>1073</v>
      </c>
      <c r="B3289" s="51" t="s">
        <v>3622</v>
      </c>
      <c r="C3289" s="51" t="s">
        <v>3621</v>
      </c>
      <c r="D3289" s="51" t="s">
        <v>3427</v>
      </c>
    </row>
    <row r="3290" spans="1:4">
      <c r="A3290" s="51">
        <v>1091</v>
      </c>
      <c r="B3290" s="51" t="s">
        <v>3623</v>
      </c>
      <c r="C3290" s="51" t="s">
        <v>3624</v>
      </c>
      <c r="D3290" s="51" t="s">
        <v>3427</v>
      </c>
    </row>
    <row r="3291" spans="1:4">
      <c r="A3291" s="51">
        <v>1091</v>
      </c>
      <c r="B3291" s="51" t="s">
        <v>3625</v>
      </c>
      <c r="C3291" s="51" t="s">
        <v>3624</v>
      </c>
      <c r="D3291" s="51" t="s">
        <v>3427</v>
      </c>
    </row>
    <row r="3292" spans="1:4">
      <c r="A3292" s="51">
        <v>1091</v>
      </c>
      <c r="B3292" s="51" t="s">
        <v>3626</v>
      </c>
      <c r="C3292" s="51" t="s">
        <v>3624</v>
      </c>
      <c r="D3292" s="51" t="s">
        <v>3427</v>
      </c>
    </row>
    <row r="3293" spans="1:4">
      <c r="A3293" s="51">
        <v>1096</v>
      </c>
      <c r="B3293" s="51" t="s">
        <v>3627</v>
      </c>
      <c r="C3293" s="51" t="s">
        <v>3624</v>
      </c>
      <c r="D3293" s="51" t="s">
        <v>3427</v>
      </c>
    </row>
    <row r="3294" spans="1:4">
      <c r="A3294" s="51">
        <v>1096</v>
      </c>
      <c r="B3294" s="51" t="s">
        <v>3628</v>
      </c>
      <c r="C3294" s="51" t="s">
        <v>3624</v>
      </c>
      <c r="D3294" s="51" t="s">
        <v>3427</v>
      </c>
    </row>
    <row r="3295" spans="1:4">
      <c r="A3295" s="51">
        <v>1097</v>
      </c>
      <c r="B3295" s="51" t="s">
        <v>3629</v>
      </c>
      <c r="C3295" s="51" t="s">
        <v>3624</v>
      </c>
      <c r="D3295" s="51" t="s">
        <v>3427</v>
      </c>
    </row>
    <row r="3296" spans="1:4">
      <c r="A3296" s="51">
        <v>1098</v>
      </c>
      <c r="B3296" s="51" t="s">
        <v>3630</v>
      </c>
      <c r="C3296" s="51" t="s">
        <v>3624</v>
      </c>
      <c r="D3296" s="51" t="s">
        <v>3427</v>
      </c>
    </row>
    <row r="3297" spans="1:4">
      <c r="A3297" s="51">
        <v>1123</v>
      </c>
      <c r="B3297" s="51" t="s">
        <v>3631</v>
      </c>
      <c r="C3297" s="51" t="s">
        <v>3631</v>
      </c>
      <c r="D3297" s="51" t="s">
        <v>3427</v>
      </c>
    </row>
    <row r="3298" spans="1:4">
      <c r="A3298" s="51">
        <v>1121</v>
      </c>
      <c r="B3298" s="51" t="s">
        <v>3632</v>
      </c>
      <c r="C3298" s="51" t="s">
        <v>3632</v>
      </c>
      <c r="D3298" s="51" t="s">
        <v>3427</v>
      </c>
    </row>
    <row r="3299" spans="1:4">
      <c r="A3299" s="51">
        <v>1164</v>
      </c>
      <c r="B3299" s="51" t="s">
        <v>3633</v>
      </c>
      <c r="C3299" s="51" t="s">
        <v>3633</v>
      </c>
      <c r="D3299" s="51" t="s">
        <v>3427</v>
      </c>
    </row>
    <row r="3300" spans="1:4">
      <c r="A3300" s="51">
        <v>1030</v>
      </c>
      <c r="B3300" s="51" t="s">
        <v>3634</v>
      </c>
      <c r="C3300" s="51" t="s">
        <v>3634</v>
      </c>
      <c r="D3300" s="51" t="s">
        <v>3427</v>
      </c>
    </row>
    <row r="3301" spans="1:4">
      <c r="A3301" s="51">
        <v>1022</v>
      </c>
      <c r="B3301" s="51" t="s">
        <v>3635</v>
      </c>
      <c r="C3301" s="51" t="s">
        <v>3635</v>
      </c>
      <c r="D3301" s="51" t="s">
        <v>3427</v>
      </c>
    </row>
    <row r="3302" spans="1:4">
      <c r="A3302" s="51">
        <v>1134</v>
      </c>
      <c r="B3302" s="51" t="s">
        <v>3636</v>
      </c>
      <c r="C3302" s="51" t="s">
        <v>3636</v>
      </c>
      <c r="D3302" s="51" t="s">
        <v>3427</v>
      </c>
    </row>
    <row r="3303" spans="1:4">
      <c r="A3303" s="51">
        <v>1127</v>
      </c>
      <c r="B3303" s="51" t="s">
        <v>3637</v>
      </c>
      <c r="C3303" s="51" t="s">
        <v>3637</v>
      </c>
      <c r="D3303" s="51" t="s">
        <v>3427</v>
      </c>
    </row>
    <row r="3304" spans="1:4">
      <c r="A3304" s="51">
        <v>1135</v>
      </c>
      <c r="B3304" s="51" t="s">
        <v>3638</v>
      </c>
      <c r="C3304" s="51" t="s">
        <v>3638</v>
      </c>
      <c r="D3304" s="51" t="s">
        <v>3427</v>
      </c>
    </row>
    <row r="3305" spans="1:4">
      <c r="A3305" s="51">
        <v>1026</v>
      </c>
      <c r="B3305" s="51" t="s">
        <v>3639</v>
      </c>
      <c r="C3305" s="51" t="s">
        <v>3639</v>
      </c>
      <c r="D3305" s="51" t="s">
        <v>3427</v>
      </c>
    </row>
    <row r="3306" spans="1:4">
      <c r="A3306" s="51">
        <v>1026</v>
      </c>
      <c r="B3306" s="51" t="s">
        <v>3640</v>
      </c>
      <c r="C3306" s="51" t="s">
        <v>3640</v>
      </c>
      <c r="D3306" s="51" t="s">
        <v>3427</v>
      </c>
    </row>
    <row r="3307" spans="1:4">
      <c r="A3307" s="51">
        <v>1112</v>
      </c>
      <c r="B3307" s="51" t="s">
        <v>3641</v>
      </c>
      <c r="C3307" s="51" t="s">
        <v>3641</v>
      </c>
      <c r="D3307" s="51" t="s">
        <v>3427</v>
      </c>
    </row>
    <row r="3308" spans="1:4">
      <c r="A3308" s="51">
        <v>1113</v>
      </c>
      <c r="B3308" s="51" t="s">
        <v>3642</v>
      </c>
      <c r="C3308" s="51" t="s">
        <v>3641</v>
      </c>
      <c r="D3308" s="51" t="s">
        <v>3427</v>
      </c>
    </row>
    <row r="3309" spans="1:4">
      <c r="A3309" s="51">
        <v>1114</v>
      </c>
      <c r="B3309" s="51" t="s">
        <v>3643</v>
      </c>
      <c r="C3309" s="51" t="s">
        <v>3641</v>
      </c>
      <c r="D3309" s="51" t="s">
        <v>3427</v>
      </c>
    </row>
    <row r="3310" spans="1:4">
      <c r="A3310" s="51">
        <v>1125</v>
      </c>
      <c r="B3310" s="51" t="s">
        <v>3644</v>
      </c>
      <c r="C3310" s="51" t="s">
        <v>3641</v>
      </c>
      <c r="D3310" s="51" t="s">
        <v>3427</v>
      </c>
    </row>
    <row r="3311" spans="1:4">
      <c r="A3311" s="51">
        <v>1024</v>
      </c>
      <c r="B3311" s="51" t="s">
        <v>3645</v>
      </c>
      <c r="C3311" s="51" t="s">
        <v>3646</v>
      </c>
      <c r="D3311" s="51" t="s">
        <v>3427</v>
      </c>
    </row>
    <row r="3312" spans="1:4">
      <c r="A3312" s="51">
        <v>1163</v>
      </c>
      <c r="B3312" s="51" t="s">
        <v>3647</v>
      </c>
      <c r="C3312" s="51" t="s">
        <v>3647</v>
      </c>
      <c r="D3312" s="51" t="s">
        <v>3427</v>
      </c>
    </row>
    <row r="3313" spans="1:4">
      <c r="A3313" s="51">
        <v>1175</v>
      </c>
      <c r="B3313" s="51" t="s">
        <v>3648</v>
      </c>
      <c r="C3313" s="51" t="s">
        <v>3648</v>
      </c>
      <c r="D3313" s="51" t="s">
        <v>3427</v>
      </c>
    </row>
    <row r="3314" spans="1:4">
      <c r="A3314" s="51">
        <v>1027</v>
      </c>
      <c r="B3314" s="51" t="s">
        <v>3649</v>
      </c>
      <c r="C3314" s="51" t="s">
        <v>3649</v>
      </c>
      <c r="D3314" s="51" t="s">
        <v>3427</v>
      </c>
    </row>
    <row r="3315" spans="1:4">
      <c r="A3315" s="51">
        <v>1132</v>
      </c>
      <c r="B3315" s="51" t="s">
        <v>3650</v>
      </c>
      <c r="C3315" s="51" t="s">
        <v>3651</v>
      </c>
      <c r="D3315" s="51" t="s">
        <v>3427</v>
      </c>
    </row>
    <row r="3316" spans="1:4">
      <c r="A3316" s="51">
        <v>1167</v>
      </c>
      <c r="B3316" s="51" t="s">
        <v>3652</v>
      </c>
      <c r="C3316" s="51" t="s">
        <v>3652</v>
      </c>
      <c r="D3316" s="51" t="s">
        <v>3427</v>
      </c>
    </row>
    <row r="3317" spans="1:4">
      <c r="A3317" s="51">
        <v>1110</v>
      </c>
      <c r="B3317" s="51" t="s">
        <v>3653</v>
      </c>
      <c r="C3317" s="51" t="s">
        <v>3653</v>
      </c>
      <c r="D3317" s="51" t="s">
        <v>3427</v>
      </c>
    </row>
    <row r="3318" spans="1:4">
      <c r="A3318" s="51">
        <v>1028</v>
      </c>
      <c r="B3318" s="51" t="s">
        <v>3654</v>
      </c>
      <c r="C3318" s="51" t="s">
        <v>3654</v>
      </c>
      <c r="D3318" s="51" t="s">
        <v>3427</v>
      </c>
    </row>
    <row r="3319" spans="1:4">
      <c r="A3319" s="51">
        <v>1122</v>
      </c>
      <c r="B3319" s="51" t="s">
        <v>3655</v>
      </c>
      <c r="C3319" s="51" t="s">
        <v>3655</v>
      </c>
      <c r="D3319" s="51" t="s">
        <v>3427</v>
      </c>
    </row>
    <row r="3320" spans="1:4">
      <c r="A3320" s="51">
        <v>1162</v>
      </c>
      <c r="B3320" s="51" t="s">
        <v>3656</v>
      </c>
      <c r="C3320" s="51" t="s">
        <v>3657</v>
      </c>
      <c r="D3320" s="51" t="s">
        <v>3427</v>
      </c>
    </row>
    <row r="3321" spans="1:4">
      <c r="A3321" s="51">
        <v>1025</v>
      </c>
      <c r="B3321" s="51" t="s">
        <v>3658</v>
      </c>
      <c r="C3321" s="51" t="s">
        <v>3659</v>
      </c>
      <c r="D3321" s="51" t="s">
        <v>3427</v>
      </c>
    </row>
    <row r="3322" spans="1:4">
      <c r="A3322" s="51">
        <v>1131</v>
      </c>
      <c r="B3322" s="51" t="s">
        <v>3660</v>
      </c>
      <c r="C3322" s="51" t="s">
        <v>3660</v>
      </c>
      <c r="D3322" s="51" t="s">
        <v>3427</v>
      </c>
    </row>
    <row r="3323" spans="1:4">
      <c r="A3323" s="51">
        <v>1126</v>
      </c>
      <c r="B3323" s="51" t="s">
        <v>3661</v>
      </c>
      <c r="C3323" s="51" t="s">
        <v>3661</v>
      </c>
      <c r="D3323" s="51" t="s">
        <v>3427</v>
      </c>
    </row>
    <row r="3324" spans="1:4">
      <c r="A3324" s="51">
        <v>1029</v>
      </c>
      <c r="B3324" s="51" t="s">
        <v>3662</v>
      </c>
      <c r="C3324" s="51" t="s">
        <v>3663</v>
      </c>
      <c r="D3324" s="51" t="s">
        <v>3427</v>
      </c>
    </row>
    <row r="3325" spans="1:4">
      <c r="A3325" s="51">
        <v>1168</v>
      </c>
      <c r="B3325" s="51" t="s">
        <v>3664</v>
      </c>
      <c r="C3325" s="51" t="s">
        <v>3664</v>
      </c>
      <c r="D3325" s="51" t="s">
        <v>3427</v>
      </c>
    </row>
    <row r="3326" spans="1:4">
      <c r="A3326" s="51">
        <v>1134</v>
      </c>
      <c r="B3326" s="51" t="s">
        <v>3665</v>
      </c>
      <c r="C3326" s="51" t="s">
        <v>3665</v>
      </c>
      <c r="D3326" s="51" t="s">
        <v>3427</v>
      </c>
    </row>
    <row r="3327" spans="1:4">
      <c r="A3327" s="51">
        <v>1115</v>
      </c>
      <c r="B3327" s="51" t="s">
        <v>3666</v>
      </c>
      <c r="C3327" s="51" t="s">
        <v>3666</v>
      </c>
      <c r="D3327" s="51" t="s">
        <v>3427</v>
      </c>
    </row>
    <row r="3328" spans="1:4">
      <c r="A3328" s="51">
        <v>1169</v>
      </c>
      <c r="B3328" s="51" t="s">
        <v>3667</v>
      </c>
      <c r="C3328" s="51" t="s">
        <v>3667</v>
      </c>
      <c r="D3328" s="51" t="s">
        <v>3427</v>
      </c>
    </row>
    <row r="3329" spans="1:4">
      <c r="A3329" s="51">
        <v>1116</v>
      </c>
      <c r="B3329" s="51" t="s">
        <v>3668</v>
      </c>
      <c r="C3329" s="51" t="s">
        <v>3669</v>
      </c>
      <c r="D3329" s="51" t="s">
        <v>3427</v>
      </c>
    </row>
    <row r="3330" spans="1:4">
      <c r="A3330" s="51">
        <v>1128</v>
      </c>
      <c r="B3330" s="51" t="s">
        <v>3670</v>
      </c>
      <c r="C3330" s="51" t="s">
        <v>3669</v>
      </c>
      <c r="D3330" s="51" t="s">
        <v>3427</v>
      </c>
    </row>
    <row r="3331" spans="1:4">
      <c r="A3331" s="51">
        <v>1136</v>
      </c>
      <c r="B3331" s="51" t="s">
        <v>3671</v>
      </c>
      <c r="C3331" s="51" t="s">
        <v>3669</v>
      </c>
      <c r="D3331" s="51" t="s">
        <v>3427</v>
      </c>
    </row>
    <row r="3332" spans="1:4">
      <c r="A3332" s="51">
        <v>1141</v>
      </c>
      <c r="B3332" s="51" t="s">
        <v>3672</v>
      </c>
      <c r="C3332" s="51" t="s">
        <v>3669</v>
      </c>
      <c r="D3332" s="51" t="s">
        <v>3427</v>
      </c>
    </row>
    <row r="3333" spans="1:4">
      <c r="A3333" s="51">
        <v>1142</v>
      </c>
      <c r="B3333" s="51" t="s">
        <v>3673</v>
      </c>
      <c r="C3333" s="51" t="s">
        <v>3669</v>
      </c>
      <c r="D3333" s="51" t="s">
        <v>3427</v>
      </c>
    </row>
    <row r="3334" spans="1:4">
      <c r="A3334" s="51">
        <v>1143</v>
      </c>
      <c r="B3334" s="51" t="s">
        <v>3674</v>
      </c>
      <c r="C3334" s="51" t="s">
        <v>3669</v>
      </c>
      <c r="D3334" s="51" t="s">
        <v>3427</v>
      </c>
    </row>
    <row r="3335" spans="1:4">
      <c r="A3335" s="51">
        <v>1063</v>
      </c>
      <c r="B3335" s="51" t="s">
        <v>3675</v>
      </c>
      <c r="C3335" s="51" t="s">
        <v>3675</v>
      </c>
      <c r="D3335" s="51" t="s">
        <v>3427</v>
      </c>
    </row>
    <row r="3336" spans="1:4">
      <c r="A3336" s="51">
        <v>1514</v>
      </c>
      <c r="B3336" s="51" t="s">
        <v>3676</v>
      </c>
      <c r="C3336" s="51" t="s">
        <v>3676</v>
      </c>
      <c r="D3336" s="51" t="s">
        <v>3427</v>
      </c>
    </row>
    <row r="3337" spans="1:4">
      <c r="A3337" s="51">
        <v>1512</v>
      </c>
      <c r="B3337" s="51" t="s">
        <v>3677</v>
      </c>
      <c r="C3337" s="51" t="s">
        <v>3677</v>
      </c>
      <c r="D3337" s="51" t="s">
        <v>3427</v>
      </c>
    </row>
    <row r="3338" spans="1:4">
      <c r="A3338" s="51">
        <v>1521</v>
      </c>
      <c r="B3338" s="51" t="s">
        <v>3678</v>
      </c>
      <c r="C3338" s="51" t="s">
        <v>3678</v>
      </c>
      <c r="D3338" s="51" t="s">
        <v>3427</v>
      </c>
    </row>
    <row r="3339" spans="1:4">
      <c r="A3339" s="51">
        <v>1682</v>
      </c>
      <c r="B3339" s="51" t="s">
        <v>3679</v>
      </c>
      <c r="C3339" s="51" t="s">
        <v>3680</v>
      </c>
      <c r="D3339" s="51" t="s">
        <v>3427</v>
      </c>
    </row>
    <row r="3340" spans="1:4">
      <c r="A3340" s="51">
        <v>1513</v>
      </c>
      <c r="B3340" s="51" t="s">
        <v>3681</v>
      </c>
      <c r="C3340" s="51" t="s">
        <v>3681</v>
      </c>
      <c r="D3340" s="51" t="s">
        <v>3427</v>
      </c>
    </row>
    <row r="3341" spans="1:4">
      <c r="A3341" s="51">
        <v>1682</v>
      </c>
      <c r="B3341" s="51" t="s">
        <v>3682</v>
      </c>
      <c r="C3341" s="51" t="s">
        <v>3682</v>
      </c>
      <c r="D3341" s="51" t="s">
        <v>3427</v>
      </c>
    </row>
    <row r="3342" spans="1:4">
      <c r="A3342" s="51">
        <v>1522</v>
      </c>
      <c r="B3342" s="51" t="s">
        <v>3683</v>
      </c>
      <c r="C3342" s="51" t="s">
        <v>3683</v>
      </c>
      <c r="D3342" s="51" t="s">
        <v>3427</v>
      </c>
    </row>
    <row r="3343" spans="1:4">
      <c r="A3343" s="51">
        <v>1522</v>
      </c>
      <c r="B3343" s="51" t="s">
        <v>3684</v>
      </c>
      <c r="C3343" s="51" t="s">
        <v>3683</v>
      </c>
      <c r="D3343" s="51" t="s">
        <v>3427</v>
      </c>
    </row>
    <row r="3344" spans="1:4">
      <c r="A3344" s="51">
        <v>1526</v>
      </c>
      <c r="B3344" s="51" t="s">
        <v>3685</v>
      </c>
      <c r="C3344" s="51" t="s">
        <v>3683</v>
      </c>
      <c r="D3344" s="51" t="s">
        <v>3427</v>
      </c>
    </row>
    <row r="3345" spans="1:4">
      <c r="A3345" s="51">
        <v>1526</v>
      </c>
      <c r="B3345" s="51" t="s">
        <v>3686</v>
      </c>
      <c r="C3345" s="51" t="s">
        <v>3683</v>
      </c>
      <c r="D3345" s="51" t="s">
        <v>3427</v>
      </c>
    </row>
    <row r="3346" spans="1:4">
      <c r="A3346" s="51">
        <v>1683</v>
      </c>
      <c r="B3346" s="51" t="s">
        <v>3687</v>
      </c>
      <c r="C3346" s="51" t="s">
        <v>3683</v>
      </c>
      <c r="D3346" s="51" t="s">
        <v>3427</v>
      </c>
    </row>
    <row r="3347" spans="1:4">
      <c r="A3347" s="51">
        <v>1683</v>
      </c>
      <c r="B3347" s="51" t="s">
        <v>3688</v>
      </c>
      <c r="C3347" s="51" t="s">
        <v>3683</v>
      </c>
      <c r="D3347" s="51" t="s">
        <v>3427</v>
      </c>
    </row>
    <row r="3348" spans="1:4">
      <c r="A3348" s="51">
        <v>1683</v>
      </c>
      <c r="B3348" s="51" t="s">
        <v>3689</v>
      </c>
      <c r="C3348" s="51" t="s">
        <v>3683</v>
      </c>
      <c r="D3348" s="51" t="s">
        <v>3427</v>
      </c>
    </row>
    <row r="3349" spans="1:4">
      <c r="A3349" s="51">
        <v>1510</v>
      </c>
      <c r="B3349" s="51" t="s">
        <v>3690</v>
      </c>
      <c r="C3349" s="51" t="s">
        <v>3690</v>
      </c>
      <c r="D3349" s="51" t="s">
        <v>3427</v>
      </c>
    </row>
    <row r="3350" spans="1:4">
      <c r="A3350" s="51">
        <v>1045</v>
      </c>
      <c r="B3350" s="51" t="s">
        <v>3691</v>
      </c>
      <c r="C3350" s="51" t="s">
        <v>3691</v>
      </c>
      <c r="D3350" s="51" t="s">
        <v>3427</v>
      </c>
    </row>
    <row r="3351" spans="1:4">
      <c r="A3351" s="51">
        <v>1682</v>
      </c>
      <c r="B3351" s="51" t="s">
        <v>3692</v>
      </c>
      <c r="C3351" s="51" t="s">
        <v>3692</v>
      </c>
      <c r="D3351" s="51" t="s">
        <v>3427</v>
      </c>
    </row>
    <row r="3352" spans="1:4">
      <c r="A3352" s="51">
        <v>1513</v>
      </c>
      <c r="B3352" s="51" t="s">
        <v>3693</v>
      </c>
      <c r="C3352" s="51" t="s">
        <v>3693</v>
      </c>
      <c r="D3352" s="51" t="s">
        <v>3427</v>
      </c>
    </row>
    <row r="3353" spans="1:4">
      <c r="A3353" s="51">
        <v>1510</v>
      </c>
      <c r="B3353" s="51" t="s">
        <v>3694</v>
      </c>
      <c r="C3353" s="51" t="s">
        <v>3694</v>
      </c>
      <c r="D3353" s="51" t="s">
        <v>3427</v>
      </c>
    </row>
    <row r="3354" spans="1:4">
      <c r="A3354" s="51">
        <v>1515</v>
      </c>
      <c r="B3354" s="51" t="s">
        <v>3695</v>
      </c>
      <c r="C3354" s="51" t="s">
        <v>3695</v>
      </c>
      <c r="D3354" s="51" t="s">
        <v>3427</v>
      </c>
    </row>
    <row r="3355" spans="1:4">
      <c r="A3355" s="51">
        <v>1509</v>
      </c>
      <c r="B3355" s="51" t="s">
        <v>3696</v>
      </c>
      <c r="C3355" s="51" t="s">
        <v>3696</v>
      </c>
      <c r="D3355" s="51" t="s">
        <v>3427</v>
      </c>
    </row>
    <row r="3356" spans="1:4">
      <c r="A3356" s="51">
        <v>1063</v>
      </c>
      <c r="B3356" s="51" t="s">
        <v>3697</v>
      </c>
      <c r="C3356" s="51" t="s">
        <v>3698</v>
      </c>
      <c r="D3356" s="51" t="s">
        <v>3427</v>
      </c>
    </row>
    <row r="3357" spans="1:4">
      <c r="A3357" s="51">
        <v>1063</v>
      </c>
      <c r="B3357" s="51" t="s">
        <v>3699</v>
      </c>
      <c r="C3357" s="51" t="s">
        <v>3698</v>
      </c>
      <c r="D3357" s="51" t="s">
        <v>3427</v>
      </c>
    </row>
    <row r="3358" spans="1:4">
      <c r="A3358" s="51">
        <v>1063</v>
      </c>
      <c r="B3358" s="51" t="s">
        <v>3700</v>
      </c>
      <c r="C3358" s="51" t="s">
        <v>3698</v>
      </c>
      <c r="D3358" s="51" t="s">
        <v>3427</v>
      </c>
    </row>
    <row r="3359" spans="1:4">
      <c r="A3359" s="51">
        <v>1409</v>
      </c>
      <c r="B3359" s="51" t="s">
        <v>3701</v>
      </c>
      <c r="C3359" s="51" t="s">
        <v>3698</v>
      </c>
      <c r="D3359" s="51" t="s">
        <v>3427</v>
      </c>
    </row>
    <row r="3360" spans="1:4">
      <c r="A3360" s="51">
        <v>1410</v>
      </c>
      <c r="B3360" s="51" t="s">
        <v>3702</v>
      </c>
      <c r="C3360" s="51" t="s">
        <v>3698</v>
      </c>
      <c r="D3360" s="51" t="s">
        <v>3427</v>
      </c>
    </row>
    <row r="3361" spans="1:4">
      <c r="A3361" s="51">
        <v>1410</v>
      </c>
      <c r="B3361" s="51" t="s">
        <v>3703</v>
      </c>
      <c r="C3361" s="51" t="s">
        <v>3698</v>
      </c>
      <c r="D3361" s="51" t="s">
        <v>3427</v>
      </c>
    </row>
    <row r="3362" spans="1:4">
      <c r="A3362" s="51">
        <v>1410</v>
      </c>
      <c r="B3362" s="51" t="s">
        <v>3704</v>
      </c>
      <c r="C3362" s="51" t="s">
        <v>3698</v>
      </c>
      <c r="D3362" s="51" t="s">
        <v>3427</v>
      </c>
    </row>
    <row r="3363" spans="1:4">
      <c r="A3363" s="51">
        <v>1410</v>
      </c>
      <c r="B3363" s="51" t="s">
        <v>3705</v>
      </c>
      <c r="C3363" s="51" t="s">
        <v>3698</v>
      </c>
      <c r="D3363" s="51" t="s">
        <v>3427</v>
      </c>
    </row>
    <row r="3364" spans="1:4">
      <c r="A3364" s="51">
        <v>1515</v>
      </c>
      <c r="B3364" s="51" t="s">
        <v>3706</v>
      </c>
      <c r="C3364" s="51" t="s">
        <v>3698</v>
      </c>
      <c r="D3364" s="51" t="s">
        <v>3427</v>
      </c>
    </row>
    <row r="3365" spans="1:4">
      <c r="A3365" s="51">
        <v>1277</v>
      </c>
      <c r="B3365" s="51" t="s">
        <v>3707</v>
      </c>
      <c r="C3365" s="51" t="s">
        <v>3707</v>
      </c>
      <c r="D3365" s="51" t="s">
        <v>3427</v>
      </c>
    </row>
    <row r="3366" spans="1:4">
      <c r="A3366" s="51">
        <v>1273</v>
      </c>
      <c r="B3366" s="51" t="s">
        <v>3708</v>
      </c>
      <c r="C3366" s="51" t="s">
        <v>3708</v>
      </c>
      <c r="D3366" s="51" t="s">
        <v>3427</v>
      </c>
    </row>
    <row r="3367" spans="1:4">
      <c r="A3367" s="51">
        <v>1269</v>
      </c>
      <c r="B3367" s="51" t="s">
        <v>3709</v>
      </c>
      <c r="C3367" s="51" t="s">
        <v>3709</v>
      </c>
      <c r="D3367" s="51" t="s">
        <v>3427</v>
      </c>
    </row>
    <row r="3368" spans="1:4">
      <c r="A3368" s="51">
        <v>1268</v>
      </c>
      <c r="B3368" s="51" t="s">
        <v>3710</v>
      </c>
      <c r="C3368" s="51" t="s">
        <v>3710</v>
      </c>
      <c r="D3368" s="51" t="s">
        <v>3427</v>
      </c>
    </row>
    <row r="3369" spans="1:4">
      <c r="A3369" s="51">
        <v>1279</v>
      </c>
      <c r="B3369" s="51" t="s">
        <v>3711</v>
      </c>
      <c r="C3369" s="51" t="s">
        <v>3711</v>
      </c>
      <c r="D3369" s="51" t="s">
        <v>3427</v>
      </c>
    </row>
    <row r="3370" spans="1:4">
      <c r="A3370" s="51">
        <v>1277</v>
      </c>
      <c r="B3370" s="51" t="s">
        <v>3712</v>
      </c>
      <c r="C3370" s="51" t="s">
        <v>3712</v>
      </c>
      <c r="D3370" s="51" t="s">
        <v>3427</v>
      </c>
    </row>
    <row r="3371" spans="1:4">
      <c r="A3371" s="51">
        <v>1279</v>
      </c>
      <c r="B3371" s="51" t="s">
        <v>3713</v>
      </c>
      <c r="C3371" s="51" t="s">
        <v>3713</v>
      </c>
      <c r="D3371" s="51" t="s">
        <v>3427</v>
      </c>
    </row>
    <row r="3372" spans="1:4">
      <c r="A3372" s="51">
        <v>1290</v>
      </c>
      <c r="B3372" s="51" t="s">
        <v>3714</v>
      </c>
      <c r="C3372" s="51" t="s">
        <v>3714</v>
      </c>
      <c r="D3372" s="51" t="s">
        <v>3427</v>
      </c>
    </row>
    <row r="3373" spans="1:4">
      <c r="A3373" s="51">
        <v>1275</v>
      </c>
      <c r="B3373" s="51" t="s">
        <v>3715</v>
      </c>
      <c r="C3373" s="51" t="s">
        <v>3715</v>
      </c>
      <c r="D3373" s="51" t="s">
        <v>3427</v>
      </c>
    </row>
    <row r="3374" spans="1:4">
      <c r="A3374" s="51">
        <v>1267</v>
      </c>
      <c r="B3374" s="51" t="s">
        <v>3716</v>
      </c>
      <c r="C3374" s="51" t="s">
        <v>3716</v>
      </c>
      <c r="D3374" s="51" t="s">
        <v>3427</v>
      </c>
    </row>
    <row r="3375" spans="1:4">
      <c r="A3375" s="51">
        <v>1291</v>
      </c>
      <c r="B3375" s="51" t="s">
        <v>3717</v>
      </c>
      <c r="C3375" s="51" t="s">
        <v>3717</v>
      </c>
      <c r="D3375" s="51" t="s">
        <v>3427</v>
      </c>
    </row>
    <row r="3376" spans="1:4">
      <c r="A3376" s="51">
        <v>1296</v>
      </c>
      <c r="B3376" s="51" t="s">
        <v>3718</v>
      </c>
      <c r="C3376" s="51" t="s">
        <v>3718</v>
      </c>
      <c r="D3376" s="51" t="s">
        <v>3427</v>
      </c>
    </row>
    <row r="3377" spans="1:4">
      <c r="A3377" s="51">
        <v>1299</v>
      </c>
      <c r="B3377" s="51" t="s">
        <v>3719</v>
      </c>
      <c r="C3377" s="51" t="s">
        <v>3720</v>
      </c>
      <c r="D3377" s="51" t="s">
        <v>3427</v>
      </c>
    </row>
    <row r="3378" spans="1:4">
      <c r="A3378" s="51">
        <v>1263</v>
      </c>
      <c r="B3378" s="51" t="s">
        <v>3721</v>
      </c>
      <c r="C3378" s="51" t="s">
        <v>3721</v>
      </c>
      <c r="D3378" s="51" t="s">
        <v>3427</v>
      </c>
    </row>
    <row r="3379" spans="1:4">
      <c r="A3379" s="51">
        <v>1266</v>
      </c>
      <c r="B3379" s="51" t="s">
        <v>3722</v>
      </c>
      <c r="C3379" s="51" t="s">
        <v>3722</v>
      </c>
      <c r="D3379" s="51" t="s">
        <v>3427</v>
      </c>
    </row>
    <row r="3380" spans="1:4">
      <c r="A3380" s="51">
        <v>1262</v>
      </c>
      <c r="B3380" s="51" t="s">
        <v>3723</v>
      </c>
      <c r="C3380" s="51" t="s">
        <v>3723</v>
      </c>
      <c r="D3380" s="51" t="s">
        <v>3427</v>
      </c>
    </row>
    <row r="3381" spans="1:4">
      <c r="A3381" s="51">
        <v>1297</v>
      </c>
      <c r="B3381" s="51" t="s">
        <v>3724</v>
      </c>
      <c r="C3381" s="51" t="s">
        <v>3724</v>
      </c>
      <c r="D3381" s="51" t="s">
        <v>3427</v>
      </c>
    </row>
    <row r="3382" spans="1:4">
      <c r="A3382" s="51">
        <v>1272</v>
      </c>
      <c r="B3382" s="51" t="s">
        <v>3725</v>
      </c>
      <c r="C3382" s="51" t="s">
        <v>3725</v>
      </c>
      <c r="D3382" s="51" t="s">
        <v>3427</v>
      </c>
    </row>
    <row r="3383" spans="1:4">
      <c r="A3383" s="51">
        <v>1276</v>
      </c>
      <c r="B3383" s="51" t="s">
        <v>3726</v>
      </c>
      <c r="C3383" s="51" t="s">
        <v>3726</v>
      </c>
      <c r="D3383" s="51" t="s">
        <v>3427</v>
      </c>
    </row>
    <row r="3384" spans="1:4">
      <c r="A3384" s="51">
        <v>1271</v>
      </c>
      <c r="B3384" s="51" t="s">
        <v>3727</v>
      </c>
      <c r="C3384" s="51" t="s">
        <v>3727</v>
      </c>
      <c r="D3384" s="51" t="s">
        <v>3427</v>
      </c>
    </row>
    <row r="3385" spans="1:4">
      <c r="A3385" s="51">
        <v>1196</v>
      </c>
      <c r="B3385" s="51" t="s">
        <v>3728</v>
      </c>
      <c r="C3385" s="51" t="s">
        <v>3728</v>
      </c>
      <c r="D3385" s="51" t="s">
        <v>3427</v>
      </c>
    </row>
    <row r="3386" spans="1:4">
      <c r="A3386" s="51">
        <v>1274</v>
      </c>
      <c r="B3386" s="51" t="s">
        <v>3729</v>
      </c>
      <c r="C3386" s="51" t="s">
        <v>3729</v>
      </c>
      <c r="D3386" s="51" t="s">
        <v>3427</v>
      </c>
    </row>
    <row r="3387" spans="1:4">
      <c r="A3387" s="51">
        <v>1295</v>
      </c>
      <c r="B3387" s="51" t="s">
        <v>3730</v>
      </c>
      <c r="C3387" s="51" t="s">
        <v>3730</v>
      </c>
      <c r="D3387" s="51" t="s">
        <v>3427</v>
      </c>
    </row>
    <row r="3388" spans="1:4">
      <c r="A3388" s="51">
        <v>1260</v>
      </c>
      <c r="B3388" s="51" t="s">
        <v>3731</v>
      </c>
      <c r="C3388" s="51" t="s">
        <v>3731</v>
      </c>
      <c r="D3388" s="51" t="s">
        <v>3427</v>
      </c>
    </row>
    <row r="3389" spans="1:4">
      <c r="A3389" s="51">
        <v>1197</v>
      </c>
      <c r="B3389" s="51" t="s">
        <v>3732</v>
      </c>
      <c r="C3389" s="51" t="s">
        <v>3732</v>
      </c>
      <c r="D3389" s="51" t="s">
        <v>3427</v>
      </c>
    </row>
    <row r="3390" spans="1:4">
      <c r="A3390" s="51">
        <v>1278</v>
      </c>
      <c r="B3390" s="51" t="s">
        <v>3733</v>
      </c>
      <c r="C3390" s="51" t="s">
        <v>3733</v>
      </c>
      <c r="D3390" s="51" t="s">
        <v>3427</v>
      </c>
    </row>
    <row r="3391" spans="1:4">
      <c r="A3391" s="51">
        <v>1264</v>
      </c>
      <c r="B3391" s="51" t="s">
        <v>3734</v>
      </c>
      <c r="C3391" s="51" t="s">
        <v>3735</v>
      </c>
      <c r="D3391" s="51" t="s">
        <v>3427</v>
      </c>
    </row>
    <row r="3392" spans="1:4">
      <c r="A3392" s="51">
        <v>1265</v>
      </c>
      <c r="B3392" s="51" t="s">
        <v>3736</v>
      </c>
      <c r="C3392" s="51" t="s">
        <v>3735</v>
      </c>
      <c r="D3392" s="51" t="s">
        <v>3427</v>
      </c>
    </row>
    <row r="3393" spans="1:4">
      <c r="A3393" s="51">
        <v>1274</v>
      </c>
      <c r="B3393" s="51" t="s">
        <v>3737</v>
      </c>
      <c r="C3393" s="51" t="s">
        <v>3738</v>
      </c>
      <c r="D3393" s="51" t="s">
        <v>3427</v>
      </c>
    </row>
    <row r="3394" spans="1:4">
      <c r="A3394" s="51">
        <v>1295</v>
      </c>
      <c r="B3394" s="51" t="s">
        <v>3739</v>
      </c>
      <c r="C3394" s="51" t="s">
        <v>3739</v>
      </c>
      <c r="D3394" s="51" t="s">
        <v>3427</v>
      </c>
    </row>
    <row r="3395" spans="1:4">
      <c r="A3395" s="51">
        <v>1270</v>
      </c>
      <c r="B3395" s="51" t="s">
        <v>3740</v>
      </c>
      <c r="C3395" s="51" t="s">
        <v>3740</v>
      </c>
      <c r="D3395" s="51" t="s">
        <v>3427</v>
      </c>
    </row>
    <row r="3396" spans="1:4">
      <c r="A3396" s="51">
        <v>1261</v>
      </c>
      <c r="B3396" s="51" t="s">
        <v>3741</v>
      </c>
      <c r="C3396" s="51" t="s">
        <v>3741</v>
      </c>
      <c r="D3396" s="51" t="s">
        <v>3427</v>
      </c>
    </row>
    <row r="3397" spans="1:4">
      <c r="A3397" s="51">
        <v>1267</v>
      </c>
      <c r="B3397" s="51" t="s">
        <v>3742</v>
      </c>
      <c r="C3397" s="51" t="s">
        <v>3742</v>
      </c>
      <c r="D3397" s="51" t="s">
        <v>3427</v>
      </c>
    </row>
    <row r="3398" spans="1:4">
      <c r="A3398" s="51">
        <v>1355</v>
      </c>
      <c r="B3398" s="51" t="s">
        <v>3743</v>
      </c>
      <c r="C3398" s="51" t="s">
        <v>3743</v>
      </c>
      <c r="D3398" s="51" t="s">
        <v>3427</v>
      </c>
    </row>
    <row r="3399" spans="1:4">
      <c r="A3399" s="51">
        <v>1352</v>
      </c>
      <c r="B3399" s="51" t="s">
        <v>3744</v>
      </c>
      <c r="C3399" s="51" t="s">
        <v>3744</v>
      </c>
      <c r="D3399" s="51" t="s">
        <v>3427</v>
      </c>
    </row>
    <row r="3400" spans="1:4">
      <c r="A3400" s="51">
        <v>1321</v>
      </c>
      <c r="B3400" s="51" t="s">
        <v>3745</v>
      </c>
      <c r="C3400" s="51" t="s">
        <v>3745</v>
      </c>
      <c r="D3400" s="51" t="s">
        <v>3427</v>
      </c>
    </row>
    <row r="3401" spans="1:4">
      <c r="A3401" s="51">
        <v>1338</v>
      </c>
      <c r="B3401" s="51" t="s">
        <v>3746</v>
      </c>
      <c r="C3401" s="51" t="s">
        <v>3746</v>
      </c>
      <c r="D3401" s="51" t="s">
        <v>3427</v>
      </c>
    </row>
    <row r="3402" spans="1:4">
      <c r="A3402" s="51">
        <v>1446</v>
      </c>
      <c r="B3402" s="51" t="s">
        <v>3747</v>
      </c>
      <c r="C3402" s="51" t="s">
        <v>3747</v>
      </c>
      <c r="D3402" s="51" t="s">
        <v>3427</v>
      </c>
    </row>
    <row r="3403" spans="1:4">
      <c r="A3403" s="51">
        <v>1372</v>
      </c>
      <c r="B3403" s="51" t="s">
        <v>3748</v>
      </c>
      <c r="C3403" s="51" t="s">
        <v>3748</v>
      </c>
      <c r="D3403" s="51" t="s">
        <v>3427</v>
      </c>
    </row>
    <row r="3404" spans="1:4">
      <c r="A3404" s="51">
        <v>1353</v>
      </c>
      <c r="B3404" s="51" t="s">
        <v>3749</v>
      </c>
      <c r="C3404" s="51" t="s">
        <v>3749</v>
      </c>
      <c r="D3404" s="51" t="s">
        <v>3427</v>
      </c>
    </row>
    <row r="3405" spans="1:4">
      <c r="A3405" s="51">
        <v>1329</v>
      </c>
      <c r="B3405" s="51" t="s">
        <v>3750</v>
      </c>
      <c r="C3405" s="51" t="s">
        <v>3750</v>
      </c>
      <c r="D3405" s="51" t="s">
        <v>3427</v>
      </c>
    </row>
    <row r="3406" spans="1:4">
      <c r="A3406" s="51">
        <v>1373</v>
      </c>
      <c r="B3406" s="51" t="s">
        <v>3751</v>
      </c>
      <c r="C3406" s="51" t="s">
        <v>3751</v>
      </c>
      <c r="D3406" s="51" t="s">
        <v>3427</v>
      </c>
    </row>
    <row r="3407" spans="1:4">
      <c r="A3407" s="51">
        <v>1374</v>
      </c>
      <c r="B3407" s="51" t="s">
        <v>3752</v>
      </c>
      <c r="C3407" s="51" t="s">
        <v>3751</v>
      </c>
      <c r="D3407" s="51" t="s">
        <v>3427</v>
      </c>
    </row>
    <row r="3408" spans="1:4">
      <c r="A3408" s="51">
        <v>1435</v>
      </c>
      <c r="B3408" s="51" t="s">
        <v>3753</v>
      </c>
      <c r="C3408" s="51" t="s">
        <v>3751</v>
      </c>
      <c r="D3408" s="51" t="s">
        <v>3427</v>
      </c>
    </row>
    <row r="3409" spans="1:4">
      <c r="A3409" s="51">
        <v>1356</v>
      </c>
      <c r="B3409" s="51" t="s">
        <v>3754</v>
      </c>
      <c r="C3409" s="51" t="s">
        <v>3754</v>
      </c>
      <c r="D3409" s="51" t="s">
        <v>3427</v>
      </c>
    </row>
    <row r="3410" spans="1:4">
      <c r="A3410" s="51">
        <v>1356</v>
      </c>
      <c r="B3410" s="51" t="s">
        <v>3755</v>
      </c>
      <c r="C3410" s="51" t="s">
        <v>3754</v>
      </c>
      <c r="D3410" s="51" t="s">
        <v>3427</v>
      </c>
    </row>
    <row r="3411" spans="1:4">
      <c r="A3411" s="51">
        <v>1322</v>
      </c>
      <c r="B3411" s="51" t="s">
        <v>3756</v>
      </c>
      <c r="C3411" s="51" t="s">
        <v>3756</v>
      </c>
      <c r="D3411" s="51" t="s">
        <v>3427</v>
      </c>
    </row>
    <row r="3412" spans="1:4">
      <c r="A3412" s="51">
        <v>1326</v>
      </c>
      <c r="B3412" s="51" t="s">
        <v>3757</v>
      </c>
      <c r="C3412" s="51" t="s">
        <v>3757</v>
      </c>
      <c r="D3412" s="51" t="s">
        <v>3427</v>
      </c>
    </row>
    <row r="3413" spans="1:4">
      <c r="A3413" s="51">
        <v>1357</v>
      </c>
      <c r="B3413" s="51" t="s">
        <v>3758</v>
      </c>
      <c r="C3413" s="51" t="s">
        <v>3758</v>
      </c>
      <c r="D3413" s="51" t="s">
        <v>3427</v>
      </c>
    </row>
    <row r="3414" spans="1:4">
      <c r="A3414" s="51">
        <v>1354</v>
      </c>
      <c r="B3414" s="51" t="s">
        <v>3759</v>
      </c>
      <c r="C3414" s="51" t="s">
        <v>3759</v>
      </c>
      <c r="D3414" s="51" t="s">
        <v>3427</v>
      </c>
    </row>
    <row r="3415" spans="1:4">
      <c r="A3415" s="51">
        <v>1350</v>
      </c>
      <c r="B3415" s="51" t="s">
        <v>3760</v>
      </c>
      <c r="C3415" s="51" t="s">
        <v>3760</v>
      </c>
      <c r="D3415" s="51" t="s">
        <v>3427</v>
      </c>
    </row>
    <row r="3416" spans="1:4">
      <c r="A3416" s="51">
        <v>1148</v>
      </c>
      <c r="B3416" s="51" t="s">
        <v>3761</v>
      </c>
      <c r="C3416" s="51" t="s">
        <v>3761</v>
      </c>
      <c r="D3416" s="51" t="s">
        <v>3427</v>
      </c>
    </row>
    <row r="3417" spans="1:4">
      <c r="A3417" s="51">
        <v>1324</v>
      </c>
      <c r="B3417" s="51" t="s">
        <v>3762</v>
      </c>
      <c r="C3417" s="51" t="s">
        <v>3762</v>
      </c>
      <c r="D3417" s="51" t="s">
        <v>3427</v>
      </c>
    </row>
    <row r="3418" spans="1:4">
      <c r="A3418" s="51">
        <v>1439</v>
      </c>
      <c r="B3418" s="51" t="s">
        <v>3763</v>
      </c>
      <c r="C3418" s="51" t="s">
        <v>3763</v>
      </c>
      <c r="D3418" s="51" t="s">
        <v>3427</v>
      </c>
    </row>
    <row r="3419" spans="1:4">
      <c r="A3419" s="51">
        <v>1323</v>
      </c>
      <c r="B3419" s="51" t="s">
        <v>3764</v>
      </c>
      <c r="C3419" s="51" t="s">
        <v>3765</v>
      </c>
      <c r="D3419" s="51" t="s">
        <v>3427</v>
      </c>
    </row>
    <row r="3420" spans="1:4">
      <c r="A3420" s="51">
        <v>1355</v>
      </c>
      <c r="B3420" s="51" t="s">
        <v>3766</v>
      </c>
      <c r="C3420" s="51" t="s">
        <v>3766</v>
      </c>
      <c r="D3420" s="51" t="s">
        <v>3427</v>
      </c>
    </row>
    <row r="3421" spans="1:4">
      <c r="A3421" s="51">
        <v>1358</v>
      </c>
      <c r="B3421" s="51" t="s">
        <v>3767</v>
      </c>
      <c r="C3421" s="51" t="s">
        <v>3767</v>
      </c>
      <c r="D3421" s="51" t="s">
        <v>3427</v>
      </c>
    </row>
    <row r="3422" spans="1:4">
      <c r="A3422" s="51">
        <v>1337</v>
      </c>
      <c r="B3422" s="51" t="s">
        <v>3768</v>
      </c>
      <c r="C3422" s="51" t="s">
        <v>3768</v>
      </c>
      <c r="D3422" s="51" t="s">
        <v>3427</v>
      </c>
    </row>
    <row r="3423" spans="1:4">
      <c r="A3423" s="51">
        <v>1325</v>
      </c>
      <c r="B3423" s="51" t="s">
        <v>3769</v>
      </c>
      <c r="C3423" s="51" t="s">
        <v>3769</v>
      </c>
      <c r="D3423" s="51" t="s">
        <v>3427</v>
      </c>
    </row>
    <row r="3424" spans="1:4">
      <c r="A3424" s="51">
        <v>1445</v>
      </c>
      <c r="B3424" s="51" t="s">
        <v>3770</v>
      </c>
      <c r="C3424" s="51" t="s">
        <v>3770</v>
      </c>
      <c r="D3424" s="51" t="s">
        <v>3427</v>
      </c>
    </row>
    <row r="3425" spans="1:4">
      <c r="A3425" s="51">
        <v>1082</v>
      </c>
      <c r="B3425" s="51" t="s">
        <v>3771</v>
      </c>
      <c r="C3425" s="51" t="s">
        <v>3771</v>
      </c>
      <c r="D3425" s="51" t="s">
        <v>3427</v>
      </c>
    </row>
    <row r="3426" spans="1:4">
      <c r="A3426" s="51">
        <v>1613</v>
      </c>
      <c r="B3426" s="51" t="s">
        <v>3772</v>
      </c>
      <c r="C3426" s="51" t="s">
        <v>3772</v>
      </c>
      <c r="D3426" s="51" t="s">
        <v>3427</v>
      </c>
    </row>
    <row r="3427" spans="1:4">
      <c r="A3427" s="51">
        <v>1081</v>
      </c>
      <c r="B3427" s="51" t="s">
        <v>3773</v>
      </c>
      <c r="C3427" s="51" t="s">
        <v>3773</v>
      </c>
      <c r="D3427" s="51" t="s">
        <v>3427</v>
      </c>
    </row>
    <row r="3428" spans="1:4">
      <c r="A3428" s="51">
        <v>1088</v>
      </c>
      <c r="B3428" s="51" t="s">
        <v>3774</v>
      </c>
      <c r="C3428" s="51" t="s">
        <v>3774</v>
      </c>
      <c r="D3428" s="51" t="s">
        <v>3427</v>
      </c>
    </row>
    <row r="3429" spans="1:4">
      <c r="A3429" s="51">
        <v>1077</v>
      </c>
      <c r="B3429" s="51" t="s">
        <v>3775</v>
      </c>
      <c r="C3429" s="51" t="s">
        <v>3775</v>
      </c>
      <c r="D3429" s="51" t="s">
        <v>3427</v>
      </c>
    </row>
    <row r="3430" spans="1:4">
      <c r="A3430" s="51">
        <v>1080</v>
      </c>
      <c r="B3430" s="51" t="s">
        <v>3776</v>
      </c>
      <c r="C3430" s="51" t="s">
        <v>3775</v>
      </c>
      <c r="D3430" s="51" t="s">
        <v>3427</v>
      </c>
    </row>
    <row r="3431" spans="1:4">
      <c r="A3431" s="51">
        <v>1085</v>
      </c>
      <c r="B3431" s="51" t="s">
        <v>3777</v>
      </c>
      <c r="C3431" s="51" t="s">
        <v>3777</v>
      </c>
      <c r="D3431" s="51" t="s">
        <v>3427</v>
      </c>
    </row>
    <row r="3432" spans="1:4">
      <c r="A3432" s="51">
        <v>1041</v>
      </c>
      <c r="B3432" s="51" t="s">
        <v>3778</v>
      </c>
      <c r="C3432" s="51" t="s">
        <v>3779</v>
      </c>
      <c r="D3432" s="51" t="s">
        <v>3427</v>
      </c>
    </row>
    <row r="3433" spans="1:4">
      <c r="A3433" s="51">
        <v>1058</v>
      </c>
      <c r="B3433" s="51" t="s">
        <v>3780</v>
      </c>
      <c r="C3433" s="51" t="s">
        <v>3779</v>
      </c>
      <c r="D3433" s="51" t="s">
        <v>3427</v>
      </c>
    </row>
    <row r="3434" spans="1:4">
      <c r="A3434" s="51">
        <v>1059</v>
      </c>
      <c r="B3434" s="51" t="s">
        <v>3781</v>
      </c>
      <c r="C3434" s="51" t="s">
        <v>3779</v>
      </c>
      <c r="D3434" s="51" t="s">
        <v>3427</v>
      </c>
    </row>
    <row r="3435" spans="1:4">
      <c r="A3435" s="51">
        <v>1061</v>
      </c>
      <c r="B3435" s="51" t="s">
        <v>3782</v>
      </c>
      <c r="C3435" s="51" t="s">
        <v>3779</v>
      </c>
      <c r="D3435" s="51" t="s">
        <v>3427</v>
      </c>
    </row>
    <row r="3436" spans="1:4">
      <c r="A3436" s="51">
        <v>1062</v>
      </c>
      <c r="B3436" s="51" t="s">
        <v>3783</v>
      </c>
      <c r="C3436" s="51" t="s">
        <v>3779</v>
      </c>
      <c r="D3436" s="51" t="s">
        <v>3427</v>
      </c>
    </row>
    <row r="3437" spans="1:4">
      <c r="A3437" s="51">
        <v>1078</v>
      </c>
      <c r="B3437" s="51" t="s">
        <v>3784</v>
      </c>
      <c r="C3437" s="51" t="s">
        <v>3785</v>
      </c>
      <c r="D3437" s="51" t="s">
        <v>3427</v>
      </c>
    </row>
    <row r="3438" spans="1:4">
      <c r="A3438" s="51">
        <v>1607</v>
      </c>
      <c r="B3438" s="51" t="s">
        <v>3786</v>
      </c>
      <c r="C3438" s="51" t="s">
        <v>3785</v>
      </c>
      <c r="D3438" s="51" t="s">
        <v>3427</v>
      </c>
    </row>
    <row r="3439" spans="1:4">
      <c r="A3439" s="51">
        <v>1607</v>
      </c>
      <c r="B3439" s="51" t="s">
        <v>3787</v>
      </c>
      <c r="C3439" s="51" t="s">
        <v>3785</v>
      </c>
      <c r="D3439" s="51" t="s">
        <v>3427</v>
      </c>
    </row>
    <row r="3440" spans="1:4">
      <c r="A3440" s="51">
        <v>1607</v>
      </c>
      <c r="B3440" s="51" t="s">
        <v>3788</v>
      </c>
      <c r="C3440" s="51" t="s">
        <v>3785</v>
      </c>
      <c r="D3440" s="51" t="s">
        <v>3427</v>
      </c>
    </row>
    <row r="3441" spans="1:4">
      <c r="A3441" s="51">
        <v>1607</v>
      </c>
      <c r="B3441" s="51" t="s">
        <v>3789</v>
      </c>
      <c r="C3441" s="51" t="s">
        <v>3785</v>
      </c>
      <c r="D3441" s="51" t="s">
        <v>3427</v>
      </c>
    </row>
    <row r="3442" spans="1:4">
      <c r="A3442" s="51">
        <v>1608</v>
      </c>
      <c r="B3442" s="51" t="s">
        <v>3790</v>
      </c>
      <c r="C3442" s="51" t="s">
        <v>3785</v>
      </c>
      <c r="D3442" s="51" t="s">
        <v>3427</v>
      </c>
    </row>
    <row r="3443" spans="1:4">
      <c r="A3443" s="51">
        <v>1608</v>
      </c>
      <c r="B3443" s="51" t="s">
        <v>3791</v>
      </c>
      <c r="C3443" s="51" t="s">
        <v>3785</v>
      </c>
      <c r="D3443" s="51" t="s">
        <v>3427</v>
      </c>
    </row>
    <row r="3444" spans="1:4">
      <c r="A3444" s="51">
        <v>1608</v>
      </c>
      <c r="B3444" s="51" t="s">
        <v>3792</v>
      </c>
      <c r="C3444" s="51" t="s">
        <v>3785</v>
      </c>
      <c r="D3444" s="51" t="s">
        <v>3427</v>
      </c>
    </row>
    <row r="3445" spans="1:4">
      <c r="A3445" s="51">
        <v>1610</v>
      </c>
      <c r="B3445" s="51" t="s">
        <v>3793</v>
      </c>
      <c r="C3445" s="51" t="s">
        <v>3785</v>
      </c>
      <c r="D3445" s="51" t="s">
        <v>3427</v>
      </c>
    </row>
    <row r="3446" spans="1:4">
      <c r="A3446" s="51">
        <v>1610</v>
      </c>
      <c r="B3446" s="51" t="s">
        <v>3794</v>
      </c>
      <c r="C3446" s="51" t="s">
        <v>3785</v>
      </c>
      <c r="D3446" s="51" t="s">
        <v>3427</v>
      </c>
    </row>
    <row r="3447" spans="1:4">
      <c r="A3447" s="51">
        <v>1610</v>
      </c>
      <c r="B3447" s="51" t="s">
        <v>3795</v>
      </c>
      <c r="C3447" s="51" t="s">
        <v>3785</v>
      </c>
      <c r="D3447" s="51" t="s">
        <v>3427</v>
      </c>
    </row>
    <row r="3448" spans="1:4">
      <c r="A3448" s="51">
        <v>1612</v>
      </c>
      <c r="B3448" s="51" t="s">
        <v>3796</v>
      </c>
      <c r="C3448" s="51" t="s">
        <v>3785</v>
      </c>
      <c r="D3448" s="51" t="s">
        <v>3427</v>
      </c>
    </row>
    <row r="3449" spans="1:4">
      <c r="A3449" s="51">
        <v>1076</v>
      </c>
      <c r="B3449" s="51" t="s">
        <v>3797</v>
      </c>
      <c r="C3449" s="51" t="s">
        <v>3798</v>
      </c>
      <c r="D3449" s="51" t="s">
        <v>3427</v>
      </c>
    </row>
    <row r="3450" spans="1:4">
      <c r="A3450" s="51">
        <v>1083</v>
      </c>
      <c r="B3450" s="51" t="s">
        <v>3799</v>
      </c>
      <c r="C3450" s="51" t="s">
        <v>3798</v>
      </c>
      <c r="D3450" s="51" t="s">
        <v>3427</v>
      </c>
    </row>
    <row r="3451" spans="1:4">
      <c r="A3451" s="51">
        <v>1084</v>
      </c>
      <c r="B3451" s="51" t="s">
        <v>3800</v>
      </c>
      <c r="C3451" s="51" t="s">
        <v>3798</v>
      </c>
      <c r="D3451" s="51" t="s">
        <v>3427</v>
      </c>
    </row>
    <row r="3452" spans="1:4">
      <c r="A3452" s="51">
        <v>1537</v>
      </c>
      <c r="B3452" s="51" t="s">
        <v>3801</v>
      </c>
      <c r="C3452" s="51" t="s">
        <v>3801</v>
      </c>
      <c r="D3452" s="51" t="s">
        <v>3427</v>
      </c>
    </row>
    <row r="3453" spans="1:4">
      <c r="A3453" s="51">
        <v>1545</v>
      </c>
      <c r="B3453" s="51" t="s">
        <v>3802</v>
      </c>
      <c r="C3453" s="51" t="s">
        <v>3802</v>
      </c>
      <c r="D3453" s="51" t="s">
        <v>3427</v>
      </c>
    </row>
    <row r="3454" spans="1:4">
      <c r="A3454" s="51">
        <v>1562</v>
      </c>
      <c r="B3454" s="51" t="s">
        <v>3803</v>
      </c>
      <c r="C3454" s="51" t="s">
        <v>3803</v>
      </c>
      <c r="D3454" s="51" t="s">
        <v>3427</v>
      </c>
    </row>
    <row r="3455" spans="1:4">
      <c r="A3455" s="51">
        <v>1543</v>
      </c>
      <c r="B3455" s="51" t="s">
        <v>3804</v>
      </c>
      <c r="C3455" s="51" t="s">
        <v>3804</v>
      </c>
      <c r="D3455" s="51" t="s">
        <v>3427</v>
      </c>
    </row>
    <row r="3456" spans="1:4">
      <c r="A3456" s="51">
        <v>1525</v>
      </c>
      <c r="B3456" s="51" t="s">
        <v>3805</v>
      </c>
      <c r="C3456" s="51" t="s">
        <v>3805</v>
      </c>
      <c r="D3456" s="51" t="s">
        <v>3427</v>
      </c>
    </row>
    <row r="3457" spans="1:4">
      <c r="A3457" s="51">
        <v>1565</v>
      </c>
      <c r="B3457" s="51" t="s">
        <v>3806</v>
      </c>
      <c r="C3457" s="51" t="s">
        <v>3806</v>
      </c>
      <c r="D3457" s="51" t="s">
        <v>3427</v>
      </c>
    </row>
    <row r="3458" spans="1:4">
      <c r="A3458" s="51">
        <v>1530</v>
      </c>
      <c r="B3458" s="51" t="s">
        <v>3807</v>
      </c>
      <c r="C3458" s="51" t="s">
        <v>3807</v>
      </c>
      <c r="D3458" s="51" t="s">
        <v>3427</v>
      </c>
    </row>
    <row r="3459" spans="1:4">
      <c r="A3459" s="51">
        <v>1551</v>
      </c>
      <c r="B3459" s="51" t="s">
        <v>3808</v>
      </c>
      <c r="C3459" s="51" t="s">
        <v>3807</v>
      </c>
      <c r="D3459" s="51" t="s">
        <v>3427</v>
      </c>
    </row>
    <row r="3460" spans="1:4">
      <c r="A3460" s="51">
        <v>1552</v>
      </c>
      <c r="B3460" s="51" t="s">
        <v>3809</v>
      </c>
      <c r="C3460" s="51" t="s">
        <v>3809</v>
      </c>
      <c r="D3460" s="51" t="s">
        <v>3427</v>
      </c>
    </row>
    <row r="3461" spans="1:4">
      <c r="A3461" s="51">
        <v>1538</v>
      </c>
      <c r="B3461" s="51" t="s">
        <v>3810</v>
      </c>
      <c r="C3461" s="51" t="s">
        <v>3810</v>
      </c>
      <c r="D3461" s="51" t="s">
        <v>3427</v>
      </c>
    </row>
    <row r="3462" spans="1:4">
      <c r="A3462" s="51">
        <v>1554</v>
      </c>
      <c r="B3462" s="51" t="s">
        <v>3811</v>
      </c>
      <c r="C3462" s="51" t="s">
        <v>3812</v>
      </c>
      <c r="D3462" s="51" t="s">
        <v>3427</v>
      </c>
    </row>
    <row r="3463" spans="1:4">
      <c r="A3463" s="51">
        <v>1554</v>
      </c>
      <c r="B3463" s="51" t="s">
        <v>3813</v>
      </c>
      <c r="C3463" s="51" t="s">
        <v>3812</v>
      </c>
      <c r="D3463" s="51" t="s">
        <v>3427</v>
      </c>
    </row>
    <row r="3464" spans="1:4">
      <c r="A3464" s="51">
        <v>1555</v>
      </c>
      <c r="B3464" s="51" t="s">
        <v>3812</v>
      </c>
      <c r="C3464" s="51" t="s">
        <v>3812</v>
      </c>
      <c r="D3464" s="51" t="s">
        <v>3427</v>
      </c>
    </row>
    <row r="3465" spans="1:4">
      <c r="A3465" s="51">
        <v>1523</v>
      </c>
      <c r="B3465" s="51" t="s">
        <v>3814</v>
      </c>
      <c r="C3465" s="51" t="s">
        <v>3815</v>
      </c>
      <c r="D3465" s="51" t="s">
        <v>3427</v>
      </c>
    </row>
    <row r="3466" spans="1:4">
      <c r="A3466" s="51">
        <v>1524</v>
      </c>
      <c r="B3466" s="51" t="s">
        <v>3816</v>
      </c>
      <c r="C3466" s="51" t="s">
        <v>3815</v>
      </c>
      <c r="D3466" s="51" t="s">
        <v>3427</v>
      </c>
    </row>
    <row r="3467" spans="1:4">
      <c r="A3467" s="51">
        <v>1525</v>
      </c>
      <c r="B3467" s="51" t="s">
        <v>3817</v>
      </c>
      <c r="C3467" s="51" t="s">
        <v>3815</v>
      </c>
      <c r="D3467" s="51" t="s">
        <v>3427</v>
      </c>
    </row>
    <row r="3468" spans="1:4">
      <c r="A3468" s="51">
        <v>1534</v>
      </c>
      <c r="B3468" s="51" t="s">
        <v>3818</v>
      </c>
      <c r="C3468" s="51" t="s">
        <v>3815</v>
      </c>
      <c r="D3468" s="51" t="s">
        <v>3427</v>
      </c>
    </row>
    <row r="3469" spans="1:4">
      <c r="A3469" s="51">
        <v>1535</v>
      </c>
      <c r="B3469" s="51" t="s">
        <v>3819</v>
      </c>
      <c r="C3469" s="51" t="s">
        <v>3815</v>
      </c>
      <c r="D3469" s="51" t="s">
        <v>3427</v>
      </c>
    </row>
    <row r="3470" spans="1:4">
      <c r="A3470" s="51">
        <v>1536</v>
      </c>
      <c r="B3470" s="51" t="s">
        <v>3820</v>
      </c>
      <c r="C3470" s="51" t="s">
        <v>3815</v>
      </c>
      <c r="D3470" s="51" t="s">
        <v>3427</v>
      </c>
    </row>
    <row r="3471" spans="1:4">
      <c r="A3471" s="51">
        <v>1682</v>
      </c>
      <c r="B3471" s="51" t="s">
        <v>3821</v>
      </c>
      <c r="C3471" s="51" t="s">
        <v>3815</v>
      </c>
      <c r="D3471" s="51" t="s">
        <v>3427</v>
      </c>
    </row>
    <row r="3472" spans="1:4">
      <c r="A3472" s="51">
        <v>1682</v>
      </c>
      <c r="B3472" s="51" t="s">
        <v>3822</v>
      </c>
      <c r="C3472" s="51" t="s">
        <v>3815</v>
      </c>
      <c r="D3472" s="51" t="s">
        <v>3427</v>
      </c>
    </row>
    <row r="3473" spans="1:4">
      <c r="A3473" s="51">
        <v>1660</v>
      </c>
      <c r="B3473" s="51" t="s">
        <v>3823</v>
      </c>
      <c r="C3473" s="51" t="s">
        <v>3823</v>
      </c>
      <c r="D3473" s="51" t="s">
        <v>3427</v>
      </c>
    </row>
    <row r="3474" spans="1:4">
      <c r="A3474" s="51">
        <v>1660</v>
      </c>
      <c r="B3474" s="51" t="s">
        <v>3824</v>
      </c>
      <c r="C3474" s="51" t="s">
        <v>3823</v>
      </c>
      <c r="D3474" s="51" t="s">
        <v>3427</v>
      </c>
    </row>
    <row r="3475" spans="1:4">
      <c r="A3475" s="51">
        <v>1660</v>
      </c>
      <c r="B3475" s="51" t="s">
        <v>3825</v>
      </c>
      <c r="C3475" s="51" t="s">
        <v>3823</v>
      </c>
      <c r="D3475" s="51" t="s">
        <v>3427</v>
      </c>
    </row>
    <row r="3476" spans="1:4">
      <c r="A3476" s="51">
        <v>1660</v>
      </c>
      <c r="B3476" s="51" t="s">
        <v>3826</v>
      </c>
      <c r="C3476" s="51" t="s">
        <v>3823</v>
      </c>
      <c r="D3476" s="51" t="s">
        <v>3427</v>
      </c>
    </row>
    <row r="3477" spans="1:4">
      <c r="A3477" s="51">
        <v>1658</v>
      </c>
      <c r="B3477" s="51" t="s">
        <v>3827</v>
      </c>
      <c r="C3477" s="51" t="s">
        <v>3827</v>
      </c>
      <c r="D3477" s="51" t="s">
        <v>3427</v>
      </c>
    </row>
    <row r="3478" spans="1:4">
      <c r="A3478" s="51">
        <v>1658</v>
      </c>
      <c r="B3478" s="51" t="s">
        <v>3828</v>
      </c>
      <c r="C3478" s="51" t="s">
        <v>3827</v>
      </c>
      <c r="D3478" s="51" t="s">
        <v>3427</v>
      </c>
    </row>
    <row r="3479" spans="1:4">
      <c r="A3479" s="51">
        <v>1659</v>
      </c>
      <c r="B3479" s="51" t="s">
        <v>3829</v>
      </c>
      <c r="C3479" s="51" t="s">
        <v>3829</v>
      </c>
      <c r="D3479" s="51" t="s">
        <v>3427</v>
      </c>
    </row>
    <row r="3480" spans="1:4">
      <c r="A3480" s="51">
        <v>1659</v>
      </c>
      <c r="B3480" s="51" t="s">
        <v>3830</v>
      </c>
      <c r="C3480" s="51" t="s">
        <v>3829</v>
      </c>
      <c r="D3480" s="51" t="s">
        <v>3427</v>
      </c>
    </row>
    <row r="3481" spans="1:4">
      <c r="A3481" s="51">
        <v>1165</v>
      </c>
      <c r="B3481" s="51" t="s">
        <v>3831</v>
      </c>
      <c r="C3481" s="51" t="s">
        <v>3831</v>
      </c>
      <c r="D3481" s="51" t="s">
        <v>3427</v>
      </c>
    </row>
    <row r="3482" spans="1:4">
      <c r="A3482" s="51">
        <v>1195</v>
      </c>
      <c r="B3482" s="51" t="s">
        <v>3832</v>
      </c>
      <c r="C3482" s="51" t="s">
        <v>3832</v>
      </c>
      <c r="D3482" s="51" t="s">
        <v>3427</v>
      </c>
    </row>
    <row r="3483" spans="1:4">
      <c r="A3483" s="51">
        <v>1183</v>
      </c>
      <c r="B3483" s="51" t="s">
        <v>3833</v>
      </c>
      <c r="C3483" s="51" t="s">
        <v>3833</v>
      </c>
      <c r="D3483" s="51" t="s">
        <v>3427</v>
      </c>
    </row>
    <row r="3484" spans="1:4">
      <c r="A3484" s="51">
        <v>1268</v>
      </c>
      <c r="B3484" s="51" t="s">
        <v>3834</v>
      </c>
      <c r="C3484" s="51" t="s">
        <v>3834</v>
      </c>
      <c r="D3484" s="51" t="s">
        <v>3427</v>
      </c>
    </row>
    <row r="3485" spans="1:4">
      <c r="A3485" s="51">
        <v>1195</v>
      </c>
      <c r="B3485" s="51" t="s">
        <v>3835</v>
      </c>
      <c r="C3485" s="51" t="s">
        <v>3835</v>
      </c>
      <c r="D3485" s="51" t="s">
        <v>3427</v>
      </c>
    </row>
    <row r="3486" spans="1:4">
      <c r="A3486" s="51">
        <v>1186</v>
      </c>
      <c r="B3486" s="51" t="s">
        <v>3836</v>
      </c>
      <c r="C3486" s="51" t="s">
        <v>3836</v>
      </c>
      <c r="D3486" s="51" t="s">
        <v>3427</v>
      </c>
    </row>
    <row r="3487" spans="1:4">
      <c r="A3487" s="51">
        <v>1182</v>
      </c>
      <c r="B3487" s="51" t="s">
        <v>3837</v>
      </c>
      <c r="C3487" s="51" t="s">
        <v>3837</v>
      </c>
      <c r="D3487" s="51" t="s">
        <v>3427</v>
      </c>
    </row>
    <row r="3488" spans="1:4">
      <c r="A3488" s="51">
        <v>1184</v>
      </c>
      <c r="B3488" s="51" t="s">
        <v>3838</v>
      </c>
      <c r="C3488" s="51" t="s">
        <v>3838</v>
      </c>
      <c r="D3488" s="51" t="s">
        <v>3427</v>
      </c>
    </row>
    <row r="3489" spans="1:4">
      <c r="A3489" s="51">
        <v>1185</v>
      </c>
      <c r="B3489" s="51" t="s">
        <v>3839</v>
      </c>
      <c r="C3489" s="51" t="s">
        <v>3839</v>
      </c>
      <c r="D3489" s="51" t="s">
        <v>3427</v>
      </c>
    </row>
    <row r="3490" spans="1:4">
      <c r="A3490" s="51">
        <v>1166</v>
      </c>
      <c r="B3490" s="51" t="s">
        <v>3840</v>
      </c>
      <c r="C3490" s="51" t="s">
        <v>3840</v>
      </c>
      <c r="D3490" s="51" t="s">
        <v>3427</v>
      </c>
    </row>
    <row r="3491" spans="1:4">
      <c r="A3491" s="51">
        <v>1180</v>
      </c>
      <c r="B3491" s="51" t="s">
        <v>3841</v>
      </c>
      <c r="C3491" s="51" t="s">
        <v>3841</v>
      </c>
      <c r="D3491" s="51" t="s">
        <v>3427</v>
      </c>
    </row>
    <row r="3492" spans="1:4">
      <c r="A3492" s="51">
        <v>1180</v>
      </c>
      <c r="B3492" s="51" t="s">
        <v>3842</v>
      </c>
      <c r="C3492" s="51" t="s">
        <v>3842</v>
      </c>
      <c r="D3492" s="51" t="s">
        <v>3427</v>
      </c>
    </row>
    <row r="3493" spans="1:4">
      <c r="A3493" s="51">
        <v>1184</v>
      </c>
      <c r="B3493" s="51" t="s">
        <v>3843</v>
      </c>
      <c r="C3493" s="51" t="s">
        <v>3843</v>
      </c>
      <c r="D3493" s="51" t="s">
        <v>3427</v>
      </c>
    </row>
    <row r="3494" spans="1:4">
      <c r="A3494" s="51">
        <v>1342</v>
      </c>
      <c r="B3494" s="51" t="s">
        <v>3844</v>
      </c>
      <c r="C3494" s="51" t="s">
        <v>3845</v>
      </c>
      <c r="D3494" s="51" t="s">
        <v>3427</v>
      </c>
    </row>
    <row r="3495" spans="1:4">
      <c r="A3495" s="51">
        <v>1344</v>
      </c>
      <c r="B3495" s="51" t="s">
        <v>3845</v>
      </c>
      <c r="C3495" s="51" t="s">
        <v>3845</v>
      </c>
      <c r="D3495" s="51" t="s">
        <v>3427</v>
      </c>
    </row>
    <row r="3496" spans="1:4">
      <c r="A3496" s="51">
        <v>1346</v>
      </c>
      <c r="B3496" s="51" t="s">
        <v>3846</v>
      </c>
      <c r="C3496" s="51" t="s">
        <v>3845</v>
      </c>
      <c r="D3496" s="51" t="s">
        <v>3427</v>
      </c>
    </row>
    <row r="3497" spans="1:4">
      <c r="A3497" s="51">
        <v>1341</v>
      </c>
      <c r="B3497" s="51" t="s">
        <v>3847</v>
      </c>
      <c r="C3497" s="51" t="s">
        <v>3848</v>
      </c>
      <c r="D3497" s="51" t="s">
        <v>3427</v>
      </c>
    </row>
    <row r="3498" spans="1:4">
      <c r="A3498" s="51">
        <v>1347</v>
      </c>
      <c r="B3498" s="51" t="s">
        <v>3849</v>
      </c>
      <c r="C3498" s="51" t="s">
        <v>3848</v>
      </c>
      <c r="D3498" s="51" t="s">
        <v>3427</v>
      </c>
    </row>
    <row r="3499" spans="1:4">
      <c r="A3499" s="51">
        <v>1347</v>
      </c>
      <c r="B3499" s="51" t="s">
        <v>3850</v>
      </c>
      <c r="C3499" s="51" t="s">
        <v>3848</v>
      </c>
      <c r="D3499" s="51" t="s">
        <v>3427</v>
      </c>
    </row>
    <row r="3500" spans="1:4">
      <c r="A3500" s="51">
        <v>1348</v>
      </c>
      <c r="B3500" s="51" t="s">
        <v>3851</v>
      </c>
      <c r="C3500" s="51" t="s">
        <v>3848</v>
      </c>
      <c r="D3500" s="51" t="s">
        <v>3427</v>
      </c>
    </row>
    <row r="3501" spans="1:4">
      <c r="A3501" s="51">
        <v>1343</v>
      </c>
      <c r="B3501" s="51" t="s">
        <v>3852</v>
      </c>
      <c r="C3501" s="51" t="s">
        <v>3853</v>
      </c>
      <c r="D3501" s="51" t="s">
        <v>3427</v>
      </c>
    </row>
    <row r="3502" spans="1:4">
      <c r="A3502" s="51">
        <v>1345</v>
      </c>
      <c r="B3502" s="51" t="s">
        <v>3853</v>
      </c>
      <c r="C3502" s="51" t="s">
        <v>3853</v>
      </c>
      <c r="D3502" s="51" t="s">
        <v>3427</v>
      </c>
    </row>
    <row r="3503" spans="1:4">
      <c r="A3503" s="51">
        <v>1345</v>
      </c>
      <c r="B3503" s="51" t="s">
        <v>3854</v>
      </c>
      <c r="C3503" s="51" t="s">
        <v>3853</v>
      </c>
      <c r="D3503" s="51" t="s">
        <v>3427</v>
      </c>
    </row>
    <row r="3504" spans="1:4">
      <c r="A3504" s="51">
        <v>1801</v>
      </c>
      <c r="B3504" s="51" t="s">
        <v>3855</v>
      </c>
      <c r="C3504" s="51" t="s">
        <v>3856</v>
      </c>
      <c r="D3504" s="51" t="s">
        <v>3427</v>
      </c>
    </row>
    <row r="3505" spans="1:4">
      <c r="A3505" s="51">
        <v>1803</v>
      </c>
      <c r="B3505" s="51" t="s">
        <v>3856</v>
      </c>
      <c r="C3505" s="51" t="s">
        <v>3856</v>
      </c>
      <c r="D3505" s="51" t="s">
        <v>3427</v>
      </c>
    </row>
    <row r="3506" spans="1:4">
      <c r="A3506" s="51">
        <v>1802</v>
      </c>
      <c r="B3506" s="51" t="s">
        <v>3857</v>
      </c>
      <c r="C3506" s="51" t="s">
        <v>3857</v>
      </c>
      <c r="D3506" s="51" t="s">
        <v>3427</v>
      </c>
    </row>
    <row r="3507" spans="1:4">
      <c r="A3507" s="51">
        <v>1804</v>
      </c>
      <c r="B3507" s="51" t="s">
        <v>3858</v>
      </c>
      <c r="C3507" s="51" t="s">
        <v>3858</v>
      </c>
      <c r="D3507" s="51" t="s">
        <v>3427</v>
      </c>
    </row>
    <row r="3508" spans="1:4">
      <c r="A3508" s="51">
        <v>1808</v>
      </c>
      <c r="B3508" s="51" t="s">
        <v>3859</v>
      </c>
      <c r="C3508" s="51" t="s">
        <v>3858</v>
      </c>
      <c r="D3508" s="51" t="s">
        <v>3427</v>
      </c>
    </row>
    <row r="3509" spans="1:4">
      <c r="A3509" s="51">
        <v>1809</v>
      </c>
      <c r="B3509" s="51" t="s">
        <v>3860</v>
      </c>
      <c r="C3509" s="51" t="s">
        <v>3858</v>
      </c>
      <c r="D3509" s="51" t="s">
        <v>3427</v>
      </c>
    </row>
    <row r="3510" spans="1:4">
      <c r="A3510" s="51">
        <v>1805</v>
      </c>
      <c r="B3510" s="51" t="s">
        <v>3861</v>
      </c>
      <c r="C3510" s="51" t="s">
        <v>3861</v>
      </c>
      <c r="D3510" s="51" t="s">
        <v>3427</v>
      </c>
    </row>
    <row r="3511" spans="1:4">
      <c r="A3511" s="51">
        <v>1815</v>
      </c>
      <c r="B3511" s="51" t="s">
        <v>3862</v>
      </c>
      <c r="C3511" s="51" t="s">
        <v>3863</v>
      </c>
      <c r="D3511" s="51" t="s">
        <v>3427</v>
      </c>
    </row>
    <row r="3512" spans="1:4">
      <c r="A3512" s="51">
        <v>1816</v>
      </c>
      <c r="B3512" s="51" t="s">
        <v>3864</v>
      </c>
      <c r="C3512" s="51" t="s">
        <v>3863</v>
      </c>
      <c r="D3512" s="51" t="s">
        <v>3427</v>
      </c>
    </row>
    <row r="3513" spans="1:4">
      <c r="A3513" s="51">
        <v>1817</v>
      </c>
      <c r="B3513" s="51" t="s">
        <v>3865</v>
      </c>
      <c r="C3513" s="51" t="s">
        <v>3863</v>
      </c>
      <c r="D3513" s="51" t="s">
        <v>3427</v>
      </c>
    </row>
    <row r="3514" spans="1:4">
      <c r="A3514" s="51">
        <v>1820</v>
      </c>
      <c r="B3514" s="51" t="s">
        <v>3863</v>
      </c>
      <c r="C3514" s="51" t="s">
        <v>3863</v>
      </c>
      <c r="D3514" s="51" t="s">
        <v>3427</v>
      </c>
    </row>
    <row r="3515" spans="1:4">
      <c r="A3515" s="51">
        <v>1820</v>
      </c>
      <c r="B3515" s="51" t="s">
        <v>3866</v>
      </c>
      <c r="C3515" s="51" t="s">
        <v>3863</v>
      </c>
      <c r="D3515" s="51" t="s">
        <v>3427</v>
      </c>
    </row>
    <row r="3516" spans="1:4">
      <c r="A3516" s="51">
        <v>1822</v>
      </c>
      <c r="B3516" s="51" t="s">
        <v>3867</v>
      </c>
      <c r="C3516" s="51" t="s">
        <v>3863</v>
      </c>
      <c r="D3516" s="51" t="s">
        <v>3427</v>
      </c>
    </row>
    <row r="3517" spans="1:4">
      <c r="A3517" s="51">
        <v>1823</v>
      </c>
      <c r="B3517" s="51" t="s">
        <v>3868</v>
      </c>
      <c r="C3517" s="51" t="s">
        <v>3863</v>
      </c>
      <c r="D3517" s="51" t="s">
        <v>3427</v>
      </c>
    </row>
    <row r="3518" spans="1:4">
      <c r="A3518" s="51">
        <v>1824</v>
      </c>
      <c r="B3518" s="51" t="s">
        <v>3869</v>
      </c>
      <c r="C3518" s="51" t="s">
        <v>3863</v>
      </c>
      <c r="D3518" s="51" t="s">
        <v>3427</v>
      </c>
    </row>
    <row r="3519" spans="1:4">
      <c r="A3519" s="51">
        <v>1832</v>
      </c>
      <c r="B3519" s="51" t="s">
        <v>3870</v>
      </c>
      <c r="C3519" s="51" t="s">
        <v>3863</v>
      </c>
      <c r="D3519" s="51" t="s">
        <v>3427</v>
      </c>
    </row>
    <row r="3520" spans="1:4">
      <c r="A3520" s="51">
        <v>1832</v>
      </c>
      <c r="B3520" s="51" t="s">
        <v>3871</v>
      </c>
      <c r="C3520" s="51" t="s">
        <v>3863</v>
      </c>
      <c r="D3520" s="51" t="s">
        <v>3427</v>
      </c>
    </row>
    <row r="3521" spans="1:4">
      <c r="A3521" s="51">
        <v>1833</v>
      </c>
      <c r="B3521" s="51" t="s">
        <v>3872</v>
      </c>
      <c r="C3521" s="51" t="s">
        <v>3863</v>
      </c>
      <c r="D3521" s="51" t="s">
        <v>3427</v>
      </c>
    </row>
    <row r="3522" spans="1:4">
      <c r="A3522" s="51">
        <v>1814</v>
      </c>
      <c r="B3522" s="51" t="s">
        <v>3873</v>
      </c>
      <c r="C3522" s="51" t="s">
        <v>3873</v>
      </c>
      <c r="D3522" s="51" t="s">
        <v>3427</v>
      </c>
    </row>
    <row r="3523" spans="1:4">
      <c r="A3523" s="51">
        <v>1800</v>
      </c>
      <c r="B3523" s="51" t="s">
        <v>3874</v>
      </c>
      <c r="C3523" s="51" t="s">
        <v>3874</v>
      </c>
      <c r="D3523" s="51" t="s">
        <v>3427</v>
      </c>
    </row>
    <row r="3524" spans="1:4">
      <c r="A3524" s="51">
        <v>1820</v>
      </c>
      <c r="B3524" s="51" t="s">
        <v>3875</v>
      </c>
      <c r="C3524" s="51" t="s">
        <v>3875</v>
      </c>
      <c r="D3524" s="51" t="s">
        <v>3427</v>
      </c>
    </row>
    <row r="3525" spans="1:4">
      <c r="A3525" s="51">
        <v>1806</v>
      </c>
      <c r="B3525" s="51" t="s">
        <v>3876</v>
      </c>
      <c r="C3525" s="51" t="s">
        <v>3877</v>
      </c>
      <c r="D3525" s="51" t="s">
        <v>3427</v>
      </c>
    </row>
    <row r="3526" spans="1:4">
      <c r="A3526" s="51">
        <v>1807</v>
      </c>
      <c r="B3526" s="51" t="s">
        <v>3878</v>
      </c>
      <c r="C3526" s="51" t="s">
        <v>3877</v>
      </c>
      <c r="D3526" s="51" t="s">
        <v>3427</v>
      </c>
    </row>
    <row r="3527" spans="1:4">
      <c r="A3527" s="51">
        <v>1432</v>
      </c>
      <c r="B3527" s="51" t="s">
        <v>3879</v>
      </c>
      <c r="C3527" s="51" t="s">
        <v>3879</v>
      </c>
      <c r="D3527" s="51" t="s">
        <v>3427</v>
      </c>
    </row>
    <row r="3528" spans="1:4">
      <c r="A3528" s="51">
        <v>1407</v>
      </c>
      <c r="B3528" s="51" t="s">
        <v>3880</v>
      </c>
      <c r="C3528" s="51" t="s">
        <v>3880</v>
      </c>
      <c r="D3528" s="51" t="s">
        <v>3427</v>
      </c>
    </row>
    <row r="3529" spans="1:4">
      <c r="A3529" s="51">
        <v>1436</v>
      </c>
      <c r="B3529" s="51" t="s">
        <v>3881</v>
      </c>
      <c r="C3529" s="51" t="s">
        <v>3881</v>
      </c>
      <c r="D3529" s="51" t="s">
        <v>3427</v>
      </c>
    </row>
    <row r="3530" spans="1:4">
      <c r="A3530" s="51">
        <v>1443</v>
      </c>
      <c r="B3530" s="51" t="s">
        <v>3882</v>
      </c>
      <c r="C3530" s="51" t="s">
        <v>3882</v>
      </c>
      <c r="D3530" s="51" t="s">
        <v>3427</v>
      </c>
    </row>
    <row r="3531" spans="1:4">
      <c r="A3531" s="51">
        <v>1443</v>
      </c>
      <c r="B3531" s="51" t="s">
        <v>3883</v>
      </c>
      <c r="C3531" s="51" t="s">
        <v>3882</v>
      </c>
      <c r="D3531" s="51" t="s">
        <v>3427</v>
      </c>
    </row>
    <row r="3532" spans="1:4">
      <c r="A3532" s="51">
        <v>1443</v>
      </c>
      <c r="B3532" s="51" t="s">
        <v>3884</v>
      </c>
      <c r="C3532" s="51" t="s">
        <v>3882</v>
      </c>
      <c r="D3532" s="51" t="s">
        <v>3427</v>
      </c>
    </row>
    <row r="3533" spans="1:4">
      <c r="A3533" s="51">
        <v>1464</v>
      </c>
      <c r="B3533" s="51" t="s">
        <v>3885</v>
      </c>
      <c r="C3533" s="51" t="s">
        <v>3885</v>
      </c>
      <c r="D3533" s="51" t="s">
        <v>3427</v>
      </c>
    </row>
    <row r="3534" spans="1:4">
      <c r="A3534" s="51">
        <v>1464</v>
      </c>
      <c r="B3534" s="51" t="s">
        <v>3886</v>
      </c>
      <c r="C3534" s="51" t="s">
        <v>3886</v>
      </c>
      <c r="D3534" s="51" t="s">
        <v>3427</v>
      </c>
    </row>
    <row r="3535" spans="1:4">
      <c r="A3535" s="51">
        <v>1400</v>
      </c>
      <c r="B3535" s="51" t="s">
        <v>3887</v>
      </c>
      <c r="C3535" s="51" t="s">
        <v>3887</v>
      </c>
      <c r="D3535" s="51" t="s">
        <v>3427</v>
      </c>
    </row>
    <row r="3536" spans="1:4">
      <c r="A3536" s="51">
        <v>1406</v>
      </c>
      <c r="B3536" s="51" t="s">
        <v>3888</v>
      </c>
      <c r="C3536" s="51" t="s">
        <v>3888</v>
      </c>
      <c r="D3536" s="51" t="s">
        <v>3427</v>
      </c>
    </row>
    <row r="3537" spans="1:4">
      <c r="A3537" s="51">
        <v>1404</v>
      </c>
      <c r="B3537" s="51" t="s">
        <v>3889</v>
      </c>
      <c r="C3537" s="51" t="s">
        <v>3889</v>
      </c>
      <c r="D3537" s="51" t="s">
        <v>3427</v>
      </c>
    </row>
    <row r="3538" spans="1:4">
      <c r="A3538" s="51">
        <v>1415</v>
      </c>
      <c r="B3538" s="51" t="s">
        <v>3890</v>
      </c>
      <c r="C3538" s="51" t="s">
        <v>3890</v>
      </c>
      <c r="D3538" s="51" t="s">
        <v>3427</v>
      </c>
    </row>
    <row r="3539" spans="1:4">
      <c r="A3539" s="51">
        <v>1407</v>
      </c>
      <c r="B3539" s="51" t="s">
        <v>3891</v>
      </c>
      <c r="C3539" s="51" t="s">
        <v>3891</v>
      </c>
      <c r="D3539" s="51" t="s">
        <v>3427</v>
      </c>
    </row>
    <row r="3540" spans="1:4">
      <c r="A3540" s="51">
        <v>1407</v>
      </c>
      <c r="B3540" s="51" t="s">
        <v>3892</v>
      </c>
      <c r="C3540" s="51" t="s">
        <v>3891</v>
      </c>
      <c r="D3540" s="51" t="s">
        <v>3427</v>
      </c>
    </row>
    <row r="3541" spans="1:4">
      <c r="A3541" s="51">
        <v>1407</v>
      </c>
      <c r="B3541" s="51" t="s">
        <v>3893</v>
      </c>
      <c r="C3541" s="51" t="s">
        <v>3891</v>
      </c>
      <c r="D3541" s="51" t="s">
        <v>3427</v>
      </c>
    </row>
    <row r="3542" spans="1:4">
      <c r="A3542" s="51">
        <v>1408</v>
      </c>
      <c r="B3542" s="51" t="s">
        <v>3894</v>
      </c>
      <c r="C3542" s="51" t="s">
        <v>3891</v>
      </c>
      <c r="D3542" s="51" t="s">
        <v>3427</v>
      </c>
    </row>
    <row r="3543" spans="1:4">
      <c r="A3543" s="51">
        <v>1434</v>
      </c>
      <c r="B3543" s="51" t="s">
        <v>3895</v>
      </c>
      <c r="C3543" s="51" t="s">
        <v>3896</v>
      </c>
      <c r="D3543" s="51" t="s">
        <v>3427</v>
      </c>
    </row>
    <row r="3544" spans="1:4">
      <c r="A3544" s="51">
        <v>1438</v>
      </c>
      <c r="B3544" s="51" t="s">
        <v>3897</v>
      </c>
      <c r="C3544" s="51" t="s">
        <v>3897</v>
      </c>
      <c r="D3544" s="51" t="s">
        <v>3427</v>
      </c>
    </row>
    <row r="3545" spans="1:4">
      <c r="A3545" s="51">
        <v>1415</v>
      </c>
      <c r="B3545" s="51" t="s">
        <v>3898</v>
      </c>
      <c r="C3545" s="51" t="s">
        <v>3898</v>
      </c>
      <c r="D3545" s="51" t="s">
        <v>3427</v>
      </c>
    </row>
    <row r="3546" spans="1:4">
      <c r="A3546" s="51">
        <v>1442</v>
      </c>
      <c r="B3546" s="51" t="s">
        <v>3899</v>
      </c>
      <c r="C3546" s="51" t="s">
        <v>3899</v>
      </c>
      <c r="D3546" s="51" t="s">
        <v>3427</v>
      </c>
    </row>
    <row r="3547" spans="1:4">
      <c r="A3547" s="51">
        <v>1047</v>
      </c>
      <c r="B3547" s="51" t="s">
        <v>3900</v>
      </c>
      <c r="C3547" s="51" t="s">
        <v>3900</v>
      </c>
      <c r="D3547" s="51" t="s">
        <v>3427</v>
      </c>
    </row>
    <row r="3548" spans="1:4">
      <c r="A3548" s="51">
        <v>1430</v>
      </c>
      <c r="B3548" s="51" t="s">
        <v>3901</v>
      </c>
      <c r="C3548" s="51" t="s">
        <v>3901</v>
      </c>
      <c r="D3548" s="51" t="s">
        <v>3427</v>
      </c>
    </row>
    <row r="3549" spans="1:4">
      <c r="A3549" s="51">
        <v>1413</v>
      </c>
      <c r="B3549" s="51" t="s">
        <v>3902</v>
      </c>
      <c r="C3549" s="51" t="s">
        <v>3902</v>
      </c>
      <c r="D3549" s="51" t="s">
        <v>3427</v>
      </c>
    </row>
    <row r="3550" spans="1:4">
      <c r="A3550" s="51">
        <v>1405</v>
      </c>
      <c r="B3550" s="51" t="s">
        <v>3903</v>
      </c>
      <c r="C3550" s="51" t="s">
        <v>3903</v>
      </c>
      <c r="D3550" s="51" t="s">
        <v>3427</v>
      </c>
    </row>
    <row r="3551" spans="1:4">
      <c r="A3551" s="51">
        <v>1463</v>
      </c>
      <c r="B3551" s="51" t="s">
        <v>3904</v>
      </c>
      <c r="C3551" s="51" t="s">
        <v>3904</v>
      </c>
      <c r="D3551" s="51" t="s">
        <v>3427</v>
      </c>
    </row>
    <row r="3552" spans="1:4">
      <c r="A3552" s="51">
        <v>1433</v>
      </c>
      <c r="B3552" s="51" t="s">
        <v>3905</v>
      </c>
      <c r="C3552" s="51" t="s">
        <v>3905</v>
      </c>
      <c r="D3552" s="51" t="s">
        <v>3427</v>
      </c>
    </row>
    <row r="3553" spans="1:4">
      <c r="A3553" s="51">
        <v>1437</v>
      </c>
      <c r="B3553" s="51" t="s">
        <v>3906</v>
      </c>
      <c r="C3553" s="51" t="s">
        <v>3906</v>
      </c>
      <c r="D3553" s="51" t="s">
        <v>3427</v>
      </c>
    </row>
    <row r="3554" spans="1:4">
      <c r="A3554" s="51">
        <v>1436</v>
      </c>
      <c r="B3554" s="51" t="s">
        <v>3907</v>
      </c>
      <c r="C3554" s="51" t="s">
        <v>3907</v>
      </c>
      <c r="D3554" s="51" t="s">
        <v>3427</v>
      </c>
    </row>
    <row r="3555" spans="1:4">
      <c r="A3555" s="51">
        <v>1412</v>
      </c>
      <c r="B3555" s="51" t="s">
        <v>3908</v>
      </c>
      <c r="C3555" s="51" t="s">
        <v>3908</v>
      </c>
      <c r="D3555" s="51" t="s">
        <v>3427</v>
      </c>
    </row>
    <row r="3556" spans="1:4">
      <c r="A3556" s="51">
        <v>1441</v>
      </c>
      <c r="B3556" s="51" t="s">
        <v>3909</v>
      </c>
      <c r="C3556" s="51" t="s">
        <v>3909</v>
      </c>
      <c r="D3556" s="51" t="s">
        <v>3427</v>
      </c>
    </row>
    <row r="3557" spans="1:4">
      <c r="A3557" s="51">
        <v>1412</v>
      </c>
      <c r="B3557" s="51" t="s">
        <v>3910</v>
      </c>
      <c r="C3557" s="51" t="s">
        <v>3910</v>
      </c>
      <c r="D3557" s="51" t="s">
        <v>3427</v>
      </c>
    </row>
    <row r="3558" spans="1:4">
      <c r="A3558" s="51">
        <v>1404</v>
      </c>
      <c r="B3558" s="51" t="s">
        <v>3911</v>
      </c>
      <c r="C3558" s="51" t="s">
        <v>3911</v>
      </c>
      <c r="D3558" s="51" t="s">
        <v>3427</v>
      </c>
    </row>
    <row r="3559" spans="1:4">
      <c r="A3559" s="51">
        <v>1431</v>
      </c>
      <c r="B3559" s="51" t="s">
        <v>3912</v>
      </c>
      <c r="C3559" s="51" t="s">
        <v>3912</v>
      </c>
      <c r="D3559" s="51" t="s">
        <v>3427</v>
      </c>
    </row>
    <row r="3560" spans="1:4">
      <c r="A3560" s="51">
        <v>1400</v>
      </c>
      <c r="B3560" s="51" t="s">
        <v>3913</v>
      </c>
      <c r="C3560" s="51" t="s">
        <v>3913</v>
      </c>
      <c r="D3560" s="51" t="s">
        <v>3427</v>
      </c>
    </row>
    <row r="3561" spans="1:4">
      <c r="A3561" s="51">
        <v>1432</v>
      </c>
      <c r="B3561" s="51" t="s">
        <v>3914</v>
      </c>
      <c r="C3561" s="51" t="s">
        <v>3913</v>
      </c>
      <c r="D3561" s="51" t="s">
        <v>3427</v>
      </c>
    </row>
    <row r="3562" spans="1:4">
      <c r="A3562" s="51">
        <v>1462</v>
      </c>
      <c r="B3562" s="51" t="s">
        <v>3915</v>
      </c>
      <c r="C3562" s="51" t="s">
        <v>3915</v>
      </c>
      <c r="D3562" s="51" t="s">
        <v>3427</v>
      </c>
    </row>
    <row r="3563" spans="1:4">
      <c r="A3563" s="51">
        <v>3900</v>
      </c>
      <c r="B3563" s="51" t="s">
        <v>3916</v>
      </c>
      <c r="C3563" s="51" t="s">
        <v>3917</v>
      </c>
      <c r="D3563" s="51" t="s">
        <v>3918</v>
      </c>
    </row>
    <row r="3564" spans="1:4">
      <c r="A3564" s="51">
        <v>3900</v>
      </c>
      <c r="B3564" s="51" t="s">
        <v>3919</v>
      </c>
      <c r="C3564" s="51" t="s">
        <v>3917</v>
      </c>
      <c r="D3564" s="51" t="s">
        <v>3918</v>
      </c>
    </row>
    <row r="3565" spans="1:4">
      <c r="A3565" s="51">
        <v>3900</v>
      </c>
      <c r="B3565" s="51" t="s">
        <v>3920</v>
      </c>
      <c r="C3565" s="51" t="s">
        <v>3917</v>
      </c>
      <c r="D3565" s="51" t="s">
        <v>3918</v>
      </c>
    </row>
    <row r="3566" spans="1:4">
      <c r="A3566" s="51">
        <v>3902</v>
      </c>
      <c r="B3566" s="51" t="s">
        <v>3921</v>
      </c>
      <c r="C3566" s="51" t="s">
        <v>3917</v>
      </c>
      <c r="D3566" s="51" t="s">
        <v>3918</v>
      </c>
    </row>
    <row r="3567" spans="1:4">
      <c r="A3567" s="51">
        <v>3939</v>
      </c>
      <c r="B3567" s="51" t="s">
        <v>3922</v>
      </c>
      <c r="C3567" s="51" t="s">
        <v>3922</v>
      </c>
      <c r="D3567" s="51" t="s">
        <v>3918</v>
      </c>
    </row>
    <row r="3568" spans="1:4">
      <c r="A3568" s="51">
        <v>3903</v>
      </c>
      <c r="B3568" s="51" t="s">
        <v>3923</v>
      </c>
      <c r="C3568" s="51" t="s">
        <v>3924</v>
      </c>
      <c r="D3568" s="51" t="s">
        <v>3918</v>
      </c>
    </row>
    <row r="3569" spans="1:4">
      <c r="A3569" s="51">
        <v>3903</v>
      </c>
      <c r="B3569" s="51" t="s">
        <v>3925</v>
      </c>
      <c r="C3569" s="51" t="s">
        <v>3924</v>
      </c>
      <c r="D3569" s="51" t="s">
        <v>3918</v>
      </c>
    </row>
    <row r="3570" spans="1:4">
      <c r="A3570" s="51">
        <v>3904</v>
      </c>
      <c r="B3570" s="51" t="s">
        <v>3924</v>
      </c>
      <c r="C3570" s="51" t="s">
        <v>3924</v>
      </c>
      <c r="D3570" s="51" t="s">
        <v>3918</v>
      </c>
    </row>
    <row r="3571" spans="1:4">
      <c r="A3571" s="51">
        <v>3914</v>
      </c>
      <c r="B3571" s="51" t="s">
        <v>3926</v>
      </c>
      <c r="C3571" s="51" t="s">
        <v>3924</v>
      </c>
      <c r="D3571" s="51" t="s">
        <v>3918</v>
      </c>
    </row>
    <row r="3572" spans="1:4">
      <c r="A3572" s="51">
        <v>3914</v>
      </c>
      <c r="B3572" s="51" t="s">
        <v>3927</v>
      </c>
      <c r="C3572" s="51" t="s">
        <v>3924</v>
      </c>
      <c r="D3572" s="51" t="s">
        <v>3918</v>
      </c>
    </row>
    <row r="3573" spans="1:4">
      <c r="A3573" s="51">
        <v>3901</v>
      </c>
      <c r="B3573" s="51" t="s">
        <v>3928</v>
      </c>
      <c r="C3573" s="51" t="s">
        <v>3929</v>
      </c>
      <c r="D3573" s="51" t="s">
        <v>3918</v>
      </c>
    </row>
    <row r="3574" spans="1:4">
      <c r="A3574" s="51">
        <v>3911</v>
      </c>
      <c r="B3574" s="51" t="s">
        <v>3929</v>
      </c>
      <c r="C3574" s="51" t="s">
        <v>3929</v>
      </c>
      <c r="D3574" s="51" t="s">
        <v>3918</v>
      </c>
    </row>
    <row r="3575" spans="1:4">
      <c r="A3575" s="51">
        <v>3907</v>
      </c>
      <c r="B3575" s="51" t="s">
        <v>3930</v>
      </c>
      <c r="C3575" s="51" t="s">
        <v>3931</v>
      </c>
      <c r="D3575" s="51" t="s">
        <v>3918</v>
      </c>
    </row>
    <row r="3576" spans="1:4">
      <c r="A3576" s="51">
        <v>3907</v>
      </c>
      <c r="B3576" s="51" t="s">
        <v>3932</v>
      </c>
      <c r="C3576" s="51" t="s">
        <v>3931</v>
      </c>
      <c r="D3576" s="51" t="s">
        <v>3918</v>
      </c>
    </row>
    <row r="3577" spans="1:4">
      <c r="A3577" s="51">
        <v>3907</v>
      </c>
      <c r="B3577" s="51" t="s">
        <v>3933</v>
      </c>
      <c r="C3577" s="51" t="s">
        <v>3931</v>
      </c>
      <c r="D3577" s="51" t="s">
        <v>3918</v>
      </c>
    </row>
    <row r="3578" spans="1:4">
      <c r="A3578" s="51">
        <v>3912</v>
      </c>
      <c r="B3578" s="51" t="s">
        <v>3934</v>
      </c>
      <c r="C3578" s="51" t="s">
        <v>3934</v>
      </c>
      <c r="D3578" s="51" t="s">
        <v>3918</v>
      </c>
    </row>
    <row r="3579" spans="1:4">
      <c r="A3579" s="51">
        <v>3913</v>
      </c>
      <c r="B3579" s="51" t="s">
        <v>3935</v>
      </c>
      <c r="C3579" s="51" t="s">
        <v>3934</v>
      </c>
      <c r="D3579" s="51" t="s">
        <v>3918</v>
      </c>
    </row>
    <row r="3580" spans="1:4">
      <c r="A3580" s="51">
        <v>3907</v>
      </c>
      <c r="B3580" s="51" t="s">
        <v>3936</v>
      </c>
      <c r="C3580" s="51" t="s">
        <v>3937</v>
      </c>
      <c r="D3580" s="51" t="s">
        <v>3918</v>
      </c>
    </row>
    <row r="3581" spans="1:4">
      <c r="A3581" s="51">
        <v>1957</v>
      </c>
      <c r="B3581" s="51" t="s">
        <v>3938</v>
      </c>
      <c r="C3581" s="51" t="s">
        <v>3938</v>
      </c>
      <c r="D3581" s="51" t="s">
        <v>3918</v>
      </c>
    </row>
    <row r="3582" spans="1:4">
      <c r="A3582" s="51">
        <v>1955</v>
      </c>
      <c r="B3582" s="51" t="s">
        <v>3939</v>
      </c>
      <c r="C3582" s="51" t="s">
        <v>3939</v>
      </c>
      <c r="D3582" s="51" t="s">
        <v>3918</v>
      </c>
    </row>
    <row r="3583" spans="1:4">
      <c r="A3583" s="51">
        <v>1955</v>
      </c>
      <c r="B3583" s="51" t="s">
        <v>3940</v>
      </c>
      <c r="C3583" s="51" t="s">
        <v>3939</v>
      </c>
      <c r="D3583" s="51" t="s">
        <v>3918</v>
      </c>
    </row>
    <row r="3584" spans="1:4">
      <c r="A3584" s="51">
        <v>1955</v>
      </c>
      <c r="B3584" s="51" t="s">
        <v>3941</v>
      </c>
      <c r="C3584" s="51" t="s">
        <v>3939</v>
      </c>
      <c r="D3584" s="51" t="s">
        <v>3918</v>
      </c>
    </row>
    <row r="3585" spans="1:4">
      <c r="A3585" s="51">
        <v>1955</v>
      </c>
      <c r="B3585" s="51" t="s">
        <v>3942</v>
      </c>
      <c r="C3585" s="51" t="s">
        <v>3939</v>
      </c>
      <c r="D3585" s="51" t="s">
        <v>3918</v>
      </c>
    </row>
    <row r="3586" spans="1:4">
      <c r="A3586" s="51">
        <v>1955</v>
      </c>
      <c r="B3586" s="51" t="s">
        <v>3943</v>
      </c>
      <c r="C3586" s="51" t="s">
        <v>3939</v>
      </c>
      <c r="D3586" s="51" t="s">
        <v>3918</v>
      </c>
    </row>
    <row r="3587" spans="1:4">
      <c r="A3587" s="51">
        <v>1955</v>
      </c>
      <c r="B3587" s="51" t="s">
        <v>3944</v>
      </c>
      <c r="C3587" s="51" t="s">
        <v>3939</v>
      </c>
      <c r="D3587" s="51" t="s">
        <v>3918</v>
      </c>
    </row>
    <row r="3588" spans="1:4">
      <c r="A3588" s="51">
        <v>1964</v>
      </c>
      <c r="B3588" s="51" t="s">
        <v>3945</v>
      </c>
      <c r="C3588" s="51" t="s">
        <v>3945</v>
      </c>
      <c r="D3588" s="51" t="s">
        <v>3918</v>
      </c>
    </row>
    <row r="3589" spans="1:4">
      <c r="A3589" s="51">
        <v>1975</v>
      </c>
      <c r="B3589" s="51" t="s">
        <v>3946</v>
      </c>
      <c r="C3589" s="51" t="s">
        <v>3945</v>
      </c>
      <c r="D3589" s="51" t="s">
        <v>3918</v>
      </c>
    </row>
    <row r="3590" spans="1:4">
      <c r="A3590" s="51">
        <v>1976</v>
      </c>
      <c r="B3590" s="51" t="s">
        <v>3947</v>
      </c>
      <c r="C3590" s="51" t="s">
        <v>3945</v>
      </c>
      <c r="D3590" s="51" t="s">
        <v>3918</v>
      </c>
    </row>
    <row r="3591" spans="1:4">
      <c r="A3591" s="51">
        <v>1976</v>
      </c>
      <c r="B3591" s="51" t="s">
        <v>3948</v>
      </c>
      <c r="C3591" s="51" t="s">
        <v>3945</v>
      </c>
      <c r="D3591" s="51" t="s">
        <v>3918</v>
      </c>
    </row>
    <row r="3592" spans="1:4">
      <c r="A3592" s="51">
        <v>1976</v>
      </c>
      <c r="B3592" s="51" t="s">
        <v>3949</v>
      </c>
      <c r="C3592" s="51" t="s">
        <v>3945</v>
      </c>
      <c r="D3592" s="51" t="s">
        <v>3918</v>
      </c>
    </row>
    <row r="3593" spans="1:4">
      <c r="A3593" s="51">
        <v>1993</v>
      </c>
      <c r="B3593" s="51" t="s">
        <v>3950</v>
      </c>
      <c r="C3593" s="51" t="s">
        <v>3951</v>
      </c>
      <c r="D3593" s="51" t="s">
        <v>3918</v>
      </c>
    </row>
    <row r="3594" spans="1:4">
      <c r="A3594" s="51">
        <v>1994</v>
      </c>
      <c r="B3594" s="51" t="s">
        <v>3952</v>
      </c>
      <c r="C3594" s="51" t="s">
        <v>3951</v>
      </c>
      <c r="D3594" s="51" t="s">
        <v>3918</v>
      </c>
    </row>
    <row r="3595" spans="1:4">
      <c r="A3595" s="51">
        <v>1996</v>
      </c>
      <c r="B3595" s="51" t="s">
        <v>3953</v>
      </c>
      <c r="C3595" s="51" t="s">
        <v>3951</v>
      </c>
      <c r="D3595" s="51" t="s">
        <v>3918</v>
      </c>
    </row>
    <row r="3596" spans="1:4">
      <c r="A3596" s="51">
        <v>1996</v>
      </c>
      <c r="B3596" s="51" t="s">
        <v>3954</v>
      </c>
      <c r="C3596" s="51" t="s">
        <v>3951</v>
      </c>
      <c r="D3596" s="51" t="s">
        <v>3918</v>
      </c>
    </row>
    <row r="3597" spans="1:4">
      <c r="A3597" s="51">
        <v>1996</v>
      </c>
      <c r="B3597" s="51" t="s">
        <v>3955</v>
      </c>
      <c r="C3597" s="51" t="s">
        <v>3951</v>
      </c>
      <c r="D3597" s="51" t="s">
        <v>3918</v>
      </c>
    </row>
    <row r="3598" spans="1:4">
      <c r="A3598" s="51">
        <v>1996</v>
      </c>
      <c r="B3598" s="51" t="s">
        <v>3956</v>
      </c>
      <c r="C3598" s="51" t="s">
        <v>3951</v>
      </c>
      <c r="D3598" s="51" t="s">
        <v>3918</v>
      </c>
    </row>
    <row r="3599" spans="1:4">
      <c r="A3599" s="51">
        <v>1996</v>
      </c>
      <c r="B3599" s="51" t="s">
        <v>3957</v>
      </c>
      <c r="C3599" s="51" t="s">
        <v>3951</v>
      </c>
      <c r="D3599" s="51" t="s">
        <v>3918</v>
      </c>
    </row>
    <row r="3600" spans="1:4">
      <c r="A3600" s="51">
        <v>1996</v>
      </c>
      <c r="B3600" s="51" t="s">
        <v>3958</v>
      </c>
      <c r="C3600" s="51" t="s">
        <v>3951</v>
      </c>
      <c r="D3600" s="51" t="s">
        <v>3918</v>
      </c>
    </row>
    <row r="3601" spans="1:4">
      <c r="A3601" s="51">
        <v>1996</v>
      </c>
      <c r="B3601" s="51" t="s">
        <v>3959</v>
      </c>
      <c r="C3601" s="51" t="s">
        <v>3951</v>
      </c>
      <c r="D3601" s="51" t="s">
        <v>3918</v>
      </c>
    </row>
    <row r="3602" spans="1:4">
      <c r="A3602" s="51">
        <v>1996</v>
      </c>
      <c r="B3602" s="51" t="s">
        <v>3960</v>
      </c>
      <c r="C3602" s="51" t="s">
        <v>3951</v>
      </c>
      <c r="D3602" s="51" t="s">
        <v>3918</v>
      </c>
    </row>
    <row r="3603" spans="1:4">
      <c r="A3603" s="51">
        <v>1997</v>
      </c>
      <c r="B3603" s="51" t="s">
        <v>3961</v>
      </c>
      <c r="C3603" s="51" t="s">
        <v>3951</v>
      </c>
      <c r="D3603" s="51" t="s">
        <v>3918</v>
      </c>
    </row>
    <row r="3604" spans="1:4">
      <c r="A3604" s="51">
        <v>1997</v>
      </c>
      <c r="B3604" s="51" t="s">
        <v>3962</v>
      </c>
      <c r="C3604" s="51" t="s">
        <v>3951</v>
      </c>
      <c r="D3604" s="51" t="s">
        <v>3918</v>
      </c>
    </row>
    <row r="3605" spans="1:4">
      <c r="A3605" s="51">
        <v>1997</v>
      </c>
      <c r="B3605" s="51" t="s">
        <v>3963</v>
      </c>
      <c r="C3605" s="51" t="s">
        <v>3951</v>
      </c>
      <c r="D3605" s="51" t="s">
        <v>3918</v>
      </c>
    </row>
    <row r="3606" spans="1:4">
      <c r="A3606" s="51">
        <v>1963</v>
      </c>
      <c r="B3606" s="51" t="s">
        <v>3964</v>
      </c>
      <c r="C3606" s="51" t="s">
        <v>3964</v>
      </c>
      <c r="D3606" s="51" t="s">
        <v>3918</v>
      </c>
    </row>
    <row r="3607" spans="1:4">
      <c r="A3607" s="51">
        <v>1946</v>
      </c>
      <c r="B3607" s="51" t="s">
        <v>3965</v>
      </c>
      <c r="C3607" s="51" t="s">
        <v>3966</v>
      </c>
      <c r="D3607" s="51" t="s">
        <v>3918</v>
      </c>
    </row>
    <row r="3608" spans="1:4">
      <c r="A3608" s="51">
        <v>1945</v>
      </c>
      <c r="B3608" s="51" t="s">
        <v>3967</v>
      </c>
      <c r="C3608" s="51" t="s">
        <v>3967</v>
      </c>
      <c r="D3608" s="51" t="s">
        <v>3918</v>
      </c>
    </row>
    <row r="3609" spans="1:4">
      <c r="A3609" s="51">
        <v>1945</v>
      </c>
      <c r="B3609" s="51" t="s">
        <v>3968</v>
      </c>
      <c r="C3609" s="51" t="s">
        <v>3967</v>
      </c>
      <c r="D3609" s="51" t="s">
        <v>3918</v>
      </c>
    </row>
    <row r="3610" spans="1:4">
      <c r="A3610" s="51">
        <v>1945</v>
      </c>
      <c r="B3610" s="51" t="s">
        <v>3969</v>
      </c>
      <c r="C3610" s="51" t="s">
        <v>3967</v>
      </c>
      <c r="D3610" s="51" t="s">
        <v>3918</v>
      </c>
    </row>
    <row r="3611" spans="1:4">
      <c r="A3611" s="51">
        <v>1945</v>
      </c>
      <c r="B3611" s="51" t="s">
        <v>3970</v>
      </c>
      <c r="C3611" s="51" t="s">
        <v>3967</v>
      </c>
      <c r="D3611" s="51" t="s">
        <v>3918</v>
      </c>
    </row>
    <row r="3612" spans="1:4">
      <c r="A3612" s="51">
        <v>1945</v>
      </c>
      <c r="B3612" s="51" t="s">
        <v>3971</v>
      </c>
      <c r="C3612" s="51" t="s">
        <v>3967</v>
      </c>
      <c r="D3612" s="51" t="s">
        <v>3918</v>
      </c>
    </row>
    <row r="3613" spans="1:4">
      <c r="A3613" s="51">
        <v>1945</v>
      </c>
      <c r="B3613" s="51" t="s">
        <v>3972</v>
      </c>
      <c r="C3613" s="51" t="s">
        <v>3967</v>
      </c>
      <c r="D3613" s="51" t="s">
        <v>3918</v>
      </c>
    </row>
    <row r="3614" spans="1:4">
      <c r="A3614" s="51">
        <v>1945</v>
      </c>
      <c r="B3614" s="51" t="s">
        <v>3973</v>
      </c>
      <c r="C3614" s="51" t="s">
        <v>3967</v>
      </c>
      <c r="D3614" s="51" t="s">
        <v>3918</v>
      </c>
    </row>
    <row r="3615" spans="1:4">
      <c r="A3615" s="51">
        <v>1945</v>
      </c>
      <c r="B3615" s="51" t="s">
        <v>3974</v>
      </c>
      <c r="C3615" s="51" t="s">
        <v>3967</v>
      </c>
      <c r="D3615" s="51" t="s">
        <v>3918</v>
      </c>
    </row>
    <row r="3616" spans="1:4">
      <c r="A3616" s="51">
        <v>1945</v>
      </c>
      <c r="B3616" s="51" t="s">
        <v>3975</v>
      </c>
      <c r="C3616" s="51" t="s">
        <v>3967</v>
      </c>
      <c r="D3616" s="51" t="s">
        <v>3918</v>
      </c>
    </row>
    <row r="3617" spans="1:4">
      <c r="A3617" s="51">
        <v>1945</v>
      </c>
      <c r="B3617" s="51" t="s">
        <v>3976</v>
      </c>
      <c r="C3617" s="51" t="s">
        <v>3967</v>
      </c>
      <c r="D3617" s="51" t="s">
        <v>3918</v>
      </c>
    </row>
    <row r="3618" spans="1:4">
      <c r="A3618" s="51">
        <v>1945</v>
      </c>
      <c r="B3618" s="51" t="s">
        <v>3977</v>
      </c>
      <c r="C3618" s="51" t="s">
        <v>3967</v>
      </c>
      <c r="D3618" s="51" t="s">
        <v>3918</v>
      </c>
    </row>
    <row r="3619" spans="1:4">
      <c r="A3619" s="51">
        <v>1945</v>
      </c>
      <c r="B3619" s="51" t="s">
        <v>3978</v>
      </c>
      <c r="C3619" s="51" t="s">
        <v>3967</v>
      </c>
      <c r="D3619" s="51" t="s">
        <v>3918</v>
      </c>
    </row>
    <row r="3620" spans="1:4">
      <c r="A3620" s="51">
        <v>1937</v>
      </c>
      <c r="B3620" s="51" t="s">
        <v>3979</v>
      </c>
      <c r="C3620" s="51" t="s">
        <v>3979</v>
      </c>
      <c r="D3620" s="51" t="s">
        <v>3918</v>
      </c>
    </row>
    <row r="3621" spans="1:4">
      <c r="A3621" s="51">
        <v>1938</v>
      </c>
      <c r="B3621" s="51" t="s">
        <v>3980</v>
      </c>
      <c r="C3621" s="51" t="s">
        <v>3979</v>
      </c>
      <c r="D3621" s="51" t="s">
        <v>3918</v>
      </c>
    </row>
    <row r="3622" spans="1:4">
      <c r="A3622" s="51">
        <v>1943</v>
      </c>
      <c r="B3622" s="51" t="s">
        <v>3981</v>
      </c>
      <c r="C3622" s="51" t="s">
        <v>3979</v>
      </c>
      <c r="D3622" s="51" t="s">
        <v>3918</v>
      </c>
    </row>
    <row r="3623" spans="1:4">
      <c r="A3623" s="51">
        <v>1944</v>
      </c>
      <c r="B3623" s="51" t="s">
        <v>3982</v>
      </c>
      <c r="C3623" s="51" t="s">
        <v>3979</v>
      </c>
      <c r="D3623" s="51" t="s">
        <v>3918</v>
      </c>
    </row>
    <row r="3624" spans="1:4">
      <c r="A3624" s="51">
        <v>1933</v>
      </c>
      <c r="B3624" s="51" t="s">
        <v>3983</v>
      </c>
      <c r="C3624" s="51" t="s">
        <v>3983</v>
      </c>
      <c r="D3624" s="51" t="s">
        <v>3918</v>
      </c>
    </row>
    <row r="3625" spans="1:4">
      <c r="A3625" s="51">
        <v>1933</v>
      </c>
      <c r="B3625" s="51" t="s">
        <v>3984</v>
      </c>
      <c r="C3625" s="51" t="s">
        <v>3983</v>
      </c>
      <c r="D3625" s="51" t="s">
        <v>3918</v>
      </c>
    </row>
    <row r="3626" spans="1:4">
      <c r="A3626" s="51">
        <v>1933</v>
      </c>
      <c r="B3626" s="51" t="s">
        <v>3985</v>
      </c>
      <c r="C3626" s="51" t="s">
        <v>3983</v>
      </c>
      <c r="D3626" s="51" t="s">
        <v>3918</v>
      </c>
    </row>
    <row r="3627" spans="1:4">
      <c r="A3627" s="51">
        <v>1927</v>
      </c>
      <c r="B3627" s="51" t="s">
        <v>3986</v>
      </c>
      <c r="C3627" s="51" t="s">
        <v>3987</v>
      </c>
      <c r="D3627" s="51" t="s">
        <v>3918</v>
      </c>
    </row>
    <row r="3628" spans="1:4">
      <c r="A3628" s="51">
        <v>1933</v>
      </c>
      <c r="B3628" s="51" t="s">
        <v>3988</v>
      </c>
      <c r="C3628" s="51" t="s">
        <v>3987</v>
      </c>
      <c r="D3628" s="51" t="s">
        <v>3918</v>
      </c>
    </row>
    <row r="3629" spans="1:4">
      <c r="A3629" s="51">
        <v>1934</v>
      </c>
      <c r="B3629" s="51" t="s">
        <v>3989</v>
      </c>
      <c r="C3629" s="51" t="s">
        <v>3987</v>
      </c>
      <c r="D3629" s="51" t="s">
        <v>3918</v>
      </c>
    </row>
    <row r="3630" spans="1:4">
      <c r="A3630" s="51">
        <v>1934</v>
      </c>
      <c r="B3630" s="51" t="s">
        <v>3990</v>
      </c>
      <c r="C3630" s="51" t="s">
        <v>3987</v>
      </c>
      <c r="D3630" s="51" t="s">
        <v>3918</v>
      </c>
    </row>
    <row r="3631" spans="1:4">
      <c r="A3631" s="51">
        <v>1936</v>
      </c>
      <c r="B3631" s="51" t="s">
        <v>3991</v>
      </c>
      <c r="C3631" s="51" t="s">
        <v>3987</v>
      </c>
      <c r="D3631" s="51" t="s">
        <v>3918</v>
      </c>
    </row>
    <row r="3632" spans="1:4">
      <c r="A3632" s="51">
        <v>1941</v>
      </c>
      <c r="B3632" s="51" t="s">
        <v>3992</v>
      </c>
      <c r="C3632" s="51" t="s">
        <v>3987</v>
      </c>
      <c r="D3632" s="51" t="s">
        <v>3918</v>
      </c>
    </row>
    <row r="3633" spans="1:4">
      <c r="A3633" s="51">
        <v>1941</v>
      </c>
      <c r="B3633" s="51" t="s">
        <v>3993</v>
      </c>
      <c r="C3633" s="51" t="s">
        <v>3987</v>
      </c>
      <c r="D3633" s="51" t="s">
        <v>3918</v>
      </c>
    </row>
    <row r="3634" spans="1:4">
      <c r="A3634" s="51">
        <v>1942</v>
      </c>
      <c r="B3634" s="51" t="s">
        <v>3994</v>
      </c>
      <c r="C3634" s="51" t="s">
        <v>3987</v>
      </c>
      <c r="D3634" s="51" t="s">
        <v>3918</v>
      </c>
    </row>
    <row r="3635" spans="1:4">
      <c r="A3635" s="51">
        <v>1947</v>
      </c>
      <c r="B3635" s="51" t="s">
        <v>3995</v>
      </c>
      <c r="C3635" s="51" t="s">
        <v>3987</v>
      </c>
      <c r="D3635" s="51" t="s">
        <v>3918</v>
      </c>
    </row>
    <row r="3636" spans="1:4">
      <c r="A3636" s="51">
        <v>1947</v>
      </c>
      <c r="B3636" s="51" t="s">
        <v>3996</v>
      </c>
      <c r="C3636" s="51" t="s">
        <v>3987</v>
      </c>
      <c r="D3636" s="51" t="s">
        <v>3918</v>
      </c>
    </row>
    <row r="3637" spans="1:4">
      <c r="A3637" s="51">
        <v>1948</v>
      </c>
      <c r="B3637" s="51" t="s">
        <v>3997</v>
      </c>
      <c r="C3637" s="51" t="s">
        <v>3987</v>
      </c>
      <c r="D3637" s="51" t="s">
        <v>3918</v>
      </c>
    </row>
    <row r="3638" spans="1:4">
      <c r="A3638" s="51">
        <v>1948</v>
      </c>
      <c r="B3638" s="51" t="s">
        <v>3998</v>
      </c>
      <c r="C3638" s="51" t="s">
        <v>3987</v>
      </c>
      <c r="D3638" s="51" t="s">
        <v>3918</v>
      </c>
    </row>
    <row r="3639" spans="1:4">
      <c r="A3639" s="51">
        <v>1948</v>
      </c>
      <c r="B3639" s="51" t="s">
        <v>3999</v>
      </c>
      <c r="C3639" s="51" t="s">
        <v>3987</v>
      </c>
      <c r="D3639" s="51" t="s">
        <v>3918</v>
      </c>
    </row>
    <row r="3640" spans="1:4">
      <c r="A3640" s="51">
        <v>3997</v>
      </c>
      <c r="B3640" s="51" t="s">
        <v>4000</v>
      </c>
      <c r="C3640" s="51" t="s">
        <v>4000</v>
      </c>
      <c r="D3640" s="51" t="s">
        <v>3918</v>
      </c>
    </row>
    <row r="3641" spans="1:4">
      <c r="A3641" s="51">
        <v>3996</v>
      </c>
      <c r="B3641" s="51" t="s">
        <v>4001</v>
      </c>
      <c r="C3641" s="51" t="s">
        <v>4001</v>
      </c>
      <c r="D3641" s="51" t="s">
        <v>3918</v>
      </c>
    </row>
    <row r="3642" spans="1:4">
      <c r="A3642" s="51">
        <v>3995</v>
      </c>
      <c r="B3642" s="51" t="s">
        <v>4002</v>
      </c>
      <c r="C3642" s="51" t="s">
        <v>4002</v>
      </c>
      <c r="D3642" s="51" t="s">
        <v>3918</v>
      </c>
    </row>
    <row r="3643" spans="1:4">
      <c r="A3643" s="51">
        <v>3995</v>
      </c>
      <c r="B3643" s="51" t="s">
        <v>4003</v>
      </c>
      <c r="C3643" s="51" t="s">
        <v>4002</v>
      </c>
      <c r="D3643" s="51" t="s">
        <v>3918</v>
      </c>
    </row>
    <row r="3644" spans="1:4">
      <c r="A3644" s="51">
        <v>3995</v>
      </c>
      <c r="B3644" s="51" t="s">
        <v>4004</v>
      </c>
      <c r="C3644" s="51" t="s">
        <v>4002</v>
      </c>
      <c r="D3644" s="51" t="s">
        <v>3918</v>
      </c>
    </row>
    <row r="3645" spans="1:4">
      <c r="A3645" s="51">
        <v>3995</v>
      </c>
      <c r="B3645" s="51" t="s">
        <v>4005</v>
      </c>
      <c r="C3645" s="51" t="s">
        <v>4002</v>
      </c>
      <c r="D3645" s="51" t="s">
        <v>3918</v>
      </c>
    </row>
    <row r="3646" spans="1:4">
      <c r="A3646" s="51">
        <v>3984</v>
      </c>
      <c r="B3646" s="51" t="s">
        <v>4006</v>
      </c>
      <c r="C3646" s="51" t="s">
        <v>4006</v>
      </c>
      <c r="D3646" s="51" t="s">
        <v>3918</v>
      </c>
    </row>
    <row r="3647" spans="1:4">
      <c r="A3647" s="51">
        <v>3801</v>
      </c>
      <c r="B3647" s="51" t="s">
        <v>4007</v>
      </c>
      <c r="C3647" s="51" t="s">
        <v>4008</v>
      </c>
      <c r="D3647" s="51" t="s">
        <v>3918</v>
      </c>
    </row>
    <row r="3648" spans="1:4">
      <c r="A3648" s="51">
        <v>3984</v>
      </c>
      <c r="B3648" s="51" t="s">
        <v>4008</v>
      </c>
      <c r="C3648" s="51" t="s">
        <v>4008</v>
      </c>
      <c r="D3648" s="51" t="s">
        <v>3918</v>
      </c>
    </row>
    <row r="3649" spans="1:4">
      <c r="A3649" s="51">
        <v>3994</v>
      </c>
      <c r="B3649" s="51" t="s">
        <v>4009</v>
      </c>
      <c r="C3649" s="51" t="s">
        <v>4009</v>
      </c>
      <c r="D3649" s="51" t="s">
        <v>3918</v>
      </c>
    </row>
    <row r="3650" spans="1:4">
      <c r="A3650" s="51">
        <v>3988</v>
      </c>
      <c r="B3650" s="51" t="s">
        <v>4010</v>
      </c>
      <c r="C3650" s="51" t="s">
        <v>4011</v>
      </c>
      <c r="D3650" s="51" t="s">
        <v>3918</v>
      </c>
    </row>
    <row r="3651" spans="1:4">
      <c r="A3651" s="51">
        <v>3988</v>
      </c>
      <c r="B3651" s="51" t="s">
        <v>4012</v>
      </c>
      <c r="C3651" s="51" t="s">
        <v>4011</v>
      </c>
      <c r="D3651" s="51" t="s">
        <v>3918</v>
      </c>
    </row>
    <row r="3652" spans="1:4">
      <c r="A3652" s="51">
        <v>3999</v>
      </c>
      <c r="B3652" s="51" t="s">
        <v>4013</v>
      </c>
      <c r="C3652" s="51" t="s">
        <v>4011</v>
      </c>
      <c r="D3652" s="51" t="s">
        <v>3918</v>
      </c>
    </row>
    <row r="3653" spans="1:4">
      <c r="A3653" s="51">
        <v>3985</v>
      </c>
      <c r="B3653" s="51" t="s">
        <v>4014</v>
      </c>
      <c r="C3653" s="51" t="s">
        <v>4015</v>
      </c>
      <c r="D3653" s="51" t="s">
        <v>3918</v>
      </c>
    </row>
    <row r="3654" spans="1:4">
      <c r="A3654" s="51">
        <v>3985</v>
      </c>
      <c r="B3654" s="51" t="s">
        <v>4016</v>
      </c>
      <c r="C3654" s="51" t="s">
        <v>4015</v>
      </c>
      <c r="D3654" s="51" t="s">
        <v>3918</v>
      </c>
    </row>
    <row r="3655" spans="1:4">
      <c r="A3655" s="51">
        <v>3989</v>
      </c>
      <c r="B3655" s="51" t="s">
        <v>4017</v>
      </c>
      <c r="C3655" s="51" t="s">
        <v>4015</v>
      </c>
      <c r="D3655" s="51" t="s">
        <v>3918</v>
      </c>
    </row>
    <row r="3656" spans="1:4">
      <c r="A3656" s="51">
        <v>3989</v>
      </c>
      <c r="B3656" s="51" t="s">
        <v>4018</v>
      </c>
      <c r="C3656" s="51" t="s">
        <v>4015</v>
      </c>
      <c r="D3656" s="51" t="s">
        <v>3918</v>
      </c>
    </row>
    <row r="3657" spans="1:4">
      <c r="A3657" s="51">
        <v>3989</v>
      </c>
      <c r="B3657" s="51" t="s">
        <v>4019</v>
      </c>
      <c r="C3657" s="51" t="s">
        <v>4015</v>
      </c>
      <c r="D3657" s="51" t="s">
        <v>3918</v>
      </c>
    </row>
    <row r="3658" spans="1:4">
      <c r="A3658" s="51">
        <v>3989</v>
      </c>
      <c r="B3658" s="51" t="s">
        <v>4020</v>
      </c>
      <c r="C3658" s="51" t="s">
        <v>4015</v>
      </c>
      <c r="D3658" s="51" t="s">
        <v>3918</v>
      </c>
    </row>
    <row r="3659" spans="1:4">
      <c r="A3659" s="51">
        <v>3989</v>
      </c>
      <c r="B3659" s="51" t="s">
        <v>4021</v>
      </c>
      <c r="C3659" s="51" t="s">
        <v>4015</v>
      </c>
      <c r="D3659" s="51" t="s">
        <v>3918</v>
      </c>
    </row>
    <row r="3660" spans="1:4">
      <c r="A3660" s="51">
        <v>3998</v>
      </c>
      <c r="B3660" s="51" t="s">
        <v>4022</v>
      </c>
      <c r="C3660" s="51" t="s">
        <v>4015</v>
      </c>
      <c r="D3660" s="51" t="s">
        <v>3918</v>
      </c>
    </row>
    <row r="3661" spans="1:4">
      <c r="A3661" s="51">
        <v>3998</v>
      </c>
      <c r="B3661" s="51" t="s">
        <v>4023</v>
      </c>
      <c r="C3661" s="51" t="s">
        <v>4015</v>
      </c>
      <c r="D3661" s="51" t="s">
        <v>3918</v>
      </c>
    </row>
    <row r="3662" spans="1:4">
      <c r="A3662" s="51">
        <v>1966</v>
      </c>
      <c r="B3662" s="51" t="s">
        <v>4024</v>
      </c>
      <c r="C3662" s="51" t="s">
        <v>4025</v>
      </c>
      <c r="D3662" s="51" t="s">
        <v>3918</v>
      </c>
    </row>
    <row r="3663" spans="1:4">
      <c r="A3663" s="51">
        <v>1966</v>
      </c>
      <c r="B3663" s="51" t="s">
        <v>4026</v>
      </c>
      <c r="C3663" s="51" t="s">
        <v>4025</v>
      </c>
      <c r="D3663" s="51" t="s">
        <v>3918</v>
      </c>
    </row>
    <row r="3664" spans="1:4">
      <c r="A3664" s="51">
        <v>1966</v>
      </c>
      <c r="B3664" s="51" t="s">
        <v>4027</v>
      </c>
      <c r="C3664" s="51" t="s">
        <v>4025</v>
      </c>
      <c r="D3664" s="51" t="s">
        <v>3918</v>
      </c>
    </row>
    <row r="3665" spans="1:4">
      <c r="A3665" s="51">
        <v>1966</v>
      </c>
      <c r="B3665" s="51" t="s">
        <v>4028</v>
      </c>
      <c r="C3665" s="51" t="s">
        <v>4025</v>
      </c>
      <c r="D3665" s="51" t="s">
        <v>3918</v>
      </c>
    </row>
    <row r="3666" spans="1:4">
      <c r="A3666" s="51">
        <v>1966</v>
      </c>
      <c r="B3666" s="51" t="s">
        <v>4029</v>
      </c>
      <c r="C3666" s="51" t="s">
        <v>4025</v>
      </c>
      <c r="D3666" s="51" t="s">
        <v>3918</v>
      </c>
    </row>
    <row r="3667" spans="1:4">
      <c r="A3667" s="51">
        <v>1966</v>
      </c>
      <c r="B3667" s="51" t="s">
        <v>4030</v>
      </c>
      <c r="C3667" s="51" t="s">
        <v>4025</v>
      </c>
      <c r="D3667" s="51" t="s">
        <v>3918</v>
      </c>
    </row>
    <row r="3668" spans="1:4">
      <c r="A3668" s="51">
        <v>1966</v>
      </c>
      <c r="B3668" s="51" t="s">
        <v>4031</v>
      </c>
      <c r="C3668" s="51" t="s">
        <v>4025</v>
      </c>
      <c r="D3668" s="51" t="s">
        <v>3918</v>
      </c>
    </row>
    <row r="3669" spans="1:4">
      <c r="A3669" s="51">
        <v>1966</v>
      </c>
      <c r="B3669" s="51" t="s">
        <v>4032</v>
      </c>
      <c r="C3669" s="51" t="s">
        <v>4025</v>
      </c>
      <c r="D3669" s="51" t="s">
        <v>3918</v>
      </c>
    </row>
    <row r="3670" spans="1:4">
      <c r="A3670" s="51">
        <v>1966</v>
      </c>
      <c r="B3670" s="51" t="s">
        <v>4033</v>
      </c>
      <c r="C3670" s="51" t="s">
        <v>4025</v>
      </c>
      <c r="D3670" s="51" t="s">
        <v>3918</v>
      </c>
    </row>
    <row r="3671" spans="1:4">
      <c r="A3671" s="51">
        <v>1966</v>
      </c>
      <c r="B3671" s="51" t="s">
        <v>4034</v>
      </c>
      <c r="C3671" s="51" t="s">
        <v>4025</v>
      </c>
      <c r="D3671" s="51" t="s">
        <v>3918</v>
      </c>
    </row>
    <row r="3672" spans="1:4">
      <c r="A3672" s="51">
        <v>1972</v>
      </c>
      <c r="B3672" s="51" t="s">
        <v>4035</v>
      </c>
      <c r="C3672" s="51" t="s">
        <v>4025</v>
      </c>
      <c r="D3672" s="51" t="s">
        <v>3918</v>
      </c>
    </row>
    <row r="3673" spans="1:4">
      <c r="A3673" s="51">
        <v>1983</v>
      </c>
      <c r="B3673" s="51" t="s">
        <v>4036</v>
      </c>
      <c r="C3673" s="51" t="s">
        <v>4036</v>
      </c>
      <c r="D3673" s="51" t="s">
        <v>3918</v>
      </c>
    </row>
    <row r="3674" spans="1:4">
      <c r="A3674" s="51">
        <v>1983</v>
      </c>
      <c r="B3674" s="51" t="s">
        <v>4037</v>
      </c>
      <c r="C3674" s="51" t="s">
        <v>4036</v>
      </c>
      <c r="D3674" s="51" t="s">
        <v>3918</v>
      </c>
    </row>
    <row r="3675" spans="1:4">
      <c r="A3675" s="51">
        <v>1984</v>
      </c>
      <c r="B3675" s="51" t="s">
        <v>4038</v>
      </c>
      <c r="C3675" s="51" t="s">
        <v>4036</v>
      </c>
      <c r="D3675" s="51" t="s">
        <v>3918</v>
      </c>
    </row>
    <row r="3676" spans="1:4">
      <c r="A3676" s="51">
        <v>1984</v>
      </c>
      <c r="B3676" s="51" t="s">
        <v>4039</v>
      </c>
      <c r="C3676" s="51" t="s">
        <v>4036</v>
      </c>
      <c r="D3676" s="51" t="s">
        <v>3918</v>
      </c>
    </row>
    <row r="3677" spans="1:4">
      <c r="A3677" s="51">
        <v>1985</v>
      </c>
      <c r="B3677" s="51" t="s">
        <v>4040</v>
      </c>
      <c r="C3677" s="51" t="s">
        <v>4036</v>
      </c>
      <c r="D3677" s="51" t="s">
        <v>3918</v>
      </c>
    </row>
    <row r="3678" spans="1:4">
      <c r="A3678" s="51">
        <v>1985</v>
      </c>
      <c r="B3678" s="51" t="s">
        <v>4041</v>
      </c>
      <c r="C3678" s="51" t="s">
        <v>4036</v>
      </c>
      <c r="D3678" s="51" t="s">
        <v>3918</v>
      </c>
    </row>
    <row r="3679" spans="1:4">
      <c r="A3679" s="51">
        <v>1985</v>
      </c>
      <c r="B3679" s="51" t="s">
        <v>4042</v>
      </c>
      <c r="C3679" s="51" t="s">
        <v>4036</v>
      </c>
      <c r="D3679" s="51" t="s">
        <v>3918</v>
      </c>
    </row>
    <row r="3680" spans="1:4">
      <c r="A3680" s="51">
        <v>1986</v>
      </c>
      <c r="B3680" s="51" t="s">
        <v>4043</v>
      </c>
      <c r="C3680" s="51" t="s">
        <v>4036</v>
      </c>
      <c r="D3680" s="51" t="s">
        <v>3918</v>
      </c>
    </row>
    <row r="3681" spans="1:4">
      <c r="A3681" s="51">
        <v>1982</v>
      </c>
      <c r="B3681" s="51" t="s">
        <v>4044</v>
      </c>
      <c r="C3681" s="51" t="s">
        <v>4045</v>
      </c>
      <c r="D3681" s="51" t="s">
        <v>3918</v>
      </c>
    </row>
    <row r="3682" spans="1:4">
      <c r="A3682" s="51">
        <v>1987</v>
      </c>
      <c r="B3682" s="51" t="s">
        <v>4045</v>
      </c>
      <c r="C3682" s="51" t="s">
        <v>4045</v>
      </c>
      <c r="D3682" s="51" t="s">
        <v>3918</v>
      </c>
    </row>
    <row r="3683" spans="1:4">
      <c r="A3683" s="51">
        <v>1969</v>
      </c>
      <c r="B3683" s="51" t="s">
        <v>4046</v>
      </c>
      <c r="C3683" s="51" t="s">
        <v>4047</v>
      </c>
      <c r="D3683" s="51" t="s">
        <v>3918</v>
      </c>
    </row>
    <row r="3684" spans="1:4">
      <c r="A3684" s="51">
        <v>1969</v>
      </c>
      <c r="B3684" s="51" t="s">
        <v>4048</v>
      </c>
      <c r="C3684" s="51" t="s">
        <v>4047</v>
      </c>
      <c r="D3684" s="51" t="s">
        <v>3918</v>
      </c>
    </row>
    <row r="3685" spans="1:4">
      <c r="A3685" s="51">
        <v>1969</v>
      </c>
      <c r="B3685" s="51" t="s">
        <v>4049</v>
      </c>
      <c r="C3685" s="51" t="s">
        <v>4047</v>
      </c>
      <c r="D3685" s="51" t="s">
        <v>3918</v>
      </c>
    </row>
    <row r="3686" spans="1:4">
      <c r="A3686" s="51">
        <v>1969</v>
      </c>
      <c r="B3686" s="51" t="s">
        <v>4050</v>
      </c>
      <c r="C3686" s="51" t="s">
        <v>4047</v>
      </c>
      <c r="D3686" s="51" t="s">
        <v>3918</v>
      </c>
    </row>
    <row r="3687" spans="1:4">
      <c r="A3687" s="51">
        <v>1969</v>
      </c>
      <c r="B3687" s="51" t="s">
        <v>4051</v>
      </c>
      <c r="C3687" s="51" t="s">
        <v>4047</v>
      </c>
      <c r="D3687" s="51" t="s">
        <v>3918</v>
      </c>
    </row>
    <row r="3688" spans="1:4">
      <c r="A3688" s="51">
        <v>1981</v>
      </c>
      <c r="B3688" s="51" t="s">
        <v>4052</v>
      </c>
      <c r="C3688" s="51" t="s">
        <v>4052</v>
      </c>
      <c r="D3688" s="51" t="s">
        <v>3918</v>
      </c>
    </row>
    <row r="3689" spans="1:4">
      <c r="A3689" s="51">
        <v>1988</v>
      </c>
      <c r="B3689" s="51" t="s">
        <v>4053</v>
      </c>
      <c r="C3689" s="51" t="s">
        <v>4052</v>
      </c>
      <c r="D3689" s="51" t="s">
        <v>3918</v>
      </c>
    </row>
    <row r="3690" spans="1:4">
      <c r="A3690" s="51">
        <v>1988</v>
      </c>
      <c r="B3690" s="51" t="s">
        <v>4054</v>
      </c>
      <c r="C3690" s="51" t="s">
        <v>4052</v>
      </c>
      <c r="D3690" s="51" t="s">
        <v>3918</v>
      </c>
    </row>
    <row r="3691" spans="1:4">
      <c r="A3691" s="51">
        <v>1992</v>
      </c>
      <c r="B3691" s="51" t="s">
        <v>4055</v>
      </c>
      <c r="C3691" s="51" t="s">
        <v>4052</v>
      </c>
      <c r="D3691" s="51" t="s">
        <v>3918</v>
      </c>
    </row>
    <row r="3692" spans="1:4">
      <c r="A3692" s="51">
        <v>1961</v>
      </c>
      <c r="B3692" s="51" t="s">
        <v>4056</v>
      </c>
      <c r="C3692" s="51" t="s">
        <v>4057</v>
      </c>
      <c r="D3692" s="51" t="s">
        <v>3918</v>
      </c>
    </row>
    <row r="3693" spans="1:4">
      <c r="A3693" s="51">
        <v>1968</v>
      </c>
      <c r="B3693" s="51" t="s">
        <v>4058</v>
      </c>
      <c r="C3693" s="51" t="s">
        <v>4057</v>
      </c>
      <c r="D3693" s="51" t="s">
        <v>3918</v>
      </c>
    </row>
    <row r="3694" spans="1:4">
      <c r="A3694" s="51">
        <v>1973</v>
      </c>
      <c r="B3694" s="51" t="s">
        <v>4059</v>
      </c>
      <c r="C3694" s="51" t="s">
        <v>4057</v>
      </c>
      <c r="D3694" s="51" t="s">
        <v>3918</v>
      </c>
    </row>
    <row r="3695" spans="1:4">
      <c r="A3695" s="51">
        <v>3951</v>
      </c>
      <c r="B3695" s="51" t="s">
        <v>4060</v>
      </c>
      <c r="C3695" s="51" t="s">
        <v>4060</v>
      </c>
      <c r="D3695" s="51" t="s">
        <v>3918</v>
      </c>
    </row>
    <row r="3696" spans="1:4">
      <c r="A3696" s="51">
        <v>3955</v>
      </c>
      <c r="B3696" s="51" t="s">
        <v>4061</v>
      </c>
      <c r="C3696" s="51" t="s">
        <v>4061</v>
      </c>
      <c r="D3696" s="51" t="s">
        <v>3918</v>
      </c>
    </row>
    <row r="3697" spans="1:4">
      <c r="A3697" s="51">
        <v>3947</v>
      </c>
      <c r="B3697" s="51" t="s">
        <v>4062</v>
      </c>
      <c r="C3697" s="51" t="s">
        <v>4062</v>
      </c>
      <c r="D3697" s="51" t="s">
        <v>3918</v>
      </c>
    </row>
    <row r="3698" spans="1:4">
      <c r="A3698" s="51">
        <v>3953</v>
      </c>
      <c r="B3698" s="51" t="s">
        <v>4063</v>
      </c>
      <c r="C3698" s="51" t="s">
        <v>4063</v>
      </c>
      <c r="D3698" s="51" t="s">
        <v>3918</v>
      </c>
    </row>
    <row r="3699" spans="1:4">
      <c r="A3699" s="51">
        <v>3952</v>
      </c>
      <c r="B3699" s="51" t="s">
        <v>4064</v>
      </c>
      <c r="C3699" s="51" t="s">
        <v>4065</v>
      </c>
      <c r="D3699" s="51" t="s">
        <v>3918</v>
      </c>
    </row>
    <row r="3700" spans="1:4">
      <c r="A3700" s="51">
        <v>3953</v>
      </c>
      <c r="B3700" s="51" t="s">
        <v>4066</v>
      </c>
      <c r="C3700" s="51" t="s">
        <v>4065</v>
      </c>
      <c r="D3700" s="51" t="s">
        <v>3918</v>
      </c>
    </row>
    <row r="3701" spans="1:4">
      <c r="A3701" s="51">
        <v>3957</v>
      </c>
      <c r="B3701" s="51" t="s">
        <v>4067</v>
      </c>
      <c r="C3701" s="51" t="s">
        <v>4065</v>
      </c>
      <c r="D3701" s="51" t="s">
        <v>3918</v>
      </c>
    </row>
    <row r="3702" spans="1:4">
      <c r="A3702" s="51">
        <v>3954</v>
      </c>
      <c r="B3702" s="51" t="s">
        <v>4068</v>
      </c>
      <c r="C3702" s="51" t="s">
        <v>4068</v>
      </c>
      <c r="D3702" s="51" t="s">
        <v>3918</v>
      </c>
    </row>
    <row r="3703" spans="1:4">
      <c r="A3703" s="51">
        <v>3948</v>
      </c>
      <c r="B3703" s="51" t="s">
        <v>4069</v>
      </c>
      <c r="C3703" s="51" t="s">
        <v>4069</v>
      </c>
      <c r="D3703" s="51" t="s">
        <v>3918</v>
      </c>
    </row>
    <row r="3704" spans="1:4">
      <c r="A3704" s="51">
        <v>3970</v>
      </c>
      <c r="B3704" s="51" t="s">
        <v>4070</v>
      </c>
      <c r="C3704" s="51" t="s">
        <v>4070</v>
      </c>
      <c r="D3704" s="51" t="s">
        <v>3918</v>
      </c>
    </row>
    <row r="3705" spans="1:4">
      <c r="A3705" s="51">
        <v>3953</v>
      </c>
      <c r="B3705" s="51" t="s">
        <v>4071</v>
      </c>
      <c r="C3705" s="51" t="s">
        <v>4071</v>
      </c>
      <c r="D3705" s="51" t="s">
        <v>3918</v>
      </c>
    </row>
    <row r="3706" spans="1:4">
      <c r="A3706" s="51">
        <v>3956</v>
      </c>
      <c r="B3706" s="51" t="s">
        <v>4072</v>
      </c>
      <c r="C3706" s="51" t="s">
        <v>4072</v>
      </c>
      <c r="D3706" s="51" t="s">
        <v>3918</v>
      </c>
    </row>
    <row r="3707" spans="1:4">
      <c r="A3707" s="51">
        <v>3945</v>
      </c>
      <c r="B3707" s="51" t="s">
        <v>4073</v>
      </c>
      <c r="C3707" s="51" t="s">
        <v>4074</v>
      </c>
      <c r="D3707" s="51" t="s">
        <v>3918</v>
      </c>
    </row>
    <row r="3708" spans="1:4">
      <c r="A3708" s="51">
        <v>3945</v>
      </c>
      <c r="B3708" s="51" t="s">
        <v>4075</v>
      </c>
      <c r="C3708" s="51" t="s">
        <v>4074</v>
      </c>
      <c r="D3708" s="51" t="s">
        <v>3918</v>
      </c>
    </row>
    <row r="3709" spans="1:4">
      <c r="A3709" s="51">
        <v>3957</v>
      </c>
      <c r="B3709" s="51" t="s">
        <v>4076</v>
      </c>
      <c r="C3709" s="51" t="s">
        <v>4074</v>
      </c>
      <c r="D3709" s="51" t="s">
        <v>3918</v>
      </c>
    </row>
    <row r="3710" spans="1:4">
      <c r="A3710" s="51">
        <v>3946</v>
      </c>
      <c r="B3710" s="51" t="s">
        <v>4077</v>
      </c>
      <c r="C3710" s="51" t="s">
        <v>4078</v>
      </c>
      <c r="D3710" s="51" t="s">
        <v>3918</v>
      </c>
    </row>
    <row r="3711" spans="1:4">
      <c r="A3711" s="51">
        <v>3946</v>
      </c>
      <c r="B3711" s="51" t="s">
        <v>4079</v>
      </c>
      <c r="C3711" s="51" t="s">
        <v>4078</v>
      </c>
      <c r="D3711" s="51" t="s">
        <v>3918</v>
      </c>
    </row>
    <row r="3712" spans="1:4">
      <c r="A3712" s="51">
        <v>3948</v>
      </c>
      <c r="B3712" s="51" t="s">
        <v>4080</v>
      </c>
      <c r="C3712" s="51" t="s">
        <v>4078</v>
      </c>
      <c r="D3712" s="51" t="s">
        <v>3918</v>
      </c>
    </row>
    <row r="3713" spans="1:4">
      <c r="A3713" s="51">
        <v>1932</v>
      </c>
      <c r="B3713" s="51" t="s">
        <v>4081</v>
      </c>
      <c r="C3713" s="51" t="s">
        <v>4081</v>
      </c>
      <c r="D3713" s="51" t="s">
        <v>3918</v>
      </c>
    </row>
    <row r="3714" spans="1:4">
      <c r="A3714" s="51">
        <v>1932</v>
      </c>
      <c r="B3714" s="51" t="s">
        <v>4082</v>
      </c>
      <c r="C3714" s="51" t="s">
        <v>4081</v>
      </c>
      <c r="D3714" s="51" t="s">
        <v>3918</v>
      </c>
    </row>
    <row r="3715" spans="1:4">
      <c r="A3715" s="51">
        <v>1926</v>
      </c>
      <c r="B3715" s="51" t="s">
        <v>4083</v>
      </c>
      <c r="C3715" s="51" t="s">
        <v>4083</v>
      </c>
      <c r="D3715" s="51" t="s">
        <v>3918</v>
      </c>
    </row>
    <row r="3716" spans="1:4">
      <c r="A3716" s="51">
        <v>1914</v>
      </c>
      <c r="B3716" s="51" t="s">
        <v>4084</v>
      </c>
      <c r="C3716" s="51" t="s">
        <v>4084</v>
      </c>
      <c r="D3716" s="51" t="s">
        <v>3918</v>
      </c>
    </row>
    <row r="3717" spans="1:4">
      <c r="A3717" s="51">
        <v>1911</v>
      </c>
      <c r="B3717" s="51" t="s">
        <v>4085</v>
      </c>
      <c r="C3717" s="51" t="s">
        <v>4086</v>
      </c>
      <c r="D3717" s="51" t="s">
        <v>3918</v>
      </c>
    </row>
    <row r="3718" spans="1:4">
      <c r="A3718" s="51">
        <v>1912</v>
      </c>
      <c r="B3718" s="51" t="s">
        <v>4086</v>
      </c>
      <c r="C3718" s="51" t="s">
        <v>4086</v>
      </c>
      <c r="D3718" s="51" t="s">
        <v>3918</v>
      </c>
    </row>
    <row r="3719" spans="1:4">
      <c r="A3719" s="51">
        <v>1912</v>
      </c>
      <c r="B3719" s="51" t="s">
        <v>4087</v>
      </c>
      <c r="C3719" s="51" t="s">
        <v>4086</v>
      </c>
      <c r="D3719" s="51" t="s">
        <v>3918</v>
      </c>
    </row>
    <row r="3720" spans="1:4">
      <c r="A3720" s="51">
        <v>1912</v>
      </c>
      <c r="B3720" s="51" t="s">
        <v>4088</v>
      </c>
      <c r="C3720" s="51" t="s">
        <v>4086</v>
      </c>
      <c r="D3720" s="51" t="s">
        <v>3918</v>
      </c>
    </row>
    <row r="3721" spans="1:4">
      <c r="A3721" s="51">
        <v>1912</v>
      </c>
      <c r="B3721" s="51" t="s">
        <v>4089</v>
      </c>
      <c r="C3721" s="51" t="s">
        <v>4086</v>
      </c>
      <c r="D3721" s="51" t="s">
        <v>3918</v>
      </c>
    </row>
    <row r="3722" spans="1:4">
      <c r="A3722" s="51">
        <v>1906</v>
      </c>
      <c r="B3722" s="51" t="s">
        <v>4090</v>
      </c>
      <c r="C3722" s="51" t="s">
        <v>4091</v>
      </c>
      <c r="D3722" s="51" t="s">
        <v>3918</v>
      </c>
    </row>
    <row r="3723" spans="1:4">
      <c r="A3723" s="51">
        <v>1920</v>
      </c>
      <c r="B3723" s="51" t="s">
        <v>4091</v>
      </c>
      <c r="C3723" s="51" t="s">
        <v>4091</v>
      </c>
      <c r="D3723" s="51" t="s">
        <v>3918</v>
      </c>
    </row>
    <row r="3724" spans="1:4">
      <c r="A3724" s="51">
        <v>1921</v>
      </c>
      <c r="B3724" s="51" t="s">
        <v>4092</v>
      </c>
      <c r="C3724" s="51" t="s">
        <v>4093</v>
      </c>
      <c r="D3724" s="51" t="s">
        <v>3918</v>
      </c>
    </row>
    <row r="3725" spans="1:4">
      <c r="A3725" s="51">
        <v>1928</v>
      </c>
      <c r="B3725" s="51" t="s">
        <v>4094</v>
      </c>
      <c r="C3725" s="51" t="s">
        <v>4093</v>
      </c>
      <c r="D3725" s="51" t="s">
        <v>3918</v>
      </c>
    </row>
    <row r="3726" spans="1:4">
      <c r="A3726" s="51">
        <v>1908</v>
      </c>
      <c r="B3726" s="51" t="s">
        <v>4095</v>
      </c>
      <c r="C3726" s="51" t="s">
        <v>4095</v>
      </c>
      <c r="D3726" s="51" t="s">
        <v>3918</v>
      </c>
    </row>
    <row r="3727" spans="1:4">
      <c r="A3727" s="51">
        <v>1914</v>
      </c>
      <c r="B3727" s="51" t="s">
        <v>4096</v>
      </c>
      <c r="C3727" s="51" t="s">
        <v>4095</v>
      </c>
      <c r="D3727" s="51" t="s">
        <v>3918</v>
      </c>
    </row>
    <row r="3728" spans="1:4">
      <c r="A3728" s="51">
        <v>1918</v>
      </c>
      <c r="B3728" s="51" t="s">
        <v>4097</v>
      </c>
      <c r="C3728" s="51" t="s">
        <v>4095</v>
      </c>
      <c r="D3728" s="51" t="s">
        <v>3918</v>
      </c>
    </row>
    <row r="3729" spans="1:4">
      <c r="A3729" s="51">
        <v>1913</v>
      </c>
      <c r="B3729" s="51" t="s">
        <v>4098</v>
      </c>
      <c r="C3729" s="51" t="s">
        <v>4098</v>
      </c>
      <c r="D3729" s="51" t="s">
        <v>3918</v>
      </c>
    </row>
    <row r="3730" spans="1:4">
      <c r="A3730" s="51">
        <v>1907</v>
      </c>
      <c r="B3730" s="51" t="s">
        <v>4099</v>
      </c>
      <c r="C3730" s="51" t="s">
        <v>4099</v>
      </c>
      <c r="D3730" s="51" t="s">
        <v>3918</v>
      </c>
    </row>
    <row r="3731" spans="1:4">
      <c r="A3731" s="51">
        <v>1929</v>
      </c>
      <c r="B3731" s="51" t="s">
        <v>4100</v>
      </c>
      <c r="C3731" s="51" t="s">
        <v>4100</v>
      </c>
      <c r="D3731" s="51" t="s">
        <v>3918</v>
      </c>
    </row>
    <row r="3732" spans="1:4">
      <c r="A3732" s="51">
        <v>1874</v>
      </c>
      <c r="B3732" s="51" t="s">
        <v>4101</v>
      </c>
      <c r="C3732" s="51" t="s">
        <v>4101</v>
      </c>
      <c r="D3732" s="51" t="s">
        <v>3918</v>
      </c>
    </row>
    <row r="3733" spans="1:4">
      <c r="A3733" s="51">
        <v>1868</v>
      </c>
      <c r="B3733" s="51" t="s">
        <v>4102</v>
      </c>
      <c r="C3733" s="51" t="s">
        <v>4103</v>
      </c>
      <c r="D3733" s="51" t="s">
        <v>3918</v>
      </c>
    </row>
    <row r="3734" spans="1:4">
      <c r="A3734" s="51">
        <v>1868</v>
      </c>
      <c r="B3734" s="51" t="s">
        <v>4102</v>
      </c>
      <c r="C3734" s="51" t="s">
        <v>4103</v>
      </c>
      <c r="D3734" s="51" t="s">
        <v>3918</v>
      </c>
    </row>
    <row r="3735" spans="1:4">
      <c r="A3735" s="51">
        <v>1893</v>
      </c>
      <c r="B3735" s="51" t="s">
        <v>4104</v>
      </c>
      <c r="C3735" s="51" t="s">
        <v>4103</v>
      </c>
      <c r="D3735" s="51" t="s">
        <v>3918</v>
      </c>
    </row>
    <row r="3736" spans="1:4">
      <c r="A3736" s="51">
        <v>1870</v>
      </c>
      <c r="B3736" s="51" t="s">
        <v>4105</v>
      </c>
      <c r="C3736" s="51" t="s">
        <v>4105</v>
      </c>
      <c r="D3736" s="51" t="s">
        <v>3918</v>
      </c>
    </row>
    <row r="3737" spans="1:4">
      <c r="A3737" s="51">
        <v>1870</v>
      </c>
      <c r="B3737" s="51" t="s">
        <v>4105</v>
      </c>
      <c r="C3737" s="51" t="s">
        <v>4105</v>
      </c>
      <c r="D3737" s="51" t="s">
        <v>3918</v>
      </c>
    </row>
    <row r="3738" spans="1:4">
      <c r="A3738" s="51">
        <v>1871</v>
      </c>
      <c r="B3738" s="51" t="s">
        <v>4106</v>
      </c>
      <c r="C3738" s="51" t="s">
        <v>4105</v>
      </c>
      <c r="D3738" s="51" t="s">
        <v>3918</v>
      </c>
    </row>
    <row r="3739" spans="1:4">
      <c r="A3739" s="51">
        <v>1871</v>
      </c>
      <c r="B3739" s="51" t="s">
        <v>4107</v>
      </c>
      <c r="C3739" s="51" t="s">
        <v>4105</v>
      </c>
      <c r="D3739" s="51" t="s">
        <v>3918</v>
      </c>
    </row>
    <row r="3740" spans="1:4">
      <c r="A3740" s="51">
        <v>1897</v>
      </c>
      <c r="B3740" s="51" t="s">
        <v>4108</v>
      </c>
      <c r="C3740" s="51" t="s">
        <v>4109</v>
      </c>
      <c r="D3740" s="51" t="s">
        <v>3918</v>
      </c>
    </row>
    <row r="3741" spans="1:4">
      <c r="A3741" s="51">
        <v>1897</v>
      </c>
      <c r="B3741" s="51" t="s">
        <v>4110</v>
      </c>
      <c r="C3741" s="51" t="s">
        <v>4109</v>
      </c>
      <c r="D3741" s="51" t="s">
        <v>3918</v>
      </c>
    </row>
    <row r="3742" spans="1:4">
      <c r="A3742" s="51">
        <v>1898</v>
      </c>
      <c r="B3742" s="51" t="s">
        <v>4111</v>
      </c>
      <c r="C3742" s="51" t="s">
        <v>4112</v>
      </c>
      <c r="D3742" s="51" t="s">
        <v>3918</v>
      </c>
    </row>
    <row r="3743" spans="1:4">
      <c r="A3743" s="51">
        <v>1872</v>
      </c>
      <c r="B3743" s="51" t="s">
        <v>4113</v>
      </c>
      <c r="C3743" s="51" t="s">
        <v>4113</v>
      </c>
      <c r="D3743" s="51" t="s">
        <v>3918</v>
      </c>
    </row>
    <row r="3744" spans="1:4">
      <c r="A3744" s="51">
        <v>1875</v>
      </c>
      <c r="B3744" s="51" t="s">
        <v>4114</v>
      </c>
      <c r="C3744" s="51" t="s">
        <v>4113</v>
      </c>
      <c r="D3744" s="51" t="s">
        <v>3918</v>
      </c>
    </row>
    <row r="3745" spans="1:4">
      <c r="A3745" s="51">
        <v>1873</v>
      </c>
      <c r="B3745" s="51" t="s">
        <v>4115</v>
      </c>
      <c r="C3745" s="51" t="s">
        <v>4115</v>
      </c>
      <c r="D3745" s="51" t="s">
        <v>3918</v>
      </c>
    </row>
    <row r="3746" spans="1:4">
      <c r="A3746" s="51">
        <v>1873</v>
      </c>
      <c r="B3746" s="51" t="s">
        <v>4116</v>
      </c>
      <c r="C3746" s="51" t="s">
        <v>4115</v>
      </c>
      <c r="D3746" s="51" t="s">
        <v>3918</v>
      </c>
    </row>
    <row r="3747" spans="1:4">
      <c r="A3747" s="51">
        <v>1873</v>
      </c>
      <c r="B3747" s="51" t="s">
        <v>4117</v>
      </c>
      <c r="C3747" s="51" t="s">
        <v>4115</v>
      </c>
      <c r="D3747" s="51" t="s">
        <v>3918</v>
      </c>
    </row>
    <row r="3748" spans="1:4">
      <c r="A3748" s="51">
        <v>1895</v>
      </c>
      <c r="B3748" s="51" t="s">
        <v>4118</v>
      </c>
      <c r="C3748" s="51" t="s">
        <v>4118</v>
      </c>
      <c r="D3748" s="51" t="s">
        <v>3918</v>
      </c>
    </row>
    <row r="3749" spans="1:4">
      <c r="A3749" s="51">
        <v>1899</v>
      </c>
      <c r="B3749" s="51" t="s">
        <v>4119</v>
      </c>
      <c r="C3749" s="51" t="s">
        <v>4118</v>
      </c>
      <c r="D3749" s="51" t="s">
        <v>3918</v>
      </c>
    </row>
    <row r="3750" spans="1:4">
      <c r="A3750" s="51">
        <v>1896</v>
      </c>
      <c r="B3750" s="51" t="s">
        <v>4120</v>
      </c>
      <c r="C3750" s="51" t="s">
        <v>4120</v>
      </c>
      <c r="D3750" s="51" t="s">
        <v>3918</v>
      </c>
    </row>
    <row r="3751" spans="1:4">
      <c r="A3751" s="51">
        <v>1896</v>
      </c>
      <c r="B3751" s="51" t="s">
        <v>4121</v>
      </c>
      <c r="C3751" s="51" t="s">
        <v>4120</v>
      </c>
      <c r="D3751" s="51" t="s">
        <v>3918</v>
      </c>
    </row>
    <row r="3752" spans="1:4">
      <c r="A3752" s="51">
        <v>3983</v>
      </c>
      <c r="B3752" s="51" t="s">
        <v>4122</v>
      </c>
      <c r="C3752" s="51" t="s">
        <v>4122</v>
      </c>
      <c r="D3752" s="51" t="s">
        <v>3918</v>
      </c>
    </row>
    <row r="3753" spans="1:4">
      <c r="A3753" s="51">
        <v>3982</v>
      </c>
      <c r="B3753" s="51" t="s">
        <v>4123</v>
      </c>
      <c r="C3753" s="51" t="s">
        <v>4123</v>
      </c>
      <c r="D3753" s="51" t="s">
        <v>3918</v>
      </c>
    </row>
    <row r="3754" spans="1:4">
      <c r="A3754" s="51">
        <v>3993</v>
      </c>
      <c r="B3754" s="51" t="s">
        <v>4124</v>
      </c>
      <c r="C3754" s="51" t="s">
        <v>4124</v>
      </c>
      <c r="D3754" s="51" t="s">
        <v>3918</v>
      </c>
    </row>
    <row r="3755" spans="1:4">
      <c r="A3755" s="51">
        <v>3983</v>
      </c>
      <c r="B3755" s="51" t="s">
        <v>4125</v>
      </c>
      <c r="C3755" s="51" t="s">
        <v>4126</v>
      </c>
      <c r="D3755" s="51" t="s">
        <v>3918</v>
      </c>
    </row>
    <row r="3756" spans="1:4">
      <c r="A3756" s="51">
        <v>3983</v>
      </c>
      <c r="B3756" s="51" t="s">
        <v>4127</v>
      </c>
      <c r="C3756" s="51" t="s">
        <v>4126</v>
      </c>
      <c r="D3756" s="51" t="s">
        <v>3918</v>
      </c>
    </row>
    <row r="3757" spans="1:4">
      <c r="A3757" s="51">
        <v>3986</v>
      </c>
      <c r="B3757" s="51" t="s">
        <v>4128</v>
      </c>
      <c r="C3757" s="51" t="s">
        <v>4126</v>
      </c>
      <c r="D3757" s="51" t="s">
        <v>3918</v>
      </c>
    </row>
    <row r="3758" spans="1:4">
      <c r="A3758" s="51">
        <v>3987</v>
      </c>
      <c r="B3758" s="51" t="s">
        <v>4126</v>
      </c>
      <c r="C3758" s="51" t="s">
        <v>4126</v>
      </c>
      <c r="D3758" s="51" t="s">
        <v>3918</v>
      </c>
    </row>
    <row r="3759" spans="1:4">
      <c r="A3759" s="51">
        <v>3938</v>
      </c>
      <c r="B3759" s="51" t="s">
        <v>4129</v>
      </c>
      <c r="C3759" s="51" t="s">
        <v>4129</v>
      </c>
      <c r="D3759" s="51" t="s">
        <v>3918</v>
      </c>
    </row>
    <row r="3760" spans="1:4">
      <c r="A3760" s="51">
        <v>3919</v>
      </c>
      <c r="B3760" s="51" t="s">
        <v>4130</v>
      </c>
      <c r="C3760" s="51" t="s">
        <v>4131</v>
      </c>
      <c r="D3760" s="51" t="s">
        <v>3918</v>
      </c>
    </row>
    <row r="3761" spans="1:4">
      <c r="A3761" s="51">
        <v>3935</v>
      </c>
      <c r="B3761" s="51" t="s">
        <v>4132</v>
      </c>
      <c r="C3761" s="51" t="s">
        <v>4132</v>
      </c>
      <c r="D3761" s="51" t="s">
        <v>3918</v>
      </c>
    </row>
    <row r="3762" spans="1:4">
      <c r="A3762" s="51">
        <v>3943</v>
      </c>
      <c r="B3762" s="51" t="s">
        <v>4133</v>
      </c>
      <c r="C3762" s="51" t="s">
        <v>4133</v>
      </c>
      <c r="D3762" s="51" t="s">
        <v>3918</v>
      </c>
    </row>
    <row r="3763" spans="1:4">
      <c r="A3763" s="51">
        <v>3916</v>
      </c>
      <c r="B3763" s="51" t="s">
        <v>4134</v>
      </c>
      <c r="C3763" s="51" t="s">
        <v>4134</v>
      </c>
      <c r="D3763" s="51" t="s">
        <v>3918</v>
      </c>
    </row>
    <row r="3764" spans="1:4">
      <c r="A3764" s="51">
        <v>3917</v>
      </c>
      <c r="B3764" s="51" t="s">
        <v>4135</v>
      </c>
      <c r="C3764" s="51" t="s">
        <v>4134</v>
      </c>
      <c r="D3764" s="51" t="s">
        <v>3918</v>
      </c>
    </row>
    <row r="3765" spans="1:4">
      <c r="A3765" s="51">
        <v>3917</v>
      </c>
      <c r="B3765" s="51" t="s">
        <v>4136</v>
      </c>
      <c r="C3765" s="51" t="s">
        <v>4136</v>
      </c>
      <c r="D3765" s="51" t="s">
        <v>3918</v>
      </c>
    </row>
    <row r="3766" spans="1:4">
      <c r="A3766" s="51">
        <v>3942</v>
      </c>
      <c r="B3766" s="51" t="s">
        <v>4137</v>
      </c>
      <c r="C3766" s="51" t="s">
        <v>4137</v>
      </c>
      <c r="D3766" s="51" t="s">
        <v>3918</v>
      </c>
    </row>
    <row r="3767" spans="1:4">
      <c r="A3767" s="51">
        <v>3942</v>
      </c>
      <c r="B3767" s="51" t="s">
        <v>4138</v>
      </c>
      <c r="C3767" s="51" t="s">
        <v>4138</v>
      </c>
      <c r="D3767" s="51" t="s">
        <v>3918</v>
      </c>
    </row>
    <row r="3768" spans="1:4">
      <c r="A3768" s="51">
        <v>3942</v>
      </c>
      <c r="B3768" s="51" t="s">
        <v>4139</v>
      </c>
      <c r="C3768" s="51" t="s">
        <v>4138</v>
      </c>
      <c r="D3768" s="51" t="s">
        <v>3918</v>
      </c>
    </row>
    <row r="3769" spans="1:4">
      <c r="A3769" s="51">
        <v>3944</v>
      </c>
      <c r="B3769" s="51" t="s">
        <v>4140</v>
      </c>
      <c r="C3769" s="51" t="s">
        <v>4141</v>
      </c>
      <c r="D3769" s="51" t="s">
        <v>3918</v>
      </c>
    </row>
    <row r="3770" spans="1:4">
      <c r="A3770" s="51">
        <v>3918</v>
      </c>
      <c r="B3770" s="51" t="s">
        <v>4142</v>
      </c>
      <c r="C3770" s="51" t="s">
        <v>4142</v>
      </c>
      <c r="D3770" s="51" t="s">
        <v>3918</v>
      </c>
    </row>
    <row r="3771" spans="1:4">
      <c r="A3771" s="51">
        <v>3983</v>
      </c>
      <c r="B3771" s="51" t="s">
        <v>4143</v>
      </c>
      <c r="C3771" s="51" t="s">
        <v>4144</v>
      </c>
      <c r="D3771" s="51" t="s">
        <v>3918</v>
      </c>
    </row>
    <row r="3772" spans="1:4">
      <c r="A3772" s="51">
        <v>3983</v>
      </c>
      <c r="B3772" s="51" t="s">
        <v>4145</v>
      </c>
      <c r="C3772" s="51" t="s">
        <v>4144</v>
      </c>
      <c r="D3772" s="51" t="s">
        <v>3918</v>
      </c>
    </row>
    <row r="3773" spans="1:4">
      <c r="A3773" s="51">
        <v>3940</v>
      </c>
      <c r="B3773" s="51" t="s">
        <v>4146</v>
      </c>
      <c r="C3773" s="51" t="s">
        <v>4147</v>
      </c>
      <c r="D3773" s="51" t="s">
        <v>3918</v>
      </c>
    </row>
    <row r="3774" spans="1:4">
      <c r="A3774" s="51">
        <v>3949</v>
      </c>
      <c r="B3774" s="51" t="s">
        <v>4148</v>
      </c>
      <c r="C3774" s="51" t="s">
        <v>4147</v>
      </c>
      <c r="D3774" s="51" t="s">
        <v>3918</v>
      </c>
    </row>
    <row r="3775" spans="1:4">
      <c r="A3775" s="51">
        <v>3991</v>
      </c>
      <c r="B3775" s="51" t="s">
        <v>4149</v>
      </c>
      <c r="C3775" s="51" t="s">
        <v>4150</v>
      </c>
      <c r="D3775" s="51" t="s">
        <v>3918</v>
      </c>
    </row>
    <row r="3776" spans="1:4">
      <c r="A3776" s="51">
        <v>3992</v>
      </c>
      <c r="B3776" s="51" t="s">
        <v>4150</v>
      </c>
      <c r="C3776" s="51" t="s">
        <v>4150</v>
      </c>
      <c r="D3776" s="51" t="s">
        <v>3918</v>
      </c>
    </row>
    <row r="3777" spans="1:4">
      <c r="A3777" s="51">
        <v>3994</v>
      </c>
      <c r="B3777" s="51" t="s">
        <v>4151</v>
      </c>
      <c r="C3777" s="51" t="s">
        <v>4150</v>
      </c>
      <c r="D3777" s="51" t="s">
        <v>3918</v>
      </c>
    </row>
    <row r="3778" spans="1:4">
      <c r="A3778" s="51">
        <v>1903</v>
      </c>
      <c r="B3778" s="51" t="s">
        <v>4152</v>
      </c>
      <c r="C3778" s="51" t="s">
        <v>4152</v>
      </c>
      <c r="D3778" s="51" t="s">
        <v>3918</v>
      </c>
    </row>
    <row r="3779" spans="1:4">
      <c r="A3779" s="51">
        <v>1905</v>
      </c>
      <c r="B3779" s="51" t="s">
        <v>4153</v>
      </c>
      <c r="C3779" s="51" t="s">
        <v>4153</v>
      </c>
      <c r="D3779" s="51" t="s">
        <v>3918</v>
      </c>
    </row>
    <row r="3780" spans="1:4">
      <c r="A3780" s="51">
        <v>1902</v>
      </c>
      <c r="B3780" s="51" t="s">
        <v>4154</v>
      </c>
      <c r="C3780" s="51" t="s">
        <v>4154</v>
      </c>
      <c r="D3780" s="51" t="s">
        <v>3918</v>
      </c>
    </row>
    <row r="3781" spans="1:4">
      <c r="A3781" s="51">
        <v>1925</v>
      </c>
      <c r="B3781" s="51" t="s">
        <v>4155</v>
      </c>
      <c r="C3781" s="51" t="s">
        <v>4155</v>
      </c>
      <c r="D3781" s="51" t="s">
        <v>3918</v>
      </c>
    </row>
    <row r="3782" spans="1:4">
      <c r="A3782" s="51">
        <v>1925</v>
      </c>
      <c r="B3782" s="51" t="s">
        <v>4156</v>
      </c>
      <c r="C3782" s="51" t="s">
        <v>4155</v>
      </c>
      <c r="D3782" s="51" t="s">
        <v>3918</v>
      </c>
    </row>
    <row r="3783" spans="1:4">
      <c r="A3783" s="51">
        <v>1869</v>
      </c>
      <c r="B3783" s="51" t="s">
        <v>4157</v>
      </c>
      <c r="C3783" s="51" t="s">
        <v>4157</v>
      </c>
      <c r="D3783" s="51" t="s">
        <v>3918</v>
      </c>
    </row>
    <row r="3784" spans="1:4">
      <c r="A3784" s="51">
        <v>1890</v>
      </c>
      <c r="B3784" s="51" t="s">
        <v>4158</v>
      </c>
      <c r="C3784" s="51" t="s">
        <v>4159</v>
      </c>
      <c r="D3784" s="51" t="s">
        <v>3918</v>
      </c>
    </row>
    <row r="3785" spans="1:4">
      <c r="A3785" s="51">
        <v>1890</v>
      </c>
      <c r="B3785" s="51" t="s">
        <v>4160</v>
      </c>
      <c r="C3785" s="51" t="s">
        <v>4159</v>
      </c>
      <c r="D3785" s="51" t="s">
        <v>3918</v>
      </c>
    </row>
    <row r="3786" spans="1:4">
      <c r="A3786" s="51">
        <v>1922</v>
      </c>
      <c r="B3786" s="51" t="s">
        <v>4161</v>
      </c>
      <c r="C3786" s="51" t="s">
        <v>4161</v>
      </c>
      <c r="D3786" s="51" t="s">
        <v>3918</v>
      </c>
    </row>
    <row r="3787" spans="1:4">
      <c r="A3787" s="51">
        <v>1922</v>
      </c>
      <c r="B3787" s="51" t="s">
        <v>4162</v>
      </c>
      <c r="C3787" s="51" t="s">
        <v>4161</v>
      </c>
      <c r="D3787" s="51" t="s">
        <v>3918</v>
      </c>
    </row>
    <row r="3788" spans="1:4">
      <c r="A3788" s="51">
        <v>1923</v>
      </c>
      <c r="B3788" s="51" t="s">
        <v>4163</v>
      </c>
      <c r="C3788" s="51" t="s">
        <v>4161</v>
      </c>
      <c r="D3788" s="51" t="s">
        <v>3918</v>
      </c>
    </row>
    <row r="3789" spans="1:4">
      <c r="A3789" s="51">
        <v>1923</v>
      </c>
      <c r="B3789" s="51" t="s">
        <v>4164</v>
      </c>
      <c r="C3789" s="51" t="s">
        <v>4161</v>
      </c>
      <c r="D3789" s="51" t="s">
        <v>3918</v>
      </c>
    </row>
    <row r="3790" spans="1:4">
      <c r="A3790" s="51">
        <v>1904</v>
      </c>
      <c r="B3790" s="51" t="s">
        <v>4165</v>
      </c>
      <c r="C3790" s="51" t="s">
        <v>4165</v>
      </c>
      <c r="D3790" s="51" t="s">
        <v>3918</v>
      </c>
    </row>
    <row r="3791" spans="1:4">
      <c r="A3791" s="51">
        <v>1891</v>
      </c>
      <c r="B3791" s="51" t="s">
        <v>4166</v>
      </c>
      <c r="C3791" s="51" t="s">
        <v>4166</v>
      </c>
      <c r="D3791" s="51" t="s">
        <v>3918</v>
      </c>
    </row>
    <row r="3792" spans="1:4">
      <c r="A3792" s="51">
        <v>3966</v>
      </c>
      <c r="B3792" s="51" t="s">
        <v>4167</v>
      </c>
      <c r="C3792" s="51" t="s">
        <v>4167</v>
      </c>
      <c r="D3792" s="51" t="s">
        <v>3918</v>
      </c>
    </row>
    <row r="3793" spans="1:4">
      <c r="A3793" s="51">
        <v>3966</v>
      </c>
      <c r="B3793" s="51" t="s">
        <v>4168</v>
      </c>
      <c r="C3793" s="51" t="s">
        <v>4167</v>
      </c>
      <c r="D3793" s="51" t="s">
        <v>3918</v>
      </c>
    </row>
    <row r="3794" spans="1:4">
      <c r="A3794" s="51">
        <v>3967</v>
      </c>
      <c r="B3794" s="51" t="s">
        <v>4169</v>
      </c>
      <c r="C3794" s="51" t="s">
        <v>4167</v>
      </c>
      <c r="D3794" s="51" t="s">
        <v>3918</v>
      </c>
    </row>
    <row r="3795" spans="1:4">
      <c r="A3795" s="51">
        <v>3965</v>
      </c>
      <c r="B3795" s="51" t="s">
        <v>4170</v>
      </c>
      <c r="C3795" s="51" t="s">
        <v>4170</v>
      </c>
      <c r="D3795" s="51" t="s">
        <v>3918</v>
      </c>
    </row>
    <row r="3796" spans="1:4">
      <c r="A3796" s="51">
        <v>3979</v>
      </c>
      <c r="B3796" s="51" t="s">
        <v>4171</v>
      </c>
      <c r="C3796" s="51" t="s">
        <v>4171</v>
      </c>
      <c r="D3796" s="51" t="s">
        <v>3918</v>
      </c>
    </row>
    <row r="3797" spans="1:4">
      <c r="A3797" s="51">
        <v>1977</v>
      </c>
      <c r="B3797" s="51" t="s">
        <v>4172</v>
      </c>
      <c r="C3797" s="51" t="s">
        <v>4172</v>
      </c>
      <c r="D3797" s="51" t="s">
        <v>3918</v>
      </c>
    </row>
    <row r="3798" spans="1:4">
      <c r="A3798" s="51">
        <v>1978</v>
      </c>
      <c r="B3798" s="51" t="s">
        <v>4173</v>
      </c>
      <c r="C3798" s="51" t="s">
        <v>4173</v>
      </c>
      <c r="D3798" s="51" t="s">
        <v>3918</v>
      </c>
    </row>
    <row r="3799" spans="1:4">
      <c r="A3799" s="51">
        <v>3978</v>
      </c>
      <c r="B3799" s="51" t="s">
        <v>4174</v>
      </c>
      <c r="C3799" s="51" t="s">
        <v>4173</v>
      </c>
      <c r="D3799" s="51" t="s">
        <v>3918</v>
      </c>
    </row>
    <row r="3800" spans="1:4">
      <c r="A3800" s="51">
        <v>1958</v>
      </c>
      <c r="B3800" s="51" t="s">
        <v>4175</v>
      </c>
      <c r="C3800" s="51" t="s">
        <v>4176</v>
      </c>
      <c r="D3800" s="51" t="s">
        <v>3918</v>
      </c>
    </row>
    <row r="3801" spans="1:4">
      <c r="A3801" s="51">
        <v>3960</v>
      </c>
      <c r="B3801" s="51" t="s">
        <v>4177</v>
      </c>
      <c r="C3801" s="51" t="s">
        <v>4177</v>
      </c>
      <c r="D3801" s="51" t="s">
        <v>3918</v>
      </c>
    </row>
    <row r="3802" spans="1:4">
      <c r="A3802" s="51">
        <v>3960</v>
      </c>
      <c r="B3802" s="51" t="s">
        <v>4178</v>
      </c>
      <c r="C3802" s="51" t="s">
        <v>4177</v>
      </c>
      <c r="D3802" s="51" t="s">
        <v>3918</v>
      </c>
    </row>
    <row r="3803" spans="1:4">
      <c r="A3803" s="51">
        <v>3976</v>
      </c>
      <c r="B3803" s="51" t="s">
        <v>4179</v>
      </c>
      <c r="C3803" s="51" t="s">
        <v>4177</v>
      </c>
      <c r="D3803" s="51" t="s">
        <v>3918</v>
      </c>
    </row>
    <row r="3804" spans="1:4">
      <c r="A3804" s="51">
        <v>3977</v>
      </c>
      <c r="B3804" s="51" t="s">
        <v>4180</v>
      </c>
      <c r="C3804" s="51" t="s">
        <v>4177</v>
      </c>
      <c r="D3804" s="51" t="s">
        <v>3918</v>
      </c>
    </row>
    <row r="3805" spans="1:4">
      <c r="A3805" s="51">
        <v>3960</v>
      </c>
      <c r="B3805" s="51" t="s">
        <v>4181</v>
      </c>
      <c r="C3805" s="51" t="s">
        <v>4182</v>
      </c>
      <c r="D3805" s="51" t="s">
        <v>3918</v>
      </c>
    </row>
    <row r="3806" spans="1:4">
      <c r="A3806" s="51">
        <v>3961</v>
      </c>
      <c r="B3806" s="51" t="s">
        <v>4183</v>
      </c>
      <c r="C3806" s="51" t="s">
        <v>4182</v>
      </c>
      <c r="D3806" s="51" t="s">
        <v>3918</v>
      </c>
    </row>
    <row r="3807" spans="1:4">
      <c r="A3807" s="51">
        <v>3961</v>
      </c>
      <c r="B3807" s="51" t="s">
        <v>4184</v>
      </c>
      <c r="C3807" s="51" t="s">
        <v>4182</v>
      </c>
      <c r="D3807" s="51" t="s">
        <v>3918</v>
      </c>
    </row>
    <row r="3808" spans="1:4">
      <c r="A3808" s="51">
        <v>3961</v>
      </c>
      <c r="B3808" s="51" t="s">
        <v>4185</v>
      </c>
      <c r="C3808" s="51" t="s">
        <v>4182</v>
      </c>
      <c r="D3808" s="51" t="s">
        <v>3918</v>
      </c>
    </row>
    <row r="3809" spans="1:4">
      <c r="A3809" s="51">
        <v>3961</v>
      </c>
      <c r="B3809" s="51" t="s">
        <v>4186</v>
      </c>
      <c r="C3809" s="51" t="s">
        <v>4182</v>
      </c>
      <c r="D3809" s="51" t="s">
        <v>3918</v>
      </c>
    </row>
    <row r="3810" spans="1:4">
      <c r="A3810" s="51">
        <v>3961</v>
      </c>
      <c r="B3810" s="51" t="s">
        <v>4187</v>
      </c>
      <c r="C3810" s="51" t="s">
        <v>4182</v>
      </c>
      <c r="D3810" s="51" t="s">
        <v>3918</v>
      </c>
    </row>
    <row r="3811" spans="1:4">
      <c r="A3811" s="51">
        <v>3961</v>
      </c>
      <c r="B3811" s="51" t="s">
        <v>4188</v>
      </c>
      <c r="C3811" s="51" t="s">
        <v>4182</v>
      </c>
      <c r="D3811" s="51" t="s">
        <v>3918</v>
      </c>
    </row>
    <row r="3812" spans="1:4">
      <c r="A3812" s="51">
        <v>3961</v>
      </c>
      <c r="B3812" s="51" t="s">
        <v>4189</v>
      </c>
      <c r="C3812" s="51" t="s">
        <v>4182</v>
      </c>
      <c r="D3812" s="51" t="s">
        <v>3918</v>
      </c>
    </row>
    <row r="3813" spans="1:4">
      <c r="A3813" s="51">
        <v>3961</v>
      </c>
      <c r="B3813" s="51" t="s">
        <v>4190</v>
      </c>
      <c r="C3813" s="51" t="s">
        <v>4182</v>
      </c>
      <c r="D3813" s="51" t="s">
        <v>3918</v>
      </c>
    </row>
    <row r="3814" spans="1:4">
      <c r="A3814" s="51">
        <v>3960</v>
      </c>
      <c r="B3814" s="51" t="s">
        <v>4191</v>
      </c>
      <c r="C3814" s="51" t="s">
        <v>4192</v>
      </c>
      <c r="D3814" s="51" t="s">
        <v>3918</v>
      </c>
    </row>
    <row r="3815" spans="1:4">
      <c r="A3815" s="51">
        <v>3960</v>
      </c>
      <c r="B3815" s="51" t="s">
        <v>4193</v>
      </c>
      <c r="C3815" s="51" t="s">
        <v>4192</v>
      </c>
      <c r="D3815" s="51" t="s">
        <v>3918</v>
      </c>
    </row>
    <row r="3816" spans="1:4">
      <c r="A3816" s="51">
        <v>3963</v>
      </c>
      <c r="B3816" s="51" t="s">
        <v>4192</v>
      </c>
      <c r="C3816" s="51" t="s">
        <v>4192</v>
      </c>
      <c r="D3816" s="51" t="s">
        <v>3918</v>
      </c>
    </row>
    <row r="3817" spans="1:4">
      <c r="A3817" s="51">
        <v>3963</v>
      </c>
      <c r="B3817" s="51" t="s">
        <v>4194</v>
      </c>
      <c r="C3817" s="51" t="s">
        <v>4192</v>
      </c>
      <c r="D3817" s="51" t="s">
        <v>3918</v>
      </c>
    </row>
    <row r="3818" spans="1:4">
      <c r="A3818" s="51">
        <v>3963</v>
      </c>
      <c r="B3818" s="51" t="s">
        <v>4195</v>
      </c>
      <c r="C3818" s="51" t="s">
        <v>4192</v>
      </c>
      <c r="D3818" s="51" t="s">
        <v>3918</v>
      </c>
    </row>
    <row r="3819" spans="1:4">
      <c r="A3819" s="51">
        <v>3971</v>
      </c>
      <c r="B3819" s="51" t="s">
        <v>4196</v>
      </c>
      <c r="C3819" s="51" t="s">
        <v>4192</v>
      </c>
      <c r="D3819" s="51" t="s">
        <v>3918</v>
      </c>
    </row>
    <row r="3820" spans="1:4">
      <c r="A3820" s="51">
        <v>3971</v>
      </c>
      <c r="B3820" s="51" t="s">
        <v>4197</v>
      </c>
      <c r="C3820" s="51" t="s">
        <v>4192</v>
      </c>
      <c r="D3820" s="51" t="s">
        <v>3918</v>
      </c>
    </row>
    <row r="3821" spans="1:4">
      <c r="A3821" s="51">
        <v>3971</v>
      </c>
      <c r="B3821" s="51" t="s">
        <v>4198</v>
      </c>
      <c r="C3821" s="51" t="s">
        <v>4192</v>
      </c>
      <c r="D3821" s="51" t="s">
        <v>3918</v>
      </c>
    </row>
    <row r="3822" spans="1:4">
      <c r="A3822" s="51">
        <v>3974</v>
      </c>
      <c r="B3822" s="51" t="s">
        <v>4199</v>
      </c>
      <c r="C3822" s="51" t="s">
        <v>4192</v>
      </c>
      <c r="D3822" s="51" t="s">
        <v>3918</v>
      </c>
    </row>
    <row r="3823" spans="1:4">
      <c r="A3823" s="51">
        <v>3975</v>
      </c>
      <c r="B3823" s="51" t="s">
        <v>4200</v>
      </c>
      <c r="C3823" s="51" t="s">
        <v>4192</v>
      </c>
      <c r="D3823" s="51" t="s">
        <v>3918</v>
      </c>
    </row>
    <row r="3824" spans="1:4">
      <c r="A3824" s="51">
        <v>3976</v>
      </c>
      <c r="B3824" s="51" t="s">
        <v>4201</v>
      </c>
      <c r="C3824" s="51" t="s">
        <v>4192</v>
      </c>
      <c r="D3824" s="51" t="s">
        <v>3918</v>
      </c>
    </row>
    <row r="3825" spans="1:4">
      <c r="A3825" s="51">
        <v>3968</v>
      </c>
      <c r="B3825" s="51" t="s">
        <v>4202</v>
      </c>
      <c r="C3825" s="51" t="s">
        <v>4203</v>
      </c>
      <c r="D3825" s="51" t="s">
        <v>3918</v>
      </c>
    </row>
    <row r="3826" spans="1:4">
      <c r="A3826" s="51">
        <v>3972</v>
      </c>
      <c r="B3826" s="51" t="s">
        <v>4204</v>
      </c>
      <c r="C3826" s="51" t="s">
        <v>4203</v>
      </c>
      <c r="D3826" s="51" t="s">
        <v>3918</v>
      </c>
    </row>
    <row r="3827" spans="1:4">
      <c r="A3827" s="51">
        <v>3973</v>
      </c>
      <c r="B3827" s="51" t="s">
        <v>4205</v>
      </c>
      <c r="C3827" s="51" t="s">
        <v>4203</v>
      </c>
      <c r="D3827" s="51" t="s">
        <v>3918</v>
      </c>
    </row>
    <row r="3828" spans="1:4">
      <c r="A3828" s="51">
        <v>1974</v>
      </c>
      <c r="B3828" s="51" t="s">
        <v>4206</v>
      </c>
      <c r="C3828" s="51" t="s">
        <v>4206</v>
      </c>
      <c r="D3828" s="51" t="s">
        <v>3918</v>
      </c>
    </row>
    <row r="3829" spans="1:4">
      <c r="A3829" s="51">
        <v>1971</v>
      </c>
      <c r="B3829" s="51" t="s">
        <v>4207</v>
      </c>
      <c r="C3829" s="51" t="s">
        <v>4207</v>
      </c>
      <c r="D3829" s="51" t="s">
        <v>3918</v>
      </c>
    </row>
    <row r="3830" spans="1:4">
      <c r="A3830" s="51">
        <v>1971</v>
      </c>
      <c r="B3830" s="51" t="s">
        <v>4208</v>
      </c>
      <c r="C3830" s="51" t="s">
        <v>4207</v>
      </c>
      <c r="D3830" s="51" t="s">
        <v>3918</v>
      </c>
    </row>
    <row r="3831" spans="1:4">
      <c r="A3831" s="51">
        <v>1965</v>
      </c>
      <c r="B3831" s="51" t="s">
        <v>4209</v>
      </c>
      <c r="C3831" s="51" t="s">
        <v>4209</v>
      </c>
      <c r="D3831" s="51" t="s">
        <v>3918</v>
      </c>
    </row>
    <row r="3832" spans="1:4">
      <c r="A3832" s="51">
        <v>1950</v>
      </c>
      <c r="B3832" s="51" t="s">
        <v>4210</v>
      </c>
      <c r="C3832" s="51" t="s">
        <v>4210</v>
      </c>
      <c r="D3832" s="51" t="s">
        <v>3918</v>
      </c>
    </row>
    <row r="3833" spans="1:4">
      <c r="A3833" s="51">
        <v>1958</v>
      </c>
      <c r="B3833" s="51" t="s">
        <v>4211</v>
      </c>
      <c r="C3833" s="51" t="s">
        <v>4210</v>
      </c>
      <c r="D3833" s="51" t="s">
        <v>3918</v>
      </c>
    </row>
    <row r="3834" spans="1:4">
      <c r="A3834" s="51">
        <v>1962</v>
      </c>
      <c r="B3834" s="51" t="s">
        <v>4212</v>
      </c>
      <c r="C3834" s="51" t="s">
        <v>4210</v>
      </c>
      <c r="D3834" s="51" t="s">
        <v>3918</v>
      </c>
    </row>
    <row r="3835" spans="1:4">
      <c r="A3835" s="51">
        <v>1967</v>
      </c>
      <c r="B3835" s="51" t="s">
        <v>4213</v>
      </c>
      <c r="C3835" s="51" t="s">
        <v>4210</v>
      </c>
      <c r="D3835" s="51" t="s">
        <v>3918</v>
      </c>
    </row>
    <row r="3836" spans="1:4">
      <c r="A3836" s="51">
        <v>1991</v>
      </c>
      <c r="B3836" s="51" t="s">
        <v>4214</v>
      </c>
      <c r="C3836" s="51" t="s">
        <v>4210</v>
      </c>
      <c r="D3836" s="51" t="s">
        <v>3918</v>
      </c>
    </row>
    <row r="3837" spans="1:4">
      <c r="A3837" s="51">
        <v>1991</v>
      </c>
      <c r="B3837" s="51" t="s">
        <v>4215</v>
      </c>
      <c r="C3837" s="51" t="s">
        <v>4210</v>
      </c>
      <c r="D3837" s="51" t="s">
        <v>3918</v>
      </c>
    </row>
    <row r="3838" spans="1:4">
      <c r="A3838" s="51">
        <v>1991</v>
      </c>
      <c r="B3838" s="51" t="s">
        <v>4216</v>
      </c>
      <c r="C3838" s="51" t="s">
        <v>4210</v>
      </c>
      <c r="D3838" s="51" t="s">
        <v>3918</v>
      </c>
    </row>
    <row r="3839" spans="1:4">
      <c r="A3839" s="51">
        <v>1991</v>
      </c>
      <c r="B3839" s="51" t="s">
        <v>4217</v>
      </c>
      <c r="C3839" s="51" t="s">
        <v>4210</v>
      </c>
      <c r="D3839" s="51" t="s">
        <v>3918</v>
      </c>
    </row>
    <row r="3840" spans="1:4">
      <c r="A3840" s="51">
        <v>1991</v>
      </c>
      <c r="B3840" s="51" t="s">
        <v>4218</v>
      </c>
      <c r="C3840" s="51" t="s">
        <v>4210</v>
      </c>
      <c r="D3840" s="51" t="s">
        <v>3918</v>
      </c>
    </row>
    <row r="3841" spans="1:4">
      <c r="A3841" s="51">
        <v>1992</v>
      </c>
      <c r="B3841" s="51" t="s">
        <v>4219</v>
      </c>
      <c r="C3841" s="51" t="s">
        <v>4210</v>
      </c>
      <c r="D3841" s="51" t="s">
        <v>3918</v>
      </c>
    </row>
    <row r="3842" spans="1:4">
      <c r="A3842" s="51">
        <v>1992</v>
      </c>
      <c r="B3842" s="51" t="s">
        <v>4220</v>
      </c>
      <c r="C3842" s="51" t="s">
        <v>4210</v>
      </c>
      <c r="D3842" s="51" t="s">
        <v>3918</v>
      </c>
    </row>
    <row r="3843" spans="1:4">
      <c r="A3843" s="51">
        <v>1992</v>
      </c>
      <c r="B3843" s="51" t="s">
        <v>4221</v>
      </c>
      <c r="C3843" s="51" t="s">
        <v>4210</v>
      </c>
      <c r="D3843" s="51" t="s">
        <v>3918</v>
      </c>
    </row>
    <row r="3844" spans="1:4">
      <c r="A3844" s="51">
        <v>1993</v>
      </c>
      <c r="B3844" s="51" t="s">
        <v>4222</v>
      </c>
      <c r="C3844" s="51" t="s">
        <v>4222</v>
      </c>
      <c r="D3844" s="51" t="s">
        <v>3918</v>
      </c>
    </row>
    <row r="3845" spans="1:4">
      <c r="A3845" s="51">
        <v>3937</v>
      </c>
      <c r="B3845" s="51" t="s">
        <v>4223</v>
      </c>
      <c r="C3845" s="51" t="s">
        <v>4223</v>
      </c>
      <c r="D3845" s="51" t="s">
        <v>3918</v>
      </c>
    </row>
    <row r="3846" spans="1:4">
      <c r="A3846" s="51">
        <v>3937</v>
      </c>
      <c r="B3846" s="51" t="s">
        <v>4223</v>
      </c>
      <c r="C3846" s="51" t="s">
        <v>4223</v>
      </c>
      <c r="D3846" s="51" t="s">
        <v>3918</v>
      </c>
    </row>
    <row r="3847" spans="1:4">
      <c r="A3847" s="51">
        <v>3922</v>
      </c>
      <c r="B3847" s="51" t="s">
        <v>4224</v>
      </c>
      <c r="C3847" s="51" t="s">
        <v>4224</v>
      </c>
      <c r="D3847" s="51" t="s">
        <v>3918</v>
      </c>
    </row>
    <row r="3848" spans="1:4">
      <c r="A3848" s="51">
        <v>3922</v>
      </c>
      <c r="B3848" s="51" t="s">
        <v>4225</v>
      </c>
      <c r="C3848" s="51" t="s">
        <v>4226</v>
      </c>
      <c r="D3848" s="51" t="s">
        <v>3918</v>
      </c>
    </row>
    <row r="3849" spans="1:4">
      <c r="A3849" s="51">
        <v>3926</v>
      </c>
      <c r="B3849" s="51" t="s">
        <v>4226</v>
      </c>
      <c r="C3849" s="51" t="s">
        <v>4226</v>
      </c>
      <c r="D3849" s="51" t="s">
        <v>3918</v>
      </c>
    </row>
    <row r="3850" spans="1:4">
      <c r="A3850" s="51">
        <v>3925</v>
      </c>
      <c r="B3850" s="51" t="s">
        <v>4227</v>
      </c>
      <c r="C3850" s="51" t="s">
        <v>4227</v>
      </c>
      <c r="D3850" s="51" t="s">
        <v>3918</v>
      </c>
    </row>
    <row r="3851" spans="1:4">
      <c r="A3851" s="51">
        <v>3931</v>
      </c>
      <c r="B3851" s="51" t="s">
        <v>4228</v>
      </c>
      <c r="C3851" s="51" t="s">
        <v>4228</v>
      </c>
      <c r="D3851" s="51" t="s">
        <v>3918</v>
      </c>
    </row>
    <row r="3852" spans="1:4">
      <c r="A3852" s="51">
        <v>3928</v>
      </c>
      <c r="B3852" s="51" t="s">
        <v>4229</v>
      </c>
      <c r="C3852" s="51" t="s">
        <v>4229</v>
      </c>
      <c r="D3852" s="51" t="s">
        <v>3918</v>
      </c>
    </row>
    <row r="3853" spans="1:4">
      <c r="A3853" s="51">
        <v>3905</v>
      </c>
      <c r="B3853" s="51" t="s">
        <v>4230</v>
      </c>
      <c r="C3853" s="51" t="s">
        <v>4230</v>
      </c>
      <c r="D3853" s="51" t="s">
        <v>3918</v>
      </c>
    </row>
    <row r="3854" spans="1:4">
      <c r="A3854" s="51">
        <v>3908</v>
      </c>
      <c r="B3854" s="51" t="s">
        <v>4231</v>
      </c>
      <c r="C3854" s="51" t="s">
        <v>4231</v>
      </c>
      <c r="D3854" s="51" t="s">
        <v>3918</v>
      </c>
    </row>
    <row r="3855" spans="1:4">
      <c r="A3855" s="51">
        <v>3906</v>
      </c>
      <c r="B3855" s="51" t="s">
        <v>4232</v>
      </c>
      <c r="C3855" s="51" t="s">
        <v>4232</v>
      </c>
      <c r="D3855" s="51" t="s">
        <v>3918</v>
      </c>
    </row>
    <row r="3856" spans="1:4">
      <c r="A3856" s="51">
        <v>3910</v>
      </c>
      <c r="B3856" s="51" t="s">
        <v>4233</v>
      </c>
      <c r="C3856" s="51" t="s">
        <v>4233</v>
      </c>
      <c r="D3856" s="51" t="s">
        <v>3918</v>
      </c>
    </row>
    <row r="3857" spans="1:4">
      <c r="A3857" s="51">
        <v>3924</v>
      </c>
      <c r="B3857" s="51" t="s">
        <v>4234</v>
      </c>
      <c r="C3857" s="51" t="s">
        <v>4235</v>
      </c>
      <c r="D3857" s="51" t="s">
        <v>3918</v>
      </c>
    </row>
    <row r="3858" spans="1:4">
      <c r="A3858" s="51">
        <v>3927</v>
      </c>
      <c r="B3858" s="51" t="s">
        <v>4236</v>
      </c>
      <c r="C3858" s="51" t="s">
        <v>4235</v>
      </c>
      <c r="D3858" s="51" t="s">
        <v>3918</v>
      </c>
    </row>
    <row r="3859" spans="1:4">
      <c r="A3859" s="51">
        <v>3922</v>
      </c>
      <c r="B3859" s="51" t="s">
        <v>4237</v>
      </c>
      <c r="C3859" s="51" t="s">
        <v>4238</v>
      </c>
      <c r="D3859" s="51" t="s">
        <v>3918</v>
      </c>
    </row>
    <row r="3860" spans="1:4">
      <c r="A3860" s="51">
        <v>3933</v>
      </c>
      <c r="B3860" s="51" t="s">
        <v>4239</v>
      </c>
      <c r="C3860" s="51" t="s">
        <v>4239</v>
      </c>
      <c r="D3860" s="51" t="s">
        <v>3918</v>
      </c>
    </row>
    <row r="3861" spans="1:4">
      <c r="A3861" s="51">
        <v>3929</v>
      </c>
      <c r="B3861" s="51" t="s">
        <v>4240</v>
      </c>
      <c r="C3861" s="51" t="s">
        <v>4240</v>
      </c>
      <c r="D3861" s="51" t="s">
        <v>3918</v>
      </c>
    </row>
    <row r="3862" spans="1:4">
      <c r="A3862" s="51">
        <v>3923</v>
      </c>
      <c r="B3862" s="51" t="s">
        <v>4241</v>
      </c>
      <c r="C3862" s="51" t="s">
        <v>4241</v>
      </c>
      <c r="D3862" s="51" t="s">
        <v>3918</v>
      </c>
    </row>
    <row r="3863" spans="1:4">
      <c r="A3863" s="51">
        <v>3930</v>
      </c>
      <c r="B3863" s="51" t="s">
        <v>4242</v>
      </c>
      <c r="C3863" s="51" t="s">
        <v>4242</v>
      </c>
      <c r="D3863" s="51" t="s">
        <v>3918</v>
      </c>
    </row>
    <row r="3864" spans="1:4">
      <c r="A3864" s="51">
        <v>3930</v>
      </c>
      <c r="B3864" s="51" t="s">
        <v>4243</v>
      </c>
      <c r="C3864" s="51" t="s">
        <v>4242</v>
      </c>
      <c r="D3864" s="51" t="s">
        <v>3918</v>
      </c>
    </row>
    <row r="3865" spans="1:4">
      <c r="A3865" s="51">
        <v>3932</v>
      </c>
      <c r="B3865" s="51" t="s">
        <v>4244</v>
      </c>
      <c r="C3865" s="51" t="s">
        <v>4244</v>
      </c>
      <c r="D3865" s="51" t="s">
        <v>3918</v>
      </c>
    </row>
    <row r="3866" spans="1:4">
      <c r="A3866" s="51">
        <v>3934</v>
      </c>
      <c r="B3866" s="51" t="s">
        <v>4245</v>
      </c>
      <c r="C3866" s="51" t="s">
        <v>4245</v>
      </c>
      <c r="D3866" s="51" t="s">
        <v>3918</v>
      </c>
    </row>
    <row r="3867" spans="1:4">
      <c r="A3867" s="51">
        <v>3920</v>
      </c>
      <c r="B3867" s="51" t="s">
        <v>4246</v>
      </c>
      <c r="C3867" s="51" t="s">
        <v>4246</v>
      </c>
      <c r="D3867" s="51" t="s">
        <v>3918</v>
      </c>
    </row>
    <row r="3868" spans="1:4">
      <c r="A3868" s="51">
        <v>2015</v>
      </c>
      <c r="B3868" s="51" t="s">
        <v>4247</v>
      </c>
      <c r="C3868" s="51" t="s">
        <v>4248</v>
      </c>
      <c r="D3868" s="51" t="s">
        <v>4249</v>
      </c>
    </row>
    <row r="3869" spans="1:4">
      <c r="A3869" s="51">
        <v>2017</v>
      </c>
      <c r="B3869" s="51" t="s">
        <v>4248</v>
      </c>
      <c r="C3869" s="51" t="s">
        <v>4248</v>
      </c>
      <c r="D3869" s="51" t="s">
        <v>4249</v>
      </c>
    </row>
    <row r="3870" spans="1:4">
      <c r="A3870" s="51">
        <v>2016</v>
      </c>
      <c r="B3870" s="51" t="s">
        <v>4250</v>
      </c>
      <c r="C3870" s="51" t="s">
        <v>4250</v>
      </c>
      <c r="D3870" s="51" t="s">
        <v>4249</v>
      </c>
    </row>
    <row r="3871" spans="1:4">
      <c r="A3871" s="51">
        <v>2019</v>
      </c>
      <c r="B3871" s="51" t="s">
        <v>4251</v>
      </c>
      <c r="C3871" s="51" t="s">
        <v>4251</v>
      </c>
      <c r="D3871" s="51" t="s">
        <v>4249</v>
      </c>
    </row>
    <row r="3872" spans="1:4">
      <c r="A3872" s="51">
        <v>2019</v>
      </c>
      <c r="B3872" s="51" t="s">
        <v>4252</v>
      </c>
      <c r="C3872" s="51" t="s">
        <v>4251</v>
      </c>
      <c r="D3872" s="51" t="s">
        <v>4249</v>
      </c>
    </row>
    <row r="3873" spans="1:4">
      <c r="A3873" s="51">
        <v>2037</v>
      </c>
      <c r="B3873" s="51" t="s">
        <v>4253</v>
      </c>
      <c r="C3873" s="51" t="s">
        <v>4251</v>
      </c>
      <c r="D3873" s="51" t="s">
        <v>4249</v>
      </c>
    </row>
    <row r="3874" spans="1:4">
      <c r="A3874" s="51">
        <v>2149</v>
      </c>
      <c r="B3874" s="51" t="s">
        <v>4254</v>
      </c>
      <c r="C3874" s="51" t="s">
        <v>4251</v>
      </c>
      <c r="D3874" s="51" t="s">
        <v>4249</v>
      </c>
    </row>
    <row r="3875" spans="1:4">
      <c r="A3875" s="51">
        <v>2149</v>
      </c>
      <c r="B3875" s="51" t="s">
        <v>4255</v>
      </c>
      <c r="C3875" s="51" t="s">
        <v>4251</v>
      </c>
      <c r="D3875" s="51" t="s">
        <v>4249</v>
      </c>
    </row>
    <row r="3876" spans="1:4">
      <c r="A3876" s="51">
        <v>2149</v>
      </c>
      <c r="B3876" s="51" t="s">
        <v>4256</v>
      </c>
      <c r="C3876" s="51" t="s">
        <v>4251</v>
      </c>
      <c r="D3876" s="51" t="s">
        <v>4249</v>
      </c>
    </row>
    <row r="3877" spans="1:4">
      <c r="A3877" s="51">
        <v>2012</v>
      </c>
      <c r="B3877" s="51" t="s">
        <v>4257</v>
      </c>
      <c r="C3877" s="51" t="s">
        <v>4258</v>
      </c>
      <c r="D3877" s="51" t="s">
        <v>4249</v>
      </c>
    </row>
    <row r="3878" spans="1:4">
      <c r="A3878" s="51">
        <v>2013</v>
      </c>
      <c r="B3878" s="51" t="s">
        <v>4259</v>
      </c>
      <c r="C3878" s="51" t="s">
        <v>4258</v>
      </c>
      <c r="D3878" s="51" t="s">
        <v>4249</v>
      </c>
    </row>
    <row r="3879" spans="1:4">
      <c r="A3879" s="51">
        <v>2014</v>
      </c>
      <c r="B3879" s="51" t="s">
        <v>4260</v>
      </c>
      <c r="C3879" s="51" t="s">
        <v>4258</v>
      </c>
      <c r="D3879" s="51" t="s">
        <v>4249</v>
      </c>
    </row>
    <row r="3880" spans="1:4">
      <c r="A3880" s="51">
        <v>2022</v>
      </c>
      <c r="B3880" s="51" t="s">
        <v>4261</v>
      </c>
      <c r="C3880" s="51" t="s">
        <v>4262</v>
      </c>
      <c r="D3880" s="51" t="s">
        <v>4249</v>
      </c>
    </row>
    <row r="3881" spans="1:4">
      <c r="A3881" s="51">
        <v>2023</v>
      </c>
      <c r="B3881" s="51" t="s">
        <v>4263</v>
      </c>
      <c r="C3881" s="51" t="s">
        <v>4262</v>
      </c>
      <c r="D3881" s="51" t="s">
        <v>4249</v>
      </c>
    </row>
    <row r="3882" spans="1:4">
      <c r="A3882" s="51">
        <v>2024</v>
      </c>
      <c r="B3882" s="51" t="s">
        <v>4264</v>
      </c>
      <c r="C3882" s="51" t="s">
        <v>4262</v>
      </c>
      <c r="D3882" s="51" t="s">
        <v>4249</v>
      </c>
    </row>
    <row r="3883" spans="1:4">
      <c r="A3883" s="51">
        <v>2025</v>
      </c>
      <c r="B3883" s="51" t="s">
        <v>4265</v>
      </c>
      <c r="C3883" s="51" t="s">
        <v>4262</v>
      </c>
      <c r="D3883" s="51" t="s">
        <v>4249</v>
      </c>
    </row>
    <row r="3884" spans="1:4">
      <c r="A3884" s="51">
        <v>2027</v>
      </c>
      <c r="B3884" s="51" t="s">
        <v>4266</v>
      </c>
      <c r="C3884" s="51" t="s">
        <v>4262</v>
      </c>
      <c r="D3884" s="51" t="s">
        <v>4249</v>
      </c>
    </row>
    <row r="3885" spans="1:4">
      <c r="A3885" s="51">
        <v>2027</v>
      </c>
      <c r="B3885" s="51" t="s">
        <v>4267</v>
      </c>
      <c r="C3885" s="51" t="s">
        <v>4262</v>
      </c>
      <c r="D3885" s="51" t="s">
        <v>4249</v>
      </c>
    </row>
    <row r="3886" spans="1:4">
      <c r="A3886" s="51">
        <v>2028</v>
      </c>
      <c r="B3886" s="51" t="s">
        <v>4268</v>
      </c>
      <c r="C3886" s="51" t="s">
        <v>4262</v>
      </c>
      <c r="D3886" s="51" t="s">
        <v>4249</v>
      </c>
    </row>
    <row r="3887" spans="1:4">
      <c r="A3887" s="51">
        <v>2300</v>
      </c>
      <c r="B3887" s="51" t="s">
        <v>4269</v>
      </c>
      <c r="C3887" s="51" t="s">
        <v>4269</v>
      </c>
      <c r="D3887" s="51" t="s">
        <v>4249</v>
      </c>
    </row>
    <row r="3888" spans="1:4">
      <c r="A3888" s="51">
        <v>2300</v>
      </c>
      <c r="B3888" s="51" t="s">
        <v>4270</v>
      </c>
      <c r="C3888" s="51" t="s">
        <v>4269</v>
      </c>
      <c r="D3888" s="51" t="s">
        <v>4249</v>
      </c>
    </row>
    <row r="3889" spans="1:4">
      <c r="A3889" s="51">
        <v>2322</v>
      </c>
      <c r="B3889" s="51" t="s">
        <v>4271</v>
      </c>
      <c r="C3889" s="51" t="s">
        <v>4269</v>
      </c>
      <c r="D3889" s="51" t="s">
        <v>4249</v>
      </c>
    </row>
    <row r="3890" spans="1:4">
      <c r="A3890" s="51">
        <v>2333</v>
      </c>
      <c r="B3890" s="51" t="s">
        <v>4270</v>
      </c>
      <c r="C3890" s="51" t="s">
        <v>534</v>
      </c>
      <c r="D3890" s="51" t="s">
        <v>377</v>
      </c>
    </row>
    <row r="3891" spans="1:4">
      <c r="A3891" s="51">
        <v>2616</v>
      </c>
      <c r="B3891" s="51" t="s">
        <v>4270</v>
      </c>
      <c r="C3891" s="51" t="s">
        <v>539</v>
      </c>
      <c r="D3891" s="51" t="s">
        <v>377</v>
      </c>
    </row>
    <row r="3892" spans="1:4">
      <c r="A3892" s="51">
        <v>2325</v>
      </c>
      <c r="B3892" s="51" t="s">
        <v>4272</v>
      </c>
      <c r="C3892" s="51" t="s">
        <v>4272</v>
      </c>
      <c r="D3892" s="51" t="s">
        <v>4249</v>
      </c>
    </row>
    <row r="3893" spans="1:4">
      <c r="A3893" s="51">
        <v>2314</v>
      </c>
      <c r="B3893" s="51" t="s">
        <v>4273</v>
      </c>
      <c r="C3893" s="51" t="s">
        <v>4274</v>
      </c>
      <c r="D3893" s="51" t="s">
        <v>4249</v>
      </c>
    </row>
    <row r="3894" spans="1:4">
      <c r="A3894" s="51">
        <v>2406</v>
      </c>
      <c r="B3894" s="51" t="s">
        <v>4275</v>
      </c>
      <c r="C3894" s="51" t="s">
        <v>4275</v>
      </c>
      <c r="D3894" s="51" t="s">
        <v>4249</v>
      </c>
    </row>
    <row r="3895" spans="1:4">
      <c r="A3895" s="51">
        <v>2406</v>
      </c>
      <c r="B3895" s="51" t="s">
        <v>4276</v>
      </c>
      <c r="C3895" s="51" t="s">
        <v>4275</v>
      </c>
      <c r="D3895" s="51" t="s">
        <v>4249</v>
      </c>
    </row>
    <row r="3896" spans="1:4">
      <c r="A3896" s="51">
        <v>2406</v>
      </c>
      <c r="B3896" s="51" t="s">
        <v>4277</v>
      </c>
      <c r="C3896" s="51" t="s">
        <v>4275</v>
      </c>
      <c r="D3896" s="51" t="s">
        <v>4249</v>
      </c>
    </row>
    <row r="3897" spans="1:4">
      <c r="A3897" s="51">
        <v>2406</v>
      </c>
      <c r="B3897" s="51" t="s">
        <v>4278</v>
      </c>
      <c r="C3897" s="51" t="s">
        <v>4275</v>
      </c>
      <c r="D3897" s="51" t="s">
        <v>4249</v>
      </c>
    </row>
    <row r="3898" spans="1:4">
      <c r="A3898" s="51">
        <v>2318</v>
      </c>
      <c r="B3898" s="51" t="s">
        <v>4279</v>
      </c>
      <c r="C3898" s="51" t="s">
        <v>4279</v>
      </c>
      <c r="D3898" s="51" t="s">
        <v>4249</v>
      </c>
    </row>
    <row r="3899" spans="1:4">
      <c r="A3899" s="51">
        <v>2414</v>
      </c>
      <c r="B3899" s="51" t="s">
        <v>4280</v>
      </c>
      <c r="C3899" s="51" t="s">
        <v>4280</v>
      </c>
      <c r="D3899" s="51" t="s">
        <v>4249</v>
      </c>
    </row>
    <row r="3900" spans="1:4">
      <c r="A3900" s="51">
        <v>2405</v>
      </c>
      <c r="B3900" s="51" t="s">
        <v>4281</v>
      </c>
      <c r="C3900" s="51" t="s">
        <v>4281</v>
      </c>
      <c r="D3900" s="51" t="s">
        <v>4249</v>
      </c>
    </row>
    <row r="3901" spans="1:4">
      <c r="A3901" s="51">
        <v>2400</v>
      </c>
      <c r="B3901" s="51" t="s">
        <v>4282</v>
      </c>
      <c r="C3901" s="51" t="s">
        <v>4282</v>
      </c>
      <c r="D3901" s="51" t="s">
        <v>4249</v>
      </c>
    </row>
    <row r="3902" spans="1:4">
      <c r="A3902" s="51">
        <v>2400</v>
      </c>
      <c r="B3902" s="51" t="s">
        <v>4283</v>
      </c>
      <c r="C3902" s="51" t="s">
        <v>4282</v>
      </c>
      <c r="D3902" s="51" t="s">
        <v>4249</v>
      </c>
    </row>
    <row r="3903" spans="1:4">
      <c r="A3903" s="51">
        <v>2416</v>
      </c>
      <c r="B3903" s="51" t="s">
        <v>4284</v>
      </c>
      <c r="C3903" s="51" t="s">
        <v>4282</v>
      </c>
      <c r="D3903" s="51" t="s">
        <v>4249</v>
      </c>
    </row>
    <row r="3904" spans="1:4">
      <c r="A3904" s="51">
        <v>2316</v>
      </c>
      <c r="B3904" s="51" t="s">
        <v>4285</v>
      </c>
      <c r="C3904" s="51" t="s">
        <v>4285</v>
      </c>
      <c r="D3904" s="51" t="s">
        <v>4249</v>
      </c>
    </row>
    <row r="3905" spans="1:4">
      <c r="A3905" s="51">
        <v>2316</v>
      </c>
      <c r="B3905" s="51" t="s">
        <v>4286</v>
      </c>
      <c r="C3905" s="51" t="s">
        <v>4285</v>
      </c>
      <c r="D3905" s="51" t="s">
        <v>4249</v>
      </c>
    </row>
    <row r="3906" spans="1:4">
      <c r="A3906" s="51">
        <v>2087</v>
      </c>
      <c r="B3906" s="51" t="s">
        <v>4287</v>
      </c>
      <c r="C3906" s="51" t="s">
        <v>4288</v>
      </c>
      <c r="D3906" s="51" t="s">
        <v>4249</v>
      </c>
    </row>
    <row r="3907" spans="1:4">
      <c r="A3907" s="51">
        <v>2088</v>
      </c>
      <c r="B3907" s="51" t="s">
        <v>4289</v>
      </c>
      <c r="C3907" s="51" t="s">
        <v>4290</v>
      </c>
      <c r="D3907" s="51" t="s">
        <v>4249</v>
      </c>
    </row>
    <row r="3908" spans="1:4">
      <c r="A3908" s="51">
        <v>2073</v>
      </c>
      <c r="B3908" s="51" t="s">
        <v>4291</v>
      </c>
      <c r="C3908" s="51" t="s">
        <v>4291</v>
      </c>
      <c r="D3908" s="51" t="s">
        <v>4249</v>
      </c>
    </row>
    <row r="3909" spans="1:4">
      <c r="A3909" s="51">
        <v>2068</v>
      </c>
      <c r="B3909" s="51" t="s">
        <v>4292</v>
      </c>
      <c r="C3909" s="51" t="s">
        <v>4293</v>
      </c>
      <c r="D3909" s="51" t="s">
        <v>4249</v>
      </c>
    </row>
    <row r="3910" spans="1:4">
      <c r="A3910" s="51">
        <v>2525</v>
      </c>
      <c r="B3910" s="51" t="s">
        <v>4294</v>
      </c>
      <c r="C3910" s="51" t="s">
        <v>4294</v>
      </c>
      <c r="D3910" s="51" t="s">
        <v>4249</v>
      </c>
    </row>
    <row r="3911" spans="1:4">
      <c r="A3911" s="51">
        <v>2523</v>
      </c>
      <c r="B3911" s="51" t="s">
        <v>4295</v>
      </c>
      <c r="C3911" s="51" t="s">
        <v>4295</v>
      </c>
      <c r="D3911" s="51" t="s">
        <v>4249</v>
      </c>
    </row>
    <row r="3912" spans="1:4">
      <c r="A3912" s="51">
        <v>2000</v>
      </c>
      <c r="B3912" s="51" t="s">
        <v>4296</v>
      </c>
      <c r="C3912" s="51" t="s">
        <v>4296</v>
      </c>
      <c r="D3912" s="51" t="s">
        <v>4249</v>
      </c>
    </row>
    <row r="3913" spans="1:4">
      <c r="A3913" s="51">
        <v>2034</v>
      </c>
      <c r="B3913" s="51" t="s">
        <v>4297</v>
      </c>
      <c r="C3913" s="51" t="s">
        <v>4296</v>
      </c>
      <c r="D3913" s="51" t="s">
        <v>4249</v>
      </c>
    </row>
    <row r="3914" spans="1:4">
      <c r="A3914" s="51">
        <v>2035</v>
      </c>
      <c r="B3914" s="51" t="s">
        <v>4298</v>
      </c>
      <c r="C3914" s="51" t="s">
        <v>4296</v>
      </c>
      <c r="D3914" s="51" t="s">
        <v>4249</v>
      </c>
    </row>
    <row r="3915" spans="1:4">
      <c r="A3915" s="51">
        <v>2036</v>
      </c>
      <c r="B3915" s="51" t="s">
        <v>4299</v>
      </c>
      <c r="C3915" s="51" t="s">
        <v>4296</v>
      </c>
      <c r="D3915" s="51" t="s">
        <v>4249</v>
      </c>
    </row>
    <row r="3916" spans="1:4">
      <c r="A3916" s="51">
        <v>2042</v>
      </c>
      <c r="B3916" s="51" t="s">
        <v>4300</v>
      </c>
      <c r="C3916" s="51" t="s">
        <v>4296</v>
      </c>
      <c r="D3916" s="51" t="s">
        <v>4249</v>
      </c>
    </row>
    <row r="3917" spans="1:4">
      <c r="A3917" s="51">
        <v>2067</v>
      </c>
      <c r="B3917" s="51" t="s">
        <v>4301</v>
      </c>
      <c r="C3917" s="51" t="s">
        <v>4296</v>
      </c>
      <c r="D3917" s="51" t="s">
        <v>4249</v>
      </c>
    </row>
    <row r="3918" spans="1:4">
      <c r="A3918" s="51">
        <v>2072</v>
      </c>
      <c r="B3918" s="51" t="s">
        <v>4302</v>
      </c>
      <c r="C3918" s="51" t="s">
        <v>4303</v>
      </c>
      <c r="D3918" s="51" t="s">
        <v>4249</v>
      </c>
    </row>
    <row r="3919" spans="1:4">
      <c r="A3919" s="51">
        <v>2074</v>
      </c>
      <c r="B3919" s="51" t="s">
        <v>4304</v>
      </c>
      <c r="C3919" s="51" t="s">
        <v>4305</v>
      </c>
      <c r="D3919" s="51" t="s">
        <v>4249</v>
      </c>
    </row>
    <row r="3920" spans="1:4">
      <c r="A3920" s="51">
        <v>2075</v>
      </c>
      <c r="B3920" s="51" t="s">
        <v>4306</v>
      </c>
      <c r="C3920" s="51" t="s">
        <v>4305</v>
      </c>
      <c r="D3920" s="51" t="s">
        <v>4249</v>
      </c>
    </row>
    <row r="3921" spans="1:4">
      <c r="A3921" s="51">
        <v>2075</v>
      </c>
      <c r="B3921" s="51" t="s">
        <v>4307</v>
      </c>
      <c r="C3921" s="51" t="s">
        <v>4305</v>
      </c>
      <c r="D3921" s="51" t="s">
        <v>4249</v>
      </c>
    </row>
    <row r="3922" spans="1:4">
      <c r="A3922" s="51">
        <v>2037</v>
      </c>
      <c r="B3922" s="51" t="s">
        <v>4308</v>
      </c>
      <c r="C3922" s="51" t="s">
        <v>4309</v>
      </c>
      <c r="D3922" s="51" t="s">
        <v>4249</v>
      </c>
    </row>
    <row r="3923" spans="1:4">
      <c r="A3923" s="51">
        <v>2043</v>
      </c>
      <c r="B3923" s="51" t="s">
        <v>4310</v>
      </c>
      <c r="C3923" s="51" t="s">
        <v>4309</v>
      </c>
      <c r="D3923" s="51" t="s">
        <v>4249</v>
      </c>
    </row>
    <row r="3924" spans="1:4">
      <c r="A3924" s="51">
        <v>2046</v>
      </c>
      <c r="B3924" s="51" t="s">
        <v>4311</v>
      </c>
      <c r="C3924" s="51" t="s">
        <v>4309</v>
      </c>
      <c r="D3924" s="51" t="s">
        <v>4249</v>
      </c>
    </row>
    <row r="3925" spans="1:4">
      <c r="A3925" s="51">
        <v>2052</v>
      </c>
      <c r="B3925" s="51" t="s">
        <v>4312</v>
      </c>
      <c r="C3925" s="51" t="s">
        <v>4309</v>
      </c>
      <c r="D3925" s="51" t="s">
        <v>4249</v>
      </c>
    </row>
    <row r="3926" spans="1:4">
      <c r="A3926" s="51">
        <v>2052</v>
      </c>
      <c r="B3926" s="51" t="s">
        <v>4313</v>
      </c>
      <c r="C3926" s="51" t="s">
        <v>4309</v>
      </c>
      <c r="D3926" s="51" t="s">
        <v>4249</v>
      </c>
    </row>
    <row r="3927" spans="1:4">
      <c r="A3927" s="51">
        <v>2053</v>
      </c>
      <c r="B3927" s="51" t="s">
        <v>4314</v>
      </c>
      <c r="C3927" s="51" t="s">
        <v>4309</v>
      </c>
      <c r="D3927" s="51" t="s">
        <v>4249</v>
      </c>
    </row>
    <row r="3928" spans="1:4">
      <c r="A3928" s="51">
        <v>2054</v>
      </c>
      <c r="B3928" s="51" t="s">
        <v>4315</v>
      </c>
      <c r="C3928" s="51" t="s">
        <v>4309</v>
      </c>
      <c r="D3928" s="51" t="s">
        <v>4249</v>
      </c>
    </row>
    <row r="3929" spans="1:4">
      <c r="A3929" s="51">
        <v>2054</v>
      </c>
      <c r="B3929" s="51" t="s">
        <v>4316</v>
      </c>
      <c r="C3929" s="51" t="s">
        <v>4309</v>
      </c>
      <c r="D3929" s="51" t="s">
        <v>4249</v>
      </c>
    </row>
    <row r="3930" spans="1:4">
      <c r="A3930" s="51">
        <v>2056</v>
      </c>
      <c r="B3930" s="51" t="s">
        <v>4317</v>
      </c>
      <c r="C3930" s="51" t="s">
        <v>4309</v>
      </c>
      <c r="D3930" s="51" t="s">
        <v>4249</v>
      </c>
    </row>
    <row r="3931" spans="1:4">
      <c r="A3931" s="51">
        <v>2057</v>
      </c>
      <c r="B3931" s="51" t="s">
        <v>4318</v>
      </c>
      <c r="C3931" s="51" t="s">
        <v>4309</v>
      </c>
      <c r="D3931" s="51" t="s">
        <v>4249</v>
      </c>
    </row>
    <row r="3932" spans="1:4">
      <c r="A3932" s="51">
        <v>2058</v>
      </c>
      <c r="B3932" s="51" t="s">
        <v>4319</v>
      </c>
      <c r="C3932" s="51" t="s">
        <v>4309</v>
      </c>
      <c r="D3932" s="51" t="s">
        <v>4249</v>
      </c>
    </row>
    <row r="3933" spans="1:4">
      <c r="A3933" s="51">
        <v>2063</v>
      </c>
      <c r="B3933" s="51" t="s">
        <v>4320</v>
      </c>
      <c r="C3933" s="51" t="s">
        <v>4309</v>
      </c>
      <c r="D3933" s="51" t="s">
        <v>4249</v>
      </c>
    </row>
    <row r="3934" spans="1:4">
      <c r="A3934" s="51">
        <v>2063</v>
      </c>
      <c r="B3934" s="51" t="s">
        <v>4321</v>
      </c>
      <c r="C3934" s="51" t="s">
        <v>4309</v>
      </c>
      <c r="D3934" s="51" t="s">
        <v>4249</v>
      </c>
    </row>
    <row r="3935" spans="1:4">
      <c r="A3935" s="51">
        <v>2063</v>
      </c>
      <c r="B3935" s="51" t="s">
        <v>4322</v>
      </c>
      <c r="C3935" s="51" t="s">
        <v>4309</v>
      </c>
      <c r="D3935" s="51" t="s">
        <v>4249</v>
      </c>
    </row>
    <row r="3936" spans="1:4">
      <c r="A3936" s="51">
        <v>2063</v>
      </c>
      <c r="B3936" s="51" t="s">
        <v>4323</v>
      </c>
      <c r="C3936" s="51" t="s">
        <v>4309</v>
      </c>
      <c r="D3936" s="51" t="s">
        <v>4249</v>
      </c>
    </row>
    <row r="3937" spans="1:4">
      <c r="A3937" s="51">
        <v>2065</v>
      </c>
      <c r="B3937" s="51" t="s">
        <v>4324</v>
      </c>
      <c r="C3937" s="51" t="s">
        <v>4309</v>
      </c>
      <c r="D3937" s="51" t="s">
        <v>4249</v>
      </c>
    </row>
    <row r="3938" spans="1:4">
      <c r="A3938" s="51">
        <v>2206</v>
      </c>
      <c r="B3938" s="51" t="s">
        <v>4325</v>
      </c>
      <c r="C3938" s="51" t="s">
        <v>4309</v>
      </c>
      <c r="D3938" s="51" t="s">
        <v>4249</v>
      </c>
    </row>
    <row r="3939" spans="1:4">
      <c r="A3939" s="51">
        <v>2207</v>
      </c>
      <c r="B3939" s="51" t="s">
        <v>4326</v>
      </c>
      <c r="C3939" s="51" t="s">
        <v>4309</v>
      </c>
      <c r="D3939" s="51" t="s">
        <v>4249</v>
      </c>
    </row>
    <row r="3940" spans="1:4">
      <c r="A3940" s="51">
        <v>2208</v>
      </c>
      <c r="B3940" s="51" t="s">
        <v>4327</v>
      </c>
      <c r="C3940" s="51" t="s">
        <v>4309</v>
      </c>
      <c r="D3940" s="51" t="s">
        <v>4249</v>
      </c>
    </row>
    <row r="3941" spans="1:4">
      <c r="A3941" s="51">
        <v>2117</v>
      </c>
      <c r="B3941" s="51" t="s">
        <v>4328</v>
      </c>
      <c r="C3941" s="51" t="s">
        <v>4328</v>
      </c>
      <c r="D3941" s="51" t="s">
        <v>4249</v>
      </c>
    </row>
    <row r="3942" spans="1:4">
      <c r="A3942" s="51">
        <v>2126</v>
      </c>
      <c r="B3942" s="51" t="s">
        <v>4329</v>
      </c>
      <c r="C3942" s="51" t="s">
        <v>4329</v>
      </c>
      <c r="D3942" s="51" t="s">
        <v>4249</v>
      </c>
    </row>
    <row r="3943" spans="1:4">
      <c r="A3943" s="51">
        <v>2103</v>
      </c>
      <c r="B3943" s="51" t="s">
        <v>4330</v>
      </c>
      <c r="C3943" s="51" t="s">
        <v>4331</v>
      </c>
      <c r="D3943" s="51" t="s">
        <v>4249</v>
      </c>
    </row>
    <row r="3944" spans="1:4">
      <c r="A3944" s="51">
        <v>2105</v>
      </c>
      <c r="B3944" s="51" t="s">
        <v>4332</v>
      </c>
      <c r="C3944" s="51" t="s">
        <v>4331</v>
      </c>
      <c r="D3944" s="51" t="s">
        <v>4249</v>
      </c>
    </row>
    <row r="3945" spans="1:4">
      <c r="A3945" s="51">
        <v>2108</v>
      </c>
      <c r="B3945" s="51" t="s">
        <v>4333</v>
      </c>
      <c r="C3945" s="51" t="s">
        <v>4331</v>
      </c>
      <c r="D3945" s="51" t="s">
        <v>4249</v>
      </c>
    </row>
    <row r="3946" spans="1:4">
      <c r="A3946" s="51">
        <v>2112</v>
      </c>
      <c r="B3946" s="51" t="s">
        <v>4334</v>
      </c>
      <c r="C3946" s="51" t="s">
        <v>4331</v>
      </c>
      <c r="D3946" s="51" t="s">
        <v>4249</v>
      </c>
    </row>
    <row r="3947" spans="1:4">
      <c r="A3947" s="51">
        <v>2113</v>
      </c>
      <c r="B3947" s="51" t="s">
        <v>4335</v>
      </c>
      <c r="C3947" s="51" t="s">
        <v>4331</v>
      </c>
      <c r="D3947" s="51" t="s">
        <v>4249</v>
      </c>
    </row>
    <row r="3948" spans="1:4">
      <c r="A3948" s="51">
        <v>2114</v>
      </c>
      <c r="B3948" s="51" t="s">
        <v>4336</v>
      </c>
      <c r="C3948" s="51" t="s">
        <v>4331</v>
      </c>
      <c r="D3948" s="51" t="s">
        <v>4249</v>
      </c>
    </row>
    <row r="3949" spans="1:4">
      <c r="A3949" s="51">
        <v>2115</v>
      </c>
      <c r="B3949" s="51" t="s">
        <v>4337</v>
      </c>
      <c r="C3949" s="51" t="s">
        <v>4331</v>
      </c>
      <c r="D3949" s="51" t="s">
        <v>4249</v>
      </c>
    </row>
    <row r="3950" spans="1:4">
      <c r="A3950" s="51">
        <v>2116</v>
      </c>
      <c r="B3950" s="51" t="s">
        <v>4338</v>
      </c>
      <c r="C3950" s="51" t="s">
        <v>4331</v>
      </c>
      <c r="D3950" s="51" t="s">
        <v>4249</v>
      </c>
    </row>
    <row r="3951" spans="1:4">
      <c r="A3951" s="51">
        <v>2123</v>
      </c>
      <c r="B3951" s="51" t="s">
        <v>4339</v>
      </c>
      <c r="C3951" s="51" t="s">
        <v>4331</v>
      </c>
      <c r="D3951" s="51" t="s">
        <v>4249</v>
      </c>
    </row>
    <row r="3952" spans="1:4">
      <c r="A3952" s="51">
        <v>2124</v>
      </c>
      <c r="B3952" s="51" t="s">
        <v>4340</v>
      </c>
      <c r="C3952" s="51" t="s">
        <v>4331</v>
      </c>
      <c r="D3952" s="51" t="s">
        <v>4249</v>
      </c>
    </row>
    <row r="3953" spans="1:4">
      <c r="A3953" s="51">
        <v>2127</v>
      </c>
      <c r="B3953" s="51" t="s">
        <v>4341</v>
      </c>
      <c r="C3953" s="51" t="s">
        <v>4331</v>
      </c>
      <c r="D3953" s="51" t="s">
        <v>4249</v>
      </c>
    </row>
    <row r="3954" spans="1:4">
      <c r="A3954" s="51">
        <v>1288</v>
      </c>
      <c r="B3954" s="51" t="s">
        <v>4342</v>
      </c>
      <c r="C3954" s="51" t="s">
        <v>4342</v>
      </c>
      <c r="D3954" s="51" t="s">
        <v>4343</v>
      </c>
    </row>
    <row r="3955" spans="1:4">
      <c r="A3955" s="51">
        <v>1247</v>
      </c>
      <c r="B3955" s="51" t="s">
        <v>4344</v>
      </c>
      <c r="C3955" s="51" t="s">
        <v>4344</v>
      </c>
      <c r="D3955" s="51" t="s">
        <v>4343</v>
      </c>
    </row>
    <row r="3956" spans="1:4">
      <c r="A3956" s="51">
        <v>1237</v>
      </c>
      <c r="B3956" s="51" t="s">
        <v>4345</v>
      </c>
      <c r="C3956" s="51" t="s">
        <v>4345</v>
      </c>
      <c r="D3956" s="51" t="s">
        <v>4343</v>
      </c>
    </row>
    <row r="3957" spans="1:4">
      <c r="A3957" s="51">
        <v>1285</v>
      </c>
      <c r="B3957" s="51" t="s">
        <v>4346</v>
      </c>
      <c r="C3957" s="51" t="s">
        <v>4347</v>
      </c>
      <c r="D3957" s="51" t="s">
        <v>4343</v>
      </c>
    </row>
    <row r="3958" spans="1:4">
      <c r="A3958" s="51">
        <v>1257</v>
      </c>
      <c r="B3958" s="51" t="s">
        <v>4348</v>
      </c>
      <c r="C3958" s="51" t="s">
        <v>4349</v>
      </c>
      <c r="D3958" s="51" t="s">
        <v>4343</v>
      </c>
    </row>
    <row r="3959" spans="1:4">
      <c r="A3959" s="51">
        <v>1293</v>
      </c>
      <c r="B3959" s="51" t="s">
        <v>4350</v>
      </c>
      <c r="C3959" s="51" t="s">
        <v>4350</v>
      </c>
      <c r="D3959" s="51" t="s">
        <v>4343</v>
      </c>
    </row>
    <row r="3960" spans="1:4">
      <c r="A3960" s="51">
        <v>1233</v>
      </c>
      <c r="B3960" s="51" t="s">
        <v>4351</v>
      </c>
      <c r="C3960" s="51" t="s">
        <v>4351</v>
      </c>
      <c r="D3960" s="51" t="s">
        <v>4343</v>
      </c>
    </row>
    <row r="3961" spans="1:4">
      <c r="A3961" s="51">
        <v>1227</v>
      </c>
      <c r="B3961" s="51" t="s">
        <v>4352</v>
      </c>
      <c r="C3961" s="51" t="s">
        <v>4353</v>
      </c>
      <c r="D3961" s="51" t="s">
        <v>4343</v>
      </c>
    </row>
    <row r="3962" spans="1:4">
      <c r="A3962" s="51">
        <v>1236</v>
      </c>
      <c r="B3962" s="51" t="s">
        <v>4354</v>
      </c>
      <c r="C3962" s="51" t="s">
        <v>4354</v>
      </c>
      <c r="D3962" s="51" t="s">
        <v>4343</v>
      </c>
    </row>
    <row r="3963" spans="1:4">
      <c r="A3963" s="51">
        <v>1298</v>
      </c>
      <c r="B3963" s="51" t="s">
        <v>4355</v>
      </c>
      <c r="C3963" s="51" t="s">
        <v>4355</v>
      </c>
      <c r="D3963" s="51" t="s">
        <v>4343</v>
      </c>
    </row>
    <row r="3964" spans="1:4">
      <c r="A3964" s="51">
        <v>1298</v>
      </c>
      <c r="B3964" s="51" t="s">
        <v>4355</v>
      </c>
      <c r="C3964" s="51" t="s">
        <v>4355</v>
      </c>
      <c r="D3964" s="51" t="s">
        <v>4343</v>
      </c>
    </row>
    <row r="3965" spans="1:4">
      <c r="A3965" s="51">
        <v>1284</v>
      </c>
      <c r="B3965" s="51" t="s">
        <v>4356</v>
      </c>
      <c r="C3965" s="51" t="s">
        <v>4356</v>
      </c>
      <c r="D3965" s="51" t="s">
        <v>4343</v>
      </c>
    </row>
    <row r="3966" spans="1:4">
      <c r="A3966" s="51">
        <v>1224</v>
      </c>
      <c r="B3966" s="51" t="s">
        <v>4357</v>
      </c>
      <c r="C3966" s="51" t="s">
        <v>4357</v>
      </c>
      <c r="D3966" s="51" t="s">
        <v>4343</v>
      </c>
    </row>
    <row r="3967" spans="1:4">
      <c r="A3967" s="51">
        <v>1231</v>
      </c>
      <c r="B3967" s="51" t="s">
        <v>4358</v>
      </c>
      <c r="C3967" s="51" t="s">
        <v>4357</v>
      </c>
      <c r="D3967" s="51" t="s">
        <v>4343</v>
      </c>
    </row>
    <row r="3968" spans="1:4">
      <c r="A3968" s="51">
        <v>1225</v>
      </c>
      <c r="B3968" s="51" t="s">
        <v>4359</v>
      </c>
      <c r="C3968" s="51" t="s">
        <v>4359</v>
      </c>
      <c r="D3968" s="51" t="s">
        <v>4343</v>
      </c>
    </row>
    <row r="3969" spans="1:4">
      <c r="A3969" s="51">
        <v>1244</v>
      </c>
      <c r="B3969" s="51" t="s">
        <v>4360</v>
      </c>
      <c r="C3969" s="51" t="s">
        <v>4360</v>
      </c>
      <c r="D3969" s="51" t="s">
        <v>4343</v>
      </c>
    </row>
    <row r="3970" spans="1:4">
      <c r="A3970" s="51">
        <v>1239</v>
      </c>
      <c r="B3970" s="51" t="s">
        <v>4361</v>
      </c>
      <c r="C3970" s="51" t="s">
        <v>4362</v>
      </c>
      <c r="D3970" s="51" t="s">
        <v>4343</v>
      </c>
    </row>
    <row r="3971" spans="1:4">
      <c r="A3971" s="51">
        <v>1222</v>
      </c>
      <c r="B3971" s="51" t="s">
        <v>4363</v>
      </c>
      <c r="C3971" s="51" t="s">
        <v>4364</v>
      </c>
      <c r="D3971" s="51" t="s">
        <v>4343</v>
      </c>
    </row>
    <row r="3972" spans="1:4">
      <c r="A3972" s="51">
        <v>1245</v>
      </c>
      <c r="B3972" s="51" t="s">
        <v>4364</v>
      </c>
      <c r="C3972" s="51" t="s">
        <v>4364</v>
      </c>
      <c r="D3972" s="51" t="s">
        <v>4343</v>
      </c>
    </row>
    <row r="3973" spans="1:4">
      <c r="A3973" s="51">
        <v>1223</v>
      </c>
      <c r="B3973" s="51" t="s">
        <v>4365</v>
      </c>
      <c r="C3973" s="51" t="s">
        <v>4365</v>
      </c>
      <c r="D3973" s="51" t="s">
        <v>4343</v>
      </c>
    </row>
    <row r="3974" spans="1:4">
      <c r="A3974" s="51">
        <v>1232</v>
      </c>
      <c r="B3974" s="51" t="s">
        <v>4366</v>
      </c>
      <c r="C3974" s="51" t="s">
        <v>4366</v>
      </c>
      <c r="D3974" s="51" t="s">
        <v>4343</v>
      </c>
    </row>
    <row r="3975" spans="1:4">
      <c r="A3975" s="51">
        <v>1246</v>
      </c>
      <c r="B3975" s="51" t="s">
        <v>4367</v>
      </c>
      <c r="C3975" s="51" t="s">
        <v>4368</v>
      </c>
      <c r="D3975" s="51" t="s">
        <v>4343</v>
      </c>
    </row>
    <row r="3976" spans="1:4">
      <c r="A3976" s="51">
        <v>1283</v>
      </c>
      <c r="B3976" s="51" t="s">
        <v>4369</v>
      </c>
      <c r="C3976" s="51" t="s">
        <v>4370</v>
      </c>
      <c r="D3976" s="51" t="s">
        <v>4343</v>
      </c>
    </row>
    <row r="3977" spans="1:4">
      <c r="A3977" s="51">
        <v>1283</v>
      </c>
      <c r="B3977" s="51" t="s">
        <v>4370</v>
      </c>
      <c r="C3977" s="51" t="s">
        <v>4370</v>
      </c>
      <c r="D3977" s="51" t="s">
        <v>4343</v>
      </c>
    </row>
    <row r="3978" spans="1:4">
      <c r="A3978" s="51">
        <v>1201</v>
      </c>
      <c r="B3978" s="51" t="s">
        <v>4371</v>
      </c>
      <c r="C3978" s="51" t="s">
        <v>4371</v>
      </c>
      <c r="D3978" s="51" t="s">
        <v>4343</v>
      </c>
    </row>
    <row r="3979" spans="1:4">
      <c r="A3979" s="51">
        <v>1202</v>
      </c>
      <c r="B3979" s="51" t="s">
        <v>4371</v>
      </c>
      <c r="C3979" s="51" t="s">
        <v>4371</v>
      </c>
      <c r="D3979" s="51" t="s">
        <v>4343</v>
      </c>
    </row>
    <row r="3980" spans="1:4">
      <c r="A3980" s="51">
        <v>1203</v>
      </c>
      <c r="B3980" s="51" t="s">
        <v>4371</v>
      </c>
      <c r="C3980" s="51" t="s">
        <v>4371</v>
      </c>
      <c r="D3980" s="51" t="s">
        <v>4343</v>
      </c>
    </row>
    <row r="3981" spans="1:4">
      <c r="A3981" s="51">
        <v>1204</v>
      </c>
      <c r="B3981" s="51" t="s">
        <v>4371</v>
      </c>
      <c r="C3981" s="51" t="s">
        <v>4371</v>
      </c>
      <c r="D3981" s="51" t="s">
        <v>4343</v>
      </c>
    </row>
    <row r="3982" spans="1:4">
      <c r="A3982" s="51">
        <v>1205</v>
      </c>
      <c r="B3982" s="51" t="s">
        <v>4371</v>
      </c>
      <c r="C3982" s="51" t="s">
        <v>4371</v>
      </c>
      <c r="D3982" s="51" t="s">
        <v>4343</v>
      </c>
    </row>
    <row r="3983" spans="1:4">
      <c r="A3983" s="51">
        <v>1206</v>
      </c>
      <c r="B3983" s="51" t="s">
        <v>4371</v>
      </c>
      <c r="C3983" s="51" t="s">
        <v>4371</v>
      </c>
      <c r="D3983" s="51" t="s">
        <v>4343</v>
      </c>
    </row>
    <row r="3984" spans="1:4">
      <c r="A3984" s="51">
        <v>1207</v>
      </c>
      <c r="B3984" s="51" t="s">
        <v>4371</v>
      </c>
      <c r="C3984" s="51" t="s">
        <v>4371</v>
      </c>
      <c r="D3984" s="51" t="s">
        <v>4343</v>
      </c>
    </row>
    <row r="3985" spans="1:4">
      <c r="A3985" s="51">
        <v>1208</v>
      </c>
      <c r="B3985" s="51" t="s">
        <v>4371</v>
      </c>
      <c r="C3985" s="51" t="s">
        <v>4371</v>
      </c>
      <c r="D3985" s="51" t="s">
        <v>4343</v>
      </c>
    </row>
    <row r="3986" spans="1:4">
      <c r="A3986" s="51">
        <v>1209</v>
      </c>
      <c r="B3986" s="51" t="s">
        <v>4371</v>
      </c>
      <c r="C3986" s="51" t="s">
        <v>4371</v>
      </c>
      <c r="D3986" s="51" t="s">
        <v>4343</v>
      </c>
    </row>
    <row r="3987" spans="1:4">
      <c r="A3987" s="51">
        <v>1227</v>
      </c>
      <c r="B3987" s="51" t="s">
        <v>4372</v>
      </c>
      <c r="C3987" s="51" t="s">
        <v>4371</v>
      </c>
      <c r="D3987" s="51" t="s">
        <v>4343</v>
      </c>
    </row>
    <row r="3988" spans="1:4">
      <c r="A3988" s="51">
        <v>1294</v>
      </c>
      <c r="B3988" s="51" t="s">
        <v>4373</v>
      </c>
      <c r="C3988" s="51" t="s">
        <v>4373</v>
      </c>
      <c r="D3988" s="51" t="s">
        <v>4343</v>
      </c>
    </row>
    <row r="3989" spans="1:4">
      <c r="A3989" s="51">
        <v>1215</v>
      </c>
      <c r="B3989" s="51" t="s">
        <v>4371</v>
      </c>
      <c r="C3989" s="51" t="s">
        <v>4374</v>
      </c>
      <c r="D3989" s="51" t="s">
        <v>4343</v>
      </c>
    </row>
    <row r="3990" spans="1:4">
      <c r="A3990" s="51">
        <v>1218</v>
      </c>
      <c r="B3990" s="51" t="s">
        <v>4374</v>
      </c>
      <c r="C3990" s="51" t="s">
        <v>4374</v>
      </c>
      <c r="D3990" s="51" t="s">
        <v>4343</v>
      </c>
    </row>
    <row r="3991" spans="1:4">
      <c r="A3991" s="51">
        <v>1251</v>
      </c>
      <c r="B3991" s="51" t="s">
        <v>4375</v>
      </c>
      <c r="C3991" s="51" t="s">
        <v>4375</v>
      </c>
      <c r="D3991" s="51" t="s">
        <v>4343</v>
      </c>
    </row>
    <row r="3992" spans="1:4">
      <c r="A3992" s="51">
        <v>1248</v>
      </c>
      <c r="B3992" s="51" t="s">
        <v>4376</v>
      </c>
      <c r="C3992" s="51" t="s">
        <v>4376</v>
      </c>
      <c r="D3992" s="51" t="s">
        <v>4343</v>
      </c>
    </row>
    <row r="3993" spans="1:4">
      <c r="A3993" s="51">
        <v>1254</v>
      </c>
      <c r="B3993" s="51" t="s">
        <v>4377</v>
      </c>
      <c r="C3993" s="51" t="s">
        <v>4377</v>
      </c>
      <c r="D3993" s="51" t="s">
        <v>4343</v>
      </c>
    </row>
    <row r="3994" spans="1:4">
      <c r="A3994" s="51">
        <v>1287</v>
      </c>
      <c r="B3994" s="51" t="s">
        <v>4378</v>
      </c>
      <c r="C3994" s="51" t="s">
        <v>4378</v>
      </c>
      <c r="D3994" s="51" t="s">
        <v>4343</v>
      </c>
    </row>
    <row r="3995" spans="1:4">
      <c r="A3995" s="51">
        <v>1212</v>
      </c>
      <c r="B3995" s="51" t="s">
        <v>4379</v>
      </c>
      <c r="C3995" s="51" t="s">
        <v>4380</v>
      </c>
      <c r="D3995" s="51" t="s">
        <v>4343</v>
      </c>
    </row>
    <row r="3996" spans="1:4">
      <c r="A3996" s="51">
        <v>1213</v>
      </c>
      <c r="B3996" s="51" t="s">
        <v>4381</v>
      </c>
      <c r="C3996" s="51" t="s">
        <v>4380</v>
      </c>
      <c r="D3996" s="51" t="s">
        <v>4343</v>
      </c>
    </row>
    <row r="3997" spans="1:4">
      <c r="A3997" s="51">
        <v>1252</v>
      </c>
      <c r="B3997" s="51" t="s">
        <v>4382</v>
      </c>
      <c r="C3997" s="51" t="s">
        <v>4382</v>
      </c>
      <c r="D3997" s="51" t="s">
        <v>4343</v>
      </c>
    </row>
    <row r="3998" spans="1:4">
      <c r="A3998" s="51">
        <v>1216</v>
      </c>
      <c r="B3998" s="51" t="s">
        <v>4383</v>
      </c>
      <c r="C3998" s="51" t="s">
        <v>4384</v>
      </c>
      <c r="D3998" s="51" t="s">
        <v>4343</v>
      </c>
    </row>
    <row r="3999" spans="1:4">
      <c r="A3999" s="51">
        <v>1217</v>
      </c>
      <c r="B3999" s="51" t="s">
        <v>4384</v>
      </c>
      <c r="C3999" s="51" t="s">
        <v>4384</v>
      </c>
      <c r="D3999" s="51" t="s">
        <v>4343</v>
      </c>
    </row>
    <row r="4000" spans="1:4">
      <c r="A4000" s="51">
        <v>1213</v>
      </c>
      <c r="B4000" s="51" t="s">
        <v>4385</v>
      </c>
      <c r="C4000" s="51" t="s">
        <v>4385</v>
      </c>
      <c r="D4000" s="51" t="s">
        <v>4343</v>
      </c>
    </row>
    <row r="4001" spans="1:4">
      <c r="A4001" s="51">
        <v>1258</v>
      </c>
      <c r="B4001" s="51" t="s">
        <v>4386</v>
      </c>
      <c r="C4001" s="51" t="s">
        <v>4387</v>
      </c>
      <c r="D4001" s="51" t="s">
        <v>4343</v>
      </c>
    </row>
    <row r="4002" spans="1:4">
      <c r="A4002" s="51">
        <v>1228</v>
      </c>
      <c r="B4002" s="51" t="s">
        <v>4388</v>
      </c>
      <c r="C4002" s="51" t="s">
        <v>4388</v>
      </c>
      <c r="D4002" s="51" t="s">
        <v>4343</v>
      </c>
    </row>
    <row r="4003" spans="1:4">
      <c r="A4003" s="51">
        <v>1292</v>
      </c>
      <c r="B4003" s="51" t="s">
        <v>4389</v>
      </c>
      <c r="C4003" s="51" t="s">
        <v>4390</v>
      </c>
      <c r="D4003" s="51" t="s">
        <v>4343</v>
      </c>
    </row>
    <row r="4004" spans="1:4">
      <c r="A4004" s="51">
        <v>1243</v>
      </c>
      <c r="B4004" s="51" t="s">
        <v>4391</v>
      </c>
      <c r="C4004" s="51" t="s">
        <v>4391</v>
      </c>
      <c r="D4004" s="51" t="s">
        <v>4343</v>
      </c>
    </row>
    <row r="4005" spans="1:4">
      <c r="A4005" s="51">
        <v>1241</v>
      </c>
      <c r="B4005" s="51" t="s">
        <v>4392</v>
      </c>
      <c r="C4005" s="51" t="s">
        <v>4392</v>
      </c>
      <c r="D4005" s="51" t="s">
        <v>4343</v>
      </c>
    </row>
    <row r="4006" spans="1:4">
      <c r="A4006" s="51">
        <v>1281</v>
      </c>
      <c r="B4006" s="51" t="s">
        <v>4393</v>
      </c>
      <c r="C4006" s="51" t="s">
        <v>4393</v>
      </c>
      <c r="D4006" s="51" t="s">
        <v>4343</v>
      </c>
    </row>
    <row r="4007" spans="1:4">
      <c r="A4007" s="51">
        <v>1242</v>
      </c>
      <c r="B4007" s="51" t="s">
        <v>4394</v>
      </c>
      <c r="C4007" s="51" t="s">
        <v>4394</v>
      </c>
      <c r="D4007" s="51" t="s">
        <v>4343</v>
      </c>
    </row>
    <row r="4008" spans="1:4">
      <c r="A4008" s="51">
        <v>1286</v>
      </c>
      <c r="B4008" s="51" t="s">
        <v>4395</v>
      </c>
      <c r="C4008" s="51" t="s">
        <v>4395</v>
      </c>
      <c r="D4008" s="51" t="s">
        <v>4343</v>
      </c>
    </row>
    <row r="4009" spans="1:4">
      <c r="A4009" s="51">
        <v>1226</v>
      </c>
      <c r="B4009" s="51" t="s">
        <v>4396</v>
      </c>
      <c r="C4009" s="51" t="s">
        <v>4396</v>
      </c>
      <c r="D4009" s="51" t="s">
        <v>4343</v>
      </c>
    </row>
    <row r="4010" spans="1:4">
      <c r="A4010" s="51">
        <v>1256</v>
      </c>
      <c r="B4010" s="51" t="s">
        <v>4397</v>
      </c>
      <c r="C4010" s="51" t="s">
        <v>4397</v>
      </c>
      <c r="D4010" s="51" t="s">
        <v>4343</v>
      </c>
    </row>
    <row r="4011" spans="1:4">
      <c r="A4011" s="51">
        <v>1253</v>
      </c>
      <c r="B4011" s="51" t="s">
        <v>4398</v>
      </c>
      <c r="C4011" s="51" t="s">
        <v>4398</v>
      </c>
      <c r="D4011" s="51" t="s">
        <v>4343</v>
      </c>
    </row>
    <row r="4012" spans="1:4">
      <c r="A4012" s="51">
        <v>1214</v>
      </c>
      <c r="B4012" s="51" t="s">
        <v>4399</v>
      </c>
      <c r="C4012" s="51" t="s">
        <v>4399</v>
      </c>
      <c r="D4012" s="51" t="s">
        <v>4343</v>
      </c>
    </row>
    <row r="4013" spans="1:4">
      <c r="A4013" s="51">
        <v>1219</v>
      </c>
      <c r="B4013" s="51" t="s">
        <v>4400</v>
      </c>
      <c r="C4013" s="51" t="s">
        <v>4399</v>
      </c>
      <c r="D4013" s="51" t="s">
        <v>4343</v>
      </c>
    </row>
    <row r="4014" spans="1:4">
      <c r="A4014" s="51">
        <v>1219</v>
      </c>
      <c r="B4014" s="51" t="s">
        <v>4401</v>
      </c>
      <c r="C4014" s="51" t="s">
        <v>4399</v>
      </c>
      <c r="D4014" s="51" t="s">
        <v>4343</v>
      </c>
    </row>
    <row r="4015" spans="1:4">
      <c r="A4015" s="51">
        <v>1219</v>
      </c>
      <c r="B4015" s="51" t="s">
        <v>4402</v>
      </c>
      <c r="C4015" s="51" t="s">
        <v>4399</v>
      </c>
      <c r="D4015" s="51" t="s">
        <v>4343</v>
      </c>
    </row>
    <row r="4016" spans="1:4">
      <c r="A4016" s="51">
        <v>1220</v>
      </c>
      <c r="B4016" s="51" t="s">
        <v>4403</v>
      </c>
      <c r="C4016" s="51" t="s">
        <v>4399</v>
      </c>
      <c r="D4016" s="51" t="s">
        <v>4343</v>
      </c>
    </row>
    <row r="4017" spans="1:4">
      <c r="A4017" s="51">
        <v>1290</v>
      </c>
      <c r="B4017" s="51" t="s">
        <v>4404</v>
      </c>
      <c r="C4017" s="51" t="s">
        <v>4404</v>
      </c>
      <c r="D4017" s="51" t="s">
        <v>4343</v>
      </c>
    </row>
    <row r="4018" spans="1:4">
      <c r="A4018" s="51">
        <v>1234</v>
      </c>
      <c r="B4018" s="51" t="s">
        <v>4405</v>
      </c>
      <c r="C4018" s="51" t="s">
        <v>4406</v>
      </c>
      <c r="D4018" s="51" t="s">
        <v>4343</v>
      </c>
    </row>
    <row r="4019" spans="1:4">
      <c r="A4019" s="51">
        <v>1255</v>
      </c>
      <c r="B4019" s="51" t="s">
        <v>4406</v>
      </c>
      <c r="C4019" s="51" t="s">
        <v>4406</v>
      </c>
      <c r="D4019" s="51" t="s">
        <v>4343</v>
      </c>
    </row>
    <row r="4020" spans="1:4">
      <c r="A4020" s="51">
        <v>2856</v>
      </c>
      <c r="B4020" s="51" t="s">
        <v>4407</v>
      </c>
      <c r="C4020" s="51" t="s">
        <v>4407</v>
      </c>
      <c r="D4020" s="51" t="s">
        <v>4408</v>
      </c>
    </row>
    <row r="4021" spans="1:4">
      <c r="A4021" s="51">
        <v>2857</v>
      </c>
      <c r="B4021" s="51" t="s">
        <v>4409</v>
      </c>
      <c r="C4021" s="51" t="s">
        <v>4407</v>
      </c>
      <c r="D4021" s="51" t="s">
        <v>4408</v>
      </c>
    </row>
    <row r="4022" spans="1:4">
      <c r="A4022" s="51">
        <v>2803</v>
      </c>
      <c r="B4022" s="51" t="s">
        <v>4410</v>
      </c>
      <c r="C4022" s="51" t="s">
        <v>4410</v>
      </c>
      <c r="D4022" s="51" t="s">
        <v>4408</v>
      </c>
    </row>
    <row r="4023" spans="1:4">
      <c r="A4023" s="51">
        <v>2843</v>
      </c>
      <c r="B4023" s="51" t="s">
        <v>4411</v>
      </c>
      <c r="C4023" s="51" t="s">
        <v>4412</v>
      </c>
      <c r="D4023" s="51" t="s">
        <v>4408</v>
      </c>
    </row>
    <row r="4024" spans="1:4">
      <c r="A4024" s="51">
        <v>2825</v>
      </c>
      <c r="B4024" s="51" t="s">
        <v>4413</v>
      </c>
      <c r="C4024" s="51" t="s">
        <v>4413</v>
      </c>
      <c r="D4024" s="51" t="s">
        <v>4408</v>
      </c>
    </row>
    <row r="4025" spans="1:4">
      <c r="A4025" s="51">
        <v>2830</v>
      </c>
      <c r="B4025" s="51" t="s">
        <v>4414</v>
      </c>
      <c r="C4025" s="51" t="s">
        <v>4414</v>
      </c>
      <c r="D4025" s="51" t="s">
        <v>4408</v>
      </c>
    </row>
    <row r="4026" spans="1:4">
      <c r="A4026" s="51">
        <v>2830</v>
      </c>
      <c r="B4026" s="51" t="s">
        <v>4415</v>
      </c>
      <c r="C4026" s="51" t="s">
        <v>4414</v>
      </c>
      <c r="D4026" s="51" t="s">
        <v>4408</v>
      </c>
    </row>
    <row r="4027" spans="1:4">
      <c r="A4027" s="51">
        <v>2832</v>
      </c>
      <c r="B4027" s="51" t="s">
        <v>4416</v>
      </c>
      <c r="C4027" s="51" t="s">
        <v>4414</v>
      </c>
      <c r="D4027" s="51" t="s">
        <v>4408</v>
      </c>
    </row>
    <row r="4028" spans="1:4">
      <c r="A4028" s="51">
        <v>2822</v>
      </c>
      <c r="B4028" s="51" t="s">
        <v>4417</v>
      </c>
      <c r="C4028" s="51" t="s">
        <v>4417</v>
      </c>
      <c r="D4028" s="51" t="s">
        <v>4408</v>
      </c>
    </row>
    <row r="4029" spans="1:4">
      <c r="A4029" s="51">
        <v>2823</v>
      </c>
      <c r="B4029" s="51" t="s">
        <v>4418</v>
      </c>
      <c r="C4029" s="51" t="s">
        <v>4417</v>
      </c>
      <c r="D4029" s="51" t="s">
        <v>4408</v>
      </c>
    </row>
    <row r="4030" spans="1:4">
      <c r="A4030" s="51">
        <v>2852</v>
      </c>
      <c r="B4030" s="51" t="s">
        <v>4419</v>
      </c>
      <c r="C4030" s="51" t="s">
        <v>4419</v>
      </c>
      <c r="D4030" s="51" t="s">
        <v>4408</v>
      </c>
    </row>
    <row r="4031" spans="1:4">
      <c r="A4031" s="51">
        <v>2800</v>
      </c>
      <c r="B4031" s="51" t="s">
        <v>4420</v>
      </c>
      <c r="C4031" s="51" t="s">
        <v>4420</v>
      </c>
      <c r="D4031" s="51" t="s">
        <v>4408</v>
      </c>
    </row>
    <row r="4032" spans="1:4">
      <c r="A4032" s="51">
        <v>2802</v>
      </c>
      <c r="B4032" s="51" t="s">
        <v>4421</v>
      </c>
      <c r="C4032" s="51" t="s">
        <v>4421</v>
      </c>
      <c r="D4032" s="51" t="s">
        <v>4408</v>
      </c>
    </row>
    <row r="4033" spans="1:4">
      <c r="A4033" s="51">
        <v>2813</v>
      </c>
      <c r="B4033" s="51" t="s">
        <v>4422</v>
      </c>
      <c r="C4033" s="51" t="s">
        <v>4422</v>
      </c>
      <c r="D4033" s="51" t="s">
        <v>4408</v>
      </c>
    </row>
    <row r="4034" spans="1:4">
      <c r="A4034" s="51">
        <v>2827</v>
      </c>
      <c r="B4034" s="51" t="s">
        <v>4423</v>
      </c>
      <c r="C4034" s="51" t="s">
        <v>4423</v>
      </c>
      <c r="D4034" s="51" t="s">
        <v>4408</v>
      </c>
    </row>
    <row r="4035" spans="1:4">
      <c r="A4035" s="51">
        <v>2806</v>
      </c>
      <c r="B4035" s="51" t="s">
        <v>4424</v>
      </c>
      <c r="C4035" s="51" t="s">
        <v>4424</v>
      </c>
      <c r="D4035" s="51" t="s">
        <v>4408</v>
      </c>
    </row>
    <row r="4036" spans="1:4">
      <c r="A4036" s="51">
        <v>2812</v>
      </c>
      <c r="B4036" s="51" t="s">
        <v>4425</v>
      </c>
      <c r="C4036" s="51" t="s">
        <v>4425</v>
      </c>
      <c r="D4036" s="51" t="s">
        <v>4408</v>
      </c>
    </row>
    <row r="4037" spans="1:4">
      <c r="A4037" s="51">
        <v>2807</v>
      </c>
      <c r="B4037" s="51" t="s">
        <v>4426</v>
      </c>
      <c r="C4037" s="51" t="s">
        <v>4426</v>
      </c>
      <c r="D4037" s="51" t="s">
        <v>4408</v>
      </c>
    </row>
    <row r="4038" spans="1:4">
      <c r="A4038" s="51">
        <v>2807</v>
      </c>
      <c r="B4038" s="51" t="s">
        <v>4427</v>
      </c>
      <c r="C4038" s="51" t="s">
        <v>4426</v>
      </c>
      <c r="D4038" s="51" t="s">
        <v>4408</v>
      </c>
    </row>
    <row r="4039" spans="1:4">
      <c r="A4039" s="51">
        <v>2842</v>
      </c>
      <c r="B4039" s="51" t="s">
        <v>4428</v>
      </c>
      <c r="C4039" s="51" t="s">
        <v>4428</v>
      </c>
      <c r="D4039" s="51" t="s">
        <v>4408</v>
      </c>
    </row>
    <row r="4040" spans="1:4">
      <c r="A4040" s="51">
        <v>2873</v>
      </c>
      <c r="B4040" s="51" t="s">
        <v>4429</v>
      </c>
      <c r="C4040" s="51" t="s">
        <v>4429</v>
      </c>
      <c r="D4040" s="51" t="s">
        <v>4408</v>
      </c>
    </row>
    <row r="4041" spans="1:4">
      <c r="A4041" s="51">
        <v>2805</v>
      </c>
      <c r="B4041" s="51" t="s">
        <v>4430</v>
      </c>
      <c r="C4041" s="51" t="s">
        <v>4430</v>
      </c>
      <c r="D4041" s="51" t="s">
        <v>4408</v>
      </c>
    </row>
    <row r="4042" spans="1:4">
      <c r="A4042" s="51">
        <v>2853</v>
      </c>
      <c r="B4042" s="51" t="s">
        <v>4431</v>
      </c>
      <c r="C4042" s="51" t="s">
        <v>4432</v>
      </c>
      <c r="D4042" s="51" t="s">
        <v>4408</v>
      </c>
    </row>
    <row r="4043" spans="1:4">
      <c r="A4043" s="51">
        <v>2854</v>
      </c>
      <c r="B4043" s="51" t="s">
        <v>4433</v>
      </c>
      <c r="C4043" s="51" t="s">
        <v>4432</v>
      </c>
      <c r="D4043" s="51" t="s">
        <v>4408</v>
      </c>
    </row>
    <row r="4044" spans="1:4">
      <c r="A4044" s="51">
        <v>2855</v>
      </c>
      <c r="B4044" s="51" t="s">
        <v>4434</v>
      </c>
      <c r="C4044" s="51" t="s">
        <v>4432</v>
      </c>
      <c r="D4044" s="51" t="s">
        <v>4408</v>
      </c>
    </row>
    <row r="4045" spans="1:4">
      <c r="A4045" s="51">
        <v>2863</v>
      </c>
      <c r="B4045" s="51" t="s">
        <v>4435</v>
      </c>
      <c r="C4045" s="51" t="s">
        <v>4432</v>
      </c>
      <c r="D4045" s="51" t="s">
        <v>4408</v>
      </c>
    </row>
    <row r="4046" spans="1:4">
      <c r="A4046" s="51">
        <v>2864</v>
      </c>
      <c r="B4046" s="51" t="s">
        <v>4436</v>
      </c>
      <c r="C4046" s="51" t="s">
        <v>4432</v>
      </c>
      <c r="D4046" s="51" t="s">
        <v>4408</v>
      </c>
    </row>
    <row r="4047" spans="1:4">
      <c r="A4047" s="51">
        <v>2824</v>
      </c>
      <c r="B4047" s="51" t="s">
        <v>4437</v>
      </c>
      <c r="C4047" s="51" t="s">
        <v>4438</v>
      </c>
      <c r="D4047" s="51" t="s">
        <v>4408</v>
      </c>
    </row>
    <row r="4048" spans="1:4">
      <c r="A4048" s="51">
        <v>2826</v>
      </c>
      <c r="B4048" s="51" t="s">
        <v>4439</v>
      </c>
      <c r="C4048" s="51" t="s">
        <v>4438</v>
      </c>
      <c r="D4048" s="51" t="s">
        <v>4408</v>
      </c>
    </row>
    <row r="4049" spans="1:4">
      <c r="A4049" s="51">
        <v>2828</v>
      </c>
      <c r="B4049" s="51" t="s">
        <v>4440</v>
      </c>
      <c r="C4049" s="51" t="s">
        <v>4438</v>
      </c>
      <c r="D4049" s="51" t="s">
        <v>4408</v>
      </c>
    </row>
    <row r="4050" spans="1:4">
      <c r="A4050" s="51">
        <v>2829</v>
      </c>
      <c r="B4050" s="51" t="s">
        <v>4441</v>
      </c>
      <c r="C4050" s="51" t="s">
        <v>4438</v>
      </c>
      <c r="D4050" s="51" t="s">
        <v>4408</v>
      </c>
    </row>
    <row r="4051" spans="1:4">
      <c r="A4051" s="51">
        <v>2360</v>
      </c>
      <c r="B4051" s="51" t="s">
        <v>4442</v>
      </c>
      <c r="C4051" s="51" t="s">
        <v>4443</v>
      </c>
      <c r="D4051" s="51" t="s">
        <v>4408</v>
      </c>
    </row>
    <row r="4052" spans="1:4">
      <c r="A4052" s="51">
        <v>2336</v>
      </c>
      <c r="B4052" s="51" t="s">
        <v>4444</v>
      </c>
      <c r="C4052" s="51" t="s">
        <v>4444</v>
      </c>
      <c r="D4052" s="51" t="s">
        <v>4408</v>
      </c>
    </row>
    <row r="4053" spans="1:4">
      <c r="A4053" s="51">
        <v>2345</v>
      </c>
      <c r="B4053" s="51" t="s">
        <v>4445</v>
      </c>
      <c r="C4053" s="51" t="s">
        <v>4445</v>
      </c>
      <c r="D4053" s="51" t="s">
        <v>4408</v>
      </c>
    </row>
    <row r="4054" spans="1:4">
      <c r="A4054" s="51">
        <v>2345</v>
      </c>
      <c r="B4054" s="51" t="s">
        <v>4446</v>
      </c>
      <c r="C4054" s="51" t="s">
        <v>4446</v>
      </c>
      <c r="D4054" s="51" t="s">
        <v>4408</v>
      </c>
    </row>
    <row r="4055" spans="1:4">
      <c r="A4055" s="51">
        <v>2363</v>
      </c>
      <c r="B4055" s="51" t="s">
        <v>4447</v>
      </c>
      <c r="C4055" s="51" t="s">
        <v>4447</v>
      </c>
      <c r="D4055" s="51" t="s">
        <v>4408</v>
      </c>
    </row>
    <row r="4056" spans="1:4">
      <c r="A4056" s="51">
        <v>2714</v>
      </c>
      <c r="B4056" s="51" t="s">
        <v>4448</v>
      </c>
      <c r="C4056" s="51" t="s">
        <v>4449</v>
      </c>
      <c r="D4056" s="51" t="s">
        <v>4408</v>
      </c>
    </row>
    <row r="4057" spans="1:4">
      <c r="A4057" s="51">
        <v>2714</v>
      </c>
      <c r="B4057" s="51" t="s">
        <v>4450</v>
      </c>
      <c r="C4057" s="51" t="s">
        <v>4449</v>
      </c>
      <c r="D4057" s="51" t="s">
        <v>4408</v>
      </c>
    </row>
    <row r="4058" spans="1:4">
      <c r="A4058" s="51">
        <v>2718</v>
      </c>
      <c r="B4058" s="51" t="s">
        <v>4451</v>
      </c>
      <c r="C4058" s="51" t="s">
        <v>4452</v>
      </c>
      <c r="D4058" s="51" t="s">
        <v>4408</v>
      </c>
    </row>
    <row r="4059" spans="1:4">
      <c r="A4059" s="51">
        <v>2718</v>
      </c>
      <c r="B4059" s="51" t="s">
        <v>4453</v>
      </c>
      <c r="C4059" s="51" t="s">
        <v>4452</v>
      </c>
      <c r="D4059" s="51" t="s">
        <v>4408</v>
      </c>
    </row>
    <row r="4060" spans="1:4">
      <c r="A4060" s="51">
        <v>2362</v>
      </c>
      <c r="B4060" s="51" t="s">
        <v>4454</v>
      </c>
      <c r="C4060" s="51" t="s">
        <v>4454</v>
      </c>
      <c r="D4060" s="51" t="s">
        <v>4408</v>
      </c>
    </row>
    <row r="4061" spans="1:4">
      <c r="A4061" s="51">
        <v>2362</v>
      </c>
      <c r="B4061" s="51" t="s">
        <v>4455</v>
      </c>
      <c r="C4061" s="51" t="s">
        <v>4454</v>
      </c>
      <c r="D4061" s="51" t="s">
        <v>4408</v>
      </c>
    </row>
    <row r="4062" spans="1:4">
      <c r="A4062" s="51">
        <v>2338</v>
      </c>
      <c r="B4062" s="51" t="s">
        <v>4456</v>
      </c>
      <c r="C4062" s="51" t="s">
        <v>4457</v>
      </c>
      <c r="D4062" s="51" t="s">
        <v>4408</v>
      </c>
    </row>
    <row r="4063" spans="1:4">
      <c r="A4063" s="51">
        <v>2338</v>
      </c>
      <c r="B4063" s="51" t="s">
        <v>4457</v>
      </c>
      <c r="C4063" s="51" t="s">
        <v>4457</v>
      </c>
      <c r="D4063" s="51" t="s">
        <v>4408</v>
      </c>
    </row>
    <row r="4064" spans="1:4">
      <c r="A4064" s="51">
        <v>2345</v>
      </c>
      <c r="B4064" s="51" t="s">
        <v>4458</v>
      </c>
      <c r="C4064" s="51" t="s">
        <v>4457</v>
      </c>
      <c r="D4064" s="51" t="s">
        <v>4408</v>
      </c>
    </row>
    <row r="4065" spans="1:4">
      <c r="A4065" s="51">
        <v>2340</v>
      </c>
      <c r="B4065" s="51" t="s">
        <v>4459</v>
      </c>
      <c r="C4065" s="51" t="s">
        <v>4459</v>
      </c>
      <c r="D4065" s="51" t="s">
        <v>4408</v>
      </c>
    </row>
    <row r="4066" spans="1:4">
      <c r="A4066" s="51">
        <v>2350</v>
      </c>
      <c r="B4066" s="51" t="s">
        <v>4460</v>
      </c>
      <c r="C4066" s="51" t="s">
        <v>4460</v>
      </c>
      <c r="D4066" s="51" t="s">
        <v>4408</v>
      </c>
    </row>
    <row r="4067" spans="1:4">
      <c r="A4067" s="51">
        <v>2353</v>
      </c>
      <c r="B4067" s="51" t="s">
        <v>4461</v>
      </c>
      <c r="C4067" s="51" t="s">
        <v>4460</v>
      </c>
      <c r="D4067" s="51" t="s">
        <v>4408</v>
      </c>
    </row>
    <row r="4068" spans="1:4">
      <c r="A4068" s="51">
        <v>2354</v>
      </c>
      <c r="B4068" s="51" t="s">
        <v>4462</v>
      </c>
      <c r="C4068" s="51" t="s">
        <v>4460</v>
      </c>
      <c r="D4068" s="51" t="s">
        <v>4408</v>
      </c>
    </row>
    <row r="4069" spans="1:4">
      <c r="A4069" s="51">
        <v>2364</v>
      </c>
      <c r="B4069" s="51" t="s">
        <v>4463</v>
      </c>
      <c r="C4069" s="51" t="s">
        <v>4464</v>
      </c>
      <c r="D4069" s="51" t="s">
        <v>4408</v>
      </c>
    </row>
    <row r="4070" spans="1:4">
      <c r="A4070" s="51">
        <v>2882</v>
      </c>
      <c r="B4070" s="51" t="s">
        <v>4465</v>
      </c>
      <c r="C4070" s="51" t="s">
        <v>4464</v>
      </c>
      <c r="D4070" s="51" t="s">
        <v>4408</v>
      </c>
    </row>
    <row r="4071" spans="1:4">
      <c r="A4071" s="51">
        <v>2887</v>
      </c>
      <c r="B4071" s="51" t="s">
        <v>4466</v>
      </c>
      <c r="C4071" s="51" t="s">
        <v>4466</v>
      </c>
      <c r="D4071" s="51" t="s">
        <v>4408</v>
      </c>
    </row>
    <row r="4072" spans="1:4">
      <c r="A4072" s="51">
        <v>2942</v>
      </c>
      <c r="B4072" s="51" t="s">
        <v>4467</v>
      </c>
      <c r="C4072" s="51" t="s">
        <v>4467</v>
      </c>
      <c r="D4072" s="51" t="s">
        <v>4408</v>
      </c>
    </row>
    <row r="4073" spans="1:4">
      <c r="A4073" s="51">
        <v>2935</v>
      </c>
      <c r="B4073" s="51" t="s">
        <v>4468</v>
      </c>
      <c r="C4073" s="51" t="s">
        <v>4468</v>
      </c>
      <c r="D4073" s="51" t="s">
        <v>4408</v>
      </c>
    </row>
    <row r="4074" spans="1:4">
      <c r="A4074" s="51">
        <v>2926</v>
      </c>
      <c r="B4074" s="51" t="s">
        <v>4469</v>
      </c>
      <c r="C4074" s="51" t="s">
        <v>4469</v>
      </c>
      <c r="D4074" s="51" t="s">
        <v>4408</v>
      </c>
    </row>
    <row r="4075" spans="1:4">
      <c r="A4075" s="51">
        <v>2944</v>
      </c>
      <c r="B4075" s="51" t="s">
        <v>4470</v>
      </c>
      <c r="C4075" s="51" t="s">
        <v>4470</v>
      </c>
      <c r="D4075" s="51" t="s">
        <v>4408</v>
      </c>
    </row>
    <row r="4076" spans="1:4">
      <c r="A4076" s="51">
        <v>2915</v>
      </c>
      <c r="B4076" s="51" t="s">
        <v>4471</v>
      </c>
      <c r="C4076" s="51" t="s">
        <v>4471</v>
      </c>
      <c r="D4076" s="51" t="s">
        <v>4408</v>
      </c>
    </row>
    <row r="4077" spans="1:4">
      <c r="A4077" s="51">
        <v>2932</v>
      </c>
      <c r="B4077" s="51" t="s">
        <v>4472</v>
      </c>
      <c r="C4077" s="51" t="s">
        <v>4472</v>
      </c>
      <c r="D4077" s="51" t="s">
        <v>4408</v>
      </c>
    </row>
    <row r="4078" spans="1:4">
      <c r="A4078" s="51">
        <v>2952</v>
      </c>
      <c r="B4078" s="51" t="s">
        <v>4473</v>
      </c>
      <c r="C4078" s="51" t="s">
        <v>4473</v>
      </c>
      <c r="D4078" s="51" t="s">
        <v>4408</v>
      </c>
    </row>
    <row r="4079" spans="1:4">
      <c r="A4079" s="51">
        <v>2922</v>
      </c>
      <c r="B4079" s="51" t="s">
        <v>4474</v>
      </c>
      <c r="C4079" s="51" t="s">
        <v>4474</v>
      </c>
      <c r="D4079" s="51" t="s">
        <v>4408</v>
      </c>
    </row>
    <row r="4080" spans="1:4">
      <c r="A4080" s="51">
        <v>2950</v>
      </c>
      <c r="B4080" s="51" t="s">
        <v>4475</v>
      </c>
      <c r="C4080" s="51" t="s">
        <v>4475</v>
      </c>
      <c r="D4080" s="51" t="s">
        <v>4408</v>
      </c>
    </row>
    <row r="4081" spans="1:4">
      <c r="A4081" s="51">
        <v>2950</v>
      </c>
      <c r="B4081" s="51" t="s">
        <v>4476</v>
      </c>
      <c r="C4081" s="51" t="s">
        <v>4475</v>
      </c>
      <c r="D4081" s="51" t="s">
        <v>4408</v>
      </c>
    </row>
    <row r="4082" spans="1:4">
      <c r="A4082" s="51">
        <v>2905</v>
      </c>
      <c r="B4082" s="51" t="s">
        <v>4477</v>
      </c>
      <c r="C4082" s="51" t="s">
        <v>4477</v>
      </c>
      <c r="D4082" s="51" t="s">
        <v>4408</v>
      </c>
    </row>
    <row r="4083" spans="1:4">
      <c r="A4083" s="51">
        <v>2933</v>
      </c>
      <c r="B4083" s="51" t="s">
        <v>4478</v>
      </c>
      <c r="C4083" s="51" t="s">
        <v>4478</v>
      </c>
      <c r="D4083" s="51" t="s">
        <v>4408</v>
      </c>
    </row>
    <row r="4084" spans="1:4">
      <c r="A4084" s="51">
        <v>2916</v>
      </c>
      <c r="B4084" s="51" t="s">
        <v>4479</v>
      </c>
      <c r="C4084" s="51" t="s">
        <v>4479</v>
      </c>
      <c r="D4084" s="51" t="s">
        <v>4408</v>
      </c>
    </row>
    <row r="4085" spans="1:4">
      <c r="A4085" s="51">
        <v>2902</v>
      </c>
      <c r="B4085" s="51" t="s">
        <v>4480</v>
      </c>
      <c r="C4085" s="51" t="s">
        <v>4480</v>
      </c>
      <c r="D4085" s="51" t="s">
        <v>4408</v>
      </c>
    </row>
    <row r="4086" spans="1:4">
      <c r="A4086" s="51">
        <v>2903</v>
      </c>
      <c r="B4086" s="51" t="s">
        <v>4481</v>
      </c>
      <c r="C4086" s="51" t="s">
        <v>4480</v>
      </c>
      <c r="D4086" s="51" t="s">
        <v>4408</v>
      </c>
    </row>
    <row r="4087" spans="1:4">
      <c r="A4087" s="51">
        <v>2904</v>
      </c>
      <c r="B4087" s="51" t="s">
        <v>4482</v>
      </c>
      <c r="C4087" s="51" t="s">
        <v>4480</v>
      </c>
      <c r="D4087" s="51" t="s">
        <v>4408</v>
      </c>
    </row>
    <row r="4088" spans="1:4">
      <c r="A4088" s="51">
        <v>2908</v>
      </c>
      <c r="B4088" s="51" t="s">
        <v>4483</v>
      </c>
      <c r="C4088" s="51" t="s">
        <v>4483</v>
      </c>
      <c r="D4088" s="51" t="s">
        <v>4408</v>
      </c>
    </row>
    <row r="4089" spans="1:4">
      <c r="A4089" s="51">
        <v>2933</v>
      </c>
      <c r="B4089" s="51" t="s">
        <v>4484</v>
      </c>
      <c r="C4089" s="51" t="s">
        <v>4484</v>
      </c>
      <c r="D4089" s="51" t="s">
        <v>4408</v>
      </c>
    </row>
    <row r="4090" spans="1:4">
      <c r="A4090" s="51">
        <v>2900</v>
      </c>
      <c r="B4090" s="51" t="s">
        <v>4485</v>
      </c>
      <c r="C4090" s="51" t="s">
        <v>4485</v>
      </c>
      <c r="D4090" s="51" t="s">
        <v>4408</v>
      </c>
    </row>
    <row r="4091" spans="1:4">
      <c r="A4091" s="51">
        <v>2943</v>
      </c>
      <c r="B4091" s="51" t="s">
        <v>4486</v>
      </c>
      <c r="C4091" s="51" t="s">
        <v>4486</v>
      </c>
      <c r="D4091" s="51" t="s">
        <v>4408</v>
      </c>
    </row>
    <row r="4092" spans="1:4">
      <c r="A4092" s="51">
        <v>2923</v>
      </c>
      <c r="B4092" s="51" t="s">
        <v>4487</v>
      </c>
      <c r="C4092" s="51" t="s">
        <v>4488</v>
      </c>
      <c r="D4092" s="51" t="s">
        <v>4408</v>
      </c>
    </row>
    <row r="4093" spans="1:4">
      <c r="A4093" s="51">
        <v>2924</v>
      </c>
      <c r="B4093" s="51" t="s">
        <v>4489</v>
      </c>
      <c r="C4093" s="51" t="s">
        <v>4488</v>
      </c>
      <c r="D4093" s="51" t="s">
        <v>4408</v>
      </c>
    </row>
    <row r="4094" spans="1:4">
      <c r="A4094" s="51">
        <v>2925</v>
      </c>
      <c r="B4094" s="51" t="s">
        <v>4490</v>
      </c>
      <c r="C4094" s="51" t="s">
        <v>4488</v>
      </c>
      <c r="D4094" s="51" t="s">
        <v>4408</v>
      </c>
    </row>
    <row r="4095" spans="1:4">
      <c r="A4095" s="51">
        <v>2882</v>
      </c>
      <c r="B4095" s="51" t="s">
        <v>4465</v>
      </c>
      <c r="C4095" s="51" t="s">
        <v>4491</v>
      </c>
      <c r="D4095" s="51" t="s">
        <v>4408</v>
      </c>
    </row>
    <row r="4096" spans="1:4">
      <c r="A4096" s="51">
        <v>2883</v>
      </c>
      <c r="B4096" s="51" t="s">
        <v>4492</v>
      </c>
      <c r="C4096" s="51" t="s">
        <v>4491</v>
      </c>
      <c r="D4096" s="51" t="s">
        <v>4408</v>
      </c>
    </row>
    <row r="4097" spans="1:4">
      <c r="A4097" s="51">
        <v>2884</v>
      </c>
      <c r="B4097" s="51" t="s">
        <v>4493</v>
      </c>
      <c r="C4097" s="51" t="s">
        <v>4491</v>
      </c>
      <c r="D4097" s="51" t="s">
        <v>4408</v>
      </c>
    </row>
    <row r="4098" spans="1:4">
      <c r="A4098" s="51">
        <v>2885</v>
      </c>
      <c r="B4098" s="51" t="s">
        <v>4494</v>
      </c>
      <c r="C4098" s="51" t="s">
        <v>4491</v>
      </c>
      <c r="D4098" s="51" t="s">
        <v>4408</v>
      </c>
    </row>
    <row r="4099" spans="1:4">
      <c r="A4099" s="51">
        <v>2886</v>
      </c>
      <c r="B4099" s="51" t="s">
        <v>4495</v>
      </c>
      <c r="C4099" s="51" t="s">
        <v>4491</v>
      </c>
      <c r="D4099" s="51" t="s">
        <v>4408</v>
      </c>
    </row>
    <row r="4100" spans="1:4">
      <c r="A4100" s="51">
        <v>2888</v>
      </c>
      <c r="B4100" s="51" t="s">
        <v>4496</v>
      </c>
      <c r="C4100" s="51" t="s">
        <v>4491</v>
      </c>
      <c r="D4100" s="51" t="s">
        <v>4408</v>
      </c>
    </row>
    <row r="4101" spans="1:4">
      <c r="A4101" s="51">
        <v>2889</v>
      </c>
      <c r="B4101" s="51" t="s">
        <v>4497</v>
      </c>
      <c r="C4101" s="51" t="s">
        <v>4491</v>
      </c>
      <c r="D4101" s="51" t="s">
        <v>4408</v>
      </c>
    </row>
    <row r="4102" spans="1:4">
      <c r="A4102" s="51">
        <v>2906</v>
      </c>
      <c r="B4102" s="51" t="s">
        <v>4498</v>
      </c>
      <c r="C4102" s="51" t="s">
        <v>4499</v>
      </c>
      <c r="D4102" s="51" t="s">
        <v>4408</v>
      </c>
    </row>
    <row r="4103" spans="1:4">
      <c r="A4103" s="51">
        <v>2907</v>
      </c>
      <c r="B4103" s="51" t="s">
        <v>4500</v>
      </c>
      <c r="C4103" s="51" t="s">
        <v>4499</v>
      </c>
      <c r="D4103" s="51" t="s">
        <v>4408</v>
      </c>
    </row>
    <row r="4104" spans="1:4">
      <c r="A4104" s="51">
        <v>2912</v>
      </c>
      <c r="B4104" s="51" t="s">
        <v>4501</v>
      </c>
      <c r="C4104" s="51" t="s">
        <v>4499</v>
      </c>
      <c r="D4104" s="51" t="s">
        <v>4408</v>
      </c>
    </row>
    <row r="4105" spans="1:4">
      <c r="A4105" s="51">
        <v>2912</v>
      </c>
      <c r="B4105" s="51" t="s">
        <v>4502</v>
      </c>
      <c r="C4105" s="51" t="s">
        <v>4499</v>
      </c>
      <c r="D4105" s="51" t="s">
        <v>4408</v>
      </c>
    </row>
    <row r="4106" spans="1:4">
      <c r="A4106" s="51">
        <v>2914</v>
      </c>
      <c r="B4106" s="51" t="s">
        <v>4503</v>
      </c>
      <c r="C4106" s="51" t="s">
        <v>4499</v>
      </c>
      <c r="D4106" s="51" t="s">
        <v>4408</v>
      </c>
    </row>
    <row r="4107" spans="1:4">
      <c r="A4107" s="51">
        <v>2946</v>
      </c>
      <c r="B4107" s="51" t="s">
        <v>4504</v>
      </c>
      <c r="C4107" s="51" t="s">
        <v>4505</v>
      </c>
      <c r="D4107" s="51" t="s">
        <v>4408</v>
      </c>
    </row>
    <row r="4108" spans="1:4">
      <c r="A4108" s="51">
        <v>2947</v>
      </c>
      <c r="B4108" s="51" t="s">
        <v>4506</v>
      </c>
      <c r="C4108" s="51" t="s">
        <v>4505</v>
      </c>
      <c r="D4108" s="51" t="s">
        <v>4408</v>
      </c>
    </row>
    <row r="4109" spans="1:4">
      <c r="A4109" s="51">
        <v>2953</v>
      </c>
      <c r="B4109" s="51" t="s">
        <v>4507</v>
      </c>
      <c r="C4109" s="51" t="s">
        <v>4505</v>
      </c>
      <c r="D4109" s="51" t="s">
        <v>4408</v>
      </c>
    </row>
    <row r="4110" spans="1:4">
      <c r="A4110" s="51">
        <v>2953</v>
      </c>
      <c r="B4110" s="51" t="s">
        <v>4508</v>
      </c>
      <c r="C4110" s="51" t="s">
        <v>4505</v>
      </c>
      <c r="D4110" s="51" t="s">
        <v>4408</v>
      </c>
    </row>
    <row r="4111" spans="1:4">
      <c r="A4111" s="51">
        <v>2954</v>
      </c>
      <c r="B4111" s="51" t="s">
        <v>4509</v>
      </c>
      <c r="C4111" s="51" t="s">
        <v>4505</v>
      </c>
      <c r="D4111" s="51" t="s">
        <v>4408</v>
      </c>
    </row>
    <row r="4112" spans="1:4">
      <c r="A4112" s="51">
        <v>9490</v>
      </c>
      <c r="B4112" s="51" t="s">
        <v>4510</v>
      </c>
      <c r="C4112" s="51" t="s">
        <v>4510</v>
      </c>
      <c r="D4112" s="51"/>
    </row>
    <row r="4113" spans="1:4">
      <c r="A4113" s="51">
        <v>9495</v>
      </c>
      <c r="B4113" s="51" t="s">
        <v>4511</v>
      </c>
      <c r="C4113" s="51" t="s">
        <v>4511</v>
      </c>
      <c r="D4113" s="51"/>
    </row>
    <row r="4114" spans="1:4">
      <c r="A4114" s="51">
        <v>9496</v>
      </c>
      <c r="B4114" s="51" t="s">
        <v>4512</v>
      </c>
      <c r="C4114" s="51" t="s">
        <v>4512</v>
      </c>
      <c r="D4114" s="51"/>
    </row>
    <row r="4115" spans="1:4">
      <c r="A4115" s="51">
        <v>9497</v>
      </c>
      <c r="B4115" s="51" t="s">
        <v>4513</v>
      </c>
      <c r="C4115" s="51" t="s">
        <v>4513</v>
      </c>
      <c r="D4115" s="51"/>
    </row>
    <row r="4116" spans="1:4">
      <c r="A4116" s="51">
        <v>9494</v>
      </c>
      <c r="B4116" s="51" t="s">
        <v>4514</v>
      </c>
      <c r="C4116" s="51" t="s">
        <v>4514</v>
      </c>
      <c r="D4116" s="51"/>
    </row>
    <row r="4117" spans="1:4">
      <c r="A4117" s="51">
        <v>9498</v>
      </c>
      <c r="B4117" s="51" t="s">
        <v>4515</v>
      </c>
      <c r="C4117" s="51" t="s">
        <v>4515</v>
      </c>
      <c r="D4117" s="51"/>
    </row>
    <row r="4118" spans="1:4">
      <c r="A4118" s="51">
        <v>9485</v>
      </c>
      <c r="B4118" s="51" t="s">
        <v>4516</v>
      </c>
      <c r="C4118" s="51" t="s">
        <v>4517</v>
      </c>
      <c r="D4118" s="51"/>
    </row>
    <row r="4119" spans="1:4">
      <c r="A4119" s="51">
        <v>9492</v>
      </c>
      <c r="B4119" s="51" t="s">
        <v>4517</v>
      </c>
      <c r="C4119" s="51" t="s">
        <v>4517</v>
      </c>
      <c r="D4119" s="51"/>
    </row>
    <row r="4120" spans="1:4">
      <c r="A4120" s="51">
        <v>9486</v>
      </c>
      <c r="B4120" s="51" t="s">
        <v>4518</v>
      </c>
      <c r="C4120" s="51" t="s">
        <v>4519</v>
      </c>
      <c r="D4120" s="51"/>
    </row>
    <row r="4121" spans="1:4">
      <c r="A4121" s="51">
        <v>9493</v>
      </c>
      <c r="B4121" s="51" t="s">
        <v>4520</v>
      </c>
      <c r="C4121" s="51" t="s">
        <v>4519</v>
      </c>
      <c r="D4121" s="51"/>
    </row>
    <row r="4122" spans="1:4">
      <c r="A4122" s="51">
        <v>9487</v>
      </c>
      <c r="B4122" s="51" t="s">
        <v>4521</v>
      </c>
      <c r="C4122" s="51" t="s">
        <v>4522</v>
      </c>
      <c r="D4122" s="51"/>
    </row>
    <row r="4123" spans="1:4">
      <c r="A4123" s="51">
        <v>9491</v>
      </c>
      <c r="B4123" s="51" t="s">
        <v>4523</v>
      </c>
      <c r="C4123" s="51" t="s">
        <v>4523</v>
      </c>
      <c r="D4123" s="51"/>
    </row>
    <row r="4124" spans="1:4">
      <c r="A4124" s="51">
        <v>9488</v>
      </c>
      <c r="B4124" s="51" t="s">
        <v>4524</v>
      </c>
      <c r="C4124" s="51" t="s">
        <v>4524</v>
      </c>
      <c r="D4124" s="51"/>
    </row>
    <row r="4125" spans="1:4">
      <c r="A4125" s="51">
        <v>9999</v>
      </c>
      <c r="B4125" s="51" t="s">
        <v>4525</v>
      </c>
      <c r="C4125" s="51" t="s">
        <v>4525</v>
      </c>
      <c r="D4125" s="51" t="s">
        <v>377</v>
      </c>
    </row>
    <row r="4126" spans="1:4">
      <c r="A4126" s="51">
        <v>9999</v>
      </c>
      <c r="B4126" s="51" t="s">
        <v>4526</v>
      </c>
      <c r="C4126" s="51" t="s">
        <v>4526</v>
      </c>
      <c r="D4126" s="51" t="s">
        <v>377</v>
      </c>
    </row>
    <row r="4127" spans="1:4">
      <c r="A4127" s="51">
        <v>9999</v>
      </c>
      <c r="B4127" s="51" t="s">
        <v>4527</v>
      </c>
      <c r="C4127" s="51" t="s">
        <v>4528</v>
      </c>
      <c r="D4127" s="51" t="s">
        <v>377</v>
      </c>
    </row>
    <row r="4128" spans="1:4">
      <c r="B4128" s="52">
        <v>44749</v>
      </c>
      <c r="C4128" s="53" t="s">
        <v>4529</v>
      </c>
    </row>
  </sheetData>
  <hyperlinks>
    <hyperlink ref="C4128" r:id="rId1" xr:uid="{71C38AF2-6A0F-4DCA-A43B-4B8491624530}"/>
  </hyperlinks>
  <pageMargins left="0.7" right="0.7" top="0.75" bottom="0.75" header="0.3" footer="0.3"/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11CC-7083-405B-8D2A-5A4797DF10EE}">
  <dimension ref="A1:F140"/>
  <sheetViews>
    <sheetView topLeftCell="A73" zoomScale="85" zoomScaleNormal="85" workbookViewId="0">
      <selection activeCell="B107" sqref="B107"/>
    </sheetView>
  </sheetViews>
  <sheetFormatPr defaultColWidth="9.109375" defaultRowHeight="14.4"/>
  <cols>
    <col min="2" max="4" width="50.6640625" customWidth="1"/>
  </cols>
  <sheetData>
    <row r="1" spans="1:5">
      <c r="A1" s="28">
        <v>1</v>
      </c>
      <c r="B1" s="29" t="s">
        <v>12</v>
      </c>
      <c r="C1" s="29" t="s">
        <v>13</v>
      </c>
      <c r="D1" s="29" t="s">
        <v>14</v>
      </c>
      <c r="E1" s="73" t="s">
        <v>4539</v>
      </c>
    </row>
    <row r="2" spans="1:5">
      <c r="A2" s="28">
        <v>2</v>
      </c>
      <c r="B2" s="29" t="s">
        <v>4894</v>
      </c>
      <c r="C2" s="29" t="s">
        <v>4700</v>
      </c>
      <c r="D2" s="29" t="s">
        <v>4618</v>
      </c>
      <c r="E2" s="73" t="s">
        <v>4539</v>
      </c>
    </row>
    <row r="3" spans="1:5">
      <c r="A3" s="28">
        <v>3</v>
      </c>
      <c r="B3" s="29" t="s">
        <v>15</v>
      </c>
      <c r="C3" s="29" t="s">
        <v>16</v>
      </c>
      <c r="D3" s="29" t="s">
        <v>17</v>
      </c>
      <c r="E3" s="73" t="s">
        <v>4539</v>
      </c>
    </row>
    <row r="4" spans="1:5">
      <c r="A4" s="28">
        <v>4</v>
      </c>
      <c r="B4" s="29" t="s">
        <v>18</v>
      </c>
      <c r="C4" s="29" t="s">
        <v>19</v>
      </c>
      <c r="D4" s="29" t="s">
        <v>20</v>
      </c>
      <c r="E4" s="73" t="s">
        <v>4539</v>
      </c>
    </row>
    <row r="5" spans="1:5">
      <c r="A5" s="28">
        <v>5</v>
      </c>
      <c r="B5" s="29" t="s">
        <v>1</v>
      </c>
      <c r="C5" s="29" t="s">
        <v>70</v>
      </c>
      <c r="D5" s="29" t="s">
        <v>5095</v>
      </c>
      <c r="E5" s="73" t="s">
        <v>4539</v>
      </c>
    </row>
    <row r="6" spans="1:5">
      <c r="A6" s="28">
        <v>6</v>
      </c>
      <c r="B6" s="29" t="s">
        <v>4543</v>
      </c>
      <c r="C6" s="29" t="s">
        <v>4573</v>
      </c>
      <c r="D6" s="29" t="s">
        <v>4616</v>
      </c>
      <c r="E6" s="73" t="s">
        <v>4539</v>
      </c>
    </row>
    <row r="7" spans="1:5" ht="15" customHeight="1">
      <c r="A7" s="28">
        <v>7</v>
      </c>
      <c r="B7" s="29" t="s">
        <v>4574</v>
      </c>
      <c r="C7" s="29" t="s">
        <v>4575</v>
      </c>
      <c r="D7" s="29" t="s">
        <v>4617</v>
      </c>
      <c r="E7" s="73" t="s">
        <v>4539</v>
      </c>
    </row>
    <row r="8" spans="1:5">
      <c r="A8" s="28">
        <v>8</v>
      </c>
      <c r="B8" s="29" t="s">
        <v>4666</v>
      </c>
      <c r="C8" s="29" t="s">
        <v>4665</v>
      </c>
      <c r="D8" s="29" t="s">
        <v>4664</v>
      </c>
      <c r="E8" s="73" t="s">
        <v>4539</v>
      </c>
    </row>
    <row r="9" spans="1:5">
      <c r="A9" s="28">
        <v>9</v>
      </c>
      <c r="B9" s="29" t="s">
        <v>30</v>
      </c>
      <c r="C9" s="29" t="s">
        <v>31</v>
      </c>
      <c r="D9" s="29" t="s">
        <v>32</v>
      </c>
      <c r="E9" s="73" t="s">
        <v>4539</v>
      </c>
    </row>
    <row r="10" spans="1:5">
      <c r="A10" s="28">
        <v>10</v>
      </c>
      <c r="B10" s="29" t="s">
        <v>4690</v>
      </c>
      <c r="C10" s="60" t="s">
        <v>4691</v>
      </c>
      <c r="D10" s="29" t="s">
        <v>4692</v>
      </c>
      <c r="E10" s="73" t="s">
        <v>4539</v>
      </c>
    </row>
    <row r="11" spans="1:5">
      <c r="A11" s="28">
        <v>11</v>
      </c>
      <c r="B11" s="29" t="s">
        <v>4533</v>
      </c>
      <c r="C11" s="29" t="s">
        <v>4534</v>
      </c>
      <c r="D11" s="29" t="s">
        <v>5096</v>
      </c>
      <c r="E11" s="73" t="s">
        <v>4539</v>
      </c>
    </row>
    <row r="12" spans="1:5">
      <c r="A12" s="28">
        <v>12</v>
      </c>
      <c r="B12" s="29" t="s">
        <v>4535</v>
      </c>
      <c r="C12" s="29" t="s">
        <v>4536</v>
      </c>
      <c r="D12" s="29" t="s">
        <v>4537</v>
      </c>
      <c r="E12" s="73" t="s">
        <v>4539</v>
      </c>
    </row>
    <row r="13" spans="1:5">
      <c r="A13" s="28">
        <v>13</v>
      </c>
      <c r="B13" s="29" t="s">
        <v>27</v>
      </c>
      <c r="C13" s="29" t="s">
        <v>28</v>
      </c>
      <c r="D13" s="29" t="s">
        <v>29</v>
      </c>
      <c r="E13" s="73" t="s">
        <v>4539</v>
      </c>
    </row>
    <row r="14" spans="1:5">
      <c r="A14" s="28">
        <v>14</v>
      </c>
      <c r="B14" s="29" t="s">
        <v>33</v>
      </c>
      <c r="C14" s="29" t="s">
        <v>34</v>
      </c>
      <c r="D14" s="29" t="s">
        <v>35</v>
      </c>
      <c r="E14" s="73" t="s">
        <v>4539</v>
      </c>
    </row>
    <row r="15" spans="1:5">
      <c r="A15" s="28">
        <v>15</v>
      </c>
      <c r="B15" s="29"/>
      <c r="C15" s="60"/>
      <c r="D15" s="29"/>
      <c r="E15" s="73" t="s">
        <v>4539</v>
      </c>
    </row>
    <row r="16" spans="1:5">
      <c r="A16" s="28">
        <v>16</v>
      </c>
      <c r="B16" s="29" t="s">
        <v>21</v>
      </c>
      <c r="C16" s="29" t="s">
        <v>8</v>
      </c>
      <c r="D16" s="29" t="s">
        <v>5097</v>
      </c>
      <c r="E16" s="73" t="s">
        <v>4539</v>
      </c>
    </row>
    <row r="17" spans="1:5">
      <c r="A17" s="28">
        <v>17</v>
      </c>
      <c r="B17" s="29" t="s">
        <v>4614</v>
      </c>
      <c r="C17" s="29" t="s">
        <v>4613</v>
      </c>
      <c r="D17" s="29" t="s">
        <v>4615</v>
      </c>
      <c r="E17" s="73" t="s">
        <v>4539</v>
      </c>
    </row>
    <row r="18" spans="1:5">
      <c r="A18" s="28">
        <v>18</v>
      </c>
      <c r="B18" s="29" t="s">
        <v>4604</v>
      </c>
      <c r="C18" s="29" t="s">
        <v>4611</v>
      </c>
      <c r="D18" s="29" t="s">
        <v>4619</v>
      </c>
      <c r="E18" s="73" t="s">
        <v>4539</v>
      </c>
    </row>
    <row r="19" spans="1:5">
      <c r="A19" s="28">
        <v>19</v>
      </c>
      <c r="B19" s="29" t="s">
        <v>4610</v>
      </c>
      <c r="C19" s="29" t="s">
        <v>4612</v>
      </c>
      <c r="D19" s="29" t="s">
        <v>4620</v>
      </c>
      <c r="E19" s="73" t="s">
        <v>4539</v>
      </c>
    </row>
    <row r="20" spans="1:5">
      <c r="A20" s="28">
        <v>20</v>
      </c>
      <c r="B20" s="29" t="s">
        <v>4570</v>
      </c>
      <c r="C20" s="29" t="s">
        <v>4693</v>
      </c>
      <c r="D20" s="29" t="s">
        <v>5099</v>
      </c>
      <c r="E20" s="73" t="s">
        <v>4539</v>
      </c>
    </row>
    <row r="21" spans="1:5">
      <c r="A21" s="28">
        <v>21</v>
      </c>
      <c r="B21" s="29" t="s">
        <v>4585</v>
      </c>
      <c r="C21" s="29" t="s">
        <v>4586</v>
      </c>
      <c r="D21" s="29" t="s">
        <v>5098</v>
      </c>
      <c r="E21" s="73" t="s">
        <v>4539</v>
      </c>
    </row>
    <row r="22" spans="1:5">
      <c r="A22" s="28">
        <v>22</v>
      </c>
      <c r="B22" s="29" t="s">
        <v>4594</v>
      </c>
      <c r="C22" s="29" t="s">
        <v>23</v>
      </c>
      <c r="D22" s="29" t="s">
        <v>24</v>
      </c>
      <c r="E22" s="73" t="s">
        <v>4539</v>
      </c>
    </row>
    <row r="23" spans="1:5">
      <c r="A23" s="28">
        <v>23</v>
      </c>
      <c r="B23" s="29" t="s">
        <v>38</v>
      </c>
      <c r="C23" s="29" t="s">
        <v>25</v>
      </c>
      <c r="D23" s="29" t="s">
        <v>4621</v>
      </c>
      <c r="E23" s="73" t="s">
        <v>4539</v>
      </c>
    </row>
    <row r="24" spans="1:5">
      <c r="A24" s="28">
        <v>24</v>
      </c>
      <c r="B24" s="29" t="s">
        <v>4883</v>
      </c>
      <c r="C24" s="29" t="s">
        <v>36</v>
      </c>
      <c r="D24" s="29" t="s">
        <v>37</v>
      </c>
      <c r="E24" s="73" t="s">
        <v>4539</v>
      </c>
    </row>
    <row r="25" spans="1:5">
      <c r="A25" s="28">
        <v>25</v>
      </c>
      <c r="B25" s="29" t="s">
        <v>5130</v>
      </c>
      <c r="C25" s="29" t="s">
        <v>5131</v>
      </c>
      <c r="D25" s="29" t="s">
        <v>5128</v>
      </c>
      <c r="E25" s="73" t="s">
        <v>4539</v>
      </c>
    </row>
    <row r="26" spans="1:5">
      <c r="A26" s="28">
        <v>26</v>
      </c>
      <c r="B26" s="29"/>
      <c r="C26" s="29"/>
      <c r="D26" s="29"/>
      <c r="E26" s="73" t="s">
        <v>4539</v>
      </c>
    </row>
    <row r="27" spans="1:5">
      <c r="A27" s="28">
        <v>27</v>
      </c>
      <c r="B27" s="29"/>
      <c r="C27" s="29"/>
      <c r="D27" s="29"/>
      <c r="E27" s="73" t="s">
        <v>4539</v>
      </c>
    </row>
    <row r="28" spans="1:5">
      <c r="A28" s="28">
        <v>28</v>
      </c>
      <c r="B28" s="29" t="s">
        <v>4895</v>
      </c>
      <c r="C28" s="29" t="s">
        <v>5132</v>
      </c>
      <c r="D28" s="29" t="s">
        <v>5129</v>
      </c>
      <c r="E28" s="73" t="s">
        <v>4539</v>
      </c>
    </row>
    <row r="29" spans="1:5">
      <c r="A29" s="28">
        <v>29</v>
      </c>
      <c r="B29" s="29" t="s">
        <v>4872</v>
      </c>
      <c r="C29" s="29" t="s">
        <v>5058</v>
      </c>
      <c r="D29" s="29" t="s">
        <v>5100</v>
      </c>
      <c r="E29" s="73" t="s">
        <v>4539</v>
      </c>
    </row>
    <row r="30" spans="1:5">
      <c r="A30" s="28">
        <v>30</v>
      </c>
      <c r="B30" s="29" t="s">
        <v>4893</v>
      </c>
      <c r="C30" s="29" t="s">
        <v>5055</v>
      </c>
      <c r="D30" s="29" t="s">
        <v>5056</v>
      </c>
      <c r="E30" s="73" t="s">
        <v>4539</v>
      </c>
    </row>
    <row r="31" spans="1:5">
      <c r="A31" s="28">
        <v>31</v>
      </c>
      <c r="E31" s="73" t="s">
        <v>4539</v>
      </c>
    </row>
    <row r="32" spans="1:5">
      <c r="A32" s="28">
        <v>32</v>
      </c>
      <c r="B32" s="29" t="s">
        <v>5113</v>
      </c>
      <c r="C32" s="29" t="s">
        <v>5114</v>
      </c>
      <c r="D32" s="29" t="s">
        <v>5115</v>
      </c>
      <c r="E32" s="73" t="s">
        <v>4539</v>
      </c>
    </row>
    <row r="33" spans="1:5">
      <c r="A33" s="28">
        <v>33</v>
      </c>
      <c r="B33" s="29" t="s">
        <v>5108</v>
      </c>
      <c r="C33" s="29" t="s">
        <v>5111</v>
      </c>
      <c r="D33" s="29" t="s">
        <v>5116</v>
      </c>
      <c r="E33" s="73" t="s">
        <v>4539</v>
      </c>
    </row>
    <row r="34" spans="1:5">
      <c r="A34" s="28">
        <v>34</v>
      </c>
      <c r="B34" s="29" t="s">
        <v>5109</v>
      </c>
      <c r="C34" s="29" t="s">
        <v>5110</v>
      </c>
      <c r="D34" s="29" t="s">
        <v>5117</v>
      </c>
      <c r="E34" s="73" t="s">
        <v>4539</v>
      </c>
    </row>
    <row r="35" spans="1:5">
      <c r="A35" s="28">
        <v>35</v>
      </c>
      <c r="B35" s="29"/>
      <c r="C35" s="29"/>
      <c r="D35" s="29"/>
      <c r="E35" s="73" t="s">
        <v>4539</v>
      </c>
    </row>
    <row r="36" spans="1:5">
      <c r="A36" s="28">
        <v>36</v>
      </c>
      <c r="B36" s="29"/>
      <c r="C36" s="29"/>
      <c r="D36" s="29"/>
      <c r="E36" s="73" t="s">
        <v>4539</v>
      </c>
    </row>
    <row r="37" spans="1:5">
      <c r="A37" s="28">
        <v>37</v>
      </c>
      <c r="B37" s="29"/>
      <c r="C37" s="29"/>
      <c r="D37" s="29"/>
      <c r="E37" s="73" t="s">
        <v>4539</v>
      </c>
    </row>
    <row r="38" spans="1:5">
      <c r="A38" s="28">
        <v>38</v>
      </c>
      <c r="B38" s="29"/>
      <c r="C38" s="29"/>
      <c r="D38" s="29"/>
      <c r="E38" s="73" t="s">
        <v>4539</v>
      </c>
    </row>
    <row r="39" spans="1:5">
      <c r="A39" s="28">
        <v>39</v>
      </c>
      <c r="B39" s="29"/>
      <c r="C39" s="29"/>
      <c r="D39" s="29"/>
      <c r="E39" s="73" t="s">
        <v>4539</v>
      </c>
    </row>
    <row r="40" spans="1:5">
      <c r="A40" s="28">
        <v>40</v>
      </c>
      <c r="E40" s="73" t="s">
        <v>4539</v>
      </c>
    </row>
    <row r="41" spans="1:5">
      <c r="A41" s="28">
        <v>41</v>
      </c>
      <c r="B41" s="29"/>
      <c r="C41" s="29"/>
      <c r="D41" s="29"/>
      <c r="E41" s="73" t="s">
        <v>4539</v>
      </c>
    </row>
    <row r="42" spans="1:5">
      <c r="A42" s="28">
        <v>42</v>
      </c>
      <c r="E42" s="73" t="s">
        <v>4539</v>
      </c>
    </row>
    <row r="43" spans="1:5">
      <c r="A43" s="28">
        <v>43</v>
      </c>
      <c r="B43" s="29"/>
      <c r="C43" s="29"/>
      <c r="D43" s="29"/>
      <c r="E43" s="73" t="s">
        <v>4539</v>
      </c>
    </row>
    <row r="44" spans="1:5">
      <c r="A44" s="28">
        <v>44</v>
      </c>
      <c r="B44" s="29"/>
      <c r="C44" s="29"/>
      <c r="D44" s="29"/>
      <c r="E44" s="73" t="s">
        <v>4539</v>
      </c>
    </row>
    <row r="45" spans="1:5">
      <c r="A45" s="28">
        <v>45</v>
      </c>
      <c r="E45" s="73" t="s">
        <v>4539</v>
      </c>
    </row>
    <row r="46" spans="1:5">
      <c r="A46" s="28">
        <v>46</v>
      </c>
      <c r="E46" s="73" t="s">
        <v>4539</v>
      </c>
    </row>
    <row r="47" spans="1:5">
      <c r="A47" s="28">
        <v>47</v>
      </c>
      <c r="B47" s="29"/>
      <c r="C47" s="29"/>
      <c r="D47" s="29"/>
      <c r="E47" s="73" t="s">
        <v>4539</v>
      </c>
    </row>
    <row r="48" spans="1:5">
      <c r="A48" s="28">
        <v>48</v>
      </c>
      <c r="E48" s="73" t="s">
        <v>4539</v>
      </c>
    </row>
    <row r="49" spans="1:5">
      <c r="A49" s="28">
        <v>49</v>
      </c>
      <c r="E49" s="73" t="s">
        <v>4539</v>
      </c>
    </row>
    <row r="50" spans="1:5">
      <c r="A50" s="28">
        <v>50</v>
      </c>
      <c r="B50" s="29"/>
      <c r="C50" s="29"/>
      <c r="D50" s="29"/>
      <c r="E50" s="73" t="s">
        <v>4539</v>
      </c>
    </row>
    <row r="51" spans="1:5">
      <c r="A51" s="28">
        <v>51</v>
      </c>
      <c r="B51" s="29"/>
      <c r="C51" s="29"/>
      <c r="D51" s="29"/>
      <c r="E51" s="73" t="s">
        <v>4539</v>
      </c>
    </row>
    <row r="52" spans="1:5">
      <c r="A52" s="28">
        <v>52</v>
      </c>
      <c r="B52" s="29"/>
      <c r="C52" s="29"/>
      <c r="D52" s="29"/>
      <c r="E52" s="73" t="s">
        <v>4539</v>
      </c>
    </row>
    <row r="53" spans="1:5">
      <c r="A53" s="28">
        <v>53</v>
      </c>
      <c r="B53" s="29"/>
      <c r="C53" s="29"/>
      <c r="D53" s="29"/>
      <c r="E53" s="73" t="s">
        <v>4539</v>
      </c>
    </row>
    <row r="54" spans="1:5">
      <c r="A54" s="28">
        <v>54</v>
      </c>
      <c r="B54" s="29"/>
      <c r="C54" s="29"/>
      <c r="D54" s="29"/>
      <c r="E54" s="73" t="s">
        <v>4539</v>
      </c>
    </row>
    <row r="55" spans="1:5">
      <c r="A55" s="28">
        <v>55</v>
      </c>
      <c r="B55" s="29"/>
      <c r="C55" s="29"/>
      <c r="D55" s="29"/>
      <c r="E55" s="73" t="s">
        <v>4539</v>
      </c>
    </row>
    <row r="56" spans="1:5">
      <c r="A56" s="28">
        <v>56</v>
      </c>
      <c r="B56" s="29"/>
      <c r="C56" s="29"/>
      <c r="D56" s="29"/>
      <c r="E56" s="73" t="s">
        <v>4539</v>
      </c>
    </row>
    <row r="57" spans="1:5">
      <c r="A57" s="28">
        <v>57</v>
      </c>
      <c r="B57" s="29"/>
      <c r="C57" s="29"/>
      <c r="D57" s="29"/>
      <c r="E57" s="73" t="s">
        <v>4539</v>
      </c>
    </row>
    <row r="58" spans="1:5">
      <c r="A58" s="28">
        <v>58</v>
      </c>
      <c r="B58" s="29"/>
      <c r="C58" s="29"/>
      <c r="D58" s="29"/>
      <c r="E58" s="73" t="s">
        <v>4539</v>
      </c>
    </row>
    <row r="59" spans="1:5">
      <c r="A59" s="28">
        <v>59</v>
      </c>
      <c r="B59" s="29"/>
      <c r="C59" s="29"/>
      <c r="D59" s="29"/>
      <c r="E59" s="73" t="s">
        <v>4539</v>
      </c>
    </row>
    <row r="60" spans="1:5">
      <c r="A60" s="28">
        <v>60</v>
      </c>
      <c r="B60" s="29"/>
      <c r="C60" s="29"/>
      <c r="D60" s="29"/>
      <c r="E60" s="73" t="s">
        <v>4539</v>
      </c>
    </row>
    <row r="61" spans="1:5">
      <c r="A61" s="28">
        <v>61</v>
      </c>
      <c r="B61" s="29"/>
      <c r="C61" s="29"/>
      <c r="D61" s="29"/>
      <c r="E61" s="73" t="s">
        <v>4539</v>
      </c>
    </row>
    <row r="62" spans="1:5">
      <c r="A62" s="28">
        <v>62</v>
      </c>
      <c r="B62" s="29"/>
      <c r="C62" s="29"/>
      <c r="D62" s="29"/>
      <c r="E62" s="73" t="s">
        <v>4539</v>
      </c>
    </row>
    <row r="63" spans="1:5">
      <c r="A63" s="28">
        <v>63</v>
      </c>
      <c r="B63" s="29"/>
      <c r="C63" s="29"/>
      <c r="D63" s="29"/>
      <c r="E63" s="73" t="s">
        <v>4539</v>
      </c>
    </row>
    <row r="64" spans="1:5">
      <c r="A64" s="28">
        <v>64</v>
      </c>
      <c r="B64" s="29"/>
      <c r="C64" s="29"/>
      <c r="D64" s="29"/>
      <c r="E64" s="73" t="s">
        <v>4539</v>
      </c>
    </row>
    <row r="65" spans="1:5">
      <c r="A65" s="28">
        <v>65</v>
      </c>
      <c r="B65" s="29"/>
      <c r="C65" s="29"/>
      <c r="D65" s="29"/>
      <c r="E65" s="73" t="s">
        <v>4539</v>
      </c>
    </row>
    <row r="66" spans="1:5">
      <c r="A66" s="28">
        <v>66</v>
      </c>
      <c r="B66" s="29"/>
      <c r="C66" s="29"/>
      <c r="D66" s="29"/>
      <c r="E66" s="73" t="s">
        <v>4539</v>
      </c>
    </row>
    <row r="67" spans="1:5">
      <c r="A67" s="28">
        <v>67</v>
      </c>
      <c r="B67" s="29"/>
      <c r="C67" s="29"/>
      <c r="D67" s="29"/>
      <c r="E67" s="73" t="s">
        <v>4539</v>
      </c>
    </row>
    <row r="68" spans="1:5">
      <c r="A68" s="28">
        <v>68</v>
      </c>
      <c r="B68" s="29"/>
      <c r="C68" s="29"/>
      <c r="D68" s="29"/>
      <c r="E68" s="73" t="s">
        <v>4539</v>
      </c>
    </row>
    <row r="69" spans="1:5">
      <c r="A69" s="28">
        <v>69</v>
      </c>
      <c r="B69" s="29"/>
      <c r="E69" s="73" t="s">
        <v>4539</v>
      </c>
    </row>
    <row r="70" spans="1:5">
      <c r="A70" s="28">
        <v>70</v>
      </c>
      <c r="B70" s="29" t="s">
        <v>4570</v>
      </c>
      <c r="C70" s="29" t="s">
        <v>4579</v>
      </c>
      <c r="D70" s="29" t="s">
        <v>5101</v>
      </c>
      <c r="E70" s="72" t="s">
        <v>4885</v>
      </c>
    </row>
    <row r="71" spans="1:5">
      <c r="A71" s="28">
        <v>71</v>
      </c>
      <c r="B71" s="29" t="s">
        <v>15</v>
      </c>
      <c r="C71" s="29" t="s">
        <v>4622</v>
      </c>
      <c r="D71" s="29" t="s">
        <v>4668</v>
      </c>
      <c r="E71" s="72" t="s">
        <v>4885</v>
      </c>
    </row>
    <row r="72" spans="1:5">
      <c r="A72" s="28">
        <v>72</v>
      </c>
      <c r="B72" s="29" t="s">
        <v>4576</v>
      </c>
      <c r="C72" s="29" t="s">
        <v>4577</v>
      </c>
      <c r="D72" s="29" t="s">
        <v>4669</v>
      </c>
      <c r="E72" s="72" t="s">
        <v>4885</v>
      </c>
    </row>
    <row r="73" spans="1:5">
      <c r="A73" s="28">
        <v>73</v>
      </c>
      <c r="B73" s="29" t="s">
        <v>9</v>
      </c>
      <c r="C73" s="29" t="s">
        <v>39</v>
      </c>
      <c r="D73" s="29" t="s">
        <v>40</v>
      </c>
      <c r="E73" s="72" t="s">
        <v>4885</v>
      </c>
    </row>
    <row r="74" spans="1:5">
      <c r="A74" s="28">
        <v>74</v>
      </c>
      <c r="B74" s="29" t="s">
        <v>4909</v>
      </c>
      <c r="C74" s="30" t="s">
        <v>4910</v>
      </c>
      <c r="D74" s="29" t="s">
        <v>5102</v>
      </c>
      <c r="E74" s="72" t="s">
        <v>4885</v>
      </c>
    </row>
    <row r="75" spans="1:5">
      <c r="A75" s="28">
        <v>75</v>
      </c>
      <c r="B75" s="29" t="s">
        <v>4580</v>
      </c>
      <c r="C75" s="29" t="s">
        <v>4581</v>
      </c>
      <c r="D75" s="29" t="s">
        <v>4670</v>
      </c>
      <c r="E75" s="72" t="s">
        <v>4885</v>
      </c>
    </row>
    <row r="76" spans="1:5">
      <c r="A76" s="28">
        <v>76</v>
      </c>
      <c r="B76" s="29"/>
      <c r="C76" s="29"/>
      <c r="D76" s="29"/>
      <c r="E76" s="72" t="s">
        <v>4885</v>
      </c>
    </row>
    <row r="77" spans="1:5">
      <c r="A77" s="28">
        <v>77</v>
      </c>
      <c r="B77" s="29"/>
      <c r="C77" s="29"/>
      <c r="D77" s="29"/>
      <c r="E77" s="72" t="s">
        <v>4885</v>
      </c>
    </row>
    <row r="78" spans="1:5">
      <c r="A78" s="28">
        <v>78</v>
      </c>
      <c r="B78" s="29"/>
      <c r="C78" s="29"/>
      <c r="D78" s="29"/>
      <c r="E78" s="72" t="s">
        <v>4885</v>
      </c>
    </row>
    <row r="79" spans="1:5">
      <c r="A79" s="28">
        <v>79</v>
      </c>
      <c r="B79" s="29" t="s">
        <v>5</v>
      </c>
      <c r="C79" s="29" t="s">
        <v>4598</v>
      </c>
      <c r="D79" s="29" t="s">
        <v>4599</v>
      </c>
      <c r="E79" s="72" t="s">
        <v>4885</v>
      </c>
    </row>
    <row r="80" spans="1:5">
      <c r="A80" s="28">
        <v>80</v>
      </c>
      <c r="B80" s="29"/>
      <c r="C80" s="29"/>
      <c r="D80" s="29"/>
      <c r="E80" s="72" t="s">
        <v>4885</v>
      </c>
    </row>
    <row r="81" spans="1:6">
      <c r="A81" s="28">
        <v>81</v>
      </c>
      <c r="B81" s="29" t="s">
        <v>4960</v>
      </c>
      <c r="C81" s="29" t="s">
        <v>4961</v>
      </c>
      <c r="D81" s="29" t="s">
        <v>5043</v>
      </c>
      <c r="E81" s="72" t="s">
        <v>4885</v>
      </c>
    </row>
    <row r="82" spans="1:6">
      <c r="A82" s="28">
        <v>82</v>
      </c>
      <c r="B82" s="29" t="s">
        <v>4937</v>
      </c>
      <c r="C82" s="29" t="s">
        <v>5059</v>
      </c>
      <c r="D82" s="29" t="s">
        <v>5062</v>
      </c>
      <c r="E82" s="72" t="s">
        <v>4885</v>
      </c>
    </row>
    <row r="83" spans="1:6">
      <c r="A83" s="28">
        <v>83</v>
      </c>
      <c r="B83" s="29" t="s">
        <v>4938</v>
      </c>
      <c r="C83" s="29" t="s">
        <v>5060</v>
      </c>
      <c r="D83" s="29" t="s">
        <v>5063</v>
      </c>
      <c r="E83" s="72" t="s">
        <v>4885</v>
      </c>
    </row>
    <row r="84" spans="1:6">
      <c r="A84" s="28">
        <v>84</v>
      </c>
      <c r="B84" s="29" t="s">
        <v>4939</v>
      </c>
      <c r="C84" s="29" t="s">
        <v>5061</v>
      </c>
      <c r="D84" s="29" t="s">
        <v>5064</v>
      </c>
      <c r="E84" s="72" t="s">
        <v>4885</v>
      </c>
    </row>
    <row r="85" spans="1:6">
      <c r="A85" s="28">
        <v>85</v>
      </c>
      <c r="B85" s="29" t="s">
        <v>4571</v>
      </c>
      <c r="C85" s="29" t="s">
        <v>4572</v>
      </c>
      <c r="D85" s="29" t="s">
        <v>4671</v>
      </c>
      <c r="E85" s="72" t="s">
        <v>4885</v>
      </c>
    </row>
    <row r="86" spans="1:6">
      <c r="A86" s="28">
        <v>86</v>
      </c>
      <c r="B86" s="29" t="s">
        <v>4872</v>
      </c>
      <c r="C86" s="29" t="s">
        <v>5058</v>
      </c>
      <c r="D86" s="29" t="s">
        <v>5057</v>
      </c>
      <c r="E86" s="72" t="s">
        <v>4885</v>
      </c>
      <c r="F86" s="226">
        <v>29</v>
      </c>
    </row>
    <row r="87" spans="1:6">
      <c r="A87" s="28">
        <v>87</v>
      </c>
      <c r="B87" s="29" t="s">
        <v>4587</v>
      </c>
      <c r="C87" s="29" t="s">
        <v>4588</v>
      </c>
      <c r="D87" s="29" t="s">
        <v>4672</v>
      </c>
      <c r="E87" s="72" t="s">
        <v>4885</v>
      </c>
    </row>
    <row r="88" spans="1:6">
      <c r="A88" s="28">
        <v>88</v>
      </c>
      <c r="B88" s="29" t="s">
        <v>4590</v>
      </c>
      <c r="C88" s="29" t="s">
        <v>4591</v>
      </c>
      <c r="D88" s="29" t="s">
        <v>5103</v>
      </c>
      <c r="E88" s="72" t="s">
        <v>4885</v>
      </c>
    </row>
    <row r="89" spans="1:6">
      <c r="A89" s="28">
        <v>89</v>
      </c>
      <c r="B89" s="29" t="s">
        <v>4936</v>
      </c>
      <c r="C89" s="29" t="s">
        <v>5065</v>
      </c>
      <c r="D89" s="29" t="s">
        <v>5104</v>
      </c>
      <c r="E89" s="72" t="s">
        <v>4885</v>
      </c>
    </row>
    <row r="90" spans="1:6">
      <c r="A90" s="28">
        <v>90</v>
      </c>
      <c r="B90" s="29" t="s">
        <v>4569</v>
      </c>
      <c r="C90" s="29" t="s">
        <v>4603</v>
      </c>
      <c r="D90" s="29" t="s">
        <v>4673</v>
      </c>
      <c r="E90" s="72" t="s">
        <v>4885</v>
      </c>
    </row>
    <row r="91" spans="1:6">
      <c r="A91" s="28">
        <v>91</v>
      </c>
      <c r="B91" s="29" t="s">
        <v>4904</v>
      </c>
      <c r="C91" s="29" t="s">
        <v>4679</v>
      </c>
      <c r="D91" s="29" t="s">
        <v>4680</v>
      </c>
      <c r="E91" s="72" t="s">
        <v>4885</v>
      </c>
    </row>
    <row r="92" spans="1:6">
      <c r="A92" s="28">
        <v>92</v>
      </c>
      <c r="B92" s="29" t="s">
        <v>4606</v>
      </c>
      <c r="C92" s="29" t="s">
        <v>4629</v>
      </c>
      <c r="D92" s="29" t="s">
        <v>4678</v>
      </c>
      <c r="E92" s="72" t="s">
        <v>4885</v>
      </c>
    </row>
    <row r="93" spans="1:6">
      <c r="A93" s="28">
        <v>93</v>
      </c>
      <c r="B93" s="227" t="s">
        <v>4625</v>
      </c>
      <c r="C93" s="227" t="s">
        <v>4</v>
      </c>
      <c r="D93" s="227" t="s">
        <v>4</v>
      </c>
      <c r="E93" s="72" t="s">
        <v>4885</v>
      </c>
    </row>
    <row r="94" spans="1:6">
      <c r="A94" s="28">
        <v>94</v>
      </c>
      <c r="B94" s="29" t="s">
        <v>4940</v>
      </c>
      <c r="C94" s="29" t="s">
        <v>5066</v>
      </c>
      <c r="D94" s="29" t="s">
        <v>5067</v>
      </c>
      <c r="E94" s="72" t="s">
        <v>4885</v>
      </c>
    </row>
    <row r="95" spans="1:6">
      <c r="A95" s="28">
        <v>95</v>
      </c>
      <c r="B95" s="29" t="s">
        <v>26</v>
      </c>
      <c r="C95" s="29" t="s">
        <v>4623</v>
      </c>
      <c r="D95" s="29" t="s">
        <v>5068</v>
      </c>
      <c r="E95" s="72" t="s">
        <v>4885</v>
      </c>
    </row>
    <row r="96" spans="1:6">
      <c r="A96" s="28">
        <v>96</v>
      </c>
      <c r="B96" s="29" t="s">
        <v>4626</v>
      </c>
      <c r="C96" s="29" t="s">
        <v>5069</v>
      </c>
      <c r="D96" s="29" t="s">
        <v>5070</v>
      </c>
      <c r="E96" s="72" t="s">
        <v>4885</v>
      </c>
    </row>
    <row r="97" spans="1:6">
      <c r="A97" s="28">
        <v>97</v>
      </c>
      <c r="B97" s="29" t="s">
        <v>4683</v>
      </c>
      <c r="C97" s="29" t="s">
        <v>4681</v>
      </c>
      <c r="D97" s="29" t="s">
        <v>4682</v>
      </c>
      <c r="E97" s="72" t="s">
        <v>4885</v>
      </c>
    </row>
    <row r="98" spans="1:6">
      <c r="A98" s="28">
        <v>98</v>
      </c>
      <c r="B98" s="29" t="s">
        <v>4903</v>
      </c>
      <c r="C98" s="29" t="s">
        <v>4689</v>
      </c>
      <c r="D98" s="29" t="s">
        <v>5105</v>
      </c>
      <c r="E98" s="72" t="s">
        <v>4885</v>
      </c>
    </row>
    <row r="99" spans="1:6">
      <c r="A99" s="28">
        <v>99</v>
      </c>
      <c r="B99" s="29" t="s">
        <v>7</v>
      </c>
      <c r="C99" s="29" t="s">
        <v>69</v>
      </c>
      <c r="D99" s="29" t="s">
        <v>4667</v>
      </c>
      <c r="E99" s="72" t="s">
        <v>4885</v>
      </c>
    </row>
    <row r="100" spans="1:6">
      <c r="A100" s="28">
        <v>100</v>
      </c>
      <c r="B100" s="29" t="s">
        <v>4532</v>
      </c>
      <c r="C100" s="29" t="s">
        <v>4538</v>
      </c>
      <c r="D100" s="29" t="s">
        <v>4674</v>
      </c>
      <c r="E100" s="72" t="s">
        <v>4885</v>
      </c>
    </row>
    <row r="101" spans="1:6">
      <c r="A101" s="28">
        <v>101</v>
      </c>
      <c r="B101" s="29" t="s">
        <v>41</v>
      </c>
      <c r="C101" s="29" t="s">
        <v>42</v>
      </c>
      <c r="D101" s="29" t="s">
        <v>4675</v>
      </c>
      <c r="E101" s="72" t="s">
        <v>4885</v>
      </c>
    </row>
    <row r="102" spans="1:6">
      <c r="A102" s="28">
        <v>102</v>
      </c>
      <c r="B102" s="29" t="s">
        <v>4593</v>
      </c>
      <c r="C102" s="29" t="s">
        <v>4677</v>
      </c>
      <c r="D102" s="29" t="s">
        <v>4676</v>
      </c>
      <c r="E102" s="72" t="s">
        <v>4885</v>
      </c>
    </row>
    <row r="103" spans="1:6">
      <c r="A103" s="28">
        <v>103</v>
      </c>
      <c r="B103" s="29" t="s">
        <v>22</v>
      </c>
      <c r="C103" s="29" t="s">
        <v>5071</v>
      </c>
      <c r="D103" s="29" t="s">
        <v>5072</v>
      </c>
      <c r="E103" s="72" t="s">
        <v>4885</v>
      </c>
    </row>
    <row r="104" spans="1:6">
      <c r="A104" s="28">
        <v>104</v>
      </c>
      <c r="B104" s="29" t="s">
        <v>5133</v>
      </c>
      <c r="C104" s="29" t="s">
        <v>5133</v>
      </c>
      <c r="D104" s="29" t="s">
        <v>5133</v>
      </c>
      <c r="E104" s="72" t="s">
        <v>4885</v>
      </c>
    </row>
    <row r="105" spans="1:6">
      <c r="A105" s="28">
        <v>105</v>
      </c>
      <c r="B105" s="29" t="s">
        <v>4697</v>
      </c>
      <c r="C105" s="29" t="s">
        <v>4698</v>
      </c>
      <c r="D105" s="29" t="s">
        <v>4699</v>
      </c>
      <c r="E105" s="72" t="s">
        <v>4885</v>
      </c>
    </row>
    <row r="106" spans="1:6">
      <c r="A106" s="28">
        <v>106</v>
      </c>
      <c r="B106" s="29" t="s">
        <v>4856</v>
      </c>
      <c r="C106" s="29" t="s">
        <v>4857</v>
      </c>
      <c r="D106" s="29" t="s">
        <v>5073</v>
      </c>
      <c r="E106" s="72" t="s">
        <v>4885</v>
      </c>
    </row>
    <row r="107" spans="1:6">
      <c r="A107" s="28">
        <v>107</v>
      </c>
      <c r="B107" s="29" t="s">
        <v>5134</v>
      </c>
      <c r="C107" s="29" t="s">
        <v>5135</v>
      </c>
      <c r="D107" s="29" t="s">
        <v>5136</v>
      </c>
      <c r="E107" s="72" t="s">
        <v>4885</v>
      </c>
    </row>
    <row r="108" spans="1:6">
      <c r="A108" s="28">
        <v>108</v>
      </c>
      <c r="B108" s="29" t="s">
        <v>38</v>
      </c>
      <c r="C108" s="29" t="s">
        <v>25</v>
      </c>
      <c r="D108" s="29" t="s">
        <v>4621</v>
      </c>
      <c r="E108" s="72" t="s">
        <v>4885</v>
      </c>
    </row>
    <row r="109" spans="1:6">
      <c r="A109" s="28">
        <v>109</v>
      </c>
      <c r="B109" s="29" t="s">
        <v>4930</v>
      </c>
      <c r="C109" s="29" t="s">
        <v>5074</v>
      </c>
      <c r="D109" s="29" t="s">
        <v>5075</v>
      </c>
      <c r="E109" s="72" t="s">
        <v>4885</v>
      </c>
    </row>
    <row r="110" spans="1:6">
      <c r="A110" s="28">
        <v>110</v>
      </c>
      <c r="B110" s="29" t="s">
        <v>4627</v>
      </c>
      <c r="C110" s="29" t="s">
        <v>4628</v>
      </c>
      <c r="D110" s="29" t="s">
        <v>5093</v>
      </c>
      <c r="E110" s="72" t="s">
        <v>4885</v>
      </c>
    </row>
    <row r="111" spans="1:6">
      <c r="A111" s="28">
        <v>111</v>
      </c>
      <c r="B111" s="29" t="s">
        <v>5078</v>
      </c>
      <c r="C111" s="29" t="s">
        <v>5079</v>
      </c>
      <c r="D111" s="29" t="s">
        <v>5137</v>
      </c>
      <c r="E111" s="72" t="s">
        <v>4885</v>
      </c>
    </row>
    <row r="112" spans="1:6">
      <c r="A112" s="28">
        <v>112</v>
      </c>
      <c r="B112" s="29" t="s">
        <v>4570</v>
      </c>
      <c r="C112" s="29" t="s">
        <v>4693</v>
      </c>
      <c r="D112" s="29" t="s">
        <v>5099</v>
      </c>
      <c r="E112" s="72" t="s">
        <v>4885</v>
      </c>
      <c r="F112" s="226">
        <v>20</v>
      </c>
    </row>
    <row r="113" spans="1:5">
      <c r="A113" s="28">
        <v>113</v>
      </c>
      <c r="B113" s="29" t="s">
        <v>5082</v>
      </c>
      <c r="C113" s="29" t="s">
        <v>5081</v>
      </c>
      <c r="D113" s="29" t="s">
        <v>5138</v>
      </c>
      <c r="E113" s="72" t="s">
        <v>4885</v>
      </c>
    </row>
    <row r="114" spans="1:5">
      <c r="A114" s="28">
        <v>114</v>
      </c>
      <c r="B114" s="29" t="s">
        <v>5083</v>
      </c>
      <c r="C114" s="29" t="s">
        <v>5084</v>
      </c>
      <c r="D114" s="29" t="s">
        <v>5085</v>
      </c>
      <c r="E114" s="72" t="s">
        <v>4885</v>
      </c>
    </row>
    <row r="115" spans="1:5">
      <c r="A115" s="28">
        <v>115</v>
      </c>
      <c r="B115" s="29"/>
      <c r="C115" s="29"/>
      <c r="D115" s="29"/>
      <c r="E115" s="72" t="s">
        <v>4885</v>
      </c>
    </row>
    <row r="116" spans="1:5">
      <c r="A116" s="28">
        <v>116</v>
      </c>
      <c r="B116" s="29"/>
      <c r="C116" s="29"/>
      <c r="D116" s="29"/>
      <c r="E116" s="72" t="s">
        <v>4885</v>
      </c>
    </row>
    <row r="117" spans="1:5">
      <c r="A117" s="28">
        <v>117</v>
      </c>
      <c r="B117" s="29"/>
      <c r="C117" s="29"/>
      <c r="D117" s="29"/>
      <c r="E117" s="72" t="s">
        <v>4885</v>
      </c>
    </row>
    <row r="118" spans="1:5">
      <c r="A118" s="28">
        <v>118</v>
      </c>
      <c r="B118" s="29"/>
      <c r="C118" s="29"/>
      <c r="D118" s="29"/>
      <c r="E118" s="72" t="s">
        <v>4885</v>
      </c>
    </row>
    <row r="119" spans="1:5">
      <c r="A119" s="28">
        <v>119</v>
      </c>
      <c r="B119" s="29"/>
      <c r="C119" s="29"/>
      <c r="D119" s="29"/>
      <c r="E119" s="72" t="s">
        <v>4885</v>
      </c>
    </row>
    <row r="120" spans="1:5" ht="82.8">
      <c r="A120" s="28">
        <v>120</v>
      </c>
      <c r="B120" s="31" t="s">
        <v>4882</v>
      </c>
      <c r="C120" s="31" t="s">
        <v>5139</v>
      </c>
      <c r="D120" s="31" t="s">
        <v>5143</v>
      </c>
      <c r="E120" s="183" t="s">
        <v>4873</v>
      </c>
    </row>
    <row r="121" spans="1:5">
      <c r="A121" s="28">
        <v>121</v>
      </c>
      <c r="B121" s="31" t="s">
        <v>43</v>
      </c>
      <c r="C121" s="31" t="s">
        <v>44</v>
      </c>
      <c r="D121" s="31" t="s">
        <v>45</v>
      </c>
      <c r="E121" s="183" t="s">
        <v>4873</v>
      </c>
    </row>
    <row r="122" spans="1:5">
      <c r="A122" s="28">
        <v>122</v>
      </c>
      <c r="B122" s="31" t="s">
        <v>4875</v>
      </c>
      <c r="C122" s="31" t="s">
        <v>4874</v>
      </c>
      <c r="D122" s="31" t="s">
        <v>4876</v>
      </c>
      <c r="E122" s="183" t="s">
        <v>4873</v>
      </c>
    </row>
    <row r="123" spans="1:5" ht="27.6">
      <c r="A123" s="28">
        <v>123</v>
      </c>
      <c r="B123" s="31" t="s">
        <v>5140</v>
      </c>
      <c r="C123" s="31" t="s">
        <v>5141</v>
      </c>
      <c r="D123" s="31" t="s">
        <v>5142</v>
      </c>
      <c r="E123" s="183" t="s">
        <v>4873</v>
      </c>
    </row>
    <row r="124" spans="1:5" ht="55.2">
      <c r="A124" s="28">
        <v>124</v>
      </c>
      <c r="B124" s="32" t="s">
        <v>5144</v>
      </c>
      <c r="C124" s="32" t="s">
        <v>5145</v>
      </c>
      <c r="D124" s="32" t="s">
        <v>5147</v>
      </c>
      <c r="E124" s="183" t="s">
        <v>4873</v>
      </c>
    </row>
    <row r="125" spans="1:5">
      <c r="A125" s="28">
        <v>125</v>
      </c>
      <c r="B125" s="31" t="s">
        <v>4879</v>
      </c>
      <c r="C125" s="31" t="s">
        <v>4877</v>
      </c>
      <c r="D125" s="31" t="s">
        <v>4878</v>
      </c>
      <c r="E125" s="183" t="s">
        <v>4873</v>
      </c>
    </row>
    <row r="126" spans="1:5" ht="41.4">
      <c r="A126" s="28">
        <v>126</v>
      </c>
      <c r="B126" s="31" t="s">
        <v>4881</v>
      </c>
      <c r="C126" s="31" t="s">
        <v>4880</v>
      </c>
      <c r="D126" s="31" t="s">
        <v>5094</v>
      </c>
      <c r="E126" s="183" t="s">
        <v>4873</v>
      </c>
    </row>
    <row r="127" spans="1:5">
      <c r="A127" s="28">
        <v>127</v>
      </c>
      <c r="E127" s="183" t="s">
        <v>4873</v>
      </c>
    </row>
    <row r="128" spans="1:5">
      <c r="A128" s="28">
        <v>128</v>
      </c>
      <c r="E128" s="183" t="s">
        <v>4873</v>
      </c>
    </row>
    <row r="129" spans="1:5">
      <c r="A129" s="28">
        <v>129</v>
      </c>
      <c r="E129" s="183" t="s">
        <v>4873</v>
      </c>
    </row>
    <row r="130" spans="1:5">
      <c r="A130" s="28">
        <v>130</v>
      </c>
      <c r="B130" s="31" t="s">
        <v>63</v>
      </c>
      <c r="C130" s="31" t="s">
        <v>64</v>
      </c>
      <c r="D130" s="31" t="s">
        <v>65</v>
      </c>
      <c r="E130" s="183" t="s">
        <v>4873</v>
      </c>
    </row>
    <row r="131" spans="1:5">
      <c r="A131" s="28">
        <v>131</v>
      </c>
      <c r="B131" s="30" t="s">
        <v>66</v>
      </c>
      <c r="C131" s="31" t="s">
        <v>67</v>
      </c>
      <c r="D131" s="31" t="s">
        <v>68</v>
      </c>
      <c r="E131" s="183" t="s">
        <v>4873</v>
      </c>
    </row>
    <row r="132" spans="1:5">
      <c r="A132" s="28">
        <v>132</v>
      </c>
      <c r="B132" s="32"/>
      <c r="C132" s="32"/>
      <c r="D132" s="32"/>
      <c r="E132" s="183" t="s">
        <v>4873</v>
      </c>
    </row>
    <row r="133" spans="1:5">
      <c r="A133" s="28">
        <v>133</v>
      </c>
      <c r="E133" s="183" t="s">
        <v>4873</v>
      </c>
    </row>
    <row r="134" spans="1:5">
      <c r="A134" s="28">
        <v>134</v>
      </c>
      <c r="B134" s="32"/>
      <c r="C134" s="32"/>
      <c r="D134" s="32"/>
      <c r="E134" s="183" t="s">
        <v>4873</v>
      </c>
    </row>
    <row r="135" spans="1:5">
      <c r="A135" s="28">
        <v>135</v>
      </c>
      <c r="B135" s="31" t="s">
        <v>46</v>
      </c>
      <c r="C135" s="31" t="s">
        <v>47</v>
      </c>
      <c r="D135" s="31" t="s">
        <v>48</v>
      </c>
      <c r="E135" s="183" t="s">
        <v>4873</v>
      </c>
    </row>
    <row r="136" spans="1:5">
      <c r="A136" s="28">
        <v>136</v>
      </c>
      <c r="B136" s="31" t="s">
        <v>49</v>
      </c>
      <c r="C136" s="31" t="s">
        <v>50</v>
      </c>
      <c r="D136" s="31" t="s">
        <v>51</v>
      </c>
      <c r="E136" s="183" t="s">
        <v>4873</v>
      </c>
    </row>
    <row r="137" spans="1:5">
      <c r="A137" s="28">
        <v>137</v>
      </c>
      <c r="B137" s="31" t="s">
        <v>52</v>
      </c>
      <c r="C137" s="31" t="s">
        <v>53</v>
      </c>
      <c r="D137" s="31" t="s">
        <v>54</v>
      </c>
      <c r="E137" s="183" t="s">
        <v>4873</v>
      </c>
    </row>
    <row r="138" spans="1:5">
      <c r="A138" s="28">
        <v>138</v>
      </c>
      <c r="B138" s="31" t="s">
        <v>55</v>
      </c>
      <c r="C138" s="31" t="s">
        <v>56</v>
      </c>
      <c r="D138" s="31" t="s">
        <v>57</v>
      </c>
      <c r="E138" s="183" t="s">
        <v>4873</v>
      </c>
    </row>
    <row r="139" spans="1:5">
      <c r="A139" s="28">
        <v>139</v>
      </c>
      <c r="B139" s="31" t="s">
        <v>58</v>
      </c>
      <c r="C139" s="31" t="s">
        <v>59</v>
      </c>
      <c r="D139" s="31" t="s">
        <v>5146</v>
      </c>
      <c r="E139" s="183" t="s">
        <v>4873</v>
      </c>
    </row>
    <row r="140" spans="1:5">
      <c r="A140" s="28">
        <v>140</v>
      </c>
      <c r="B140" s="31" t="s">
        <v>60</v>
      </c>
      <c r="C140" s="31" t="s">
        <v>61</v>
      </c>
      <c r="D140" s="31" t="s">
        <v>62</v>
      </c>
      <c r="E140" s="183" t="s">
        <v>4873</v>
      </c>
    </row>
  </sheetData>
  <phoneticPr fontId="22" type="noConversion"/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C4B6-60F8-475E-ABB4-D726A550214B}">
  <dimension ref="A1:M73"/>
  <sheetViews>
    <sheetView topLeftCell="D1" zoomScale="85" zoomScaleNormal="85" workbookViewId="0">
      <selection activeCell="J14" sqref="J14"/>
    </sheetView>
  </sheetViews>
  <sheetFormatPr defaultColWidth="9.109375" defaultRowHeight="15" customHeight="1"/>
  <cols>
    <col min="1" max="1" width="36.88671875" style="63" bestFit="1" customWidth="1"/>
    <col min="2" max="4" width="30.6640625" style="63" customWidth="1"/>
    <col min="5" max="7" width="9.109375" style="63"/>
    <col min="8" max="11" width="62.33203125" style="63" bestFit="1" customWidth="1"/>
    <col min="12" max="16384" width="9.109375" style="63"/>
  </cols>
  <sheetData>
    <row r="1" spans="1:13" ht="15" customHeight="1">
      <c r="A1" s="62" t="s">
        <v>4540</v>
      </c>
      <c r="B1" s="108">
        <f>Info!$J$2</f>
        <v>1</v>
      </c>
    </row>
    <row r="2" spans="1:13" ht="15" customHeight="1">
      <c r="A2" s="69" t="s">
        <v>4541</v>
      </c>
      <c r="B2" s="28"/>
      <c r="C2" s="28"/>
      <c r="E2" s="64" t="s">
        <v>4915</v>
      </c>
      <c r="F2" s="64" t="s">
        <v>4702</v>
      </c>
    </row>
    <row r="3" spans="1:13" ht="15" customHeight="1">
      <c r="A3" s="66" t="str" cm="1">
        <f t="array" ref="A3">INDEX($B3:$D3,$B$1)</f>
        <v>Raumklima</v>
      </c>
      <c r="B3" s="67" t="s">
        <v>5123</v>
      </c>
      <c r="C3" s="67" t="s">
        <v>5122</v>
      </c>
      <c r="D3" s="67" t="s">
        <v>5121</v>
      </c>
      <c r="E3" s="68" t="b">
        <v>1</v>
      </c>
      <c r="F3" s="193">
        <v>0</v>
      </c>
    </row>
    <row r="4" spans="1:13" ht="15" customHeight="1">
      <c r="A4" s="66" t="str" cm="1">
        <f t="array" ref="A4">INDEX($B4:$D4,$B$1)</f>
        <v>Raumklima</v>
      </c>
      <c r="B4" s="67" t="s">
        <v>5123</v>
      </c>
      <c r="C4" s="67" t="s">
        <v>5122</v>
      </c>
      <c r="D4" s="67" t="s">
        <v>5121</v>
      </c>
      <c r="E4" s="68" t="b">
        <v>0</v>
      </c>
      <c r="F4" s="193">
        <v>0</v>
      </c>
    </row>
    <row r="5" spans="1:13" ht="15" customHeight="1">
      <c r="A5" s="66" t="str" cm="1">
        <f t="array" ref="A5">INDEX($B5:$D5,$B$1)</f>
        <v>Gewerbe Plus-Kälte</v>
      </c>
      <c r="B5" s="67" t="s">
        <v>5006</v>
      </c>
      <c r="C5" s="67" t="s">
        <v>5009</v>
      </c>
      <c r="D5" s="67" t="s">
        <v>5011</v>
      </c>
      <c r="E5" s="68" t="b">
        <v>0</v>
      </c>
      <c r="F5" s="193">
        <v>0.4</v>
      </c>
      <c r="L5" s="64"/>
      <c r="M5" s="64"/>
    </row>
    <row r="6" spans="1:13" ht="15" customHeight="1">
      <c r="A6" s="66" t="str" cm="1">
        <f t="array" ref="A6">INDEX($B6:$D6,$B$1)</f>
        <v>Gewerbe Plus-Minus</v>
      </c>
      <c r="B6" s="67" t="s">
        <v>5007</v>
      </c>
      <c r="C6" s="67" t="s">
        <v>5010</v>
      </c>
      <c r="D6" s="67" t="s">
        <v>5012</v>
      </c>
      <c r="E6" s="68" t="b">
        <v>0</v>
      </c>
      <c r="F6" s="193">
        <v>0.6</v>
      </c>
      <c r="G6" s="65"/>
      <c r="H6" s="65"/>
      <c r="I6" s="65"/>
      <c r="J6" s="65"/>
      <c r="K6" s="65"/>
    </row>
    <row r="7" spans="1:13" ht="15" customHeight="1">
      <c r="A7" s="66" t="str" cm="1">
        <f t="array" ref="A7">INDEX($B7:$D7,$B$1)</f>
        <v>Prozesskälte / IT-Server</v>
      </c>
      <c r="B7" s="67" t="s">
        <v>5118</v>
      </c>
      <c r="C7" s="67" t="s">
        <v>5119</v>
      </c>
      <c r="D7" s="67" t="s">
        <v>5120</v>
      </c>
      <c r="E7" s="68" t="b">
        <v>0</v>
      </c>
      <c r="F7" s="193">
        <v>0.8</v>
      </c>
      <c r="G7" s="65"/>
      <c r="H7" s="65"/>
      <c r="I7" s="65"/>
      <c r="J7" s="65"/>
      <c r="K7" s="65"/>
    </row>
    <row r="8" spans="1:13" ht="15" customHeight="1">
      <c r="A8" s="66" t="str" cm="1">
        <f t="array" ref="A8">INDEX($B8:$D8,$B$1)</f>
        <v>Andere</v>
      </c>
      <c r="B8" s="67" t="s">
        <v>4569</v>
      </c>
      <c r="C8" s="67" t="s">
        <v>4603</v>
      </c>
      <c r="D8" s="67" t="s">
        <v>4673</v>
      </c>
      <c r="E8" s="68" t="b">
        <v>1</v>
      </c>
      <c r="F8" s="193">
        <v>0</v>
      </c>
      <c r="G8" s="65"/>
      <c r="H8" s="65"/>
      <c r="I8" s="65"/>
      <c r="J8" s="65"/>
      <c r="K8" s="65"/>
    </row>
    <row r="9" spans="1:13" ht="15" customHeight="1">
      <c r="A9" s="66" t="str" cm="1">
        <f t="array" ref="A9">INDEX($B9:$D9,$B$1)</f>
        <v>Andere</v>
      </c>
      <c r="B9" s="67" t="s">
        <v>4569</v>
      </c>
      <c r="C9" s="67" t="s">
        <v>4603</v>
      </c>
      <c r="D9" s="67" t="s">
        <v>4673</v>
      </c>
      <c r="E9" s="68" t="b">
        <v>0</v>
      </c>
      <c r="F9" s="193">
        <v>0</v>
      </c>
      <c r="G9" s="65"/>
      <c r="H9" s="65"/>
      <c r="I9" s="65"/>
      <c r="J9" s="65"/>
      <c r="K9" s="65"/>
    </row>
    <row r="10" spans="1:13" ht="15" customHeight="1">
      <c r="A10" s="74"/>
      <c r="B10" s="74"/>
      <c r="C10" s="74"/>
      <c r="D10" s="74"/>
      <c r="E10" s="74"/>
      <c r="F10" s="74"/>
      <c r="G10" s="74"/>
      <c r="H10" s="65"/>
      <c r="I10" s="65"/>
      <c r="J10" s="65"/>
      <c r="K10" s="65"/>
    </row>
    <row r="11" spans="1:13" ht="15" customHeight="1">
      <c r="A11" s="62" t="s">
        <v>4926</v>
      </c>
      <c r="E11" s="84"/>
      <c r="F11" s="84"/>
      <c r="G11" s="84"/>
      <c r="H11" s="84"/>
      <c r="I11" s="84"/>
      <c r="J11" s="84"/>
      <c r="K11" s="84"/>
      <c r="L11" s="84"/>
    </row>
    <row r="12" spans="1:13" ht="15" customHeight="1">
      <c r="A12" s="69" t="s">
        <v>4541</v>
      </c>
      <c r="E12" s="64" t="s">
        <v>4915</v>
      </c>
      <c r="F12" s="64" t="s">
        <v>4918</v>
      </c>
      <c r="G12" s="64" t="s">
        <v>4917</v>
      </c>
      <c r="H12" s="64" t="s">
        <v>4908</v>
      </c>
      <c r="I12" s="64" t="s">
        <v>4908</v>
      </c>
      <c r="J12" s="64" t="s">
        <v>4908</v>
      </c>
      <c r="K12" s="64" t="s">
        <v>4908</v>
      </c>
      <c r="L12" s="84"/>
    </row>
    <row r="13" spans="1:13" ht="15" customHeight="1">
      <c r="A13" s="66" t="str" cm="1">
        <f t="array" ref="A13">INDEX($B13:$D13,$B$1)</f>
        <v>Lamellen (Direktverflüssigung)</v>
      </c>
      <c r="B13" s="67" t="s">
        <v>4916</v>
      </c>
      <c r="C13" s="67" t="s">
        <v>5032</v>
      </c>
      <c r="D13" s="67" t="s">
        <v>5033</v>
      </c>
      <c r="E13" s="68" t="b">
        <v>1</v>
      </c>
      <c r="F13" s="77">
        <v>6</v>
      </c>
      <c r="G13" s="77">
        <v>8.5</v>
      </c>
      <c r="H13" s="66" t="str" cm="1">
        <f t="array" ref="H13">INDEX($I13:$K13,$B$1)</f>
        <v>*Eintrittstemperatur der Kühlluft minus Verflüssigungstemperatur (am Eintritt)</v>
      </c>
      <c r="I13" s="67" t="s">
        <v>4920</v>
      </c>
      <c r="J13" s="67" t="s">
        <v>5016</v>
      </c>
      <c r="K13" s="67" t="s">
        <v>5052</v>
      </c>
    </row>
    <row r="14" spans="1:13" ht="15" customHeight="1">
      <c r="A14" s="66" t="str" cm="1">
        <f t="array" ref="A14">INDEX($B14:$D14,$B$1)</f>
        <v>Platten</v>
      </c>
      <c r="B14" s="67" t="s">
        <v>4919</v>
      </c>
      <c r="C14" s="67" t="s">
        <v>5013</v>
      </c>
      <c r="D14" s="67" t="s">
        <v>5034</v>
      </c>
      <c r="E14" s="68" t="b">
        <v>0</v>
      </c>
      <c r="F14" s="77">
        <v>2</v>
      </c>
      <c r="G14" s="77">
        <v>3.5</v>
      </c>
      <c r="H14" s="66" t="str" cm="1">
        <f t="array" ref="H14">INDEX($I14:$K14,$B$1)</f>
        <v>*Austrittstemperatur des Wärmeträgers minus Verflüssigungstemperatur (am Eintritt)</v>
      </c>
      <c r="I14" s="67" t="s">
        <v>4921</v>
      </c>
      <c r="J14" s="67" t="s">
        <v>5053</v>
      </c>
      <c r="K14" s="67" t="s">
        <v>5054</v>
      </c>
    </row>
    <row r="15" spans="1:13" ht="15" customHeight="1">
      <c r="A15" s="66" t="str" cm="1">
        <f t="array" ref="A15">INDEX($B15:$D15,$B$1)</f>
        <v>Rohrbündel</v>
      </c>
      <c r="B15" s="67" t="s">
        <v>4922</v>
      </c>
      <c r="C15" s="67" t="s">
        <v>5035</v>
      </c>
      <c r="D15" s="67" t="s">
        <v>5107</v>
      </c>
      <c r="E15" s="68" t="b">
        <v>0</v>
      </c>
      <c r="F15" s="77">
        <v>2</v>
      </c>
      <c r="G15" s="77">
        <v>2.5</v>
      </c>
      <c r="H15" s="66" t="str" cm="1">
        <f t="array" ref="H15">INDEX($I15:$K15,$B$1)</f>
        <v>*Austrittstemperatur des Wärmeträgers minus Verflüssigungstemperatur (am Eintritt)</v>
      </c>
      <c r="I15" s="67" t="s">
        <v>4921</v>
      </c>
      <c r="J15" s="67" t="s">
        <v>5053</v>
      </c>
      <c r="K15" s="67" t="s">
        <v>5054</v>
      </c>
    </row>
    <row r="16" spans="1:13" ht="15" customHeight="1">
      <c r="A16" s="66" t="str" cm="1">
        <f t="array" ref="A16">INDEX($B16:$D16,$B$1)</f>
        <v>Nicht bekannt</v>
      </c>
      <c r="B16" s="67" t="s">
        <v>5008</v>
      </c>
      <c r="C16" s="67" t="s">
        <v>5014</v>
      </c>
      <c r="D16" s="67" t="s">
        <v>5015</v>
      </c>
      <c r="E16" s="68" t="b">
        <v>1</v>
      </c>
      <c r="F16" s="77" t="s">
        <v>3</v>
      </c>
      <c r="G16" s="191">
        <v>12.5</v>
      </c>
      <c r="H16" s="66" t="str" cm="1">
        <f t="array" ref="H16">INDEX($I16:$K16,$B$1)</f>
        <v>*Eintrittstemperatur der Kühlluft minus Verflüssigungstemperatur (am Eintritt)</v>
      </c>
      <c r="I16" s="67" t="s">
        <v>4920</v>
      </c>
      <c r="J16" s="67" t="s">
        <v>5016</v>
      </c>
      <c r="K16" s="67" t="s">
        <v>5052</v>
      </c>
    </row>
    <row r="17" spans="1:12" ht="15" customHeight="1">
      <c r="A17" s="66" t="str" cm="1">
        <f t="array" ref="A17">INDEX($B17:$D17,$B$1)</f>
        <v>Nicht bekannt</v>
      </c>
      <c r="B17" s="67" t="s">
        <v>5008</v>
      </c>
      <c r="C17" s="67" t="s">
        <v>5014</v>
      </c>
      <c r="D17" s="67" t="s">
        <v>5015</v>
      </c>
      <c r="E17" s="68" t="b">
        <v>0</v>
      </c>
      <c r="F17" s="77" t="s">
        <v>3</v>
      </c>
      <c r="G17" s="191">
        <v>3.5</v>
      </c>
      <c r="H17" s="66" t="str" cm="1">
        <f t="array" ref="H17">INDEX($I17:$K17,$B$1)</f>
        <v>*Austrittstemperatur des Wärmeträgers minus Verflüssigungstemperatur (am Eintritt)</v>
      </c>
      <c r="I17" s="67" t="s">
        <v>4921</v>
      </c>
      <c r="J17" s="67" t="s">
        <v>5053</v>
      </c>
      <c r="K17" s="67" t="s">
        <v>5054</v>
      </c>
    </row>
    <row r="18" spans="1:12" ht="15" customHeight="1">
      <c r="A18" s="74"/>
      <c r="B18" s="74"/>
      <c r="C18" s="74"/>
      <c r="D18" s="74"/>
      <c r="G18" s="74"/>
      <c r="H18" s="84"/>
      <c r="I18" s="84"/>
      <c r="J18" s="84"/>
      <c r="K18" s="84"/>
      <c r="L18" s="84"/>
    </row>
    <row r="19" spans="1:12" ht="15" customHeight="1">
      <c r="A19" s="62" t="s">
        <v>4605</v>
      </c>
      <c r="G19" s="84"/>
      <c r="H19" s="84"/>
      <c r="I19" s="84"/>
      <c r="J19" s="84"/>
      <c r="K19" s="84"/>
      <c r="L19" s="84"/>
    </row>
    <row r="20" spans="1:12" ht="15" customHeight="1">
      <c r="A20" s="69" t="s">
        <v>4541</v>
      </c>
      <c r="E20" s="64" t="s">
        <v>4915</v>
      </c>
      <c r="F20" s="64" t="s">
        <v>4918</v>
      </c>
      <c r="G20" s="64" t="s">
        <v>4917</v>
      </c>
      <c r="H20" s="64" t="s">
        <v>4908</v>
      </c>
      <c r="I20" s="64" t="s">
        <v>4908</v>
      </c>
      <c r="J20" s="64" t="s">
        <v>4908</v>
      </c>
      <c r="K20" s="64" t="s">
        <v>4908</v>
      </c>
      <c r="L20" s="84"/>
    </row>
    <row r="21" spans="1:12" ht="15" customHeight="1">
      <c r="A21" s="66" t="str" cm="1">
        <f t="array" ref="A21">INDEX($B21:$D21,$B$1)</f>
        <v>Lamellen (trocken)</v>
      </c>
      <c r="B21" s="67" t="s">
        <v>4923</v>
      </c>
      <c r="C21" s="67" t="s">
        <v>5036</v>
      </c>
      <c r="D21" s="67" t="s">
        <v>5038</v>
      </c>
      <c r="E21" s="68" t="b">
        <v>1</v>
      </c>
      <c r="F21" s="77">
        <v>5</v>
      </c>
      <c r="G21" s="77">
        <v>10</v>
      </c>
      <c r="H21" s="66" t="str" cm="1">
        <f t="array" ref="H21">INDEX($I21:$K21,$B$1)</f>
        <v>**Eintrittstemperatur der Aussenluft minus Verdampfungstemperatur (am Austritt)</v>
      </c>
      <c r="I21" s="67" t="s">
        <v>4941</v>
      </c>
      <c r="J21" s="67" t="s">
        <v>5048</v>
      </c>
      <c r="K21" s="67" t="s">
        <v>5049</v>
      </c>
      <c r="L21" s="84"/>
    </row>
    <row r="22" spans="1:12" ht="15" customHeight="1">
      <c r="A22" s="66" t="str" cm="1">
        <f t="array" ref="A22">INDEX($B22:$D22,$B$1)</f>
        <v>Lamellen (überfluteter)</v>
      </c>
      <c r="B22" s="67" t="s">
        <v>4924</v>
      </c>
      <c r="C22" s="67" t="s">
        <v>5037</v>
      </c>
      <c r="D22" s="67" t="s">
        <v>5039</v>
      </c>
      <c r="E22" s="68" t="b">
        <v>1</v>
      </c>
      <c r="F22" s="77">
        <v>3</v>
      </c>
      <c r="G22" s="77">
        <v>5.5</v>
      </c>
      <c r="H22" s="66" t="str" cm="1">
        <f t="array" ref="H22">INDEX($I22:$K22,$B$1)</f>
        <v>**Eintrittstemperatur der Aussenluft minus Verdampfungstemperatur (am Austritt)</v>
      </c>
      <c r="I22" s="67" t="s">
        <v>4941</v>
      </c>
      <c r="J22" s="67" t="s">
        <v>5048</v>
      </c>
      <c r="K22" s="67" t="s">
        <v>5049</v>
      </c>
      <c r="L22" s="84"/>
    </row>
    <row r="23" spans="1:12" ht="15" customHeight="1">
      <c r="A23" s="66" t="str" cm="1">
        <f t="array" ref="A23">INDEX($B23:$D23,$B$1)</f>
        <v>Platten</v>
      </c>
      <c r="B23" s="67" t="s">
        <v>4919</v>
      </c>
      <c r="C23" s="67" t="s">
        <v>5013</v>
      </c>
      <c r="D23" s="67" t="s">
        <v>5034</v>
      </c>
      <c r="E23" s="68" t="b">
        <v>0</v>
      </c>
      <c r="F23" s="77">
        <v>2</v>
      </c>
      <c r="G23" s="77">
        <v>4.5</v>
      </c>
      <c r="H23" s="66" t="str" cm="1">
        <f t="array" ref="H23">INDEX($I23:$K23,$B$1)</f>
        <v>*Austrittstemperatur des Kälteträgers minus Verdampfungstemperatur (am Austritt)</v>
      </c>
      <c r="I23" s="67" t="s">
        <v>4925</v>
      </c>
      <c r="J23" s="67" t="s">
        <v>5050</v>
      </c>
      <c r="K23" s="67" t="s">
        <v>5051</v>
      </c>
      <c r="L23" s="84"/>
    </row>
    <row r="24" spans="1:12" ht="15" customHeight="1">
      <c r="A24" s="66" t="str" cm="1">
        <f t="array" ref="A24">INDEX($B24:$D24,$B$1)</f>
        <v>Rohrbündel</v>
      </c>
      <c r="B24" s="67" t="s">
        <v>4922</v>
      </c>
      <c r="C24" s="67" t="s">
        <v>5035</v>
      </c>
      <c r="D24" s="67" t="s">
        <v>5107</v>
      </c>
      <c r="E24" s="68" t="b">
        <v>0</v>
      </c>
      <c r="F24" s="77">
        <v>3</v>
      </c>
      <c r="G24" s="77">
        <v>4</v>
      </c>
      <c r="H24" s="66" t="str" cm="1">
        <f t="array" ref="H24">INDEX($I24:$K24,$B$1)</f>
        <v>**Austrittstemperatur des Kälteträgers minus Verdampfungstemperatur (am Austritt)</v>
      </c>
      <c r="I24" s="67" t="s">
        <v>4942</v>
      </c>
      <c r="J24" s="67" t="s">
        <v>5050</v>
      </c>
      <c r="K24" s="67" t="s">
        <v>5051</v>
      </c>
      <c r="L24" s="84"/>
    </row>
    <row r="25" spans="1:12" ht="15" customHeight="1">
      <c r="A25" s="66" t="str" cm="1">
        <f t="array" ref="A25">INDEX($B25:$D25,$B$1)</f>
        <v>Nicht bekannt</v>
      </c>
      <c r="B25" s="67" t="s">
        <v>5008</v>
      </c>
      <c r="C25" s="67" t="s">
        <v>5014</v>
      </c>
      <c r="D25" s="67" t="s">
        <v>5015</v>
      </c>
      <c r="E25" s="68" t="b">
        <v>1</v>
      </c>
      <c r="F25" s="77" t="s">
        <v>3</v>
      </c>
      <c r="G25" s="191">
        <v>8</v>
      </c>
      <c r="H25" s="66" t="str" cm="1">
        <f t="array" ref="H25">INDEX($I25:$K25,$B$1)</f>
        <v>**Eintrittstemperatur der Aussenluft minus Verdampfungstemperatur (am Austritt)</v>
      </c>
      <c r="I25" s="67" t="s">
        <v>4941</v>
      </c>
      <c r="J25" s="67" t="s">
        <v>5048</v>
      </c>
      <c r="K25" s="67" t="s">
        <v>5049</v>
      </c>
    </row>
    <row r="26" spans="1:12" ht="15" customHeight="1">
      <c r="A26" s="66" t="str" cm="1">
        <f t="array" ref="A26">INDEX($B26:$D26,$B$1)</f>
        <v>Nicht bekannt</v>
      </c>
      <c r="B26" s="67" t="s">
        <v>5008</v>
      </c>
      <c r="C26" s="67" t="s">
        <v>5014</v>
      </c>
      <c r="D26" s="67" t="s">
        <v>5015</v>
      </c>
      <c r="E26" s="68" t="b">
        <v>0</v>
      </c>
      <c r="F26" s="77" t="s">
        <v>3</v>
      </c>
      <c r="G26" s="191">
        <v>4.5</v>
      </c>
      <c r="H26" s="66" t="str" cm="1">
        <f t="array" ref="H26">INDEX($I26:$K26,$B$1)</f>
        <v>**Austrittstemperatur des Kälteträgers minus Verdampfungstemperatur (am Austritt)</v>
      </c>
      <c r="I26" s="67" t="s">
        <v>4942</v>
      </c>
      <c r="J26" s="67" t="s">
        <v>5050</v>
      </c>
      <c r="K26" s="67" t="s">
        <v>5051</v>
      </c>
    </row>
    <row r="27" spans="1:12" ht="15" customHeight="1">
      <c r="A27" s="74"/>
      <c r="B27" s="74"/>
      <c r="C27" s="74"/>
      <c r="D27" s="74"/>
      <c r="E27" s="74"/>
      <c r="F27" s="74"/>
      <c r="G27" s="74"/>
      <c r="H27" s="65"/>
      <c r="I27" s="65"/>
      <c r="J27" s="65"/>
      <c r="K27" s="65"/>
    </row>
    <row r="28" spans="1:12" ht="15" customHeight="1">
      <c r="A28" s="62" t="s">
        <v>4583</v>
      </c>
      <c r="E28" s="84"/>
      <c r="F28" s="84"/>
      <c r="G28" s="84"/>
      <c r="H28" s="84"/>
      <c r="I28" s="84"/>
      <c r="J28" s="84"/>
      <c r="K28" s="84"/>
      <c r="L28" s="84"/>
    </row>
    <row r="29" spans="1:12" ht="15" customHeight="1">
      <c r="A29" s="69" t="s">
        <v>3</v>
      </c>
      <c r="E29" s="64" t="s">
        <v>4915</v>
      </c>
      <c r="F29" s="64" t="s">
        <v>4918</v>
      </c>
      <c r="G29" s="64" t="s">
        <v>4917</v>
      </c>
      <c r="H29" s="64" t="s">
        <v>4908</v>
      </c>
      <c r="I29" s="64" t="s">
        <v>4908</v>
      </c>
      <c r="J29" s="64" t="s">
        <v>4908</v>
      </c>
      <c r="K29" s="64" t="s">
        <v>4908</v>
      </c>
      <c r="L29" s="84"/>
    </row>
    <row r="30" spans="1:12" ht="15" customHeight="1">
      <c r="A30" s="66" t="str" cm="1">
        <f t="array" ref="A30">INDEX($B30:$D30,$B$1)</f>
        <v>Trocken</v>
      </c>
      <c r="B30" s="67" t="s">
        <v>4962</v>
      </c>
      <c r="C30" s="67" t="s">
        <v>5041</v>
      </c>
      <c r="D30" s="67" t="s">
        <v>5040</v>
      </c>
      <c r="E30" s="68" t="b">
        <v>1</v>
      </c>
      <c r="F30" s="77">
        <v>6</v>
      </c>
      <c r="G30" s="77">
        <v>7</v>
      </c>
      <c r="H30" s="66" t="str" cm="1">
        <f t="array" ref="H30">INDEX($I30:$K30,$B$1)</f>
        <v>*Lufteintritts- minus Wärmeträgertemperatur (am Austritt)</v>
      </c>
      <c r="I30" s="67" t="s">
        <v>4963</v>
      </c>
      <c r="J30" s="67" t="s">
        <v>5046</v>
      </c>
      <c r="K30" s="67" t="s">
        <v>5047</v>
      </c>
    </row>
    <row r="31" spans="1:12" ht="15" customHeight="1">
      <c r="A31" s="66" t="str" cm="1">
        <f t="array" ref="A31">INDEX($B31:$D31,$B$1)</f>
        <v>Andere</v>
      </c>
      <c r="B31" s="67" t="s">
        <v>4569</v>
      </c>
      <c r="C31" s="67" t="s">
        <v>4603</v>
      </c>
      <c r="D31" s="67" t="s">
        <v>5042</v>
      </c>
      <c r="E31" s="68" t="b">
        <v>1</v>
      </c>
      <c r="F31" s="77">
        <v>6</v>
      </c>
      <c r="G31" s="77">
        <v>8</v>
      </c>
      <c r="H31" s="66" t="str" cm="1">
        <f t="array" ref="H31">INDEX($I31:$K31,$B$1)</f>
        <v>*Lufteintritts- minus Wärmeträgertemperatur (am Austritt)</v>
      </c>
      <c r="I31" s="67" t="s">
        <v>4963</v>
      </c>
      <c r="J31" s="67" t="s">
        <v>5046</v>
      </c>
      <c r="K31" s="67" t="s">
        <v>5047</v>
      </c>
    </row>
    <row r="32" spans="1:12" ht="15" customHeight="1">
      <c r="A32" s="66" t="str" cm="1">
        <f t="array" ref="A32">INDEX($B32:$D32,$B$1)</f>
        <v>Nicht bekannt</v>
      </c>
      <c r="B32" s="67" t="s">
        <v>5008</v>
      </c>
      <c r="C32" s="67" t="s">
        <v>5014</v>
      </c>
      <c r="D32" s="67" t="s">
        <v>5015</v>
      </c>
      <c r="E32" s="68" t="b">
        <v>1</v>
      </c>
      <c r="F32" s="77">
        <v>6</v>
      </c>
      <c r="G32" s="77">
        <v>8</v>
      </c>
      <c r="H32" s="66" t="str" cm="1">
        <f t="array" ref="H32">INDEX($I32:$K32,$B$1)</f>
        <v>*Lufteintritts- minus Wärmeträgertemperatur (am Austritt)</v>
      </c>
      <c r="I32" s="67" t="s">
        <v>4963</v>
      </c>
      <c r="J32" s="67" t="s">
        <v>5046</v>
      </c>
      <c r="K32" s="67" t="s">
        <v>5047</v>
      </c>
    </row>
    <row r="33" spans="1:12" ht="15" customHeight="1">
      <c r="A33" s="66" t="str" cm="1">
        <f t="array" ref="A33">INDEX($B33:$D33,$B$1)</f>
        <v>Kein Rückkühler</v>
      </c>
      <c r="B33" s="67" t="s">
        <v>4972</v>
      </c>
      <c r="C33" s="67" t="s">
        <v>5044</v>
      </c>
      <c r="D33" s="67" t="s">
        <v>5045</v>
      </c>
      <c r="E33" s="68" t="b">
        <v>0</v>
      </c>
      <c r="F33" s="77" t="s">
        <v>3</v>
      </c>
      <c r="G33" s="77" t="s">
        <v>3</v>
      </c>
      <c r="H33" s="66" t="str" cm="1">
        <f t="array" ref="H33">INDEX($I33:$K33,$B$1)</f>
        <v>-</v>
      </c>
      <c r="I33" s="67" t="s">
        <v>3</v>
      </c>
      <c r="J33" s="67" t="s">
        <v>3</v>
      </c>
      <c r="K33" s="67" t="s">
        <v>3</v>
      </c>
    </row>
    <row r="34" spans="1:12" ht="15" customHeight="1">
      <c r="A34" s="74"/>
      <c r="B34" s="74"/>
      <c r="C34" s="74"/>
      <c r="D34" s="74"/>
      <c r="E34" s="74"/>
      <c r="H34" s="84"/>
      <c r="I34" s="84"/>
      <c r="J34" s="84"/>
      <c r="K34" s="84"/>
      <c r="L34" s="84"/>
    </row>
    <row r="35" spans="1:12" ht="15" customHeight="1">
      <c r="A35" s="62" t="s">
        <v>4911</v>
      </c>
      <c r="E35" s="84"/>
      <c r="F35" s="84"/>
      <c r="G35" s="84"/>
      <c r="H35" s="84"/>
      <c r="I35" s="84"/>
      <c r="J35" s="84"/>
      <c r="K35" s="84"/>
      <c r="L35" s="84"/>
    </row>
    <row r="36" spans="1:12" ht="15" customHeight="1">
      <c r="A36" s="69" t="s">
        <v>4541</v>
      </c>
      <c r="E36" s="64" t="s">
        <v>4624</v>
      </c>
      <c r="F36" s="64" t="s">
        <v>4607</v>
      </c>
      <c r="G36" s="84"/>
      <c r="H36" s="84"/>
      <c r="I36" s="84"/>
      <c r="J36" s="84"/>
      <c r="K36" s="84"/>
      <c r="L36" s="84"/>
    </row>
    <row r="37" spans="1:12" ht="15" customHeight="1">
      <c r="A37" s="66" t="str" cm="1">
        <f t="array" ref="A37">INDEX($B37:$D37,$B$1)</f>
        <v>Leistungsfähige</v>
      </c>
      <c r="B37" s="225" t="s">
        <v>4913</v>
      </c>
      <c r="C37" s="225" t="s">
        <v>4913</v>
      </c>
      <c r="D37" s="225" t="s">
        <v>4913</v>
      </c>
      <c r="E37" s="68" t="s">
        <v>4865</v>
      </c>
      <c r="F37" s="83">
        <v>0.02</v>
      </c>
      <c r="G37" s="84"/>
      <c r="H37" s="84"/>
      <c r="I37" s="84"/>
      <c r="J37" s="84"/>
      <c r="K37" s="84"/>
      <c r="L37" s="84"/>
    </row>
    <row r="38" spans="1:12" ht="15" customHeight="1">
      <c r="A38" s="66" t="str" cm="1">
        <f t="array" ref="A38">INDEX($B38:$D38,$B$1)</f>
        <v>Standard</v>
      </c>
      <c r="B38" s="225" t="s">
        <v>4912</v>
      </c>
      <c r="C38" s="225" t="s">
        <v>4912</v>
      </c>
      <c r="D38" s="225" t="s">
        <v>4912</v>
      </c>
      <c r="E38" s="68" t="s">
        <v>4864</v>
      </c>
      <c r="F38" s="83">
        <v>3.5000000000000003E-2</v>
      </c>
      <c r="G38" s="84"/>
      <c r="H38" s="84"/>
      <c r="I38" s="84"/>
      <c r="J38" s="84"/>
      <c r="K38" s="84"/>
      <c r="L38" s="84"/>
    </row>
    <row r="39" spans="1:12" ht="15" customHeight="1">
      <c r="A39" s="66" t="str" cm="1">
        <f t="array" ref="A39">INDEX($B39:$D39,$B$1)</f>
        <v>Leistungsschwache</v>
      </c>
      <c r="B39" s="225" t="s">
        <v>4914</v>
      </c>
      <c r="C39" s="225" t="s">
        <v>4914</v>
      </c>
      <c r="D39" s="225" t="s">
        <v>4914</v>
      </c>
      <c r="E39" s="68" t="s">
        <v>4863</v>
      </c>
      <c r="F39" s="83">
        <v>0.05</v>
      </c>
      <c r="G39" s="84"/>
      <c r="H39" s="84"/>
      <c r="I39" s="84"/>
      <c r="J39" s="84"/>
      <c r="K39" s="84"/>
      <c r="L39" s="84"/>
    </row>
    <row r="40" spans="1:12" ht="15" customHeight="1">
      <c r="A40" s="74"/>
      <c r="F40" s="190"/>
      <c r="G40" s="190"/>
      <c r="H40" s="84"/>
      <c r="I40" s="84"/>
      <c r="J40" s="84"/>
      <c r="K40" s="84"/>
      <c r="L40" s="84"/>
    </row>
    <row r="41" spans="1:12" ht="15" customHeight="1">
      <c r="A41" s="62" t="s">
        <v>4597</v>
      </c>
      <c r="H41" s="84"/>
      <c r="I41" s="84"/>
      <c r="J41" s="84"/>
      <c r="K41" s="84"/>
      <c r="L41" s="84"/>
    </row>
    <row r="42" spans="1:12" ht="15" customHeight="1">
      <c r="A42" s="69" t="s">
        <v>4541</v>
      </c>
      <c r="E42" s="64" t="s">
        <v>4624</v>
      </c>
    </row>
    <row r="43" spans="1:12" ht="15" customHeight="1">
      <c r="A43" s="66" t="str" cm="1">
        <f t="array" ref="A43">INDEX($B43:$D43,$B$1)</f>
        <v>thermostatisch</v>
      </c>
      <c r="B43" s="67" t="s">
        <v>4595</v>
      </c>
      <c r="C43" s="67" t="s">
        <v>4633</v>
      </c>
      <c r="D43" s="67" t="s">
        <v>5018</v>
      </c>
      <c r="E43" s="77" t="s">
        <v>4813</v>
      </c>
    </row>
    <row r="44" spans="1:12" ht="15" customHeight="1">
      <c r="A44" s="66" t="str" cm="1">
        <f t="array" ref="A44">INDEX($B44:$D44,$B$1)</f>
        <v>elektronisch</v>
      </c>
      <c r="B44" s="67" t="s">
        <v>4596</v>
      </c>
      <c r="C44" s="67" t="s">
        <v>4634</v>
      </c>
      <c r="D44" s="67" t="s">
        <v>5017</v>
      </c>
      <c r="E44" s="77" t="s">
        <v>4753</v>
      </c>
    </row>
    <row r="46" spans="1:12" ht="15" customHeight="1">
      <c r="A46" s="62" t="s">
        <v>4600</v>
      </c>
    </row>
    <row r="47" spans="1:12" ht="15" customHeight="1">
      <c r="A47" s="69" t="s">
        <v>4886</v>
      </c>
      <c r="E47" s="64" t="s">
        <v>4582</v>
      </c>
    </row>
    <row r="48" spans="1:12" ht="15" customHeight="1">
      <c r="A48" s="66" t="str" cm="1">
        <f t="array" ref="A48">INDEX($B48:$D48,$B$1)</f>
        <v>Hubkolbenverdichter (hermetisch)</v>
      </c>
      <c r="B48" s="67" t="s">
        <v>4891</v>
      </c>
      <c r="C48" s="67" t="s">
        <v>5022</v>
      </c>
      <c r="D48" s="67" t="s">
        <v>5023</v>
      </c>
      <c r="E48" s="76">
        <v>0.37</v>
      </c>
    </row>
    <row r="49" spans="1:5" ht="15" customHeight="1">
      <c r="A49" s="66" t="str" cm="1">
        <f t="array" ref="A49">INDEX($B49:$D49,$B$1)</f>
        <v>Hubkolbenverdichter (halbhermetisch)</v>
      </c>
      <c r="B49" s="67" t="s">
        <v>4890</v>
      </c>
      <c r="C49" s="67" t="s">
        <v>5027</v>
      </c>
      <c r="D49" s="67" t="s">
        <v>5024</v>
      </c>
      <c r="E49" s="76">
        <v>0.45</v>
      </c>
    </row>
    <row r="50" spans="1:5" ht="15" customHeight="1">
      <c r="A50" s="66" t="str" cm="1">
        <f t="array" ref="A50">INDEX($B50:$D50,$B$1)</f>
        <v>Scrollverdichter</v>
      </c>
      <c r="B50" s="78" t="s">
        <v>4889</v>
      </c>
      <c r="C50" s="67" t="s">
        <v>5025</v>
      </c>
      <c r="D50" s="67" t="s">
        <v>5026</v>
      </c>
      <c r="E50" s="76">
        <v>0.45</v>
      </c>
    </row>
    <row r="51" spans="1:5" ht="15" customHeight="1">
      <c r="A51" s="66" t="str" cm="1">
        <f t="array" ref="A51">INDEX($B51:$D51,$B$1)</f>
        <v>Schraubenverdichter</v>
      </c>
      <c r="B51" s="78" t="s">
        <v>4888</v>
      </c>
      <c r="C51" s="67" t="s">
        <v>5020</v>
      </c>
      <c r="D51" s="67" t="s">
        <v>5021</v>
      </c>
      <c r="E51" s="76">
        <v>0.49</v>
      </c>
    </row>
    <row r="52" spans="1:5" ht="15" customHeight="1">
      <c r="A52" s="66" t="str" cm="1">
        <f t="array" ref="A52">INDEX($B52:$D52,$B$1)</f>
        <v>Turboverdichter</v>
      </c>
      <c r="B52" s="78" t="s">
        <v>4887</v>
      </c>
      <c r="C52" s="67" t="s">
        <v>5019</v>
      </c>
      <c r="D52" s="67" t="s">
        <v>5106</v>
      </c>
      <c r="E52" s="76">
        <v>0.54</v>
      </c>
    </row>
    <row r="54" spans="1:5" ht="15" customHeight="1">
      <c r="A54" s="62" t="s">
        <v>4601</v>
      </c>
    </row>
    <row r="55" spans="1:5" ht="15" customHeight="1">
      <c r="A55" s="69" t="s">
        <v>4541</v>
      </c>
      <c r="E55" s="64" t="s">
        <v>4624</v>
      </c>
    </row>
    <row r="56" spans="1:5" ht="15" customHeight="1">
      <c r="A56" s="66" t="str" cm="1">
        <f t="array" ref="A56">INDEX($B56:$D56,$B$1)</f>
        <v>on-off</v>
      </c>
      <c r="B56" s="67" t="s">
        <v>4630</v>
      </c>
      <c r="C56" s="67" t="s">
        <v>4630</v>
      </c>
      <c r="D56" s="67" t="s">
        <v>4630</v>
      </c>
      <c r="E56" s="76" t="s">
        <v>4771</v>
      </c>
    </row>
    <row r="57" spans="1:5" ht="15" customHeight="1">
      <c r="A57" s="66" t="str" cm="1">
        <f t="array" ref="A57">INDEX($B57:$D57,$B$1)</f>
        <v>modulierend</v>
      </c>
      <c r="B57" s="67" t="s">
        <v>4632</v>
      </c>
      <c r="C57" s="67" t="s">
        <v>4631</v>
      </c>
      <c r="D57" s="67" t="s">
        <v>5028</v>
      </c>
      <c r="E57" s="76" t="s">
        <v>4766</v>
      </c>
    </row>
    <row r="59" spans="1:5" ht="15" customHeight="1">
      <c r="A59" s="82" t="s">
        <v>4608</v>
      </c>
    </row>
    <row r="60" spans="1:5" ht="15" customHeight="1">
      <c r="A60" s="63" t="s">
        <v>3</v>
      </c>
      <c r="E60" s="28" t="s">
        <v>3</v>
      </c>
    </row>
    <row r="61" spans="1:5" ht="15" customHeight="1">
      <c r="A61" s="66" t="str" cm="1">
        <f t="array" ref="A61">INDEX($B61:$D61,$B$1)</f>
        <v>Bestehend</v>
      </c>
      <c r="B61" s="78" t="s">
        <v>4694</v>
      </c>
      <c r="C61" s="78" t="s">
        <v>4686</v>
      </c>
      <c r="D61" s="78" t="s">
        <v>4688</v>
      </c>
      <c r="E61" s="76" t="s">
        <v>3</v>
      </c>
    </row>
    <row r="62" spans="1:5" ht="15" customHeight="1">
      <c r="A62" s="66" t="str" cm="1">
        <f t="array" ref="A62">INDEX($B62:$D62,$B$1)</f>
        <v>Neu</v>
      </c>
      <c r="B62" s="78" t="s">
        <v>4684</v>
      </c>
      <c r="C62" s="78" t="s">
        <v>4685</v>
      </c>
      <c r="D62" s="78" t="s">
        <v>4687</v>
      </c>
      <c r="E62" s="76" t="s">
        <v>3</v>
      </c>
    </row>
    <row r="64" spans="1:5" ht="15" customHeight="1">
      <c r="A64" s="82" t="s">
        <v>4884</v>
      </c>
    </row>
    <row r="65" spans="1:5" ht="15" customHeight="1">
      <c r="A65" s="63" t="s">
        <v>3</v>
      </c>
      <c r="E65" s="64" t="s">
        <v>4624</v>
      </c>
    </row>
    <row r="66" spans="1:5" ht="15" customHeight="1">
      <c r="A66" s="66" t="str" cm="1">
        <f t="array" ref="A66">INDEX($B66:$D66,$B$1)</f>
        <v>-</v>
      </c>
      <c r="B66" s="78" t="s">
        <v>3</v>
      </c>
      <c r="C66" s="78" t="s">
        <v>3</v>
      </c>
      <c r="D66" s="78" t="s">
        <v>3</v>
      </c>
      <c r="E66" s="76" t="s">
        <v>3</v>
      </c>
    </row>
    <row r="67" spans="1:5" ht="15" customHeight="1">
      <c r="A67" s="66" t="str" cm="1">
        <f t="array" ref="A67">INDEX($B67:$D67,$B$1)</f>
        <v>Parallel</v>
      </c>
      <c r="B67" s="78" t="s">
        <v>4896</v>
      </c>
      <c r="C67" s="78" t="s">
        <v>4899</v>
      </c>
      <c r="D67" s="78" t="s">
        <v>4897</v>
      </c>
      <c r="E67" s="76" t="s">
        <v>4901</v>
      </c>
    </row>
    <row r="68" spans="1:5" ht="15" customHeight="1">
      <c r="A68" s="66" t="str" cm="1">
        <f t="array" ref="A68">INDEX($B68:$D68,$B$1)</f>
        <v>Serie</v>
      </c>
      <c r="B68" s="78" t="s">
        <v>4839</v>
      </c>
      <c r="C68" s="78" t="s">
        <v>4900</v>
      </c>
      <c r="D68" s="78" t="s">
        <v>4898</v>
      </c>
      <c r="E68" s="76" t="s">
        <v>4902</v>
      </c>
    </row>
    <row r="70" spans="1:5" ht="15" customHeight="1">
      <c r="A70" s="82" t="s">
        <v>4905</v>
      </c>
    </row>
    <row r="71" spans="1:5" ht="15" customHeight="1">
      <c r="A71" s="63" t="s">
        <v>3</v>
      </c>
      <c r="E71" s="64" t="s">
        <v>4624</v>
      </c>
    </row>
    <row r="72" spans="1:5" ht="15" customHeight="1">
      <c r="A72" s="66" t="str" cm="1">
        <f t="array" ref="A72">INDEX($B72:$D72,$B$1)</f>
        <v>Luft</v>
      </c>
      <c r="B72" s="78" t="s">
        <v>4906</v>
      </c>
      <c r="C72" s="78" t="s">
        <v>4907</v>
      </c>
      <c r="D72" s="78" t="s">
        <v>4927</v>
      </c>
      <c r="E72" s="76" t="s">
        <v>4539</v>
      </c>
    </row>
    <row r="73" spans="1:5" ht="15" customHeight="1">
      <c r="A73" s="66" t="str" cm="1">
        <f t="array" ref="A73">INDEX($B73:$D73,$B$1)</f>
        <v>Flüssig</v>
      </c>
      <c r="B73" s="78" t="s">
        <v>5029</v>
      </c>
      <c r="C73" s="78" t="s">
        <v>5030</v>
      </c>
      <c r="D73" s="78" t="s">
        <v>5031</v>
      </c>
      <c r="E73" s="76" t="s">
        <v>6</v>
      </c>
    </row>
  </sheetData>
  <phoneticPr fontId="22" type="noConversion"/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27AC-25E8-4833-A85E-4E9ACE6EC120}">
  <dimension ref="A2:BO376"/>
  <sheetViews>
    <sheetView topLeftCell="A319" zoomScale="85" zoomScaleNormal="85" workbookViewId="0">
      <selection activeCell="H346" sqref="H346:BO346"/>
    </sheetView>
  </sheetViews>
  <sheetFormatPr defaultColWidth="9.109375" defaultRowHeight="13.8"/>
  <cols>
    <col min="1" max="1" width="19.44140625" style="29" bestFit="1" customWidth="1"/>
    <col min="2" max="67" width="5.6640625" style="29" customWidth="1"/>
    <col min="68" max="16384" width="9.109375" style="29"/>
  </cols>
  <sheetData>
    <row r="2" spans="1:67">
      <c r="A2" s="110" t="s">
        <v>4544</v>
      </c>
      <c r="B2" s="111" t="s">
        <v>4704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40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</row>
    <row r="3" spans="1:67">
      <c r="A3" s="113" t="s">
        <v>601</v>
      </c>
      <c r="B3" s="114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</row>
    <row r="4" spans="1:67">
      <c r="A4" s="115" t="s">
        <v>4705</v>
      </c>
      <c r="B4" s="115">
        <v>-25</v>
      </c>
      <c r="C4" s="115">
        <v>-24</v>
      </c>
      <c r="D4" s="115">
        <v>-23</v>
      </c>
      <c r="E4" s="115">
        <v>-22</v>
      </c>
      <c r="F4" s="115">
        <v>-21</v>
      </c>
      <c r="G4" s="115">
        <v>-20</v>
      </c>
      <c r="H4" s="115">
        <v>-19</v>
      </c>
      <c r="I4" s="115">
        <v>-18</v>
      </c>
      <c r="J4" s="115">
        <v>-17</v>
      </c>
      <c r="K4" s="115">
        <v>-16</v>
      </c>
      <c r="L4" s="115">
        <v>-15</v>
      </c>
      <c r="M4" s="115">
        <v>-14</v>
      </c>
      <c r="N4" s="115">
        <v>-13</v>
      </c>
      <c r="O4" s="115">
        <v>-12</v>
      </c>
      <c r="P4" s="115">
        <v>-11</v>
      </c>
      <c r="Q4" s="115">
        <v>-10</v>
      </c>
      <c r="R4" s="115">
        <v>-9</v>
      </c>
      <c r="S4" s="115">
        <v>-8</v>
      </c>
      <c r="T4" s="115">
        <v>-7</v>
      </c>
      <c r="U4" s="115">
        <v>-6</v>
      </c>
      <c r="V4" s="115">
        <v>-5</v>
      </c>
      <c r="W4" s="115">
        <v>-4</v>
      </c>
      <c r="X4" s="115">
        <v>-3</v>
      </c>
      <c r="Y4" s="115">
        <v>-2</v>
      </c>
      <c r="Z4" s="115">
        <v>-1</v>
      </c>
      <c r="AA4" s="115">
        <v>0</v>
      </c>
      <c r="AB4" s="115">
        <v>1</v>
      </c>
      <c r="AC4" s="115">
        <v>2</v>
      </c>
      <c r="AD4" s="115">
        <v>3</v>
      </c>
      <c r="AE4" s="115">
        <v>4</v>
      </c>
      <c r="AF4" s="115">
        <v>5</v>
      </c>
      <c r="AG4" s="115">
        <v>6</v>
      </c>
      <c r="AH4" s="115">
        <v>7</v>
      </c>
      <c r="AI4" s="115">
        <v>8</v>
      </c>
      <c r="AJ4" s="115">
        <v>9</v>
      </c>
      <c r="AK4" s="115">
        <v>10</v>
      </c>
      <c r="AL4" s="115">
        <v>11</v>
      </c>
      <c r="AM4" s="115">
        <v>12</v>
      </c>
      <c r="AN4" s="115">
        <v>13</v>
      </c>
      <c r="AO4" s="115">
        <v>14</v>
      </c>
      <c r="AP4" s="115">
        <v>15</v>
      </c>
      <c r="AQ4" s="115">
        <v>16</v>
      </c>
      <c r="AR4" s="115">
        <v>17</v>
      </c>
      <c r="AS4" s="115">
        <v>18</v>
      </c>
      <c r="AT4" s="115">
        <v>19</v>
      </c>
      <c r="AU4" s="115">
        <v>20</v>
      </c>
      <c r="AV4" s="115">
        <v>21</v>
      </c>
      <c r="AW4" s="115">
        <v>22</v>
      </c>
      <c r="AX4" s="115">
        <v>23</v>
      </c>
      <c r="AY4" s="115">
        <v>24</v>
      </c>
      <c r="AZ4" s="115">
        <v>25</v>
      </c>
      <c r="BA4" s="115">
        <v>26</v>
      </c>
      <c r="BB4" s="115">
        <v>27</v>
      </c>
      <c r="BC4" s="115">
        <v>28</v>
      </c>
      <c r="BD4" s="115">
        <v>29</v>
      </c>
      <c r="BE4" s="115">
        <v>30</v>
      </c>
      <c r="BF4" s="115">
        <v>31</v>
      </c>
      <c r="BG4" s="115">
        <v>32</v>
      </c>
      <c r="BH4" s="115">
        <v>33</v>
      </c>
      <c r="BI4" s="115">
        <v>34</v>
      </c>
      <c r="BJ4" s="115">
        <v>35</v>
      </c>
      <c r="BK4" s="115">
        <v>36</v>
      </c>
      <c r="BL4" s="115">
        <v>37</v>
      </c>
      <c r="BM4" s="115">
        <v>38</v>
      </c>
      <c r="BN4" s="115">
        <v>39</v>
      </c>
      <c r="BO4" s="115">
        <v>40</v>
      </c>
    </row>
    <row r="5" spans="1:67">
      <c r="A5" s="116" t="s">
        <v>4706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16">
        <v>0</v>
      </c>
      <c r="K5" s="116">
        <v>0</v>
      </c>
      <c r="L5" s="116">
        <v>0</v>
      </c>
      <c r="M5" s="116">
        <v>9</v>
      </c>
      <c r="N5" s="116">
        <v>9</v>
      </c>
      <c r="O5" s="116">
        <v>27</v>
      </c>
      <c r="P5" s="116">
        <v>58</v>
      </c>
      <c r="Q5" s="116">
        <v>48</v>
      </c>
      <c r="R5" s="116">
        <v>60</v>
      </c>
      <c r="S5" s="116">
        <v>124</v>
      </c>
      <c r="T5" s="116">
        <v>126</v>
      </c>
      <c r="U5" s="116">
        <v>137</v>
      </c>
      <c r="V5" s="116">
        <v>109</v>
      </c>
      <c r="W5" s="116">
        <v>152</v>
      </c>
      <c r="X5" s="116">
        <v>170</v>
      </c>
      <c r="Y5" s="116">
        <v>244</v>
      </c>
      <c r="Z5" s="116">
        <v>342</v>
      </c>
      <c r="AA5" s="116">
        <v>332</v>
      </c>
      <c r="AB5" s="116">
        <v>370</v>
      </c>
      <c r="AC5" s="116">
        <v>368</v>
      </c>
      <c r="AD5" s="116">
        <v>347</v>
      </c>
      <c r="AE5" s="116">
        <v>422</v>
      </c>
      <c r="AF5" s="116">
        <v>462</v>
      </c>
      <c r="AG5" s="116">
        <v>510</v>
      </c>
      <c r="AH5" s="116">
        <v>415</v>
      </c>
      <c r="AI5" s="116">
        <v>432</v>
      </c>
      <c r="AJ5" s="116">
        <v>435</v>
      </c>
      <c r="AK5" s="116">
        <v>356</v>
      </c>
      <c r="AL5" s="116">
        <v>418</v>
      </c>
      <c r="AM5" s="116">
        <v>395</v>
      </c>
      <c r="AN5" s="116">
        <v>409</v>
      </c>
      <c r="AO5" s="116">
        <v>346</v>
      </c>
      <c r="AP5" s="116">
        <v>258</v>
      </c>
      <c r="AQ5" s="116">
        <v>206</v>
      </c>
      <c r="AR5" s="116">
        <v>179</v>
      </c>
      <c r="AS5" s="116">
        <v>136</v>
      </c>
      <c r="AT5" s="116">
        <v>101</v>
      </c>
      <c r="AU5" s="116">
        <v>82</v>
      </c>
      <c r="AV5" s="116">
        <v>60</v>
      </c>
      <c r="AW5" s="116">
        <v>43</v>
      </c>
      <c r="AX5" s="116">
        <v>29</v>
      </c>
      <c r="AY5" s="116">
        <v>12</v>
      </c>
      <c r="AZ5" s="116">
        <v>9</v>
      </c>
      <c r="BA5" s="116">
        <v>9</v>
      </c>
      <c r="BB5" s="116">
        <v>4</v>
      </c>
      <c r="BC5" s="116">
        <v>0</v>
      </c>
      <c r="BD5" s="116">
        <v>0</v>
      </c>
      <c r="BE5" s="116">
        <v>0</v>
      </c>
      <c r="BF5" s="116">
        <v>0</v>
      </c>
      <c r="BG5" s="116">
        <v>0</v>
      </c>
      <c r="BH5" s="116">
        <v>0</v>
      </c>
      <c r="BI5" s="116">
        <v>0</v>
      </c>
      <c r="BJ5" s="116">
        <v>0</v>
      </c>
      <c r="BK5" s="116">
        <v>0</v>
      </c>
      <c r="BL5" s="116">
        <v>0</v>
      </c>
      <c r="BM5" s="116">
        <v>0</v>
      </c>
      <c r="BN5" s="116">
        <v>0</v>
      </c>
      <c r="BO5" s="116">
        <v>0</v>
      </c>
    </row>
    <row r="6" spans="1:67">
      <c r="A6" s="117" t="s">
        <v>4707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17">
        <v>0</v>
      </c>
      <c r="L6" s="117">
        <v>0</v>
      </c>
      <c r="M6" s="117">
        <v>0</v>
      </c>
      <c r="N6" s="117">
        <v>0</v>
      </c>
      <c r="O6" s="117">
        <v>24</v>
      </c>
      <c r="P6" s="117">
        <v>24</v>
      </c>
      <c r="Q6" s="117">
        <v>24</v>
      </c>
      <c r="R6" s="117">
        <v>72</v>
      </c>
      <c r="S6" s="117">
        <v>240</v>
      </c>
      <c r="T6" s="117">
        <v>72</v>
      </c>
      <c r="U6" s="117">
        <v>48</v>
      </c>
      <c r="V6" s="117">
        <v>168</v>
      </c>
      <c r="W6" s="117">
        <v>120</v>
      </c>
      <c r="X6" s="117">
        <v>168</v>
      </c>
      <c r="Y6" s="117">
        <v>216</v>
      </c>
      <c r="Z6" s="117">
        <v>264</v>
      </c>
      <c r="AA6" s="117">
        <v>216</v>
      </c>
      <c r="AB6" s="117">
        <v>552</v>
      </c>
      <c r="AC6" s="117">
        <v>336</v>
      </c>
      <c r="AD6" s="117">
        <v>360</v>
      </c>
      <c r="AE6" s="117">
        <v>600</v>
      </c>
      <c r="AF6" s="117">
        <v>408</v>
      </c>
      <c r="AG6" s="117">
        <v>456</v>
      </c>
      <c r="AH6" s="117">
        <v>456</v>
      </c>
      <c r="AI6" s="117">
        <v>384</v>
      </c>
      <c r="AJ6" s="117">
        <v>408</v>
      </c>
      <c r="AK6" s="117">
        <v>408</v>
      </c>
      <c r="AL6" s="117">
        <v>408</v>
      </c>
      <c r="AM6" s="117">
        <v>600</v>
      </c>
      <c r="AN6" s="117">
        <v>384</v>
      </c>
      <c r="AO6" s="117">
        <v>384</v>
      </c>
      <c r="AP6" s="117">
        <v>216</v>
      </c>
      <c r="AQ6" s="117">
        <v>456</v>
      </c>
      <c r="AR6" s="117">
        <v>120</v>
      </c>
      <c r="AS6" s="117">
        <v>72</v>
      </c>
      <c r="AT6" s="117">
        <v>48</v>
      </c>
      <c r="AU6" s="117">
        <v>0</v>
      </c>
      <c r="AV6" s="117">
        <v>48</v>
      </c>
      <c r="AW6" s="117">
        <v>0</v>
      </c>
      <c r="AX6" s="117">
        <v>0</v>
      </c>
      <c r="AY6" s="117">
        <v>0</v>
      </c>
      <c r="AZ6" s="117">
        <v>0</v>
      </c>
      <c r="BA6" s="117">
        <v>0</v>
      </c>
      <c r="BB6" s="117">
        <v>0</v>
      </c>
      <c r="BC6" s="117">
        <v>0</v>
      </c>
      <c r="BD6" s="117">
        <v>0</v>
      </c>
      <c r="BE6" s="117">
        <v>0</v>
      </c>
      <c r="BF6" s="117">
        <v>0</v>
      </c>
      <c r="BG6" s="117">
        <v>0</v>
      </c>
      <c r="BH6" s="117">
        <v>0</v>
      </c>
      <c r="BI6" s="117">
        <v>0</v>
      </c>
      <c r="BJ6" s="117">
        <v>0</v>
      </c>
      <c r="BK6" s="117">
        <v>0</v>
      </c>
      <c r="BL6" s="117">
        <v>0</v>
      </c>
      <c r="BM6" s="117">
        <v>0</v>
      </c>
      <c r="BN6" s="117">
        <v>0</v>
      </c>
      <c r="BO6" s="117">
        <v>0</v>
      </c>
    </row>
    <row r="7" spans="1:67">
      <c r="A7" s="117" t="s">
        <v>4708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18">
        <v>0</v>
      </c>
      <c r="O7" s="118">
        <v>0</v>
      </c>
      <c r="P7" s="118">
        <v>0.86399999999999999</v>
      </c>
      <c r="Q7" s="118">
        <v>0.374</v>
      </c>
      <c r="R7" s="118">
        <v>1.046</v>
      </c>
      <c r="S7" s="118">
        <v>3.7389999999999999</v>
      </c>
      <c r="T7" s="118">
        <v>3.464</v>
      </c>
      <c r="U7" s="118">
        <v>7.7190000000000003</v>
      </c>
      <c r="V7" s="118">
        <v>4.1420000000000003</v>
      </c>
      <c r="W7" s="118">
        <v>8.9109999999999996</v>
      </c>
      <c r="X7" s="118">
        <v>8.8379999999999992</v>
      </c>
      <c r="Y7" s="118">
        <v>11.592000000000001</v>
      </c>
      <c r="Z7" s="118">
        <v>13.05</v>
      </c>
      <c r="AA7" s="118">
        <v>17.245000000000001</v>
      </c>
      <c r="AB7" s="118">
        <v>12.788</v>
      </c>
      <c r="AC7" s="118">
        <v>14.935</v>
      </c>
      <c r="AD7" s="118">
        <v>16.645</v>
      </c>
      <c r="AE7" s="118">
        <v>28.428999999999998</v>
      </c>
      <c r="AF7" s="118">
        <v>24.306999999999999</v>
      </c>
      <c r="AG7" s="118">
        <v>34.213999999999999</v>
      </c>
      <c r="AH7" s="118">
        <v>35.527999999999999</v>
      </c>
      <c r="AI7" s="118">
        <v>35.545000000000002</v>
      </c>
      <c r="AJ7" s="118">
        <v>38.53</v>
      </c>
      <c r="AK7" s="118">
        <v>38.582000000000001</v>
      </c>
      <c r="AL7" s="118">
        <v>48.957999999999998</v>
      </c>
      <c r="AM7" s="118">
        <v>56.366999999999997</v>
      </c>
      <c r="AN7" s="118">
        <v>61.753999999999998</v>
      </c>
      <c r="AO7" s="118">
        <v>68.209999999999994</v>
      </c>
      <c r="AP7" s="118">
        <v>70.274000000000001</v>
      </c>
      <c r="AQ7" s="118">
        <v>64.290999999999997</v>
      </c>
      <c r="AR7" s="118">
        <v>66.867999999999995</v>
      </c>
      <c r="AS7" s="118">
        <v>54.722000000000001</v>
      </c>
      <c r="AT7" s="118">
        <v>49.752000000000002</v>
      </c>
      <c r="AU7" s="118">
        <v>41.875</v>
      </c>
      <c r="AV7" s="118">
        <v>35.121000000000002</v>
      </c>
      <c r="AW7" s="118">
        <v>26.097999999999999</v>
      </c>
      <c r="AX7" s="118">
        <v>19.213000000000001</v>
      </c>
      <c r="AY7" s="118">
        <v>8.9090000000000007</v>
      </c>
      <c r="AZ7" s="118">
        <v>4.8620000000000001</v>
      </c>
      <c r="BA7" s="118">
        <v>6.6550000000000002</v>
      </c>
      <c r="BB7" s="118">
        <v>2.75</v>
      </c>
      <c r="BC7" s="118">
        <v>0</v>
      </c>
      <c r="BD7" s="118">
        <v>0</v>
      </c>
      <c r="BE7" s="118">
        <v>0</v>
      </c>
      <c r="BF7" s="118">
        <v>0</v>
      </c>
      <c r="BG7" s="118">
        <v>0</v>
      </c>
      <c r="BH7" s="118">
        <v>0</v>
      </c>
      <c r="BI7" s="118">
        <v>0</v>
      </c>
      <c r="BJ7" s="118">
        <v>0</v>
      </c>
      <c r="BK7" s="118">
        <v>0</v>
      </c>
      <c r="BL7" s="118">
        <v>0</v>
      </c>
      <c r="BM7" s="118">
        <v>0</v>
      </c>
      <c r="BN7" s="118">
        <v>0</v>
      </c>
      <c r="BO7" s="118">
        <v>0</v>
      </c>
    </row>
    <row r="8" spans="1:67">
      <c r="A8" s="117" t="s">
        <v>4709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0</v>
      </c>
      <c r="N8" s="118">
        <v>0</v>
      </c>
      <c r="O8" s="118">
        <v>0</v>
      </c>
      <c r="P8" s="118">
        <v>0.80300000000000005</v>
      </c>
      <c r="Q8" s="118">
        <v>0.622</v>
      </c>
      <c r="R8" s="118">
        <v>1.325</v>
      </c>
      <c r="S8" s="118">
        <v>2.323</v>
      </c>
      <c r="T8" s="118">
        <v>2.1520000000000001</v>
      </c>
      <c r="U8" s="118">
        <v>4.4329999999999998</v>
      </c>
      <c r="V8" s="118">
        <v>2.3969999999999998</v>
      </c>
      <c r="W8" s="118">
        <v>5.2160000000000002</v>
      </c>
      <c r="X8" s="118">
        <v>4.875</v>
      </c>
      <c r="Y8" s="118">
        <v>8.3759999999999994</v>
      </c>
      <c r="Z8" s="118">
        <v>6.2619999999999996</v>
      </c>
      <c r="AA8" s="118">
        <v>7.8949999999999996</v>
      </c>
      <c r="AB8" s="118">
        <v>5.4829999999999997</v>
      </c>
      <c r="AC8" s="118">
        <v>9.3740000000000006</v>
      </c>
      <c r="AD8" s="118">
        <v>7.6079999999999997</v>
      </c>
      <c r="AE8" s="118">
        <v>19.978999999999999</v>
      </c>
      <c r="AF8" s="118">
        <v>14.617000000000001</v>
      </c>
      <c r="AG8" s="118">
        <v>22.132999999999999</v>
      </c>
      <c r="AH8" s="118">
        <v>20.067</v>
      </c>
      <c r="AI8" s="118">
        <v>20.419</v>
      </c>
      <c r="AJ8" s="118">
        <v>24.321999999999999</v>
      </c>
      <c r="AK8" s="118">
        <v>24.018000000000001</v>
      </c>
      <c r="AL8" s="118">
        <v>28.945</v>
      </c>
      <c r="AM8" s="118">
        <v>35.731999999999999</v>
      </c>
      <c r="AN8" s="118">
        <v>34.337000000000003</v>
      </c>
      <c r="AO8" s="118">
        <v>33.741</v>
      </c>
      <c r="AP8" s="118">
        <v>29.207000000000001</v>
      </c>
      <c r="AQ8" s="118">
        <v>30.535</v>
      </c>
      <c r="AR8" s="118">
        <v>26.902999999999999</v>
      </c>
      <c r="AS8" s="118">
        <v>26.654</v>
      </c>
      <c r="AT8" s="118">
        <v>20.251000000000001</v>
      </c>
      <c r="AU8" s="118">
        <v>13.308999999999999</v>
      </c>
      <c r="AV8" s="118">
        <v>7.4870000000000001</v>
      </c>
      <c r="AW8" s="118">
        <v>8.2929999999999993</v>
      </c>
      <c r="AX8" s="118">
        <v>5.1029999999999998</v>
      </c>
      <c r="AY8" s="118">
        <v>1.355</v>
      </c>
      <c r="AZ8" s="118">
        <v>1.9219999999999999</v>
      </c>
      <c r="BA8" s="118">
        <v>1.2410000000000001</v>
      </c>
      <c r="BB8" s="118">
        <v>0.15</v>
      </c>
      <c r="BC8" s="118">
        <v>0</v>
      </c>
      <c r="BD8" s="118">
        <v>0</v>
      </c>
      <c r="BE8" s="118">
        <v>0</v>
      </c>
      <c r="BF8" s="118">
        <v>0</v>
      </c>
      <c r="BG8" s="118">
        <v>0</v>
      </c>
      <c r="BH8" s="118">
        <v>0</v>
      </c>
      <c r="BI8" s="118">
        <v>0</v>
      </c>
      <c r="BJ8" s="118">
        <v>0</v>
      </c>
      <c r="BK8" s="118">
        <v>0</v>
      </c>
      <c r="BL8" s="118">
        <v>0</v>
      </c>
      <c r="BM8" s="118">
        <v>0</v>
      </c>
      <c r="BN8" s="118">
        <v>0</v>
      </c>
      <c r="BO8" s="118">
        <v>0</v>
      </c>
    </row>
    <row r="9" spans="1:67">
      <c r="A9" s="117" t="s">
        <v>4710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  <c r="N9" s="118">
        <v>0</v>
      </c>
      <c r="O9" s="118">
        <v>0</v>
      </c>
      <c r="P9" s="118">
        <v>1.4710000000000001</v>
      </c>
      <c r="Q9" s="118">
        <v>0.68700000000000006</v>
      </c>
      <c r="R9" s="118">
        <v>1.6140000000000001</v>
      </c>
      <c r="S9" s="118">
        <v>7.2869999999999999</v>
      </c>
      <c r="T9" s="118">
        <v>6.2450000000000001</v>
      </c>
      <c r="U9" s="118">
        <v>15.132</v>
      </c>
      <c r="V9" s="118">
        <v>8.9030000000000005</v>
      </c>
      <c r="W9" s="118">
        <v>15.815</v>
      </c>
      <c r="X9" s="118">
        <v>14.208</v>
      </c>
      <c r="Y9" s="118">
        <v>17.991</v>
      </c>
      <c r="Z9" s="118">
        <v>20.103999999999999</v>
      </c>
      <c r="AA9" s="118">
        <v>29.437999999999999</v>
      </c>
      <c r="AB9" s="118">
        <v>16.105</v>
      </c>
      <c r="AC9" s="118">
        <v>18.459</v>
      </c>
      <c r="AD9" s="118">
        <v>21.486999999999998</v>
      </c>
      <c r="AE9" s="118">
        <v>39.104999999999997</v>
      </c>
      <c r="AF9" s="118">
        <v>35.417999999999999</v>
      </c>
      <c r="AG9" s="118">
        <v>42.905000000000001</v>
      </c>
      <c r="AH9" s="118">
        <v>39.375</v>
      </c>
      <c r="AI9" s="118">
        <v>34.902000000000001</v>
      </c>
      <c r="AJ9" s="118">
        <v>35.573</v>
      </c>
      <c r="AK9" s="118">
        <v>32.466000000000001</v>
      </c>
      <c r="AL9" s="118">
        <v>40.244</v>
      </c>
      <c r="AM9" s="118">
        <v>42.908999999999999</v>
      </c>
      <c r="AN9" s="118">
        <v>41.904000000000003</v>
      </c>
      <c r="AO9" s="118">
        <v>42.819000000000003</v>
      </c>
      <c r="AP9" s="118">
        <v>44.719000000000001</v>
      </c>
      <c r="AQ9" s="118">
        <v>40.045999999999999</v>
      </c>
      <c r="AR9" s="118">
        <v>42.32</v>
      </c>
      <c r="AS9" s="118">
        <v>32.152000000000001</v>
      </c>
      <c r="AT9" s="118">
        <v>32.174999999999997</v>
      </c>
      <c r="AU9" s="118">
        <v>23.885000000000002</v>
      </c>
      <c r="AV9" s="118">
        <v>20.13</v>
      </c>
      <c r="AW9" s="118">
        <v>13.622</v>
      </c>
      <c r="AX9" s="118">
        <v>11.23</v>
      </c>
      <c r="AY9" s="118">
        <v>5.1669999999999998</v>
      </c>
      <c r="AZ9" s="118">
        <v>2.258</v>
      </c>
      <c r="BA9" s="118">
        <v>3.8180000000000001</v>
      </c>
      <c r="BB9" s="118">
        <v>1.5449999999999999</v>
      </c>
      <c r="BC9" s="118">
        <v>0</v>
      </c>
      <c r="BD9" s="118">
        <v>0</v>
      </c>
      <c r="BE9" s="118">
        <v>0</v>
      </c>
      <c r="BF9" s="118">
        <v>0</v>
      </c>
      <c r="BG9" s="118">
        <v>0</v>
      </c>
      <c r="BH9" s="118">
        <v>0</v>
      </c>
      <c r="BI9" s="118">
        <v>0</v>
      </c>
      <c r="BJ9" s="118">
        <v>0</v>
      </c>
      <c r="BK9" s="118">
        <v>0</v>
      </c>
      <c r="BL9" s="118">
        <v>0</v>
      </c>
      <c r="BM9" s="118">
        <v>0</v>
      </c>
      <c r="BN9" s="118">
        <v>0</v>
      </c>
      <c r="BO9" s="118">
        <v>0</v>
      </c>
    </row>
    <row r="10" spans="1:67">
      <c r="A10" s="117" t="s">
        <v>4711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  <c r="P10" s="118">
        <v>0.33900000000000002</v>
      </c>
      <c r="Q10" s="118">
        <v>0.17299999999999999</v>
      </c>
      <c r="R10" s="118">
        <v>0.38400000000000001</v>
      </c>
      <c r="S10" s="118">
        <v>2.8879999999999999</v>
      </c>
      <c r="T10" s="118">
        <v>2.867</v>
      </c>
      <c r="U10" s="118">
        <v>6.81</v>
      </c>
      <c r="V10" s="118">
        <v>3.0089999999999999</v>
      </c>
      <c r="W10" s="118">
        <v>7.5419999999999998</v>
      </c>
      <c r="X10" s="118">
        <v>6.5410000000000004</v>
      </c>
      <c r="Y10" s="118">
        <v>6.1920000000000002</v>
      </c>
      <c r="Z10" s="118">
        <v>8.6050000000000004</v>
      </c>
      <c r="AA10" s="118">
        <v>11.417</v>
      </c>
      <c r="AB10" s="118">
        <v>6.9180000000000001</v>
      </c>
      <c r="AC10" s="118">
        <v>5.9039999999999999</v>
      </c>
      <c r="AD10" s="118">
        <v>11.186</v>
      </c>
      <c r="AE10" s="118">
        <v>15.73</v>
      </c>
      <c r="AF10" s="118">
        <v>13.477</v>
      </c>
      <c r="AG10" s="118">
        <v>18.202999999999999</v>
      </c>
      <c r="AH10" s="118">
        <v>16.582999999999998</v>
      </c>
      <c r="AI10" s="118">
        <v>17.893999999999998</v>
      </c>
      <c r="AJ10" s="118">
        <v>14.554</v>
      </c>
      <c r="AK10" s="118">
        <v>16.382000000000001</v>
      </c>
      <c r="AL10" s="118">
        <v>18.963999999999999</v>
      </c>
      <c r="AM10" s="118">
        <v>18.975999999999999</v>
      </c>
      <c r="AN10" s="118">
        <v>17.751999999999999</v>
      </c>
      <c r="AO10" s="118">
        <v>20.521000000000001</v>
      </c>
      <c r="AP10" s="118">
        <v>24.501999999999999</v>
      </c>
      <c r="AQ10" s="118">
        <v>22.038</v>
      </c>
      <c r="AR10" s="118">
        <v>20.992000000000001</v>
      </c>
      <c r="AS10" s="118">
        <v>14.868</v>
      </c>
      <c r="AT10" s="118">
        <v>12.707000000000001</v>
      </c>
      <c r="AU10" s="118">
        <v>13.871</v>
      </c>
      <c r="AV10" s="118">
        <v>12.858000000000001</v>
      </c>
      <c r="AW10" s="118">
        <v>9.8650000000000002</v>
      </c>
      <c r="AX10" s="118">
        <v>6.7530000000000001</v>
      </c>
      <c r="AY10" s="118">
        <v>3.7029999999999998</v>
      </c>
      <c r="AZ10" s="118">
        <v>1.2649999999999999</v>
      </c>
      <c r="BA10" s="118">
        <v>2.524</v>
      </c>
      <c r="BB10" s="118">
        <v>2.0859999999999999</v>
      </c>
      <c r="BC10" s="118">
        <v>0</v>
      </c>
      <c r="BD10" s="118">
        <v>0</v>
      </c>
      <c r="BE10" s="118">
        <v>0</v>
      </c>
      <c r="BF10" s="118">
        <v>0</v>
      </c>
      <c r="BG10" s="118">
        <v>0</v>
      </c>
      <c r="BH10" s="118">
        <v>0</v>
      </c>
      <c r="BI10" s="118">
        <v>0</v>
      </c>
      <c r="BJ10" s="118">
        <v>0</v>
      </c>
      <c r="BK10" s="118">
        <v>0</v>
      </c>
      <c r="BL10" s="118">
        <v>0</v>
      </c>
      <c r="BM10" s="118">
        <v>0</v>
      </c>
      <c r="BN10" s="118">
        <v>0</v>
      </c>
      <c r="BO10" s="118">
        <v>0</v>
      </c>
    </row>
    <row r="11" spans="1:67">
      <c r="A11" s="119" t="s">
        <v>4712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20">
        <v>0</v>
      </c>
      <c r="L11" s="120">
        <v>0</v>
      </c>
      <c r="M11" s="120">
        <v>0</v>
      </c>
      <c r="N11" s="120">
        <v>0</v>
      </c>
      <c r="O11" s="120">
        <v>0</v>
      </c>
      <c r="P11" s="120">
        <v>0.17299999999999999</v>
      </c>
      <c r="Q11" s="120">
        <v>0.17</v>
      </c>
      <c r="R11" s="120">
        <v>0.375</v>
      </c>
      <c r="S11" s="120">
        <v>0.90800000000000003</v>
      </c>
      <c r="T11" s="120">
        <v>1.0660000000000001</v>
      </c>
      <c r="U11" s="120">
        <v>2.2069999999999999</v>
      </c>
      <c r="V11" s="120">
        <v>1.3879999999999999</v>
      </c>
      <c r="W11" s="120">
        <v>2.585</v>
      </c>
      <c r="X11" s="120">
        <v>2.4689999999999999</v>
      </c>
      <c r="Y11" s="120">
        <v>2.8639999999999999</v>
      </c>
      <c r="Z11" s="120">
        <v>2.706</v>
      </c>
      <c r="AA11" s="120">
        <v>4.6870000000000003</v>
      </c>
      <c r="AB11" s="120">
        <v>2.2200000000000002</v>
      </c>
      <c r="AC11" s="120">
        <v>2.2909999999999999</v>
      </c>
      <c r="AD11" s="120">
        <v>1.9039999999999999</v>
      </c>
      <c r="AE11" s="120">
        <v>5.3959999999999999</v>
      </c>
      <c r="AF11" s="120">
        <v>5.0369999999999999</v>
      </c>
      <c r="AG11" s="120">
        <v>8.4090000000000007</v>
      </c>
      <c r="AH11" s="120">
        <v>6.1520000000000001</v>
      </c>
      <c r="AI11" s="120">
        <v>6.0389999999999997</v>
      </c>
      <c r="AJ11" s="120">
        <v>5.8</v>
      </c>
      <c r="AK11" s="120">
        <v>6.3550000000000004</v>
      </c>
      <c r="AL11" s="120">
        <v>6.2770000000000001</v>
      </c>
      <c r="AM11" s="120">
        <v>6.5</v>
      </c>
      <c r="AN11" s="120">
        <v>5.242</v>
      </c>
      <c r="AO11" s="120">
        <v>5.0529999999999999</v>
      </c>
      <c r="AP11" s="120">
        <v>5.3840000000000003</v>
      </c>
      <c r="AQ11" s="120">
        <v>3.669</v>
      </c>
      <c r="AR11" s="120">
        <v>2.6720000000000002</v>
      </c>
      <c r="AS11" s="120">
        <v>2.2909999999999999</v>
      </c>
      <c r="AT11" s="120">
        <v>1.3169999999999999</v>
      </c>
      <c r="AU11" s="120">
        <v>0.64200000000000002</v>
      </c>
      <c r="AV11" s="120">
        <v>0.156</v>
      </c>
      <c r="AW11" s="120">
        <v>0.48899999999999999</v>
      </c>
      <c r="AX11" s="120">
        <v>0</v>
      </c>
      <c r="AY11" s="120">
        <v>0.47899999999999998</v>
      </c>
      <c r="AZ11" s="120">
        <v>0.47099999999999997</v>
      </c>
      <c r="BA11" s="120">
        <v>0.46200000000000002</v>
      </c>
      <c r="BB11" s="120">
        <v>0</v>
      </c>
      <c r="BC11" s="120">
        <v>0</v>
      </c>
      <c r="BD11" s="120">
        <v>0</v>
      </c>
      <c r="BE11" s="120">
        <v>0</v>
      </c>
      <c r="BF11" s="120">
        <v>0</v>
      </c>
      <c r="BG11" s="120">
        <v>0</v>
      </c>
      <c r="BH11" s="120">
        <v>0</v>
      </c>
      <c r="BI11" s="120">
        <v>0</v>
      </c>
      <c r="BJ11" s="120">
        <v>0</v>
      </c>
      <c r="BK11" s="120">
        <v>0</v>
      </c>
      <c r="BL11" s="120">
        <v>0</v>
      </c>
      <c r="BM11" s="120">
        <v>0</v>
      </c>
      <c r="BN11" s="120">
        <v>0</v>
      </c>
      <c r="BO11" s="120">
        <v>0</v>
      </c>
    </row>
    <row r="13" spans="1:67">
      <c r="A13" s="110" t="s">
        <v>4544</v>
      </c>
      <c r="B13" s="111" t="s">
        <v>4713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</row>
    <row r="14" spans="1:67">
      <c r="A14" s="113" t="s">
        <v>4558</v>
      </c>
      <c r="B14" s="114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</row>
    <row r="15" spans="1:67">
      <c r="A15" s="115" t="s">
        <v>4705</v>
      </c>
      <c r="B15" s="115">
        <v>-25</v>
      </c>
      <c r="C15" s="115">
        <v>-24</v>
      </c>
      <c r="D15" s="115">
        <v>-23</v>
      </c>
      <c r="E15" s="115">
        <v>-22</v>
      </c>
      <c r="F15" s="115">
        <v>-21</v>
      </c>
      <c r="G15" s="115">
        <v>-20</v>
      </c>
      <c r="H15" s="115">
        <v>-19</v>
      </c>
      <c r="I15" s="115">
        <v>-18</v>
      </c>
      <c r="J15" s="115">
        <v>-17</v>
      </c>
      <c r="K15" s="115">
        <v>-16</v>
      </c>
      <c r="L15" s="115">
        <v>-15</v>
      </c>
      <c r="M15" s="115">
        <v>-14</v>
      </c>
      <c r="N15" s="115">
        <v>-13</v>
      </c>
      <c r="O15" s="115">
        <v>-12</v>
      </c>
      <c r="P15" s="115">
        <v>-11</v>
      </c>
      <c r="Q15" s="115">
        <v>-10</v>
      </c>
      <c r="R15" s="115">
        <v>-9</v>
      </c>
      <c r="S15" s="115">
        <v>-8</v>
      </c>
      <c r="T15" s="115">
        <v>-7</v>
      </c>
      <c r="U15" s="115">
        <v>-6</v>
      </c>
      <c r="V15" s="115">
        <v>-5</v>
      </c>
      <c r="W15" s="115">
        <v>-4</v>
      </c>
      <c r="X15" s="115">
        <v>-3</v>
      </c>
      <c r="Y15" s="115">
        <v>-2</v>
      </c>
      <c r="Z15" s="115">
        <v>-1</v>
      </c>
      <c r="AA15" s="115">
        <v>0</v>
      </c>
      <c r="AB15" s="115">
        <v>1</v>
      </c>
      <c r="AC15" s="115">
        <v>2</v>
      </c>
      <c r="AD15" s="115">
        <v>3</v>
      </c>
      <c r="AE15" s="115">
        <v>4</v>
      </c>
      <c r="AF15" s="115">
        <v>5</v>
      </c>
      <c r="AG15" s="115">
        <v>6</v>
      </c>
      <c r="AH15" s="115">
        <v>7</v>
      </c>
      <c r="AI15" s="115">
        <v>8</v>
      </c>
      <c r="AJ15" s="115">
        <v>9</v>
      </c>
      <c r="AK15" s="115">
        <v>10</v>
      </c>
      <c r="AL15" s="115">
        <v>11</v>
      </c>
      <c r="AM15" s="115">
        <v>12</v>
      </c>
      <c r="AN15" s="115">
        <v>13</v>
      </c>
      <c r="AO15" s="115">
        <v>14</v>
      </c>
      <c r="AP15" s="115">
        <v>15</v>
      </c>
      <c r="AQ15" s="115">
        <v>16</v>
      </c>
      <c r="AR15" s="115">
        <v>17</v>
      </c>
      <c r="AS15" s="115">
        <v>18</v>
      </c>
      <c r="AT15" s="115">
        <v>19</v>
      </c>
      <c r="AU15" s="115">
        <v>20</v>
      </c>
      <c r="AV15" s="115">
        <v>21</v>
      </c>
      <c r="AW15" s="115">
        <v>22</v>
      </c>
      <c r="AX15" s="115">
        <v>23</v>
      </c>
      <c r="AY15" s="115">
        <v>24</v>
      </c>
      <c r="AZ15" s="115">
        <v>25</v>
      </c>
      <c r="BA15" s="115">
        <v>26</v>
      </c>
      <c r="BB15" s="115">
        <v>27</v>
      </c>
      <c r="BC15" s="115">
        <v>28</v>
      </c>
      <c r="BD15" s="115">
        <v>29</v>
      </c>
      <c r="BE15" s="115">
        <v>30</v>
      </c>
      <c r="BF15" s="115">
        <v>31</v>
      </c>
      <c r="BG15" s="115">
        <v>32</v>
      </c>
      <c r="BH15" s="115">
        <v>33</v>
      </c>
      <c r="BI15" s="115">
        <v>34</v>
      </c>
      <c r="BJ15" s="115">
        <v>35</v>
      </c>
      <c r="BK15" s="115">
        <v>36</v>
      </c>
      <c r="BL15" s="115">
        <v>37</v>
      </c>
      <c r="BM15" s="115">
        <v>38</v>
      </c>
      <c r="BN15" s="115">
        <v>39</v>
      </c>
      <c r="BO15" s="115">
        <v>40</v>
      </c>
    </row>
    <row r="16" spans="1:67">
      <c r="A16" s="116" t="s">
        <v>4706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  <c r="Q16" s="116">
        <v>1</v>
      </c>
      <c r="R16" s="116">
        <v>2</v>
      </c>
      <c r="S16" s="116">
        <v>7</v>
      </c>
      <c r="T16" s="116">
        <v>10</v>
      </c>
      <c r="U16" s="116">
        <v>13</v>
      </c>
      <c r="V16" s="116">
        <v>26</v>
      </c>
      <c r="W16" s="116">
        <v>47</v>
      </c>
      <c r="X16" s="116">
        <v>97</v>
      </c>
      <c r="Y16" s="116">
        <v>144</v>
      </c>
      <c r="Z16" s="116">
        <v>210</v>
      </c>
      <c r="AA16" s="116">
        <v>292</v>
      </c>
      <c r="AB16" s="116">
        <v>416</v>
      </c>
      <c r="AC16" s="116">
        <v>360</v>
      </c>
      <c r="AD16" s="116">
        <v>361</v>
      </c>
      <c r="AE16" s="116">
        <v>416</v>
      </c>
      <c r="AF16" s="116">
        <v>322</v>
      </c>
      <c r="AG16" s="116">
        <v>361</v>
      </c>
      <c r="AH16" s="116">
        <v>373</v>
      </c>
      <c r="AI16" s="116">
        <v>306</v>
      </c>
      <c r="AJ16" s="116">
        <v>295</v>
      </c>
      <c r="AK16" s="116">
        <v>328</v>
      </c>
      <c r="AL16" s="116">
        <v>364</v>
      </c>
      <c r="AM16" s="116">
        <v>446</v>
      </c>
      <c r="AN16" s="116">
        <v>441</v>
      </c>
      <c r="AO16" s="116">
        <v>420</v>
      </c>
      <c r="AP16" s="116">
        <v>419</v>
      </c>
      <c r="AQ16" s="116">
        <v>421</v>
      </c>
      <c r="AR16" s="116">
        <v>388</v>
      </c>
      <c r="AS16" s="116">
        <v>288</v>
      </c>
      <c r="AT16" s="116">
        <v>253</v>
      </c>
      <c r="AU16" s="116">
        <v>209</v>
      </c>
      <c r="AV16" s="116">
        <v>167</v>
      </c>
      <c r="AW16" s="116">
        <v>133</v>
      </c>
      <c r="AX16" s="116">
        <v>107</v>
      </c>
      <c r="AY16" s="116">
        <v>84</v>
      </c>
      <c r="AZ16" s="116">
        <v>64</v>
      </c>
      <c r="BA16" s="116">
        <v>51</v>
      </c>
      <c r="BB16" s="116">
        <v>48</v>
      </c>
      <c r="BC16" s="116">
        <v>27</v>
      </c>
      <c r="BD16" s="116">
        <v>15</v>
      </c>
      <c r="BE16" s="116">
        <v>12</v>
      </c>
      <c r="BF16" s="116">
        <v>14</v>
      </c>
      <c r="BG16" s="116">
        <v>2</v>
      </c>
      <c r="BH16" s="116">
        <v>0</v>
      </c>
      <c r="BI16" s="116">
        <v>0</v>
      </c>
      <c r="BJ16" s="116">
        <v>0</v>
      </c>
      <c r="BK16" s="116">
        <v>0</v>
      </c>
      <c r="BL16" s="116">
        <v>0</v>
      </c>
      <c r="BM16" s="116">
        <v>0</v>
      </c>
      <c r="BN16" s="116">
        <v>0</v>
      </c>
      <c r="BO16" s="116">
        <v>0</v>
      </c>
    </row>
    <row r="17" spans="1:67">
      <c r="A17" s="117" t="s">
        <v>4707</v>
      </c>
      <c r="B17" s="117">
        <v>0</v>
      </c>
      <c r="C17" s="117">
        <v>0</v>
      </c>
      <c r="D17" s="117">
        <v>0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24</v>
      </c>
      <c r="V17" s="117">
        <v>24</v>
      </c>
      <c r="W17" s="117">
        <v>0</v>
      </c>
      <c r="X17" s="117">
        <v>24</v>
      </c>
      <c r="Y17" s="117">
        <v>120</v>
      </c>
      <c r="Z17" s="117">
        <v>216</v>
      </c>
      <c r="AA17" s="117">
        <v>360</v>
      </c>
      <c r="AB17" s="117">
        <v>456</v>
      </c>
      <c r="AC17" s="117">
        <v>360</v>
      </c>
      <c r="AD17" s="117">
        <v>384</v>
      </c>
      <c r="AE17" s="117">
        <v>360</v>
      </c>
      <c r="AF17" s="117">
        <v>288</v>
      </c>
      <c r="AG17" s="117">
        <v>432</v>
      </c>
      <c r="AH17" s="117">
        <v>240</v>
      </c>
      <c r="AI17" s="117">
        <v>312</v>
      </c>
      <c r="AJ17" s="117">
        <v>288</v>
      </c>
      <c r="AK17" s="117">
        <v>384</v>
      </c>
      <c r="AL17" s="117">
        <v>408</v>
      </c>
      <c r="AM17" s="117">
        <v>408</v>
      </c>
      <c r="AN17" s="117">
        <v>408</v>
      </c>
      <c r="AO17" s="117">
        <v>648</v>
      </c>
      <c r="AP17" s="117">
        <v>528</v>
      </c>
      <c r="AQ17" s="117">
        <v>384</v>
      </c>
      <c r="AR17" s="117">
        <v>384</v>
      </c>
      <c r="AS17" s="117">
        <v>312</v>
      </c>
      <c r="AT17" s="117">
        <v>264</v>
      </c>
      <c r="AU17" s="117">
        <v>192</v>
      </c>
      <c r="AV17" s="117">
        <v>240</v>
      </c>
      <c r="AW17" s="117">
        <v>96</v>
      </c>
      <c r="AX17" s="117">
        <v>96</v>
      </c>
      <c r="AY17" s="117">
        <v>48</v>
      </c>
      <c r="AZ17" s="117">
        <v>24</v>
      </c>
      <c r="BA17" s="117">
        <v>24</v>
      </c>
      <c r="BB17" s="117">
        <v>0</v>
      </c>
      <c r="BC17" s="117">
        <v>24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</row>
    <row r="18" spans="1:67">
      <c r="A18" s="117" t="s">
        <v>4708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0</v>
      </c>
      <c r="N18" s="118">
        <v>0</v>
      </c>
      <c r="O18" s="118">
        <v>0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0.36299999999999999</v>
      </c>
      <c r="V18" s="118">
        <v>0.30299999999999999</v>
      </c>
      <c r="W18" s="118">
        <v>0.40600000000000003</v>
      </c>
      <c r="X18" s="118">
        <v>1.2430000000000001</v>
      </c>
      <c r="Y18" s="118">
        <v>0.61699999999999999</v>
      </c>
      <c r="Z18" s="118">
        <v>4.6109999999999998</v>
      </c>
      <c r="AA18" s="118">
        <v>6.9770000000000003</v>
      </c>
      <c r="AB18" s="118">
        <v>8.0470000000000006</v>
      </c>
      <c r="AC18" s="118">
        <v>9.8650000000000002</v>
      </c>
      <c r="AD18" s="118">
        <v>10.909000000000001</v>
      </c>
      <c r="AE18" s="118">
        <v>12.837999999999999</v>
      </c>
      <c r="AF18" s="118">
        <v>13.452999999999999</v>
      </c>
      <c r="AG18" s="118">
        <v>14.832000000000001</v>
      </c>
      <c r="AH18" s="118">
        <v>15.71</v>
      </c>
      <c r="AI18" s="118">
        <v>21.039000000000001</v>
      </c>
      <c r="AJ18" s="118">
        <v>19.298999999999999</v>
      </c>
      <c r="AK18" s="118">
        <v>23.475999999999999</v>
      </c>
      <c r="AL18" s="118">
        <v>27.317</v>
      </c>
      <c r="AM18" s="118">
        <v>45.645000000000003</v>
      </c>
      <c r="AN18" s="118">
        <v>37.24</v>
      </c>
      <c r="AO18" s="118">
        <v>51.01</v>
      </c>
      <c r="AP18" s="118">
        <v>41.771000000000001</v>
      </c>
      <c r="AQ18" s="118">
        <v>64.834000000000003</v>
      </c>
      <c r="AR18" s="118">
        <v>66.289000000000001</v>
      </c>
      <c r="AS18" s="118">
        <v>52.402000000000001</v>
      </c>
      <c r="AT18" s="118">
        <v>64.709000000000003</v>
      </c>
      <c r="AU18" s="118">
        <v>64.45</v>
      </c>
      <c r="AV18" s="118">
        <v>50.588999999999999</v>
      </c>
      <c r="AW18" s="118">
        <v>48.445999999999998</v>
      </c>
      <c r="AX18" s="118">
        <v>46.517000000000003</v>
      </c>
      <c r="AY18" s="118">
        <v>33.287999999999997</v>
      </c>
      <c r="AZ18" s="118">
        <v>29.646000000000001</v>
      </c>
      <c r="BA18" s="118">
        <v>22.54</v>
      </c>
      <c r="BB18" s="118">
        <v>19.062999999999999</v>
      </c>
      <c r="BC18" s="118">
        <v>13.228999999999999</v>
      </c>
      <c r="BD18" s="118">
        <v>6.601</v>
      </c>
      <c r="BE18" s="118">
        <v>7.0570000000000004</v>
      </c>
      <c r="BF18" s="118">
        <v>8.8070000000000004</v>
      </c>
      <c r="BG18" s="118">
        <v>1.268</v>
      </c>
      <c r="BH18" s="118">
        <v>0</v>
      </c>
      <c r="BI18" s="118">
        <v>0</v>
      </c>
      <c r="BJ18" s="118">
        <v>0</v>
      </c>
      <c r="BK18" s="118">
        <v>0</v>
      </c>
      <c r="BL18" s="118">
        <v>0</v>
      </c>
      <c r="BM18" s="118">
        <v>0</v>
      </c>
      <c r="BN18" s="118">
        <v>0</v>
      </c>
      <c r="BO18" s="118">
        <v>0</v>
      </c>
    </row>
    <row r="19" spans="1:67">
      <c r="A19" s="117" t="s">
        <v>4709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0</v>
      </c>
      <c r="N19" s="118">
        <v>0</v>
      </c>
      <c r="O19" s="118">
        <v>0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0.499</v>
      </c>
      <c r="V19" s="118">
        <v>0.151</v>
      </c>
      <c r="W19" s="118">
        <v>0.35299999999999998</v>
      </c>
      <c r="X19" s="118">
        <v>1.107</v>
      </c>
      <c r="Y19" s="118">
        <v>0.50700000000000001</v>
      </c>
      <c r="Z19" s="118">
        <v>4.923</v>
      </c>
      <c r="AA19" s="118">
        <v>3.6379999999999999</v>
      </c>
      <c r="AB19" s="118">
        <v>3.11</v>
      </c>
      <c r="AC19" s="118">
        <v>5.0910000000000002</v>
      </c>
      <c r="AD19" s="118">
        <v>3.4940000000000002</v>
      </c>
      <c r="AE19" s="118">
        <v>4.7830000000000004</v>
      </c>
      <c r="AF19" s="118">
        <v>5.72</v>
      </c>
      <c r="AG19" s="118">
        <v>6.4210000000000003</v>
      </c>
      <c r="AH19" s="118">
        <v>7.9340000000000002</v>
      </c>
      <c r="AI19" s="118">
        <v>10.208</v>
      </c>
      <c r="AJ19" s="118">
        <v>12.574999999999999</v>
      </c>
      <c r="AK19" s="118">
        <v>15.333</v>
      </c>
      <c r="AL19" s="118">
        <v>19.18</v>
      </c>
      <c r="AM19" s="118">
        <v>24.856999999999999</v>
      </c>
      <c r="AN19" s="118">
        <v>18.266999999999999</v>
      </c>
      <c r="AO19" s="118">
        <v>26.88</v>
      </c>
      <c r="AP19" s="118">
        <v>21.876999999999999</v>
      </c>
      <c r="AQ19" s="118">
        <v>27.969000000000001</v>
      </c>
      <c r="AR19" s="118">
        <v>28.902999999999999</v>
      </c>
      <c r="AS19" s="118">
        <v>26.555</v>
      </c>
      <c r="AT19" s="118">
        <v>27.713000000000001</v>
      </c>
      <c r="AU19" s="118">
        <v>23.548999999999999</v>
      </c>
      <c r="AV19" s="118">
        <v>19.195</v>
      </c>
      <c r="AW19" s="118">
        <v>17.885999999999999</v>
      </c>
      <c r="AX19" s="118">
        <v>12.077999999999999</v>
      </c>
      <c r="AY19" s="118">
        <v>9.1980000000000004</v>
      </c>
      <c r="AZ19" s="118">
        <v>4.8860000000000001</v>
      </c>
      <c r="BA19" s="118">
        <v>3.544</v>
      </c>
      <c r="BB19" s="118">
        <v>3.621</v>
      </c>
      <c r="BC19" s="118">
        <v>2.891</v>
      </c>
      <c r="BD19" s="118">
        <v>2.0659999999999998</v>
      </c>
      <c r="BE19" s="118">
        <v>1.23</v>
      </c>
      <c r="BF19" s="118">
        <v>0.64300000000000002</v>
      </c>
      <c r="BG19" s="118">
        <v>0</v>
      </c>
      <c r="BH19" s="118">
        <v>0</v>
      </c>
      <c r="BI19" s="118">
        <v>0</v>
      </c>
      <c r="BJ19" s="118">
        <v>0</v>
      </c>
      <c r="BK19" s="118">
        <v>0</v>
      </c>
      <c r="BL19" s="118">
        <v>0</v>
      </c>
      <c r="BM19" s="118">
        <v>0</v>
      </c>
      <c r="BN19" s="118">
        <v>0</v>
      </c>
      <c r="BO19" s="118">
        <v>0</v>
      </c>
    </row>
    <row r="20" spans="1:67">
      <c r="A20" s="117" t="s">
        <v>4710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0</v>
      </c>
      <c r="N20" s="118">
        <v>0</v>
      </c>
      <c r="O20" s="118">
        <v>0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0.872</v>
      </c>
      <c r="V20" s="118">
        <v>0.40400000000000003</v>
      </c>
      <c r="W20" s="118">
        <v>1.0469999999999999</v>
      </c>
      <c r="X20" s="118">
        <v>2.56</v>
      </c>
      <c r="Y20" s="118">
        <v>0.72899999999999998</v>
      </c>
      <c r="Z20" s="118">
        <v>6.609</v>
      </c>
      <c r="AA20" s="118">
        <v>9.4190000000000005</v>
      </c>
      <c r="AB20" s="118">
        <v>12.327999999999999</v>
      </c>
      <c r="AC20" s="118">
        <v>10.036</v>
      </c>
      <c r="AD20" s="118">
        <v>10.032</v>
      </c>
      <c r="AE20" s="118">
        <v>13.641</v>
      </c>
      <c r="AF20" s="118">
        <v>14.041</v>
      </c>
      <c r="AG20" s="118">
        <v>12.208</v>
      </c>
      <c r="AH20" s="118">
        <v>13.176</v>
      </c>
      <c r="AI20" s="118">
        <v>15.669</v>
      </c>
      <c r="AJ20" s="118">
        <v>14.25</v>
      </c>
      <c r="AK20" s="118">
        <v>20.181999999999999</v>
      </c>
      <c r="AL20" s="118">
        <v>22.884</v>
      </c>
      <c r="AM20" s="118">
        <v>38.450000000000003</v>
      </c>
      <c r="AN20" s="118">
        <v>31.823</v>
      </c>
      <c r="AO20" s="118">
        <v>35.421999999999997</v>
      </c>
      <c r="AP20" s="118">
        <v>23.707000000000001</v>
      </c>
      <c r="AQ20" s="118">
        <v>37.29</v>
      </c>
      <c r="AR20" s="118">
        <v>34.773000000000003</v>
      </c>
      <c r="AS20" s="118">
        <v>27.73</v>
      </c>
      <c r="AT20" s="118">
        <v>32.86</v>
      </c>
      <c r="AU20" s="118">
        <v>35.755000000000003</v>
      </c>
      <c r="AV20" s="118">
        <v>26.393999999999998</v>
      </c>
      <c r="AW20" s="118">
        <v>27.268999999999998</v>
      </c>
      <c r="AX20" s="118">
        <v>26.321999999999999</v>
      </c>
      <c r="AY20" s="118">
        <v>19.914000000000001</v>
      </c>
      <c r="AZ20" s="118">
        <v>15.673</v>
      </c>
      <c r="BA20" s="118">
        <v>12.102</v>
      </c>
      <c r="BB20" s="118">
        <v>10.675000000000001</v>
      </c>
      <c r="BC20" s="118">
        <v>7.5119999999999996</v>
      </c>
      <c r="BD20" s="118">
        <v>3.5019999999999998</v>
      </c>
      <c r="BE20" s="118">
        <v>3.8239999999999998</v>
      </c>
      <c r="BF20" s="118">
        <v>4.9119999999999999</v>
      </c>
      <c r="BG20" s="118">
        <v>0.82699999999999996</v>
      </c>
      <c r="BH20" s="118">
        <v>0</v>
      </c>
      <c r="BI20" s="118">
        <v>0</v>
      </c>
      <c r="BJ20" s="118">
        <v>0</v>
      </c>
      <c r="BK20" s="118">
        <v>0</v>
      </c>
      <c r="BL20" s="118">
        <v>0</v>
      </c>
      <c r="BM20" s="118">
        <v>0</v>
      </c>
      <c r="BN20" s="118">
        <v>0</v>
      </c>
      <c r="BO20" s="118">
        <v>0</v>
      </c>
    </row>
    <row r="21" spans="1:67">
      <c r="A21" s="117" t="s">
        <v>4711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0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0.24299999999999999</v>
      </c>
      <c r="V21" s="118">
        <v>0</v>
      </c>
      <c r="W21" s="118">
        <v>0.26200000000000001</v>
      </c>
      <c r="X21" s="118">
        <v>0.85</v>
      </c>
      <c r="Y21" s="118">
        <v>0</v>
      </c>
      <c r="Z21" s="118">
        <v>0.187</v>
      </c>
      <c r="AA21" s="118">
        <v>0.70399999999999996</v>
      </c>
      <c r="AB21" s="118">
        <v>2.4430000000000001</v>
      </c>
      <c r="AC21" s="118">
        <v>1.2709999999999999</v>
      </c>
      <c r="AD21" s="118">
        <v>1.0620000000000001</v>
      </c>
      <c r="AE21" s="118">
        <v>2.391</v>
      </c>
      <c r="AF21" s="118">
        <v>4.2450000000000001</v>
      </c>
      <c r="AG21" s="118">
        <v>1.9870000000000001</v>
      </c>
      <c r="AH21" s="118">
        <v>2.2130000000000001</v>
      </c>
      <c r="AI21" s="118">
        <v>5.1280000000000001</v>
      </c>
      <c r="AJ21" s="118">
        <v>3.7280000000000002</v>
      </c>
      <c r="AK21" s="118">
        <v>3.9279999999999999</v>
      </c>
      <c r="AL21" s="118">
        <v>3.6379999999999999</v>
      </c>
      <c r="AM21" s="118">
        <v>9.2669999999999995</v>
      </c>
      <c r="AN21" s="118">
        <v>8.5660000000000007</v>
      </c>
      <c r="AO21" s="118">
        <v>10.333</v>
      </c>
      <c r="AP21" s="118">
        <v>7.1529999999999996</v>
      </c>
      <c r="AQ21" s="118">
        <v>15.061</v>
      </c>
      <c r="AR21" s="118">
        <v>11.458</v>
      </c>
      <c r="AS21" s="118">
        <v>10.38</v>
      </c>
      <c r="AT21" s="118">
        <v>18.922999999999998</v>
      </c>
      <c r="AU21" s="118">
        <v>21.997</v>
      </c>
      <c r="AV21" s="118">
        <v>16.324000000000002</v>
      </c>
      <c r="AW21" s="118">
        <v>13.606999999999999</v>
      </c>
      <c r="AX21" s="118">
        <v>16.960999999999999</v>
      </c>
      <c r="AY21" s="118">
        <v>12.259</v>
      </c>
      <c r="AZ21" s="118">
        <v>14.218999999999999</v>
      </c>
      <c r="BA21" s="118">
        <v>10.755000000000001</v>
      </c>
      <c r="BB21" s="118">
        <v>10.157999999999999</v>
      </c>
      <c r="BC21" s="118">
        <v>6.2309999999999999</v>
      </c>
      <c r="BD21" s="118">
        <v>2.1960000000000002</v>
      </c>
      <c r="BE21" s="118">
        <v>3.3730000000000002</v>
      </c>
      <c r="BF21" s="118">
        <v>5.15</v>
      </c>
      <c r="BG21" s="118">
        <v>0.93600000000000005</v>
      </c>
      <c r="BH21" s="118">
        <v>0</v>
      </c>
      <c r="BI21" s="118">
        <v>0</v>
      </c>
      <c r="BJ21" s="118">
        <v>0</v>
      </c>
      <c r="BK21" s="118">
        <v>0</v>
      </c>
      <c r="BL21" s="118">
        <v>0</v>
      </c>
      <c r="BM21" s="118">
        <v>0</v>
      </c>
      <c r="BN21" s="118">
        <v>0</v>
      </c>
      <c r="BO21" s="118">
        <v>0</v>
      </c>
    </row>
    <row r="22" spans="1:67">
      <c r="A22" s="119" t="s">
        <v>4712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  <c r="H22" s="120">
        <v>0</v>
      </c>
      <c r="I22" s="120">
        <v>0</v>
      </c>
      <c r="J22" s="120">
        <v>0</v>
      </c>
      <c r="K22" s="120">
        <v>0</v>
      </c>
      <c r="L22" s="120">
        <v>0</v>
      </c>
      <c r="M22" s="120">
        <v>0</v>
      </c>
      <c r="N22" s="120">
        <v>0</v>
      </c>
      <c r="O22" s="120">
        <v>0</v>
      </c>
      <c r="P22" s="120">
        <v>0</v>
      </c>
      <c r="Q22" s="120">
        <v>0</v>
      </c>
      <c r="R22" s="120">
        <v>0</v>
      </c>
      <c r="S22" s="120">
        <v>0</v>
      </c>
      <c r="T22" s="120">
        <v>0</v>
      </c>
      <c r="U22" s="120">
        <v>0.22900000000000001</v>
      </c>
      <c r="V22" s="120">
        <v>0</v>
      </c>
      <c r="W22" s="120">
        <v>0.24099999999999999</v>
      </c>
      <c r="X22" s="120">
        <v>0.45500000000000002</v>
      </c>
      <c r="Y22" s="120">
        <v>0</v>
      </c>
      <c r="Z22" s="120">
        <v>0.18099999999999999</v>
      </c>
      <c r="AA22" s="120">
        <v>0.32</v>
      </c>
      <c r="AB22" s="120">
        <v>0.50900000000000001</v>
      </c>
      <c r="AC22" s="120">
        <v>0</v>
      </c>
      <c r="AD22" s="120">
        <v>0</v>
      </c>
      <c r="AE22" s="120">
        <v>0.19700000000000001</v>
      </c>
      <c r="AF22" s="120">
        <v>0.20300000000000001</v>
      </c>
      <c r="AG22" s="120">
        <v>0</v>
      </c>
      <c r="AH22" s="120">
        <v>0.52</v>
      </c>
      <c r="AI22" s="120">
        <v>0.185</v>
      </c>
      <c r="AJ22" s="120">
        <v>0.155</v>
      </c>
      <c r="AK22" s="120">
        <v>0.48099999999999998</v>
      </c>
      <c r="AL22" s="120">
        <v>0.80800000000000005</v>
      </c>
      <c r="AM22" s="120">
        <v>1.008</v>
      </c>
      <c r="AN22" s="120">
        <v>0.99399999999999999</v>
      </c>
      <c r="AO22" s="120">
        <v>1.2749999999999999</v>
      </c>
      <c r="AP22" s="120">
        <v>0.61699999999999999</v>
      </c>
      <c r="AQ22" s="120">
        <v>1.119</v>
      </c>
      <c r="AR22" s="120">
        <v>1.26</v>
      </c>
      <c r="AS22" s="120">
        <v>1.238</v>
      </c>
      <c r="AT22" s="120">
        <v>1.57</v>
      </c>
      <c r="AU22" s="120">
        <v>2.3620000000000001</v>
      </c>
      <c r="AV22" s="120">
        <v>2.0499999999999998</v>
      </c>
      <c r="AW22" s="120">
        <v>0.98699999999999999</v>
      </c>
      <c r="AX22" s="120">
        <v>1.712</v>
      </c>
      <c r="AY22" s="120">
        <v>0.76800000000000002</v>
      </c>
      <c r="AZ22" s="120">
        <v>0.48199999999999998</v>
      </c>
      <c r="BA22" s="120">
        <v>0.46100000000000002</v>
      </c>
      <c r="BB22" s="120">
        <v>0.155</v>
      </c>
      <c r="BC22" s="120">
        <v>0.156</v>
      </c>
      <c r="BD22" s="120">
        <v>0.46500000000000002</v>
      </c>
      <c r="BE22" s="120">
        <v>0.47299999999999998</v>
      </c>
      <c r="BF22" s="120">
        <v>0.32900000000000001</v>
      </c>
      <c r="BG22" s="120">
        <v>0</v>
      </c>
      <c r="BH22" s="120">
        <v>0</v>
      </c>
      <c r="BI22" s="120">
        <v>0</v>
      </c>
      <c r="BJ22" s="120">
        <v>0</v>
      </c>
      <c r="BK22" s="120">
        <v>0</v>
      </c>
      <c r="BL22" s="120">
        <v>0</v>
      </c>
      <c r="BM22" s="120">
        <v>0</v>
      </c>
      <c r="BN22" s="120">
        <v>0</v>
      </c>
      <c r="BO22" s="120">
        <v>0</v>
      </c>
    </row>
    <row r="24" spans="1:67">
      <c r="A24" s="110" t="s">
        <v>4544</v>
      </c>
      <c r="B24" s="111" t="s">
        <v>4714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</row>
    <row r="25" spans="1:67">
      <c r="A25" s="113" t="s">
        <v>4559</v>
      </c>
      <c r="B25" s="114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</row>
    <row r="26" spans="1:67">
      <c r="A26" s="115" t="s">
        <v>4705</v>
      </c>
      <c r="B26" s="115">
        <v>-25</v>
      </c>
      <c r="C26" s="115">
        <v>-24</v>
      </c>
      <c r="D26" s="115">
        <v>-23</v>
      </c>
      <c r="E26" s="115">
        <v>-22</v>
      </c>
      <c r="F26" s="115">
        <v>-21</v>
      </c>
      <c r="G26" s="115">
        <v>-20</v>
      </c>
      <c r="H26" s="115">
        <v>-19</v>
      </c>
      <c r="I26" s="115">
        <v>-18</v>
      </c>
      <c r="J26" s="115">
        <v>-17</v>
      </c>
      <c r="K26" s="115">
        <v>-16</v>
      </c>
      <c r="L26" s="115">
        <v>-15</v>
      </c>
      <c r="M26" s="115">
        <v>-14</v>
      </c>
      <c r="N26" s="115">
        <v>-13</v>
      </c>
      <c r="O26" s="115">
        <v>-12</v>
      </c>
      <c r="P26" s="115">
        <v>-11</v>
      </c>
      <c r="Q26" s="115">
        <v>-10</v>
      </c>
      <c r="R26" s="115">
        <v>-9</v>
      </c>
      <c r="S26" s="115">
        <v>-8</v>
      </c>
      <c r="T26" s="115">
        <v>-7</v>
      </c>
      <c r="U26" s="115">
        <v>-6</v>
      </c>
      <c r="V26" s="115">
        <v>-5</v>
      </c>
      <c r="W26" s="115">
        <v>-4</v>
      </c>
      <c r="X26" s="115">
        <v>-3</v>
      </c>
      <c r="Y26" s="115">
        <v>-2</v>
      </c>
      <c r="Z26" s="115">
        <v>-1</v>
      </c>
      <c r="AA26" s="115">
        <v>0</v>
      </c>
      <c r="AB26" s="115">
        <v>1</v>
      </c>
      <c r="AC26" s="115">
        <v>2</v>
      </c>
      <c r="AD26" s="115">
        <v>3</v>
      </c>
      <c r="AE26" s="115">
        <v>4</v>
      </c>
      <c r="AF26" s="115">
        <v>5</v>
      </c>
      <c r="AG26" s="115">
        <v>6</v>
      </c>
      <c r="AH26" s="115">
        <v>7</v>
      </c>
      <c r="AI26" s="115">
        <v>8</v>
      </c>
      <c r="AJ26" s="115">
        <v>9</v>
      </c>
      <c r="AK26" s="115">
        <v>10</v>
      </c>
      <c r="AL26" s="115">
        <v>11</v>
      </c>
      <c r="AM26" s="115">
        <v>12</v>
      </c>
      <c r="AN26" s="115">
        <v>13</v>
      </c>
      <c r="AO26" s="115">
        <v>14</v>
      </c>
      <c r="AP26" s="115">
        <v>15</v>
      </c>
      <c r="AQ26" s="115">
        <v>16</v>
      </c>
      <c r="AR26" s="115">
        <v>17</v>
      </c>
      <c r="AS26" s="115">
        <v>18</v>
      </c>
      <c r="AT26" s="115">
        <v>19</v>
      </c>
      <c r="AU26" s="115">
        <v>20</v>
      </c>
      <c r="AV26" s="115">
        <v>21</v>
      </c>
      <c r="AW26" s="115">
        <v>22</v>
      </c>
      <c r="AX26" s="115">
        <v>23</v>
      </c>
      <c r="AY26" s="115">
        <v>24</v>
      </c>
      <c r="AZ26" s="115">
        <v>25</v>
      </c>
      <c r="BA26" s="115">
        <v>26</v>
      </c>
      <c r="BB26" s="115">
        <v>27</v>
      </c>
      <c r="BC26" s="115">
        <v>28</v>
      </c>
      <c r="BD26" s="115">
        <v>29</v>
      </c>
      <c r="BE26" s="115">
        <v>30</v>
      </c>
      <c r="BF26" s="115">
        <v>31</v>
      </c>
      <c r="BG26" s="115">
        <v>32</v>
      </c>
      <c r="BH26" s="115">
        <v>33</v>
      </c>
      <c r="BI26" s="115">
        <v>34</v>
      </c>
      <c r="BJ26" s="115">
        <v>35</v>
      </c>
      <c r="BK26" s="115">
        <v>36</v>
      </c>
      <c r="BL26" s="115">
        <v>37</v>
      </c>
      <c r="BM26" s="115">
        <v>38</v>
      </c>
      <c r="BN26" s="115">
        <v>39</v>
      </c>
      <c r="BO26" s="115">
        <v>40</v>
      </c>
    </row>
    <row r="27" spans="1:67">
      <c r="A27" s="116" t="s">
        <v>4706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0</v>
      </c>
      <c r="Q27" s="116">
        <v>2</v>
      </c>
      <c r="R27" s="116">
        <v>11</v>
      </c>
      <c r="S27" s="116">
        <v>26</v>
      </c>
      <c r="T27" s="116">
        <v>19</v>
      </c>
      <c r="U27" s="116">
        <v>34</v>
      </c>
      <c r="V27" s="116">
        <v>47</v>
      </c>
      <c r="W27" s="116">
        <v>58</v>
      </c>
      <c r="X27" s="116">
        <v>74</v>
      </c>
      <c r="Y27" s="116">
        <v>112</v>
      </c>
      <c r="Z27" s="116">
        <v>167</v>
      </c>
      <c r="AA27" s="116">
        <v>191</v>
      </c>
      <c r="AB27" s="116">
        <v>229</v>
      </c>
      <c r="AC27" s="116">
        <v>335</v>
      </c>
      <c r="AD27" s="116">
        <v>406</v>
      </c>
      <c r="AE27" s="116">
        <v>411</v>
      </c>
      <c r="AF27" s="116">
        <v>386</v>
      </c>
      <c r="AG27" s="116">
        <v>384</v>
      </c>
      <c r="AH27" s="116">
        <v>424</v>
      </c>
      <c r="AI27" s="116">
        <v>393</v>
      </c>
      <c r="AJ27" s="116">
        <v>433</v>
      </c>
      <c r="AK27" s="116">
        <v>384</v>
      </c>
      <c r="AL27" s="116">
        <v>394</v>
      </c>
      <c r="AM27" s="116">
        <v>384</v>
      </c>
      <c r="AN27" s="116">
        <v>328</v>
      </c>
      <c r="AO27" s="116">
        <v>333</v>
      </c>
      <c r="AP27" s="116">
        <v>331</v>
      </c>
      <c r="AQ27" s="116">
        <v>347</v>
      </c>
      <c r="AR27" s="116">
        <v>344</v>
      </c>
      <c r="AS27" s="116">
        <v>305</v>
      </c>
      <c r="AT27" s="116">
        <v>278</v>
      </c>
      <c r="AU27" s="116">
        <v>234</v>
      </c>
      <c r="AV27" s="116">
        <v>202</v>
      </c>
      <c r="AW27" s="116">
        <v>176</v>
      </c>
      <c r="AX27" s="116">
        <v>130</v>
      </c>
      <c r="AY27" s="116">
        <v>118</v>
      </c>
      <c r="AZ27" s="116">
        <v>99</v>
      </c>
      <c r="BA27" s="116">
        <v>66</v>
      </c>
      <c r="BB27" s="116">
        <v>42</v>
      </c>
      <c r="BC27" s="116">
        <v>38</v>
      </c>
      <c r="BD27" s="116">
        <v>32</v>
      </c>
      <c r="BE27" s="116">
        <v>23</v>
      </c>
      <c r="BF27" s="116">
        <v>12</v>
      </c>
      <c r="BG27" s="116">
        <v>7</v>
      </c>
      <c r="BH27" s="116">
        <v>4</v>
      </c>
      <c r="BI27" s="116">
        <v>5</v>
      </c>
      <c r="BJ27" s="116">
        <v>2</v>
      </c>
      <c r="BK27" s="116">
        <v>0</v>
      </c>
      <c r="BL27" s="116">
        <v>0</v>
      </c>
      <c r="BM27" s="116">
        <v>0</v>
      </c>
      <c r="BN27" s="116">
        <v>0</v>
      </c>
      <c r="BO27" s="116">
        <v>0</v>
      </c>
    </row>
    <row r="28" spans="1:67">
      <c r="A28" s="117" t="s">
        <v>4707</v>
      </c>
      <c r="B28" s="117">
        <v>0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24</v>
      </c>
      <c r="U28" s="117">
        <v>24</v>
      </c>
      <c r="V28" s="117">
        <v>24</v>
      </c>
      <c r="W28" s="117">
        <v>144</v>
      </c>
      <c r="X28" s="117">
        <v>24</v>
      </c>
      <c r="Y28" s="117">
        <v>96</v>
      </c>
      <c r="Z28" s="117">
        <v>96</v>
      </c>
      <c r="AA28" s="117">
        <v>144</v>
      </c>
      <c r="AB28" s="117">
        <v>192</v>
      </c>
      <c r="AC28" s="117">
        <v>432</v>
      </c>
      <c r="AD28" s="117">
        <v>432</v>
      </c>
      <c r="AE28" s="117">
        <v>384</v>
      </c>
      <c r="AF28" s="117">
        <v>480</v>
      </c>
      <c r="AG28" s="117">
        <v>312</v>
      </c>
      <c r="AH28" s="117">
        <v>480</v>
      </c>
      <c r="AI28" s="117">
        <v>408</v>
      </c>
      <c r="AJ28" s="117">
        <v>384</v>
      </c>
      <c r="AK28" s="117">
        <v>288</v>
      </c>
      <c r="AL28" s="117">
        <v>384</v>
      </c>
      <c r="AM28" s="117">
        <v>336</v>
      </c>
      <c r="AN28" s="117">
        <v>432</v>
      </c>
      <c r="AO28" s="117">
        <v>360</v>
      </c>
      <c r="AP28" s="117">
        <v>408</v>
      </c>
      <c r="AQ28" s="117">
        <v>432</v>
      </c>
      <c r="AR28" s="117">
        <v>216</v>
      </c>
      <c r="AS28" s="117">
        <v>264</v>
      </c>
      <c r="AT28" s="117">
        <v>552</v>
      </c>
      <c r="AU28" s="117">
        <v>360</v>
      </c>
      <c r="AV28" s="117">
        <v>192</v>
      </c>
      <c r="AW28" s="117">
        <v>216</v>
      </c>
      <c r="AX28" s="117">
        <v>48</v>
      </c>
      <c r="AY28" s="117">
        <v>120</v>
      </c>
      <c r="AZ28" s="117">
        <v>48</v>
      </c>
      <c r="BA28" s="117">
        <v>0</v>
      </c>
      <c r="BB28" s="117">
        <v>0</v>
      </c>
      <c r="BC28" s="117">
        <v>24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</row>
    <row r="29" spans="1:67">
      <c r="A29" s="117" t="s">
        <v>4708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0</v>
      </c>
      <c r="N29" s="118">
        <v>0</v>
      </c>
      <c r="O29" s="118">
        <v>0</v>
      </c>
      <c r="P29" s="118">
        <v>0</v>
      </c>
      <c r="Q29" s="118">
        <v>0</v>
      </c>
      <c r="R29" s="118">
        <v>0</v>
      </c>
      <c r="S29" s="118">
        <v>0.20100000000000001</v>
      </c>
      <c r="T29" s="118">
        <v>0.59199999999999997</v>
      </c>
      <c r="U29" s="118">
        <v>0.82199999999999995</v>
      </c>
      <c r="V29" s="118">
        <v>1.155</v>
      </c>
      <c r="W29" s="118">
        <v>3.536</v>
      </c>
      <c r="X29" s="118">
        <v>2.7930000000000001</v>
      </c>
      <c r="Y29" s="118">
        <v>4.7850000000000001</v>
      </c>
      <c r="Z29" s="118">
        <v>4.173</v>
      </c>
      <c r="AA29" s="118">
        <v>5.2380000000000004</v>
      </c>
      <c r="AB29" s="118">
        <v>4.165</v>
      </c>
      <c r="AC29" s="118">
        <v>7.8920000000000003</v>
      </c>
      <c r="AD29" s="118">
        <v>9.9920000000000009</v>
      </c>
      <c r="AE29" s="118">
        <v>9.7669999999999995</v>
      </c>
      <c r="AF29" s="118">
        <v>14.818</v>
      </c>
      <c r="AG29" s="118">
        <v>18.71</v>
      </c>
      <c r="AH29" s="118">
        <v>23.19</v>
      </c>
      <c r="AI29" s="118">
        <v>20.116</v>
      </c>
      <c r="AJ29" s="118">
        <v>31.638999999999999</v>
      </c>
      <c r="AK29" s="118">
        <v>26.08</v>
      </c>
      <c r="AL29" s="118">
        <v>28.751999999999999</v>
      </c>
      <c r="AM29" s="118">
        <v>27.879000000000001</v>
      </c>
      <c r="AN29" s="118">
        <v>29.937000000000001</v>
      </c>
      <c r="AO29" s="118">
        <v>35.030999999999999</v>
      </c>
      <c r="AP29" s="118">
        <v>36.399000000000001</v>
      </c>
      <c r="AQ29" s="118">
        <v>47.997</v>
      </c>
      <c r="AR29" s="118">
        <v>44.643000000000001</v>
      </c>
      <c r="AS29" s="118">
        <v>46.01</v>
      </c>
      <c r="AT29" s="118">
        <v>50.137999999999998</v>
      </c>
      <c r="AU29" s="118">
        <v>61.859000000000002</v>
      </c>
      <c r="AV29" s="118">
        <v>63.134</v>
      </c>
      <c r="AW29" s="118">
        <v>61.963000000000001</v>
      </c>
      <c r="AX29" s="118">
        <v>49.896999999999998</v>
      </c>
      <c r="AY29" s="118">
        <v>48.948999999999998</v>
      </c>
      <c r="AZ29" s="118">
        <v>49.189</v>
      </c>
      <c r="BA29" s="118">
        <v>34.179000000000002</v>
      </c>
      <c r="BB29" s="118">
        <v>20.698</v>
      </c>
      <c r="BC29" s="118">
        <v>21.221</v>
      </c>
      <c r="BD29" s="118">
        <v>17.004999999999999</v>
      </c>
      <c r="BE29" s="118">
        <v>12.769</v>
      </c>
      <c r="BF29" s="118">
        <v>6.93</v>
      </c>
      <c r="BG29" s="118">
        <v>3.8410000000000002</v>
      </c>
      <c r="BH29" s="118">
        <v>1.9970000000000001</v>
      </c>
      <c r="BI29" s="118">
        <v>2.5790000000000002</v>
      </c>
      <c r="BJ29" s="118">
        <v>1.367</v>
      </c>
      <c r="BK29" s="118">
        <v>0</v>
      </c>
      <c r="BL29" s="118">
        <v>0</v>
      </c>
      <c r="BM29" s="118">
        <v>0</v>
      </c>
      <c r="BN29" s="118">
        <v>0</v>
      </c>
      <c r="BO29" s="118">
        <v>0</v>
      </c>
    </row>
    <row r="30" spans="1:67">
      <c r="A30" s="117" t="s">
        <v>4709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0</v>
      </c>
      <c r="N30" s="118">
        <v>0</v>
      </c>
      <c r="O30" s="118">
        <v>0</v>
      </c>
      <c r="P30" s="118">
        <v>0</v>
      </c>
      <c r="Q30" s="118">
        <v>0</v>
      </c>
      <c r="R30" s="118">
        <v>0.29299999999999998</v>
      </c>
      <c r="S30" s="118">
        <v>1.744</v>
      </c>
      <c r="T30" s="118">
        <v>1.29</v>
      </c>
      <c r="U30" s="118">
        <v>1.476</v>
      </c>
      <c r="V30" s="118">
        <v>1.8160000000000001</v>
      </c>
      <c r="W30" s="118">
        <v>3.0449999999999999</v>
      </c>
      <c r="X30" s="118">
        <v>3.0720000000000001</v>
      </c>
      <c r="Y30" s="118">
        <v>3.7480000000000002</v>
      </c>
      <c r="Z30" s="118">
        <v>5.1719999999999997</v>
      </c>
      <c r="AA30" s="118">
        <v>7.63</v>
      </c>
      <c r="AB30" s="118">
        <v>3.9590000000000001</v>
      </c>
      <c r="AC30" s="118">
        <v>6.73</v>
      </c>
      <c r="AD30" s="118">
        <v>7.9649999999999999</v>
      </c>
      <c r="AE30" s="118">
        <v>5.0279999999999996</v>
      </c>
      <c r="AF30" s="118">
        <v>8.9239999999999995</v>
      </c>
      <c r="AG30" s="118">
        <v>8.1460000000000008</v>
      </c>
      <c r="AH30" s="118">
        <v>11.37</v>
      </c>
      <c r="AI30" s="118">
        <v>11.257</v>
      </c>
      <c r="AJ30" s="118">
        <v>16.710999999999999</v>
      </c>
      <c r="AK30" s="118">
        <v>14.435</v>
      </c>
      <c r="AL30" s="118">
        <v>15.204000000000001</v>
      </c>
      <c r="AM30" s="118">
        <v>13.878</v>
      </c>
      <c r="AN30" s="118">
        <v>19.469000000000001</v>
      </c>
      <c r="AO30" s="118">
        <v>24.396000000000001</v>
      </c>
      <c r="AP30" s="118">
        <v>25.57</v>
      </c>
      <c r="AQ30" s="118">
        <v>23.466000000000001</v>
      </c>
      <c r="AR30" s="118">
        <v>26.719000000000001</v>
      </c>
      <c r="AS30" s="118">
        <v>22.699000000000002</v>
      </c>
      <c r="AT30" s="118">
        <v>24.741</v>
      </c>
      <c r="AU30" s="118">
        <v>24.292999999999999</v>
      </c>
      <c r="AV30" s="118">
        <v>22.66</v>
      </c>
      <c r="AW30" s="118">
        <v>19.559000000000001</v>
      </c>
      <c r="AX30" s="118">
        <v>17.809999999999999</v>
      </c>
      <c r="AY30" s="118">
        <v>14.292999999999999</v>
      </c>
      <c r="AZ30" s="118">
        <v>12.545</v>
      </c>
      <c r="BA30" s="118">
        <v>6.758</v>
      </c>
      <c r="BB30" s="118">
        <v>3.88</v>
      </c>
      <c r="BC30" s="118">
        <v>5.61</v>
      </c>
      <c r="BD30" s="118">
        <v>3.7610000000000001</v>
      </c>
      <c r="BE30" s="118">
        <v>2.048</v>
      </c>
      <c r="BF30" s="118">
        <v>0.38700000000000001</v>
      </c>
      <c r="BG30" s="118">
        <v>0.40699999999999997</v>
      </c>
      <c r="BH30" s="118">
        <v>0.252</v>
      </c>
      <c r="BI30" s="118">
        <v>0.17799999999999999</v>
      </c>
      <c r="BJ30" s="118">
        <v>0.152</v>
      </c>
      <c r="BK30" s="118">
        <v>0</v>
      </c>
      <c r="BL30" s="118">
        <v>0</v>
      </c>
      <c r="BM30" s="118">
        <v>0</v>
      </c>
      <c r="BN30" s="118">
        <v>0</v>
      </c>
      <c r="BO30" s="118">
        <v>0</v>
      </c>
    </row>
    <row r="31" spans="1:67">
      <c r="A31" s="117" t="s">
        <v>4710</v>
      </c>
      <c r="B31" s="118">
        <v>0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0</v>
      </c>
      <c r="N31" s="118">
        <v>0</v>
      </c>
      <c r="O31" s="118">
        <v>0</v>
      </c>
      <c r="P31" s="118">
        <v>0</v>
      </c>
      <c r="Q31" s="118">
        <v>0</v>
      </c>
      <c r="R31" s="118">
        <v>0.25800000000000001</v>
      </c>
      <c r="S31" s="118">
        <v>1.3260000000000001</v>
      </c>
      <c r="T31" s="118">
        <v>1.3859999999999999</v>
      </c>
      <c r="U31" s="118">
        <v>2.0510000000000002</v>
      </c>
      <c r="V31" s="118">
        <v>2.7490000000000001</v>
      </c>
      <c r="W31" s="118">
        <v>9.2170000000000005</v>
      </c>
      <c r="X31" s="118">
        <v>5.94</v>
      </c>
      <c r="Y31" s="118">
        <v>10.074</v>
      </c>
      <c r="Z31" s="118">
        <v>9.6690000000000005</v>
      </c>
      <c r="AA31" s="118">
        <v>11.587</v>
      </c>
      <c r="AB31" s="118">
        <v>7.9619999999999997</v>
      </c>
      <c r="AC31" s="118">
        <v>11.821</v>
      </c>
      <c r="AD31" s="118">
        <v>15.763999999999999</v>
      </c>
      <c r="AE31" s="118">
        <v>16.175000000000001</v>
      </c>
      <c r="AF31" s="118">
        <v>20.238</v>
      </c>
      <c r="AG31" s="118">
        <v>25.875</v>
      </c>
      <c r="AH31" s="118">
        <v>27.457000000000001</v>
      </c>
      <c r="AI31" s="118">
        <v>23.350999999999999</v>
      </c>
      <c r="AJ31" s="118">
        <v>28.978999999999999</v>
      </c>
      <c r="AK31" s="118">
        <v>20.202000000000002</v>
      </c>
      <c r="AL31" s="118">
        <v>25.759</v>
      </c>
      <c r="AM31" s="118">
        <v>20.535</v>
      </c>
      <c r="AN31" s="118">
        <v>24.706</v>
      </c>
      <c r="AO31" s="118">
        <v>23.757999999999999</v>
      </c>
      <c r="AP31" s="118">
        <v>22.843</v>
      </c>
      <c r="AQ31" s="118">
        <v>30.460999999999999</v>
      </c>
      <c r="AR31" s="118">
        <v>24.806000000000001</v>
      </c>
      <c r="AS31" s="118">
        <v>28.143999999999998</v>
      </c>
      <c r="AT31" s="118">
        <v>27.074999999999999</v>
      </c>
      <c r="AU31" s="118">
        <v>36.515000000000001</v>
      </c>
      <c r="AV31" s="118">
        <v>35.423000000000002</v>
      </c>
      <c r="AW31" s="118">
        <v>34.947000000000003</v>
      </c>
      <c r="AX31" s="118">
        <v>28.654</v>
      </c>
      <c r="AY31" s="118">
        <v>28.384</v>
      </c>
      <c r="AZ31" s="118">
        <v>27.748999999999999</v>
      </c>
      <c r="BA31" s="118">
        <v>19.486999999999998</v>
      </c>
      <c r="BB31" s="118">
        <v>11.757</v>
      </c>
      <c r="BC31" s="118">
        <v>12.685</v>
      </c>
      <c r="BD31" s="118">
        <v>10.016</v>
      </c>
      <c r="BE31" s="118">
        <v>6.6669999999999998</v>
      </c>
      <c r="BF31" s="118">
        <v>3.544</v>
      </c>
      <c r="BG31" s="118">
        <v>1.877</v>
      </c>
      <c r="BH31" s="118">
        <v>0.97299999999999998</v>
      </c>
      <c r="BI31" s="118">
        <v>1.3560000000000001</v>
      </c>
      <c r="BJ31" s="118">
        <v>0.77400000000000002</v>
      </c>
      <c r="BK31" s="118">
        <v>0</v>
      </c>
      <c r="BL31" s="118">
        <v>0</v>
      </c>
      <c r="BM31" s="118">
        <v>0</v>
      </c>
      <c r="BN31" s="118">
        <v>0</v>
      </c>
      <c r="BO31" s="118">
        <v>0</v>
      </c>
    </row>
    <row r="32" spans="1:67">
      <c r="A32" s="117" t="s">
        <v>4711</v>
      </c>
      <c r="B32" s="118">
        <v>0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0</v>
      </c>
      <c r="N32" s="118">
        <v>0</v>
      </c>
      <c r="O32" s="118">
        <v>0</v>
      </c>
      <c r="P32" s="118">
        <v>0</v>
      </c>
      <c r="Q32" s="118">
        <v>0</v>
      </c>
      <c r="R32" s="118">
        <v>0</v>
      </c>
      <c r="S32" s="118">
        <v>0</v>
      </c>
      <c r="T32" s="118">
        <v>0</v>
      </c>
      <c r="U32" s="118">
        <v>0.34200000000000003</v>
      </c>
      <c r="V32" s="118">
        <v>0.20100000000000001</v>
      </c>
      <c r="W32" s="118">
        <v>3.41</v>
      </c>
      <c r="X32" s="118">
        <v>1.1719999999999999</v>
      </c>
      <c r="Y32" s="118">
        <v>2.4430000000000001</v>
      </c>
      <c r="Z32" s="118">
        <v>3.7709999999999999</v>
      </c>
      <c r="AA32" s="118">
        <v>1.206</v>
      </c>
      <c r="AB32" s="118">
        <v>0.98699999999999999</v>
      </c>
      <c r="AC32" s="118">
        <v>1.448</v>
      </c>
      <c r="AD32" s="118">
        <v>4.0250000000000004</v>
      </c>
      <c r="AE32" s="118">
        <v>4.835</v>
      </c>
      <c r="AF32" s="118">
        <v>5.1189999999999998</v>
      </c>
      <c r="AG32" s="118">
        <v>10.401</v>
      </c>
      <c r="AH32" s="118">
        <v>12.058</v>
      </c>
      <c r="AI32" s="118">
        <v>10.712</v>
      </c>
      <c r="AJ32" s="118">
        <v>13.534000000000001</v>
      </c>
      <c r="AK32" s="118">
        <v>9.9459999999999997</v>
      </c>
      <c r="AL32" s="118">
        <v>15.111000000000001</v>
      </c>
      <c r="AM32" s="118">
        <v>13.853999999999999</v>
      </c>
      <c r="AN32" s="118">
        <v>14.943</v>
      </c>
      <c r="AO32" s="118">
        <v>10.944000000000001</v>
      </c>
      <c r="AP32" s="118">
        <v>11.884</v>
      </c>
      <c r="AQ32" s="118">
        <v>18.648</v>
      </c>
      <c r="AR32" s="118">
        <v>16.672999999999998</v>
      </c>
      <c r="AS32" s="118">
        <v>18.978999999999999</v>
      </c>
      <c r="AT32" s="118">
        <v>21.628</v>
      </c>
      <c r="AU32" s="118">
        <v>31.934999999999999</v>
      </c>
      <c r="AV32" s="118">
        <v>30.501999999999999</v>
      </c>
      <c r="AW32" s="118">
        <v>39.929000000000002</v>
      </c>
      <c r="AX32" s="118">
        <v>28.675000000000001</v>
      </c>
      <c r="AY32" s="118">
        <v>28.780999999999999</v>
      </c>
      <c r="AZ32" s="118">
        <v>30.831</v>
      </c>
      <c r="BA32" s="118">
        <v>23.802</v>
      </c>
      <c r="BB32" s="118">
        <v>13.609</v>
      </c>
      <c r="BC32" s="118">
        <v>10.661</v>
      </c>
      <c r="BD32" s="118">
        <v>9.1359999999999992</v>
      </c>
      <c r="BE32" s="118">
        <v>9.3680000000000003</v>
      </c>
      <c r="BF32" s="118">
        <v>5.7569999999999997</v>
      </c>
      <c r="BG32" s="118">
        <v>3.3090000000000002</v>
      </c>
      <c r="BH32" s="118">
        <v>1.696</v>
      </c>
      <c r="BI32" s="118">
        <v>2.4500000000000002</v>
      </c>
      <c r="BJ32" s="118">
        <v>0.93600000000000005</v>
      </c>
      <c r="BK32" s="118">
        <v>0</v>
      </c>
      <c r="BL32" s="118">
        <v>0</v>
      </c>
      <c r="BM32" s="118">
        <v>0</v>
      </c>
      <c r="BN32" s="118">
        <v>0</v>
      </c>
      <c r="BO32" s="118">
        <v>0</v>
      </c>
    </row>
    <row r="33" spans="1:67">
      <c r="A33" s="119" t="s">
        <v>4712</v>
      </c>
      <c r="B33" s="120">
        <v>0</v>
      </c>
      <c r="C33" s="120">
        <v>0</v>
      </c>
      <c r="D33" s="120">
        <v>0</v>
      </c>
      <c r="E33" s="120">
        <v>0</v>
      </c>
      <c r="F33" s="120">
        <v>0</v>
      </c>
      <c r="G33" s="120">
        <v>0</v>
      </c>
      <c r="H33" s="120">
        <v>0</v>
      </c>
      <c r="I33" s="120">
        <v>0</v>
      </c>
      <c r="J33" s="120">
        <v>0</v>
      </c>
      <c r="K33" s="120">
        <v>0</v>
      </c>
      <c r="L33" s="120">
        <v>0</v>
      </c>
      <c r="M33" s="120">
        <v>0</v>
      </c>
      <c r="N33" s="120">
        <v>0</v>
      </c>
      <c r="O33" s="120">
        <v>0</v>
      </c>
      <c r="P33" s="120">
        <v>0</v>
      </c>
      <c r="Q33" s="120">
        <v>0</v>
      </c>
      <c r="R33" s="120">
        <v>0</v>
      </c>
      <c r="S33" s="120">
        <v>0</v>
      </c>
      <c r="T33" s="120">
        <v>0</v>
      </c>
      <c r="U33" s="120">
        <v>0.34100000000000003</v>
      </c>
      <c r="V33" s="120">
        <v>0.19600000000000001</v>
      </c>
      <c r="W33" s="120">
        <v>1.1359999999999999</v>
      </c>
      <c r="X33" s="120">
        <v>0.318</v>
      </c>
      <c r="Y33" s="120">
        <v>0.33800000000000002</v>
      </c>
      <c r="Z33" s="120">
        <v>0.33800000000000002</v>
      </c>
      <c r="AA33" s="120">
        <v>0</v>
      </c>
      <c r="AB33" s="120">
        <v>0</v>
      </c>
      <c r="AC33" s="120">
        <v>0</v>
      </c>
      <c r="AD33" s="120">
        <v>0.17100000000000001</v>
      </c>
      <c r="AE33" s="120">
        <v>0.2</v>
      </c>
      <c r="AF33" s="120">
        <v>0.51200000000000001</v>
      </c>
      <c r="AG33" s="120">
        <v>0.57099999999999995</v>
      </c>
      <c r="AH33" s="120">
        <v>0.68200000000000005</v>
      </c>
      <c r="AI33" s="120">
        <v>0.68500000000000005</v>
      </c>
      <c r="AJ33" s="120">
        <v>1.3009999999999999</v>
      </c>
      <c r="AK33" s="120">
        <v>0.94299999999999995</v>
      </c>
      <c r="AL33" s="120">
        <v>1.331</v>
      </c>
      <c r="AM33" s="120">
        <v>1.5920000000000001</v>
      </c>
      <c r="AN33" s="120">
        <v>1.74</v>
      </c>
      <c r="AO33" s="120">
        <v>1.4890000000000001</v>
      </c>
      <c r="AP33" s="120">
        <v>3.464</v>
      </c>
      <c r="AQ33" s="120">
        <v>5.1980000000000004</v>
      </c>
      <c r="AR33" s="120">
        <v>4.9660000000000002</v>
      </c>
      <c r="AS33" s="120">
        <v>4.2389999999999999</v>
      </c>
      <c r="AT33" s="120">
        <v>4.1580000000000004</v>
      </c>
      <c r="AU33" s="120">
        <v>5.1440000000000001</v>
      </c>
      <c r="AV33" s="120">
        <v>4.7910000000000004</v>
      </c>
      <c r="AW33" s="120">
        <v>6.4889999999999999</v>
      </c>
      <c r="AX33" s="120">
        <v>4.9349999999999996</v>
      </c>
      <c r="AY33" s="120">
        <v>4.032</v>
      </c>
      <c r="AZ33" s="120">
        <v>4.2930000000000001</v>
      </c>
      <c r="BA33" s="120">
        <v>2.1429999999999998</v>
      </c>
      <c r="BB33" s="120">
        <v>0.92600000000000005</v>
      </c>
      <c r="BC33" s="120">
        <v>1.123</v>
      </c>
      <c r="BD33" s="120">
        <v>1.931</v>
      </c>
      <c r="BE33" s="120">
        <v>1.629</v>
      </c>
      <c r="BF33" s="120">
        <v>0.154</v>
      </c>
      <c r="BG33" s="120">
        <v>0.32300000000000001</v>
      </c>
      <c r="BH33" s="120">
        <v>0.161</v>
      </c>
      <c r="BI33" s="120">
        <v>0.16900000000000001</v>
      </c>
      <c r="BJ33" s="120">
        <v>0.152</v>
      </c>
      <c r="BK33" s="120">
        <v>0</v>
      </c>
      <c r="BL33" s="120">
        <v>0</v>
      </c>
      <c r="BM33" s="120">
        <v>0</v>
      </c>
      <c r="BN33" s="120">
        <v>0</v>
      </c>
      <c r="BO33" s="120">
        <v>0</v>
      </c>
    </row>
    <row r="35" spans="1:67">
      <c r="A35" s="110" t="s">
        <v>4544</v>
      </c>
      <c r="B35" s="111" t="s">
        <v>4715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</row>
    <row r="36" spans="1:67">
      <c r="A36" s="113" t="s">
        <v>4560</v>
      </c>
      <c r="B36" s="114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</row>
    <row r="37" spans="1:67">
      <c r="A37" s="115" t="s">
        <v>4705</v>
      </c>
      <c r="B37" s="115">
        <v>-25</v>
      </c>
      <c r="C37" s="115">
        <v>-24</v>
      </c>
      <c r="D37" s="115">
        <v>-23</v>
      </c>
      <c r="E37" s="115">
        <v>-22</v>
      </c>
      <c r="F37" s="115">
        <v>-21</v>
      </c>
      <c r="G37" s="115">
        <v>-20</v>
      </c>
      <c r="H37" s="115">
        <v>-19</v>
      </c>
      <c r="I37" s="115">
        <v>-18</v>
      </c>
      <c r="J37" s="115">
        <v>-17</v>
      </c>
      <c r="K37" s="115">
        <v>-16</v>
      </c>
      <c r="L37" s="115">
        <v>-15</v>
      </c>
      <c r="M37" s="115">
        <v>-14</v>
      </c>
      <c r="N37" s="115">
        <v>-13</v>
      </c>
      <c r="O37" s="115">
        <v>-12</v>
      </c>
      <c r="P37" s="115">
        <v>-11</v>
      </c>
      <c r="Q37" s="115">
        <v>-10</v>
      </c>
      <c r="R37" s="115">
        <v>-9</v>
      </c>
      <c r="S37" s="115">
        <v>-8</v>
      </c>
      <c r="T37" s="115">
        <v>-7</v>
      </c>
      <c r="U37" s="115">
        <v>-6</v>
      </c>
      <c r="V37" s="115">
        <v>-5</v>
      </c>
      <c r="W37" s="115">
        <v>-4</v>
      </c>
      <c r="X37" s="115">
        <v>-3</v>
      </c>
      <c r="Y37" s="115">
        <v>-2</v>
      </c>
      <c r="Z37" s="115">
        <v>-1</v>
      </c>
      <c r="AA37" s="115">
        <v>0</v>
      </c>
      <c r="AB37" s="115">
        <v>1</v>
      </c>
      <c r="AC37" s="115">
        <v>2</v>
      </c>
      <c r="AD37" s="115">
        <v>3</v>
      </c>
      <c r="AE37" s="115">
        <v>4</v>
      </c>
      <c r="AF37" s="115">
        <v>5</v>
      </c>
      <c r="AG37" s="115">
        <v>6</v>
      </c>
      <c r="AH37" s="115">
        <v>7</v>
      </c>
      <c r="AI37" s="115">
        <v>8</v>
      </c>
      <c r="AJ37" s="115">
        <v>9</v>
      </c>
      <c r="AK37" s="115">
        <v>10</v>
      </c>
      <c r="AL37" s="115">
        <v>11</v>
      </c>
      <c r="AM37" s="115">
        <v>12</v>
      </c>
      <c r="AN37" s="115">
        <v>13</v>
      </c>
      <c r="AO37" s="115">
        <v>14</v>
      </c>
      <c r="AP37" s="115">
        <v>15</v>
      </c>
      <c r="AQ37" s="115">
        <v>16</v>
      </c>
      <c r="AR37" s="115">
        <v>17</v>
      </c>
      <c r="AS37" s="115">
        <v>18</v>
      </c>
      <c r="AT37" s="115">
        <v>19</v>
      </c>
      <c r="AU37" s="115">
        <v>20</v>
      </c>
      <c r="AV37" s="115">
        <v>21</v>
      </c>
      <c r="AW37" s="115">
        <v>22</v>
      </c>
      <c r="AX37" s="115">
        <v>23</v>
      </c>
      <c r="AY37" s="115">
        <v>24</v>
      </c>
      <c r="AZ37" s="115">
        <v>25</v>
      </c>
      <c r="BA37" s="115">
        <v>26</v>
      </c>
      <c r="BB37" s="115">
        <v>27</v>
      </c>
      <c r="BC37" s="115">
        <v>28</v>
      </c>
      <c r="BD37" s="115">
        <v>29</v>
      </c>
      <c r="BE37" s="115">
        <v>30</v>
      </c>
      <c r="BF37" s="115">
        <v>31</v>
      </c>
      <c r="BG37" s="115">
        <v>32</v>
      </c>
      <c r="BH37" s="115">
        <v>33</v>
      </c>
      <c r="BI37" s="115">
        <v>34</v>
      </c>
      <c r="BJ37" s="115">
        <v>35</v>
      </c>
      <c r="BK37" s="115">
        <v>36</v>
      </c>
      <c r="BL37" s="115">
        <v>37</v>
      </c>
      <c r="BM37" s="115">
        <v>38</v>
      </c>
      <c r="BN37" s="115">
        <v>39</v>
      </c>
      <c r="BO37" s="115">
        <v>40</v>
      </c>
    </row>
    <row r="38" spans="1:67">
      <c r="A38" s="116" t="s">
        <v>4706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  <c r="H38" s="116">
        <v>0</v>
      </c>
      <c r="I38" s="116">
        <v>0</v>
      </c>
      <c r="J38" s="116">
        <v>0</v>
      </c>
      <c r="K38" s="116">
        <v>0</v>
      </c>
      <c r="L38" s="116">
        <v>0</v>
      </c>
      <c r="M38" s="116">
        <v>0</v>
      </c>
      <c r="N38" s="116">
        <v>5</v>
      </c>
      <c r="O38" s="116">
        <v>4</v>
      </c>
      <c r="P38" s="116">
        <v>8</v>
      </c>
      <c r="Q38" s="116">
        <v>19</v>
      </c>
      <c r="R38" s="116">
        <v>33</v>
      </c>
      <c r="S38" s="116">
        <v>33</v>
      </c>
      <c r="T38" s="116">
        <v>33</v>
      </c>
      <c r="U38" s="116">
        <v>40</v>
      </c>
      <c r="V38" s="116">
        <v>52</v>
      </c>
      <c r="W38" s="116">
        <v>80</v>
      </c>
      <c r="X38" s="116">
        <v>124</v>
      </c>
      <c r="Y38" s="116">
        <v>185</v>
      </c>
      <c r="Z38" s="116">
        <v>251</v>
      </c>
      <c r="AA38" s="116">
        <v>249</v>
      </c>
      <c r="AB38" s="116">
        <v>360</v>
      </c>
      <c r="AC38" s="116">
        <v>425</v>
      </c>
      <c r="AD38" s="116">
        <v>445</v>
      </c>
      <c r="AE38" s="116">
        <v>401</v>
      </c>
      <c r="AF38" s="116">
        <v>298</v>
      </c>
      <c r="AG38" s="116">
        <v>344</v>
      </c>
      <c r="AH38" s="116">
        <v>343</v>
      </c>
      <c r="AI38" s="116">
        <v>383</v>
      </c>
      <c r="AJ38" s="116">
        <v>415</v>
      </c>
      <c r="AK38" s="116">
        <v>424</v>
      </c>
      <c r="AL38" s="116">
        <v>404</v>
      </c>
      <c r="AM38" s="116">
        <v>359</v>
      </c>
      <c r="AN38" s="116">
        <v>348</v>
      </c>
      <c r="AO38" s="116">
        <v>319</v>
      </c>
      <c r="AP38" s="116">
        <v>293</v>
      </c>
      <c r="AQ38" s="116">
        <v>343</v>
      </c>
      <c r="AR38" s="116">
        <v>308</v>
      </c>
      <c r="AS38" s="116">
        <v>253</v>
      </c>
      <c r="AT38" s="116">
        <v>225</v>
      </c>
      <c r="AU38" s="116">
        <v>181</v>
      </c>
      <c r="AV38" s="116">
        <v>151</v>
      </c>
      <c r="AW38" s="116">
        <v>126</v>
      </c>
      <c r="AX38" s="116">
        <v>111</v>
      </c>
      <c r="AY38" s="116">
        <v>97</v>
      </c>
      <c r="AZ38" s="116">
        <v>94</v>
      </c>
      <c r="BA38" s="116">
        <v>69</v>
      </c>
      <c r="BB38" s="116">
        <v>56</v>
      </c>
      <c r="BC38" s="116">
        <v>35</v>
      </c>
      <c r="BD38" s="116">
        <v>16</v>
      </c>
      <c r="BE38" s="116">
        <v>16</v>
      </c>
      <c r="BF38" s="116">
        <v>2</v>
      </c>
      <c r="BG38" s="116">
        <v>0</v>
      </c>
      <c r="BH38" s="116">
        <v>0</v>
      </c>
      <c r="BI38" s="116">
        <v>0</v>
      </c>
      <c r="BJ38" s="116">
        <v>0</v>
      </c>
      <c r="BK38" s="116">
        <v>0</v>
      </c>
      <c r="BL38" s="116">
        <v>0</v>
      </c>
      <c r="BM38" s="116">
        <v>0</v>
      </c>
      <c r="BN38" s="116">
        <v>0</v>
      </c>
      <c r="BO38" s="116">
        <v>0</v>
      </c>
    </row>
    <row r="39" spans="1:67">
      <c r="A39" s="117" t="s">
        <v>4707</v>
      </c>
      <c r="B39" s="117">
        <v>0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117">
        <v>0</v>
      </c>
      <c r="P39" s="117">
        <v>0</v>
      </c>
      <c r="Q39" s="117">
        <v>24</v>
      </c>
      <c r="R39" s="117">
        <v>0</v>
      </c>
      <c r="S39" s="117">
        <v>48</v>
      </c>
      <c r="T39" s="117">
        <v>0</v>
      </c>
      <c r="U39" s="117">
        <v>48</v>
      </c>
      <c r="V39" s="117">
        <v>48</v>
      </c>
      <c r="W39" s="117">
        <v>72</v>
      </c>
      <c r="X39" s="117">
        <v>96</v>
      </c>
      <c r="Y39" s="117">
        <v>288</v>
      </c>
      <c r="Z39" s="117">
        <v>144</v>
      </c>
      <c r="AA39" s="117">
        <v>264</v>
      </c>
      <c r="AB39" s="117">
        <v>360</v>
      </c>
      <c r="AC39" s="117">
        <v>336</v>
      </c>
      <c r="AD39" s="117">
        <v>480</v>
      </c>
      <c r="AE39" s="117">
        <v>408</v>
      </c>
      <c r="AF39" s="117">
        <v>264</v>
      </c>
      <c r="AG39" s="117">
        <v>264</v>
      </c>
      <c r="AH39" s="117">
        <v>336</v>
      </c>
      <c r="AI39" s="117">
        <v>528</v>
      </c>
      <c r="AJ39" s="117">
        <v>504</v>
      </c>
      <c r="AK39" s="117">
        <v>384</v>
      </c>
      <c r="AL39" s="117">
        <v>456</v>
      </c>
      <c r="AM39" s="117">
        <v>384</v>
      </c>
      <c r="AN39" s="117">
        <v>408</v>
      </c>
      <c r="AO39" s="117">
        <v>264</v>
      </c>
      <c r="AP39" s="117">
        <v>360</v>
      </c>
      <c r="AQ39" s="117">
        <v>216</v>
      </c>
      <c r="AR39" s="117">
        <v>312</v>
      </c>
      <c r="AS39" s="117">
        <v>216</v>
      </c>
      <c r="AT39" s="117">
        <v>264</v>
      </c>
      <c r="AU39" s="117">
        <v>480</v>
      </c>
      <c r="AV39" s="117">
        <v>336</v>
      </c>
      <c r="AW39" s="117">
        <v>96</v>
      </c>
      <c r="AX39" s="117">
        <v>72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</row>
    <row r="40" spans="1:67">
      <c r="A40" s="117" t="s">
        <v>4708</v>
      </c>
      <c r="B40" s="118">
        <v>0</v>
      </c>
      <c r="C40" s="118">
        <v>0</v>
      </c>
      <c r="D40" s="118">
        <v>0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0</v>
      </c>
      <c r="N40" s="118">
        <v>0</v>
      </c>
      <c r="O40" s="118">
        <v>0</v>
      </c>
      <c r="P40" s="118">
        <v>0</v>
      </c>
      <c r="Q40" s="118">
        <v>0.23300000000000001</v>
      </c>
      <c r="R40" s="118">
        <v>0</v>
      </c>
      <c r="S40" s="118">
        <v>1.754</v>
      </c>
      <c r="T40" s="118">
        <v>1.96</v>
      </c>
      <c r="U40" s="118">
        <v>1.7090000000000001</v>
      </c>
      <c r="V40" s="118">
        <v>4.2370000000000001</v>
      </c>
      <c r="W40" s="118">
        <v>2.4009999999999998</v>
      </c>
      <c r="X40" s="118">
        <v>5.5350000000000001</v>
      </c>
      <c r="Y40" s="118">
        <v>6.0919999999999996</v>
      </c>
      <c r="Z40" s="118">
        <v>8.0220000000000002</v>
      </c>
      <c r="AA40" s="118">
        <v>4.9720000000000004</v>
      </c>
      <c r="AB40" s="118">
        <v>11.409000000000001</v>
      </c>
      <c r="AC40" s="118">
        <v>12.443</v>
      </c>
      <c r="AD40" s="118">
        <v>11.302</v>
      </c>
      <c r="AE40" s="118">
        <v>17.407</v>
      </c>
      <c r="AF40" s="118">
        <v>12.26</v>
      </c>
      <c r="AG40" s="118">
        <v>17.832000000000001</v>
      </c>
      <c r="AH40" s="118">
        <v>17.332999999999998</v>
      </c>
      <c r="AI40" s="118">
        <v>21.315999999999999</v>
      </c>
      <c r="AJ40" s="118">
        <v>27.366</v>
      </c>
      <c r="AK40" s="118">
        <v>30.882000000000001</v>
      </c>
      <c r="AL40" s="118">
        <v>42.457000000000001</v>
      </c>
      <c r="AM40" s="118">
        <v>39.289000000000001</v>
      </c>
      <c r="AN40" s="118">
        <v>44.401000000000003</v>
      </c>
      <c r="AO40" s="118">
        <v>46.625999999999998</v>
      </c>
      <c r="AP40" s="118">
        <v>49.34</v>
      </c>
      <c r="AQ40" s="118">
        <v>53.210999999999999</v>
      </c>
      <c r="AR40" s="118">
        <v>55.997999999999998</v>
      </c>
      <c r="AS40" s="118">
        <v>47.11</v>
      </c>
      <c r="AT40" s="118">
        <v>55.774000000000001</v>
      </c>
      <c r="AU40" s="118">
        <v>53.351999999999997</v>
      </c>
      <c r="AV40" s="118">
        <v>56.238</v>
      </c>
      <c r="AW40" s="118">
        <v>50.35</v>
      </c>
      <c r="AX40" s="118">
        <v>50.127000000000002</v>
      </c>
      <c r="AY40" s="118">
        <v>46.469000000000001</v>
      </c>
      <c r="AZ40" s="118">
        <v>49.618000000000002</v>
      </c>
      <c r="BA40" s="118">
        <v>36.728000000000002</v>
      </c>
      <c r="BB40" s="118">
        <v>30.242999999999999</v>
      </c>
      <c r="BC40" s="118">
        <v>20.228000000000002</v>
      </c>
      <c r="BD40" s="118">
        <v>9.2739999999999991</v>
      </c>
      <c r="BE40" s="118">
        <v>9.2270000000000003</v>
      </c>
      <c r="BF40" s="118">
        <v>1.341</v>
      </c>
      <c r="BG40" s="118">
        <v>0</v>
      </c>
      <c r="BH40" s="118">
        <v>0</v>
      </c>
      <c r="BI40" s="118">
        <v>0</v>
      </c>
      <c r="BJ40" s="118">
        <v>0</v>
      </c>
      <c r="BK40" s="118">
        <v>0</v>
      </c>
      <c r="BL40" s="118">
        <v>0</v>
      </c>
      <c r="BM40" s="118">
        <v>0</v>
      </c>
      <c r="BN40" s="118">
        <v>0</v>
      </c>
      <c r="BO40" s="118">
        <v>0</v>
      </c>
    </row>
    <row r="41" spans="1:67">
      <c r="A41" s="117" t="s">
        <v>4709</v>
      </c>
      <c r="B41" s="118">
        <v>0</v>
      </c>
      <c r="C41" s="118">
        <v>0</v>
      </c>
      <c r="D41" s="118">
        <v>0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0</v>
      </c>
      <c r="N41" s="118">
        <v>0</v>
      </c>
      <c r="O41" s="118">
        <v>0</v>
      </c>
      <c r="P41" s="118">
        <v>0</v>
      </c>
      <c r="Q41" s="118">
        <v>0.50700000000000001</v>
      </c>
      <c r="R41" s="118">
        <v>0</v>
      </c>
      <c r="S41" s="118">
        <v>3.0459999999999998</v>
      </c>
      <c r="T41" s="118">
        <v>2.617</v>
      </c>
      <c r="U41" s="118">
        <v>0.97899999999999998</v>
      </c>
      <c r="V41" s="118">
        <v>4.101</v>
      </c>
      <c r="W41" s="118">
        <v>1.516</v>
      </c>
      <c r="X41" s="118">
        <v>5.4870000000000001</v>
      </c>
      <c r="Y41" s="118">
        <v>4.9870000000000001</v>
      </c>
      <c r="Z41" s="118">
        <v>6.1440000000000001</v>
      </c>
      <c r="AA41" s="118">
        <v>3.383</v>
      </c>
      <c r="AB41" s="118">
        <v>7.23</v>
      </c>
      <c r="AC41" s="118">
        <v>8.407</v>
      </c>
      <c r="AD41" s="118">
        <v>5.0720000000000001</v>
      </c>
      <c r="AE41" s="118">
        <v>13.448</v>
      </c>
      <c r="AF41" s="118">
        <v>7.0149999999999997</v>
      </c>
      <c r="AG41" s="118">
        <v>12.279</v>
      </c>
      <c r="AH41" s="118">
        <v>13.548</v>
      </c>
      <c r="AI41" s="118">
        <v>16.303000000000001</v>
      </c>
      <c r="AJ41" s="118">
        <v>18.466999999999999</v>
      </c>
      <c r="AK41" s="118">
        <v>17.948</v>
      </c>
      <c r="AL41" s="118">
        <v>22.672000000000001</v>
      </c>
      <c r="AM41" s="118">
        <v>18.321000000000002</v>
      </c>
      <c r="AN41" s="118">
        <v>23.219000000000001</v>
      </c>
      <c r="AO41" s="118">
        <v>24.317</v>
      </c>
      <c r="AP41" s="118">
        <v>25.899000000000001</v>
      </c>
      <c r="AQ41" s="118">
        <v>27.451000000000001</v>
      </c>
      <c r="AR41" s="118">
        <v>26.914000000000001</v>
      </c>
      <c r="AS41" s="118">
        <v>26.448</v>
      </c>
      <c r="AT41" s="118">
        <v>24.831</v>
      </c>
      <c r="AU41" s="118">
        <v>22.777999999999999</v>
      </c>
      <c r="AV41" s="118">
        <v>23.872</v>
      </c>
      <c r="AW41" s="118">
        <v>18.917999999999999</v>
      </c>
      <c r="AX41" s="118">
        <v>16.539000000000001</v>
      </c>
      <c r="AY41" s="118">
        <v>12.391</v>
      </c>
      <c r="AZ41" s="118">
        <v>10.135</v>
      </c>
      <c r="BA41" s="118">
        <v>5.7270000000000003</v>
      </c>
      <c r="BB41" s="118">
        <v>5.0810000000000004</v>
      </c>
      <c r="BC41" s="118">
        <v>1.371</v>
      </c>
      <c r="BD41" s="118">
        <v>0.624</v>
      </c>
      <c r="BE41" s="118">
        <v>0.30299999999999999</v>
      </c>
      <c r="BF41" s="118">
        <v>0</v>
      </c>
      <c r="BG41" s="118">
        <v>0</v>
      </c>
      <c r="BH41" s="118">
        <v>0</v>
      </c>
      <c r="BI41" s="118">
        <v>0</v>
      </c>
      <c r="BJ41" s="118">
        <v>0</v>
      </c>
      <c r="BK41" s="118">
        <v>0</v>
      </c>
      <c r="BL41" s="118">
        <v>0</v>
      </c>
      <c r="BM41" s="118">
        <v>0</v>
      </c>
      <c r="BN41" s="118">
        <v>0</v>
      </c>
      <c r="BO41" s="118">
        <v>0</v>
      </c>
    </row>
    <row r="42" spans="1:67">
      <c r="A42" s="117" t="s">
        <v>4710</v>
      </c>
      <c r="B42" s="118">
        <v>0</v>
      </c>
      <c r="C42" s="118">
        <v>0</v>
      </c>
      <c r="D42" s="118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0</v>
      </c>
      <c r="O42" s="118">
        <v>0</v>
      </c>
      <c r="P42" s="118">
        <v>0</v>
      </c>
      <c r="Q42" s="118">
        <v>0.63100000000000001</v>
      </c>
      <c r="R42" s="118">
        <v>0</v>
      </c>
      <c r="S42" s="118">
        <v>4.2709999999999999</v>
      </c>
      <c r="T42" s="118">
        <v>3.8279999999999998</v>
      </c>
      <c r="U42" s="118">
        <v>4.085</v>
      </c>
      <c r="V42" s="118">
        <v>10.172000000000001</v>
      </c>
      <c r="W42" s="118">
        <v>5.28</v>
      </c>
      <c r="X42" s="118">
        <v>12.398</v>
      </c>
      <c r="Y42" s="118">
        <v>13.115</v>
      </c>
      <c r="Z42" s="118">
        <v>17.033999999999999</v>
      </c>
      <c r="AA42" s="118">
        <v>10.186</v>
      </c>
      <c r="AB42" s="118">
        <v>22.856000000000002</v>
      </c>
      <c r="AC42" s="118">
        <v>22.82</v>
      </c>
      <c r="AD42" s="118">
        <v>17.542000000000002</v>
      </c>
      <c r="AE42" s="118">
        <v>21.402000000000001</v>
      </c>
      <c r="AF42" s="118">
        <v>14.901999999999999</v>
      </c>
      <c r="AG42" s="118">
        <v>19.687000000000001</v>
      </c>
      <c r="AH42" s="118">
        <v>17.013999999999999</v>
      </c>
      <c r="AI42" s="118">
        <v>16.023</v>
      </c>
      <c r="AJ42" s="118">
        <v>24.164000000000001</v>
      </c>
      <c r="AK42" s="118">
        <v>26.625</v>
      </c>
      <c r="AL42" s="118">
        <v>38.341000000000001</v>
      </c>
      <c r="AM42" s="118">
        <v>34.247</v>
      </c>
      <c r="AN42" s="118">
        <v>33.143999999999998</v>
      </c>
      <c r="AO42" s="118">
        <v>37.512999999999998</v>
      </c>
      <c r="AP42" s="118">
        <v>33.930999999999997</v>
      </c>
      <c r="AQ42" s="118">
        <v>36.030999999999999</v>
      </c>
      <c r="AR42" s="118">
        <v>37.192</v>
      </c>
      <c r="AS42" s="118">
        <v>26.140999999999998</v>
      </c>
      <c r="AT42" s="118">
        <v>28.491</v>
      </c>
      <c r="AU42" s="118">
        <v>29.268000000000001</v>
      </c>
      <c r="AV42" s="118">
        <v>31.777999999999999</v>
      </c>
      <c r="AW42" s="118">
        <v>29.103000000000002</v>
      </c>
      <c r="AX42" s="118">
        <v>27.905999999999999</v>
      </c>
      <c r="AY42" s="118">
        <v>25.065999999999999</v>
      </c>
      <c r="AZ42" s="118">
        <v>25.337</v>
      </c>
      <c r="BA42" s="118">
        <v>19.812000000000001</v>
      </c>
      <c r="BB42" s="118">
        <v>16.312999999999999</v>
      </c>
      <c r="BC42" s="118">
        <v>10.77</v>
      </c>
      <c r="BD42" s="118">
        <v>5.0209999999999999</v>
      </c>
      <c r="BE42" s="118">
        <v>4.077</v>
      </c>
      <c r="BF42" s="118">
        <v>1.0109999999999999</v>
      </c>
      <c r="BG42" s="118">
        <v>0</v>
      </c>
      <c r="BH42" s="118">
        <v>0</v>
      </c>
      <c r="BI42" s="118">
        <v>0</v>
      </c>
      <c r="BJ42" s="118">
        <v>0</v>
      </c>
      <c r="BK42" s="118">
        <v>0</v>
      </c>
      <c r="BL42" s="118">
        <v>0</v>
      </c>
      <c r="BM42" s="118">
        <v>0</v>
      </c>
      <c r="BN42" s="118">
        <v>0</v>
      </c>
      <c r="BO42" s="118">
        <v>0</v>
      </c>
    </row>
    <row r="43" spans="1:67">
      <c r="A43" s="117" t="s">
        <v>4711</v>
      </c>
      <c r="B43" s="118">
        <v>0</v>
      </c>
      <c r="C43" s="118">
        <v>0</v>
      </c>
      <c r="D43" s="118">
        <v>0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v>0</v>
      </c>
      <c r="L43" s="118">
        <v>0</v>
      </c>
      <c r="M43" s="118">
        <v>0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118">
        <v>0.158</v>
      </c>
      <c r="T43" s="118">
        <v>0.16700000000000001</v>
      </c>
      <c r="U43" s="118">
        <v>1.637</v>
      </c>
      <c r="V43" s="118">
        <v>3.1869999999999998</v>
      </c>
      <c r="W43" s="118">
        <v>2.2029999999999998</v>
      </c>
      <c r="X43" s="118">
        <v>3.0350000000000001</v>
      </c>
      <c r="Y43" s="118">
        <v>3.2850000000000001</v>
      </c>
      <c r="Z43" s="118">
        <v>3.96</v>
      </c>
      <c r="AA43" s="118">
        <v>2.6080000000000001</v>
      </c>
      <c r="AB43" s="118">
        <v>7.585</v>
      </c>
      <c r="AC43" s="118">
        <v>5.8760000000000003</v>
      </c>
      <c r="AD43" s="118">
        <v>6.1440000000000001</v>
      </c>
      <c r="AE43" s="118">
        <v>6.3239999999999998</v>
      </c>
      <c r="AF43" s="118">
        <v>4.7670000000000003</v>
      </c>
      <c r="AG43" s="118">
        <v>8.1050000000000004</v>
      </c>
      <c r="AH43" s="118">
        <v>5.7839999999999998</v>
      </c>
      <c r="AI43" s="118">
        <v>4.0350000000000001</v>
      </c>
      <c r="AJ43" s="118">
        <v>5.91</v>
      </c>
      <c r="AK43" s="118">
        <v>8.1199999999999992</v>
      </c>
      <c r="AL43" s="118">
        <v>15.593</v>
      </c>
      <c r="AM43" s="118">
        <v>18.765999999999998</v>
      </c>
      <c r="AN43" s="118">
        <v>17.042999999999999</v>
      </c>
      <c r="AO43" s="118">
        <v>18.82</v>
      </c>
      <c r="AP43" s="118">
        <v>23.593</v>
      </c>
      <c r="AQ43" s="118">
        <v>29.54</v>
      </c>
      <c r="AR43" s="118">
        <v>25.574999999999999</v>
      </c>
      <c r="AS43" s="118">
        <v>14.239000000000001</v>
      </c>
      <c r="AT43" s="118">
        <v>22.905999999999999</v>
      </c>
      <c r="AU43" s="118">
        <v>22.917000000000002</v>
      </c>
      <c r="AV43" s="118">
        <v>24.053999999999998</v>
      </c>
      <c r="AW43" s="118">
        <v>21.158999999999999</v>
      </c>
      <c r="AX43" s="118">
        <v>25.515999999999998</v>
      </c>
      <c r="AY43" s="118">
        <v>25.11</v>
      </c>
      <c r="AZ43" s="118">
        <v>29.58</v>
      </c>
      <c r="BA43" s="118">
        <v>23.225000000000001</v>
      </c>
      <c r="BB43" s="118">
        <v>19.765000000000001</v>
      </c>
      <c r="BC43" s="118">
        <v>15.670999999999999</v>
      </c>
      <c r="BD43" s="118">
        <v>6.8620000000000001</v>
      </c>
      <c r="BE43" s="118">
        <v>8.2560000000000002</v>
      </c>
      <c r="BF43" s="118">
        <v>1.0569999999999999</v>
      </c>
      <c r="BG43" s="118">
        <v>0</v>
      </c>
      <c r="BH43" s="118">
        <v>0</v>
      </c>
      <c r="BI43" s="118">
        <v>0</v>
      </c>
      <c r="BJ43" s="118">
        <v>0</v>
      </c>
      <c r="BK43" s="118">
        <v>0</v>
      </c>
      <c r="BL43" s="118">
        <v>0</v>
      </c>
      <c r="BM43" s="118">
        <v>0</v>
      </c>
      <c r="BN43" s="118">
        <v>0</v>
      </c>
      <c r="BO43" s="118">
        <v>0</v>
      </c>
    </row>
    <row r="44" spans="1:67">
      <c r="A44" s="119" t="s">
        <v>4712</v>
      </c>
      <c r="B44" s="120">
        <v>0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>
        <v>0</v>
      </c>
      <c r="I44" s="120">
        <v>0</v>
      </c>
      <c r="J44" s="120">
        <v>0</v>
      </c>
      <c r="K44" s="120">
        <v>0</v>
      </c>
      <c r="L44" s="120">
        <v>0</v>
      </c>
      <c r="M44" s="120">
        <v>0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0.161</v>
      </c>
      <c r="U44" s="120">
        <v>0.33200000000000002</v>
      </c>
      <c r="V44" s="120">
        <v>0.67400000000000004</v>
      </c>
      <c r="W44" s="120">
        <v>0</v>
      </c>
      <c r="X44" s="120">
        <v>0.30399999999999999</v>
      </c>
      <c r="Y44" s="120">
        <v>0.746</v>
      </c>
      <c r="Z44" s="120">
        <v>0.505</v>
      </c>
      <c r="AA44" s="120">
        <v>0.51700000000000002</v>
      </c>
      <c r="AB44" s="120">
        <v>0.33700000000000002</v>
      </c>
      <c r="AC44" s="120">
        <v>0.313</v>
      </c>
      <c r="AD44" s="120">
        <v>0.35699999999999998</v>
      </c>
      <c r="AE44" s="120">
        <v>0.73299999999999998</v>
      </c>
      <c r="AF44" s="120">
        <v>0.47799999999999998</v>
      </c>
      <c r="AG44" s="120">
        <v>0.90500000000000003</v>
      </c>
      <c r="AH44" s="120">
        <v>1.0669999999999999</v>
      </c>
      <c r="AI44" s="120">
        <v>0.65700000000000003</v>
      </c>
      <c r="AJ44" s="120">
        <v>1.395</v>
      </c>
      <c r="AK44" s="120">
        <v>1.18</v>
      </c>
      <c r="AL44" s="120">
        <v>2.371</v>
      </c>
      <c r="AM44" s="120">
        <v>2.4319999999999999</v>
      </c>
      <c r="AN44" s="120">
        <v>2.6619999999999999</v>
      </c>
      <c r="AO44" s="120">
        <v>4.3940000000000001</v>
      </c>
      <c r="AP44" s="120">
        <v>4.57</v>
      </c>
      <c r="AQ44" s="120">
        <v>3.9319999999999999</v>
      </c>
      <c r="AR44" s="120">
        <v>4.9089999999999998</v>
      </c>
      <c r="AS44" s="120">
        <v>1.946</v>
      </c>
      <c r="AT44" s="120">
        <v>4.8070000000000004</v>
      </c>
      <c r="AU44" s="120">
        <v>3.8820000000000001</v>
      </c>
      <c r="AV44" s="120">
        <v>4.2389999999999999</v>
      </c>
      <c r="AW44" s="120">
        <v>4.0780000000000003</v>
      </c>
      <c r="AX44" s="120">
        <v>3.5710000000000002</v>
      </c>
      <c r="AY44" s="120">
        <v>3.181</v>
      </c>
      <c r="AZ44" s="120">
        <v>2.86</v>
      </c>
      <c r="BA44" s="120">
        <v>1.778</v>
      </c>
      <c r="BB44" s="120">
        <v>3.1629999999999998</v>
      </c>
      <c r="BC44" s="120">
        <v>1.494</v>
      </c>
      <c r="BD44" s="120">
        <v>0.496</v>
      </c>
      <c r="BE44" s="120">
        <v>0.32700000000000001</v>
      </c>
      <c r="BF44" s="120">
        <v>0</v>
      </c>
      <c r="BG44" s="120">
        <v>0</v>
      </c>
      <c r="BH44" s="120">
        <v>0</v>
      </c>
      <c r="BI44" s="120">
        <v>0</v>
      </c>
      <c r="BJ44" s="120">
        <v>0</v>
      </c>
      <c r="BK44" s="120">
        <v>0</v>
      </c>
      <c r="BL44" s="120">
        <v>0</v>
      </c>
      <c r="BM44" s="120">
        <v>0</v>
      </c>
      <c r="BN44" s="120">
        <v>0</v>
      </c>
      <c r="BO44" s="120">
        <v>0</v>
      </c>
    </row>
    <row r="46" spans="1:67">
      <c r="A46" s="110" t="s">
        <v>4544</v>
      </c>
      <c r="B46" s="111" t="s">
        <v>4716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</row>
    <row r="47" spans="1:67">
      <c r="A47" s="113" t="s">
        <v>4557</v>
      </c>
      <c r="B47" s="114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</row>
    <row r="48" spans="1:67">
      <c r="A48" s="115" t="s">
        <v>4705</v>
      </c>
      <c r="B48" s="115">
        <v>-25</v>
      </c>
      <c r="C48" s="115">
        <v>-24</v>
      </c>
      <c r="D48" s="115">
        <v>-23</v>
      </c>
      <c r="E48" s="115">
        <v>-22</v>
      </c>
      <c r="F48" s="115">
        <v>-21</v>
      </c>
      <c r="G48" s="115">
        <v>-20</v>
      </c>
      <c r="H48" s="115">
        <v>-19</v>
      </c>
      <c r="I48" s="115">
        <v>-18</v>
      </c>
      <c r="J48" s="115">
        <v>-17</v>
      </c>
      <c r="K48" s="115">
        <v>-16</v>
      </c>
      <c r="L48" s="115">
        <v>-15</v>
      </c>
      <c r="M48" s="115">
        <v>-14</v>
      </c>
      <c r="N48" s="115">
        <v>-13</v>
      </c>
      <c r="O48" s="115">
        <v>-12</v>
      </c>
      <c r="P48" s="115">
        <v>-11</v>
      </c>
      <c r="Q48" s="115">
        <v>-10</v>
      </c>
      <c r="R48" s="115">
        <v>-9</v>
      </c>
      <c r="S48" s="115">
        <v>-8</v>
      </c>
      <c r="T48" s="115">
        <v>-7</v>
      </c>
      <c r="U48" s="115">
        <v>-6</v>
      </c>
      <c r="V48" s="115">
        <v>-5</v>
      </c>
      <c r="W48" s="115">
        <v>-4</v>
      </c>
      <c r="X48" s="115">
        <v>-3</v>
      </c>
      <c r="Y48" s="115">
        <v>-2</v>
      </c>
      <c r="Z48" s="115">
        <v>-1</v>
      </c>
      <c r="AA48" s="115">
        <v>0</v>
      </c>
      <c r="AB48" s="115">
        <v>1</v>
      </c>
      <c r="AC48" s="115">
        <v>2</v>
      </c>
      <c r="AD48" s="115">
        <v>3</v>
      </c>
      <c r="AE48" s="115">
        <v>4</v>
      </c>
      <c r="AF48" s="115">
        <v>5</v>
      </c>
      <c r="AG48" s="115">
        <v>6</v>
      </c>
      <c r="AH48" s="115">
        <v>7</v>
      </c>
      <c r="AI48" s="115">
        <v>8</v>
      </c>
      <c r="AJ48" s="115">
        <v>9</v>
      </c>
      <c r="AK48" s="115">
        <v>10</v>
      </c>
      <c r="AL48" s="115">
        <v>11</v>
      </c>
      <c r="AM48" s="115">
        <v>12</v>
      </c>
      <c r="AN48" s="115">
        <v>13</v>
      </c>
      <c r="AO48" s="115">
        <v>14</v>
      </c>
      <c r="AP48" s="115">
        <v>15</v>
      </c>
      <c r="AQ48" s="115">
        <v>16</v>
      </c>
      <c r="AR48" s="115">
        <v>17</v>
      </c>
      <c r="AS48" s="115">
        <v>18</v>
      </c>
      <c r="AT48" s="115">
        <v>19</v>
      </c>
      <c r="AU48" s="115">
        <v>20</v>
      </c>
      <c r="AV48" s="115">
        <v>21</v>
      </c>
      <c r="AW48" s="115">
        <v>22</v>
      </c>
      <c r="AX48" s="115">
        <v>23</v>
      </c>
      <c r="AY48" s="115">
        <v>24</v>
      </c>
      <c r="AZ48" s="115">
        <v>25</v>
      </c>
      <c r="BA48" s="115">
        <v>26</v>
      </c>
      <c r="BB48" s="115">
        <v>27</v>
      </c>
      <c r="BC48" s="115">
        <v>28</v>
      </c>
      <c r="BD48" s="115">
        <v>29</v>
      </c>
      <c r="BE48" s="115">
        <v>30</v>
      </c>
      <c r="BF48" s="115">
        <v>31</v>
      </c>
      <c r="BG48" s="115">
        <v>32</v>
      </c>
      <c r="BH48" s="115">
        <v>33</v>
      </c>
      <c r="BI48" s="115">
        <v>34</v>
      </c>
      <c r="BJ48" s="115">
        <v>35</v>
      </c>
      <c r="BK48" s="115">
        <v>36</v>
      </c>
      <c r="BL48" s="115">
        <v>37</v>
      </c>
      <c r="BM48" s="115">
        <v>38</v>
      </c>
      <c r="BN48" s="115">
        <v>39</v>
      </c>
      <c r="BO48" s="115">
        <v>40</v>
      </c>
    </row>
    <row r="49" spans="1:67">
      <c r="A49" s="116" t="s">
        <v>4706</v>
      </c>
      <c r="B49" s="116">
        <v>0</v>
      </c>
      <c r="C49" s="116">
        <v>0</v>
      </c>
      <c r="D49" s="116">
        <v>0</v>
      </c>
      <c r="E49" s="116">
        <v>0</v>
      </c>
      <c r="F49" s="116">
        <v>0</v>
      </c>
      <c r="G49" s="116">
        <v>0</v>
      </c>
      <c r="H49" s="116">
        <v>0</v>
      </c>
      <c r="I49" s="116">
        <v>0</v>
      </c>
      <c r="J49" s="116">
        <v>0</v>
      </c>
      <c r="K49" s="116">
        <v>0</v>
      </c>
      <c r="L49" s="116">
        <v>1</v>
      </c>
      <c r="M49" s="116">
        <v>2</v>
      </c>
      <c r="N49" s="116">
        <v>3</v>
      </c>
      <c r="O49" s="116">
        <v>16</v>
      </c>
      <c r="P49" s="116">
        <v>14</v>
      </c>
      <c r="Q49" s="116">
        <v>22</v>
      </c>
      <c r="R49" s="116">
        <v>15</v>
      </c>
      <c r="S49" s="116">
        <v>32</v>
      </c>
      <c r="T49" s="116">
        <v>17</v>
      </c>
      <c r="U49" s="116">
        <v>25</v>
      </c>
      <c r="V49" s="116">
        <v>53</v>
      </c>
      <c r="W49" s="116">
        <v>56</v>
      </c>
      <c r="X49" s="116">
        <v>84</v>
      </c>
      <c r="Y49" s="116">
        <v>165</v>
      </c>
      <c r="Z49" s="116">
        <v>214</v>
      </c>
      <c r="AA49" s="116">
        <v>174</v>
      </c>
      <c r="AB49" s="116">
        <v>297</v>
      </c>
      <c r="AC49" s="116">
        <v>396</v>
      </c>
      <c r="AD49" s="116">
        <v>445</v>
      </c>
      <c r="AE49" s="116">
        <v>489</v>
      </c>
      <c r="AF49" s="116">
        <v>442</v>
      </c>
      <c r="AG49" s="116">
        <v>425</v>
      </c>
      <c r="AH49" s="116">
        <v>409</v>
      </c>
      <c r="AI49" s="116">
        <v>354</v>
      </c>
      <c r="AJ49" s="116">
        <v>329</v>
      </c>
      <c r="AK49" s="116">
        <v>361</v>
      </c>
      <c r="AL49" s="116">
        <v>367</v>
      </c>
      <c r="AM49" s="116">
        <v>375</v>
      </c>
      <c r="AN49" s="116">
        <v>369</v>
      </c>
      <c r="AO49" s="116">
        <v>373</v>
      </c>
      <c r="AP49" s="116">
        <v>352</v>
      </c>
      <c r="AQ49" s="116">
        <v>328</v>
      </c>
      <c r="AR49" s="116">
        <v>323</v>
      </c>
      <c r="AS49" s="116">
        <v>260</v>
      </c>
      <c r="AT49" s="116">
        <v>217</v>
      </c>
      <c r="AU49" s="116">
        <v>169</v>
      </c>
      <c r="AV49" s="116">
        <v>135</v>
      </c>
      <c r="AW49" s="116">
        <v>122</v>
      </c>
      <c r="AX49" s="116">
        <v>129</v>
      </c>
      <c r="AY49" s="116">
        <v>92</v>
      </c>
      <c r="AZ49" s="116">
        <v>105</v>
      </c>
      <c r="BA49" s="116">
        <v>73</v>
      </c>
      <c r="BB49" s="116">
        <v>33</v>
      </c>
      <c r="BC49" s="116">
        <v>25</v>
      </c>
      <c r="BD49" s="116">
        <v>22</v>
      </c>
      <c r="BE49" s="116">
        <v>20</v>
      </c>
      <c r="BF49" s="116">
        <v>13</v>
      </c>
      <c r="BG49" s="116">
        <v>11</v>
      </c>
      <c r="BH49" s="116">
        <v>3</v>
      </c>
      <c r="BI49" s="116">
        <v>4</v>
      </c>
      <c r="BJ49" s="116">
        <v>0</v>
      </c>
      <c r="BK49" s="116">
        <v>0</v>
      </c>
      <c r="BL49" s="116">
        <v>0</v>
      </c>
      <c r="BM49" s="116">
        <v>0</v>
      </c>
      <c r="BN49" s="116">
        <v>0</v>
      </c>
      <c r="BO49" s="116">
        <v>0</v>
      </c>
    </row>
    <row r="50" spans="1:67">
      <c r="A50" s="117" t="s">
        <v>4707</v>
      </c>
      <c r="B50" s="117">
        <v>0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48</v>
      </c>
      <c r="S50" s="117">
        <v>24</v>
      </c>
      <c r="T50" s="117">
        <v>48</v>
      </c>
      <c r="U50" s="117">
        <v>48</v>
      </c>
      <c r="V50" s="117">
        <v>24</v>
      </c>
      <c r="W50" s="117">
        <v>48</v>
      </c>
      <c r="X50" s="117">
        <v>48</v>
      </c>
      <c r="Y50" s="117">
        <v>168</v>
      </c>
      <c r="Z50" s="117">
        <v>168</v>
      </c>
      <c r="AA50" s="117">
        <v>144</v>
      </c>
      <c r="AB50" s="117">
        <v>360</v>
      </c>
      <c r="AC50" s="117">
        <v>264</v>
      </c>
      <c r="AD50" s="117">
        <v>360</v>
      </c>
      <c r="AE50" s="117">
        <v>576</v>
      </c>
      <c r="AF50" s="117">
        <v>576</v>
      </c>
      <c r="AG50" s="117">
        <v>408</v>
      </c>
      <c r="AH50" s="117">
        <v>408</v>
      </c>
      <c r="AI50" s="117">
        <v>336</v>
      </c>
      <c r="AJ50" s="117">
        <v>312</v>
      </c>
      <c r="AK50" s="117">
        <v>312</v>
      </c>
      <c r="AL50" s="117">
        <v>456</v>
      </c>
      <c r="AM50" s="117">
        <v>408</v>
      </c>
      <c r="AN50" s="117">
        <v>336</v>
      </c>
      <c r="AO50" s="117">
        <v>408</v>
      </c>
      <c r="AP50" s="117">
        <v>216</v>
      </c>
      <c r="AQ50" s="117">
        <v>384</v>
      </c>
      <c r="AR50" s="117">
        <v>336</v>
      </c>
      <c r="AS50" s="117">
        <v>360</v>
      </c>
      <c r="AT50" s="117">
        <v>432</v>
      </c>
      <c r="AU50" s="117">
        <v>288</v>
      </c>
      <c r="AV50" s="117">
        <v>168</v>
      </c>
      <c r="AW50" s="117">
        <v>144</v>
      </c>
      <c r="AX50" s="117">
        <v>96</v>
      </c>
      <c r="AY50" s="117">
        <v>24</v>
      </c>
      <c r="AZ50" s="117">
        <v>0</v>
      </c>
      <c r="BA50" s="117">
        <v>24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</row>
    <row r="51" spans="1:67">
      <c r="A51" s="117" t="s">
        <v>4708</v>
      </c>
      <c r="B51" s="118">
        <v>0</v>
      </c>
      <c r="C51" s="118">
        <v>0</v>
      </c>
      <c r="D51" s="118">
        <v>0</v>
      </c>
      <c r="E51" s="118">
        <v>0</v>
      </c>
      <c r="F51" s="118">
        <v>0</v>
      </c>
      <c r="G51" s="118">
        <v>0</v>
      </c>
      <c r="H51" s="118">
        <v>0</v>
      </c>
      <c r="I51" s="118">
        <v>0</v>
      </c>
      <c r="J51" s="118">
        <v>0</v>
      </c>
      <c r="K51" s="118">
        <v>0</v>
      </c>
      <c r="L51" s="118">
        <v>0</v>
      </c>
      <c r="M51" s="118">
        <v>0</v>
      </c>
      <c r="N51" s="118">
        <v>0</v>
      </c>
      <c r="O51" s="118">
        <v>0</v>
      </c>
      <c r="P51" s="118">
        <v>0.34200000000000003</v>
      </c>
      <c r="Q51" s="118">
        <v>0.25</v>
      </c>
      <c r="R51" s="118">
        <v>0.27400000000000002</v>
      </c>
      <c r="S51" s="118">
        <v>0.85399999999999998</v>
      </c>
      <c r="T51" s="118">
        <v>1.131</v>
      </c>
      <c r="U51" s="118">
        <v>1.423</v>
      </c>
      <c r="V51" s="118">
        <v>2.8530000000000002</v>
      </c>
      <c r="W51" s="118">
        <v>1.8520000000000001</v>
      </c>
      <c r="X51" s="118">
        <v>3.6970000000000001</v>
      </c>
      <c r="Y51" s="118">
        <v>2.794</v>
      </c>
      <c r="Z51" s="118">
        <v>4.383</v>
      </c>
      <c r="AA51" s="118">
        <v>3.718</v>
      </c>
      <c r="AB51" s="118">
        <v>3.214</v>
      </c>
      <c r="AC51" s="118">
        <v>4.8280000000000003</v>
      </c>
      <c r="AD51" s="118">
        <v>5.5350000000000001</v>
      </c>
      <c r="AE51" s="118">
        <v>8.5250000000000004</v>
      </c>
      <c r="AF51" s="118">
        <v>10.063000000000001</v>
      </c>
      <c r="AG51" s="118">
        <v>18.731999999999999</v>
      </c>
      <c r="AH51" s="118">
        <v>18.716000000000001</v>
      </c>
      <c r="AI51" s="118">
        <v>17.46</v>
      </c>
      <c r="AJ51" s="118">
        <v>18.507999999999999</v>
      </c>
      <c r="AK51" s="118">
        <v>24.542999999999999</v>
      </c>
      <c r="AL51" s="118">
        <v>25.562000000000001</v>
      </c>
      <c r="AM51" s="118">
        <v>33.040999999999997</v>
      </c>
      <c r="AN51" s="118">
        <v>34.604999999999997</v>
      </c>
      <c r="AO51" s="118">
        <v>36.343000000000004</v>
      </c>
      <c r="AP51" s="118">
        <v>45.171999999999997</v>
      </c>
      <c r="AQ51" s="118">
        <v>44.726999999999997</v>
      </c>
      <c r="AR51" s="118">
        <v>42.095999999999997</v>
      </c>
      <c r="AS51" s="118">
        <v>46.423000000000002</v>
      </c>
      <c r="AT51" s="118">
        <v>45.286000000000001</v>
      </c>
      <c r="AU51" s="118">
        <v>52.493000000000002</v>
      </c>
      <c r="AV51" s="118">
        <v>45.771999999999998</v>
      </c>
      <c r="AW51" s="118">
        <v>48.232999999999997</v>
      </c>
      <c r="AX51" s="118">
        <v>49.186999999999998</v>
      </c>
      <c r="AY51" s="118">
        <v>42.670999999999999</v>
      </c>
      <c r="AZ51" s="118">
        <v>50.634</v>
      </c>
      <c r="BA51" s="118">
        <v>35.029000000000003</v>
      </c>
      <c r="BB51" s="118">
        <v>19.053000000000001</v>
      </c>
      <c r="BC51" s="118">
        <v>12.295999999999999</v>
      </c>
      <c r="BD51" s="118">
        <v>10.827</v>
      </c>
      <c r="BE51" s="118">
        <v>11.965999999999999</v>
      </c>
      <c r="BF51" s="118">
        <v>7.7519999999999998</v>
      </c>
      <c r="BG51" s="118">
        <v>5.5339999999999998</v>
      </c>
      <c r="BH51" s="118">
        <v>1.657</v>
      </c>
      <c r="BI51" s="118">
        <v>2.1019999999999999</v>
      </c>
      <c r="BJ51" s="118">
        <v>0</v>
      </c>
      <c r="BK51" s="118">
        <v>0</v>
      </c>
      <c r="BL51" s="118">
        <v>0</v>
      </c>
      <c r="BM51" s="118">
        <v>0</v>
      </c>
      <c r="BN51" s="118">
        <v>0</v>
      </c>
      <c r="BO51" s="118">
        <v>0</v>
      </c>
    </row>
    <row r="52" spans="1:67">
      <c r="A52" s="117" t="s">
        <v>4709</v>
      </c>
      <c r="B52" s="118">
        <v>0</v>
      </c>
      <c r="C52" s="118">
        <v>0</v>
      </c>
      <c r="D52" s="118">
        <v>0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0</v>
      </c>
      <c r="N52" s="118">
        <v>0</v>
      </c>
      <c r="O52" s="118">
        <v>0.34699999999999998</v>
      </c>
      <c r="P52" s="118">
        <v>0.74</v>
      </c>
      <c r="Q52" s="118">
        <v>0.32100000000000001</v>
      </c>
      <c r="R52" s="118">
        <v>0.88900000000000001</v>
      </c>
      <c r="S52" s="118">
        <v>0.68400000000000005</v>
      </c>
      <c r="T52" s="118">
        <v>1.79</v>
      </c>
      <c r="U52" s="118">
        <v>1.9139999999999999</v>
      </c>
      <c r="V52" s="118">
        <v>2.552</v>
      </c>
      <c r="W52" s="118">
        <v>2.2919999999999998</v>
      </c>
      <c r="X52" s="118">
        <v>2.6640000000000001</v>
      </c>
      <c r="Y52" s="118">
        <v>2.7749999999999999</v>
      </c>
      <c r="Z52" s="118">
        <v>2.4049999999999998</v>
      </c>
      <c r="AA52" s="118">
        <v>2.657</v>
      </c>
      <c r="AB52" s="118">
        <v>2.2120000000000002</v>
      </c>
      <c r="AC52" s="118">
        <v>3.452</v>
      </c>
      <c r="AD52" s="118">
        <v>5.4989999999999997</v>
      </c>
      <c r="AE52" s="118">
        <v>4.069</v>
      </c>
      <c r="AF52" s="118">
        <v>6.7089999999999996</v>
      </c>
      <c r="AG52" s="118">
        <v>10.62</v>
      </c>
      <c r="AH52" s="118">
        <v>9.2379999999999995</v>
      </c>
      <c r="AI52" s="118">
        <v>9.6259999999999994</v>
      </c>
      <c r="AJ52" s="118">
        <v>9.9339999999999993</v>
      </c>
      <c r="AK52" s="118">
        <v>12.233000000000001</v>
      </c>
      <c r="AL52" s="118">
        <v>15.257</v>
      </c>
      <c r="AM52" s="118">
        <v>16.201000000000001</v>
      </c>
      <c r="AN52" s="118">
        <v>17.622</v>
      </c>
      <c r="AO52" s="118">
        <v>22.09</v>
      </c>
      <c r="AP52" s="118">
        <v>19.18</v>
      </c>
      <c r="AQ52" s="118">
        <v>21.440999999999999</v>
      </c>
      <c r="AR52" s="118">
        <v>18.550999999999998</v>
      </c>
      <c r="AS52" s="118">
        <v>22.003</v>
      </c>
      <c r="AT52" s="118">
        <v>21.568000000000001</v>
      </c>
      <c r="AU52" s="118">
        <v>22.498999999999999</v>
      </c>
      <c r="AV52" s="118">
        <v>18.472000000000001</v>
      </c>
      <c r="AW52" s="118">
        <v>19.471</v>
      </c>
      <c r="AX52" s="118">
        <v>15.225</v>
      </c>
      <c r="AY52" s="118">
        <v>9.843</v>
      </c>
      <c r="AZ52" s="118">
        <v>10.773999999999999</v>
      </c>
      <c r="BA52" s="118">
        <v>5.0789999999999997</v>
      </c>
      <c r="BB52" s="118">
        <v>3.5230000000000001</v>
      </c>
      <c r="BC52" s="118">
        <v>2.008</v>
      </c>
      <c r="BD52" s="118">
        <v>1.2709999999999999</v>
      </c>
      <c r="BE52" s="118">
        <v>1.917</v>
      </c>
      <c r="BF52" s="118">
        <v>0.47299999999999998</v>
      </c>
      <c r="BG52" s="118">
        <v>0.255</v>
      </c>
      <c r="BH52" s="118">
        <v>0.186</v>
      </c>
      <c r="BI52" s="118">
        <v>0.159</v>
      </c>
      <c r="BJ52" s="118">
        <v>0</v>
      </c>
      <c r="BK52" s="118">
        <v>0</v>
      </c>
      <c r="BL52" s="118">
        <v>0</v>
      </c>
      <c r="BM52" s="118">
        <v>0</v>
      </c>
      <c r="BN52" s="118">
        <v>0</v>
      </c>
      <c r="BO52" s="118">
        <v>0</v>
      </c>
    </row>
    <row r="53" spans="1:67">
      <c r="A53" s="117" t="s">
        <v>4710</v>
      </c>
      <c r="B53" s="118">
        <v>0</v>
      </c>
      <c r="C53" s="118">
        <v>0</v>
      </c>
      <c r="D53" s="118">
        <v>0</v>
      </c>
      <c r="E53" s="118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8">
        <v>0</v>
      </c>
      <c r="L53" s="118">
        <v>0</v>
      </c>
      <c r="M53" s="118">
        <v>0</v>
      </c>
      <c r="N53" s="118">
        <v>0</v>
      </c>
      <c r="O53" s="118">
        <v>0.17399999999999999</v>
      </c>
      <c r="P53" s="118">
        <v>0.81299999999999994</v>
      </c>
      <c r="Q53" s="118">
        <v>0.73699999999999999</v>
      </c>
      <c r="R53" s="118">
        <v>1.0940000000000001</v>
      </c>
      <c r="S53" s="118">
        <v>1.9179999999999999</v>
      </c>
      <c r="T53" s="118">
        <v>2.4980000000000002</v>
      </c>
      <c r="U53" s="118">
        <v>3.5249999999999999</v>
      </c>
      <c r="V53" s="118">
        <v>7.23</v>
      </c>
      <c r="W53" s="118">
        <v>3.8159999999999998</v>
      </c>
      <c r="X53" s="118">
        <v>7.2720000000000002</v>
      </c>
      <c r="Y53" s="118">
        <v>5.9829999999999997</v>
      </c>
      <c r="Z53" s="118">
        <v>6.5750000000000002</v>
      </c>
      <c r="AA53" s="118">
        <v>5.7409999999999997</v>
      </c>
      <c r="AB53" s="118">
        <v>6.0910000000000002</v>
      </c>
      <c r="AC53" s="118">
        <v>7.8650000000000002</v>
      </c>
      <c r="AD53" s="118">
        <v>7.3630000000000004</v>
      </c>
      <c r="AE53" s="118">
        <v>10.961</v>
      </c>
      <c r="AF53" s="118">
        <v>12.122</v>
      </c>
      <c r="AG53" s="118">
        <v>17.925999999999998</v>
      </c>
      <c r="AH53" s="118">
        <v>20.609000000000002</v>
      </c>
      <c r="AI53" s="118">
        <v>16.748000000000001</v>
      </c>
      <c r="AJ53" s="118">
        <v>16.488</v>
      </c>
      <c r="AK53" s="118">
        <v>21.047000000000001</v>
      </c>
      <c r="AL53" s="118">
        <v>23.184999999999999</v>
      </c>
      <c r="AM53" s="118">
        <v>27.187999999999999</v>
      </c>
      <c r="AN53" s="118">
        <v>24.824000000000002</v>
      </c>
      <c r="AO53" s="118">
        <v>22.51</v>
      </c>
      <c r="AP53" s="118">
        <v>27.552</v>
      </c>
      <c r="AQ53" s="118">
        <v>27.29</v>
      </c>
      <c r="AR53" s="118">
        <v>26.004000000000001</v>
      </c>
      <c r="AS53" s="118">
        <v>26.434000000000001</v>
      </c>
      <c r="AT53" s="118">
        <v>22.42</v>
      </c>
      <c r="AU53" s="118">
        <v>27.114000000000001</v>
      </c>
      <c r="AV53" s="118">
        <v>23.960999999999999</v>
      </c>
      <c r="AW53" s="118">
        <v>28.155000000000001</v>
      </c>
      <c r="AX53" s="118">
        <v>28.23</v>
      </c>
      <c r="AY53" s="118">
        <v>24.797999999999998</v>
      </c>
      <c r="AZ53" s="118">
        <v>28.518999999999998</v>
      </c>
      <c r="BA53" s="118">
        <v>18.356999999999999</v>
      </c>
      <c r="BB53" s="118">
        <v>10.298</v>
      </c>
      <c r="BC53" s="118">
        <v>7.0439999999999996</v>
      </c>
      <c r="BD53" s="118">
        <v>5.6310000000000002</v>
      </c>
      <c r="BE53" s="118">
        <v>6.585</v>
      </c>
      <c r="BF53" s="118">
        <v>3.8330000000000002</v>
      </c>
      <c r="BG53" s="118">
        <v>2.4260000000000002</v>
      </c>
      <c r="BH53" s="118">
        <v>0.755</v>
      </c>
      <c r="BI53" s="118">
        <v>0.97499999999999998</v>
      </c>
      <c r="BJ53" s="118">
        <v>0</v>
      </c>
      <c r="BK53" s="118">
        <v>0</v>
      </c>
      <c r="BL53" s="118">
        <v>0</v>
      </c>
      <c r="BM53" s="118">
        <v>0</v>
      </c>
      <c r="BN53" s="118">
        <v>0</v>
      </c>
      <c r="BO53" s="118">
        <v>0</v>
      </c>
    </row>
    <row r="54" spans="1:67">
      <c r="A54" s="117" t="s">
        <v>4711</v>
      </c>
      <c r="B54" s="118">
        <v>0</v>
      </c>
      <c r="C54" s="118">
        <v>0</v>
      </c>
      <c r="D54" s="118">
        <v>0</v>
      </c>
      <c r="E54" s="118">
        <v>0</v>
      </c>
      <c r="F54" s="118">
        <v>0</v>
      </c>
      <c r="G54" s="118">
        <v>0</v>
      </c>
      <c r="H54" s="118">
        <v>0</v>
      </c>
      <c r="I54" s="118">
        <v>0</v>
      </c>
      <c r="J54" s="118">
        <v>0</v>
      </c>
      <c r="K54" s="118">
        <v>0</v>
      </c>
      <c r="L54" s="118">
        <v>0</v>
      </c>
      <c r="M54" s="118">
        <v>0</v>
      </c>
      <c r="N54" s="118">
        <v>0</v>
      </c>
      <c r="O54" s="118">
        <v>0</v>
      </c>
      <c r="P54" s="118">
        <v>0</v>
      </c>
      <c r="Q54" s="118">
        <v>0</v>
      </c>
      <c r="R54" s="118">
        <v>0</v>
      </c>
      <c r="S54" s="118">
        <v>0.37</v>
      </c>
      <c r="T54" s="118">
        <v>0.441</v>
      </c>
      <c r="U54" s="118">
        <v>1.369</v>
      </c>
      <c r="V54" s="118">
        <v>3.0430000000000001</v>
      </c>
      <c r="W54" s="118">
        <v>0.82299999999999995</v>
      </c>
      <c r="X54" s="118">
        <v>2.3069999999999999</v>
      </c>
      <c r="Y54" s="118">
        <v>3.2749999999999999</v>
      </c>
      <c r="Z54" s="118">
        <v>2.4710000000000001</v>
      </c>
      <c r="AA54" s="118">
        <v>1.823</v>
      </c>
      <c r="AB54" s="118">
        <v>1.71</v>
      </c>
      <c r="AC54" s="118">
        <v>1.631</v>
      </c>
      <c r="AD54" s="118">
        <v>2.202</v>
      </c>
      <c r="AE54" s="118">
        <v>2.601</v>
      </c>
      <c r="AF54" s="118">
        <v>3.851</v>
      </c>
      <c r="AG54" s="118">
        <v>6.306</v>
      </c>
      <c r="AH54" s="118">
        <v>6.0179999999999998</v>
      </c>
      <c r="AI54" s="118">
        <v>3.706</v>
      </c>
      <c r="AJ54" s="118">
        <v>4.7329999999999997</v>
      </c>
      <c r="AK54" s="118">
        <v>11.21</v>
      </c>
      <c r="AL54" s="118">
        <v>8.6630000000000003</v>
      </c>
      <c r="AM54" s="118">
        <v>11.752000000000001</v>
      </c>
      <c r="AN54" s="118">
        <v>13.388</v>
      </c>
      <c r="AO54" s="118">
        <v>11.161</v>
      </c>
      <c r="AP54" s="118">
        <v>18.748999999999999</v>
      </c>
      <c r="AQ54" s="118">
        <v>17.98</v>
      </c>
      <c r="AR54" s="118">
        <v>16.827000000000002</v>
      </c>
      <c r="AS54" s="118">
        <v>16.47</v>
      </c>
      <c r="AT54" s="118">
        <v>18.193000000000001</v>
      </c>
      <c r="AU54" s="118">
        <v>22.474</v>
      </c>
      <c r="AV54" s="118">
        <v>18.922000000000001</v>
      </c>
      <c r="AW54" s="118">
        <v>20.963999999999999</v>
      </c>
      <c r="AX54" s="118">
        <v>25.698</v>
      </c>
      <c r="AY54" s="118">
        <v>23.92</v>
      </c>
      <c r="AZ54" s="118">
        <v>30.593</v>
      </c>
      <c r="BA54" s="118">
        <v>24.77</v>
      </c>
      <c r="BB54" s="118">
        <v>11.968999999999999</v>
      </c>
      <c r="BC54" s="118">
        <v>6.4139999999999997</v>
      </c>
      <c r="BD54" s="118">
        <v>8.327</v>
      </c>
      <c r="BE54" s="118">
        <v>8.3810000000000002</v>
      </c>
      <c r="BF54" s="118">
        <v>6.21</v>
      </c>
      <c r="BG54" s="118">
        <v>5.3780000000000001</v>
      </c>
      <c r="BH54" s="118">
        <v>1.595</v>
      </c>
      <c r="BI54" s="118">
        <v>1.7190000000000001</v>
      </c>
      <c r="BJ54" s="118">
        <v>0</v>
      </c>
      <c r="BK54" s="118">
        <v>0</v>
      </c>
      <c r="BL54" s="118">
        <v>0</v>
      </c>
      <c r="BM54" s="118">
        <v>0</v>
      </c>
      <c r="BN54" s="118">
        <v>0</v>
      </c>
      <c r="BO54" s="118">
        <v>0</v>
      </c>
    </row>
    <row r="55" spans="1:67">
      <c r="A55" s="119" t="s">
        <v>4712</v>
      </c>
      <c r="B55" s="120">
        <v>0</v>
      </c>
      <c r="C55" s="120">
        <v>0</v>
      </c>
      <c r="D55" s="120">
        <v>0</v>
      </c>
      <c r="E55" s="120">
        <v>0</v>
      </c>
      <c r="F55" s="120">
        <v>0</v>
      </c>
      <c r="G55" s="120">
        <v>0</v>
      </c>
      <c r="H55" s="120">
        <v>0</v>
      </c>
      <c r="I55" s="120">
        <v>0</v>
      </c>
      <c r="J55" s="120">
        <v>0</v>
      </c>
      <c r="K55" s="120">
        <v>0</v>
      </c>
      <c r="L55" s="120">
        <v>0</v>
      </c>
      <c r="M55" s="120">
        <v>0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0.16500000000000001</v>
      </c>
      <c r="T55" s="120">
        <v>0.372</v>
      </c>
      <c r="U55" s="120">
        <v>0.53800000000000003</v>
      </c>
      <c r="V55" s="120">
        <v>0.93300000000000005</v>
      </c>
      <c r="W55" s="120">
        <v>0.35499999999999998</v>
      </c>
      <c r="X55" s="120">
        <v>1.1779999999999999</v>
      </c>
      <c r="Y55" s="120">
        <v>0.68100000000000005</v>
      </c>
      <c r="Z55" s="120">
        <v>0.71499999999999997</v>
      </c>
      <c r="AA55" s="120">
        <v>0</v>
      </c>
      <c r="AB55" s="120">
        <v>0.376</v>
      </c>
      <c r="AC55" s="120">
        <v>0.189</v>
      </c>
      <c r="AD55" s="120">
        <v>0.378</v>
      </c>
      <c r="AE55" s="120">
        <v>0.17799999999999999</v>
      </c>
      <c r="AF55" s="120">
        <v>0.151</v>
      </c>
      <c r="AG55" s="120">
        <v>0.63700000000000001</v>
      </c>
      <c r="AH55" s="120">
        <v>0.51700000000000002</v>
      </c>
      <c r="AI55" s="120">
        <v>0.316</v>
      </c>
      <c r="AJ55" s="120">
        <v>0.15</v>
      </c>
      <c r="AK55" s="120">
        <v>0.308</v>
      </c>
      <c r="AL55" s="120">
        <v>1.0620000000000001</v>
      </c>
      <c r="AM55" s="120">
        <v>0.94199999999999995</v>
      </c>
      <c r="AN55" s="120">
        <v>0.90600000000000003</v>
      </c>
      <c r="AO55" s="120">
        <v>3.0049999999999999</v>
      </c>
      <c r="AP55" s="120">
        <v>3.1739999999999999</v>
      </c>
      <c r="AQ55" s="120">
        <v>3.0470000000000002</v>
      </c>
      <c r="AR55" s="120">
        <v>3.1259999999999999</v>
      </c>
      <c r="AS55" s="120">
        <v>3.6030000000000002</v>
      </c>
      <c r="AT55" s="120">
        <v>3.1120000000000001</v>
      </c>
      <c r="AU55" s="120">
        <v>5.2430000000000003</v>
      </c>
      <c r="AV55" s="120">
        <v>2.4039999999999999</v>
      </c>
      <c r="AW55" s="120">
        <v>3.8919999999999999</v>
      </c>
      <c r="AX55" s="120">
        <v>4.9729999999999999</v>
      </c>
      <c r="AY55" s="120">
        <v>3.7589999999999999</v>
      </c>
      <c r="AZ55" s="120">
        <v>4.2069999999999999</v>
      </c>
      <c r="BA55" s="120">
        <v>2.8439999999999999</v>
      </c>
      <c r="BB55" s="120">
        <v>1.264</v>
      </c>
      <c r="BC55" s="120">
        <v>0.63100000000000001</v>
      </c>
      <c r="BD55" s="120">
        <v>0.70599999999999996</v>
      </c>
      <c r="BE55" s="120">
        <v>1.4490000000000001</v>
      </c>
      <c r="BF55" s="120">
        <v>0.48499999999999999</v>
      </c>
      <c r="BG55" s="120">
        <v>0.17699999999999999</v>
      </c>
      <c r="BH55" s="120">
        <v>0.17699999999999999</v>
      </c>
      <c r="BI55" s="120">
        <v>0.16</v>
      </c>
      <c r="BJ55" s="120">
        <v>0</v>
      </c>
      <c r="BK55" s="120">
        <v>0</v>
      </c>
      <c r="BL55" s="120">
        <v>0</v>
      </c>
      <c r="BM55" s="120">
        <v>0</v>
      </c>
      <c r="BN55" s="120">
        <v>0</v>
      </c>
      <c r="BO55" s="120">
        <v>0</v>
      </c>
    </row>
    <row r="57" spans="1:67">
      <c r="A57" s="110" t="s">
        <v>4544</v>
      </c>
      <c r="B57" s="111" t="s">
        <v>4717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</row>
    <row r="58" spans="1:67">
      <c r="A58" s="113" t="s">
        <v>2504</v>
      </c>
      <c r="B58" s="114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</row>
    <row r="59" spans="1:67">
      <c r="A59" s="115" t="s">
        <v>4705</v>
      </c>
      <c r="B59" s="115">
        <v>-25</v>
      </c>
      <c r="C59" s="115">
        <v>-24</v>
      </c>
      <c r="D59" s="115">
        <v>-23</v>
      </c>
      <c r="E59" s="115">
        <v>-22</v>
      </c>
      <c r="F59" s="115">
        <v>-21</v>
      </c>
      <c r="G59" s="115">
        <v>-20</v>
      </c>
      <c r="H59" s="115">
        <v>-19</v>
      </c>
      <c r="I59" s="115">
        <v>-18</v>
      </c>
      <c r="J59" s="115">
        <v>-17</v>
      </c>
      <c r="K59" s="115">
        <v>-16</v>
      </c>
      <c r="L59" s="115">
        <v>-15</v>
      </c>
      <c r="M59" s="115">
        <v>-14</v>
      </c>
      <c r="N59" s="115">
        <v>-13</v>
      </c>
      <c r="O59" s="115">
        <v>-12</v>
      </c>
      <c r="P59" s="115">
        <v>-11</v>
      </c>
      <c r="Q59" s="115">
        <v>-10</v>
      </c>
      <c r="R59" s="115">
        <v>-9</v>
      </c>
      <c r="S59" s="115">
        <v>-8</v>
      </c>
      <c r="T59" s="115">
        <v>-7</v>
      </c>
      <c r="U59" s="115">
        <v>-6</v>
      </c>
      <c r="V59" s="115">
        <v>-5</v>
      </c>
      <c r="W59" s="115">
        <v>-4</v>
      </c>
      <c r="X59" s="115">
        <v>-3</v>
      </c>
      <c r="Y59" s="115">
        <v>-2</v>
      </c>
      <c r="Z59" s="115">
        <v>-1</v>
      </c>
      <c r="AA59" s="115">
        <v>0</v>
      </c>
      <c r="AB59" s="115">
        <v>1</v>
      </c>
      <c r="AC59" s="115">
        <v>2</v>
      </c>
      <c r="AD59" s="115">
        <v>3</v>
      </c>
      <c r="AE59" s="115">
        <v>4</v>
      </c>
      <c r="AF59" s="115">
        <v>5</v>
      </c>
      <c r="AG59" s="115">
        <v>6</v>
      </c>
      <c r="AH59" s="115">
        <v>7</v>
      </c>
      <c r="AI59" s="115">
        <v>8</v>
      </c>
      <c r="AJ59" s="115">
        <v>9</v>
      </c>
      <c r="AK59" s="115">
        <v>10</v>
      </c>
      <c r="AL59" s="115">
        <v>11</v>
      </c>
      <c r="AM59" s="115">
        <v>12</v>
      </c>
      <c r="AN59" s="115">
        <v>13</v>
      </c>
      <c r="AO59" s="115">
        <v>14</v>
      </c>
      <c r="AP59" s="115">
        <v>15</v>
      </c>
      <c r="AQ59" s="115">
        <v>16</v>
      </c>
      <c r="AR59" s="115">
        <v>17</v>
      </c>
      <c r="AS59" s="115">
        <v>18</v>
      </c>
      <c r="AT59" s="115">
        <v>19</v>
      </c>
      <c r="AU59" s="115">
        <v>20</v>
      </c>
      <c r="AV59" s="115">
        <v>21</v>
      </c>
      <c r="AW59" s="115">
        <v>22</v>
      </c>
      <c r="AX59" s="115">
        <v>23</v>
      </c>
      <c r="AY59" s="115">
        <v>24</v>
      </c>
      <c r="AZ59" s="115">
        <v>25</v>
      </c>
      <c r="BA59" s="115">
        <v>26</v>
      </c>
      <c r="BB59" s="115">
        <v>27</v>
      </c>
      <c r="BC59" s="115">
        <v>28</v>
      </c>
      <c r="BD59" s="115">
        <v>29</v>
      </c>
      <c r="BE59" s="115">
        <v>30</v>
      </c>
      <c r="BF59" s="115">
        <v>31</v>
      </c>
      <c r="BG59" s="115">
        <v>32</v>
      </c>
      <c r="BH59" s="115">
        <v>33</v>
      </c>
      <c r="BI59" s="115">
        <v>34</v>
      </c>
      <c r="BJ59" s="115">
        <v>35</v>
      </c>
      <c r="BK59" s="115">
        <v>36</v>
      </c>
      <c r="BL59" s="115">
        <v>37</v>
      </c>
      <c r="BM59" s="115">
        <v>38</v>
      </c>
      <c r="BN59" s="115">
        <v>39</v>
      </c>
      <c r="BO59" s="115">
        <v>40</v>
      </c>
    </row>
    <row r="60" spans="1:67">
      <c r="A60" s="116" t="s">
        <v>4706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  <c r="H60" s="116">
        <v>0</v>
      </c>
      <c r="I60" s="116">
        <v>0</v>
      </c>
      <c r="J60" s="116">
        <v>0</v>
      </c>
      <c r="K60" s="116">
        <v>0</v>
      </c>
      <c r="L60" s="116">
        <v>0</v>
      </c>
      <c r="M60" s="116">
        <v>3</v>
      </c>
      <c r="N60" s="116">
        <v>5</v>
      </c>
      <c r="O60" s="116">
        <v>6</v>
      </c>
      <c r="P60" s="116">
        <v>23</v>
      </c>
      <c r="Q60" s="116">
        <v>26</v>
      </c>
      <c r="R60" s="116">
        <v>27</v>
      </c>
      <c r="S60" s="116">
        <v>19</v>
      </c>
      <c r="T60" s="116">
        <v>32</v>
      </c>
      <c r="U60" s="116">
        <v>37</v>
      </c>
      <c r="V60" s="116">
        <v>50</v>
      </c>
      <c r="W60" s="116">
        <v>81</v>
      </c>
      <c r="X60" s="116">
        <v>122</v>
      </c>
      <c r="Y60" s="116">
        <v>161</v>
      </c>
      <c r="Z60" s="116">
        <v>232</v>
      </c>
      <c r="AA60" s="116">
        <v>262</v>
      </c>
      <c r="AB60" s="116">
        <v>432</v>
      </c>
      <c r="AC60" s="116">
        <v>401</v>
      </c>
      <c r="AD60" s="116">
        <v>387</v>
      </c>
      <c r="AE60" s="116">
        <v>322</v>
      </c>
      <c r="AF60" s="116">
        <v>321</v>
      </c>
      <c r="AG60" s="116">
        <v>344</v>
      </c>
      <c r="AH60" s="116">
        <v>365</v>
      </c>
      <c r="AI60" s="116">
        <v>335</v>
      </c>
      <c r="AJ60" s="116">
        <v>304</v>
      </c>
      <c r="AK60" s="116">
        <v>313</v>
      </c>
      <c r="AL60" s="116">
        <v>383</v>
      </c>
      <c r="AM60" s="116">
        <v>362</v>
      </c>
      <c r="AN60" s="116">
        <v>381</v>
      </c>
      <c r="AO60" s="116">
        <v>345</v>
      </c>
      <c r="AP60" s="116">
        <v>330</v>
      </c>
      <c r="AQ60" s="116">
        <v>382</v>
      </c>
      <c r="AR60" s="116">
        <v>375</v>
      </c>
      <c r="AS60" s="116">
        <v>298</v>
      </c>
      <c r="AT60" s="116">
        <v>257</v>
      </c>
      <c r="AU60" s="116">
        <v>205</v>
      </c>
      <c r="AV60" s="116">
        <v>191</v>
      </c>
      <c r="AW60" s="116">
        <v>150</v>
      </c>
      <c r="AX60" s="116">
        <v>99</v>
      </c>
      <c r="AY60" s="116">
        <v>87</v>
      </c>
      <c r="AZ60" s="116">
        <v>79</v>
      </c>
      <c r="BA60" s="116">
        <v>71</v>
      </c>
      <c r="BB60" s="116">
        <v>40</v>
      </c>
      <c r="BC60" s="116">
        <v>33</v>
      </c>
      <c r="BD60" s="116">
        <v>26</v>
      </c>
      <c r="BE60" s="116">
        <v>18</v>
      </c>
      <c r="BF60" s="116">
        <v>9</v>
      </c>
      <c r="BG60" s="116">
        <v>13</v>
      </c>
      <c r="BH60" s="116">
        <v>7</v>
      </c>
      <c r="BI60" s="116">
        <v>5</v>
      </c>
      <c r="BJ60" s="116">
        <v>4</v>
      </c>
      <c r="BK60" s="116">
        <v>0</v>
      </c>
      <c r="BL60" s="116">
        <v>0</v>
      </c>
      <c r="BM60" s="116">
        <v>0</v>
      </c>
      <c r="BN60" s="116">
        <v>0</v>
      </c>
      <c r="BO60" s="116">
        <v>0</v>
      </c>
    </row>
    <row r="61" spans="1:67">
      <c r="A61" s="117" t="s">
        <v>4707</v>
      </c>
      <c r="B61" s="117">
        <v>0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24</v>
      </c>
      <c r="R61" s="117">
        <v>0</v>
      </c>
      <c r="S61" s="117">
        <v>48</v>
      </c>
      <c r="T61" s="117">
        <v>48</v>
      </c>
      <c r="U61" s="117">
        <v>48</v>
      </c>
      <c r="V61" s="117">
        <v>24</v>
      </c>
      <c r="W61" s="117">
        <v>48</v>
      </c>
      <c r="X61" s="117">
        <v>144</v>
      </c>
      <c r="Y61" s="117">
        <v>96</v>
      </c>
      <c r="Z61" s="117">
        <v>168</v>
      </c>
      <c r="AA61" s="117">
        <v>336</v>
      </c>
      <c r="AB61" s="117">
        <v>408</v>
      </c>
      <c r="AC61" s="117">
        <v>480</v>
      </c>
      <c r="AD61" s="117">
        <v>360</v>
      </c>
      <c r="AE61" s="117">
        <v>240</v>
      </c>
      <c r="AF61" s="117">
        <v>408</v>
      </c>
      <c r="AG61" s="117">
        <v>384</v>
      </c>
      <c r="AH61" s="117">
        <v>264</v>
      </c>
      <c r="AI61" s="117">
        <v>336</v>
      </c>
      <c r="AJ61" s="117">
        <v>288</v>
      </c>
      <c r="AK61" s="117">
        <v>264</v>
      </c>
      <c r="AL61" s="117">
        <v>264</v>
      </c>
      <c r="AM61" s="117">
        <v>384</v>
      </c>
      <c r="AN61" s="117">
        <v>504</v>
      </c>
      <c r="AO61" s="117">
        <v>552</v>
      </c>
      <c r="AP61" s="117">
        <v>432</v>
      </c>
      <c r="AQ61" s="117">
        <v>432</v>
      </c>
      <c r="AR61" s="117">
        <v>408</v>
      </c>
      <c r="AS61" s="117">
        <v>264</v>
      </c>
      <c r="AT61" s="117">
        <v>216</v>
      </c>
      <c r="AU61" s="117">
        <v>264</v>
      </c>
      <c r="AV61" s="117">
        <v>312</v>
      </c>
      <c r="AW61" s="117">
        <v>120</v>
      </c>
      <c r="AX61" s="117">
        <v>48</v>
      </c>
      <c r="AY61" s="117">
        <v>48</v>
      </c>
      <c r="AZ61" s="117">
        <v>24</v>
      </c>
      <c r="BA61" s="117">
        <v>24</v>
      </c>
      <c r="BB61" s="117">
        <v>48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</row>
    <row r="62" spans="1:67">
      <c r="A62" s="117" t="s">
        <v>4708</v>
      </c>
      <c r="B62" s="118">
        <v>0</v>
      </c>
      <c r="C62" s="118">
        <v>0</v>
      </c>
      <c r="D62" s="118">
        <v>0</v>
      </c>
      <c r="E62" s="118">
        <v>0</v>
      </c>
      <c r="F62" s="118">
        <v>0</v>
      </c>
      <c r="G62" s="118">
        <v>0</v>
      </c>
      <c r="H62" s="118">
        <v>0</v>
      </c>
      <c r="I62" s="118">
        <v>0</v>
      </c>
      <c r="J62" s="118">
        <v>0</v>
      </c>
      <c r="K62" s="118">
        <v>0</v>
      </c>
      <c r="L62" s="118">
        <v>0</v>
      </c>
      <c r="M62" s="118">
        <v>0</v>
      </c>
      <c r="N62" s="118">
        <v>0</v>
      </c>
      <c r="O62" s="118">
        <v>0</v>
      </c>
      <c r="P62" s="118">
        <v>0.185</v>
      </c>
      <c r="Q62" s="118">
        <v>0</v>
      </c>
      <c r="R62" s="118">
        <v>0.73599999999999999</v>
      </c>
      <c r="S62" s="118">
        <v>0.98599999999999999</v>
      </c>
      <c r="T62" s="118">
        <v>0.97099999999999997</v>
      </c>
      <c r="U62" s="118">
        <v>1.6040000000000001</v>
      </c>
      <c r="V62" s="118">
        <v>3.3530000000000002</v>
      </c>
      <c r="W62" s="118">
        <v>2.2639999999999998</v>
      </c>
      <c r="X62" s="118">
        <v>2.4359999999999999</v>
      </c>
      <c r="Y62" s="118">
        <v>9.2490000000000006</v>
      </c>
      <c r="Z62" s="118">
        <v>2.698</v>
      </c>
      <c r="AA62" s="118">
        <v>5.7569999999999997</v>
      </c>
      <c r="AB62" s="118">
        <v>9.6850000000000005</v>
      </c>
      <c r="AC62" s="118">
        <v>12.034000000000001</v>
      </c>
      <c r="AD62" s="118">
        <v>11.726000000000001</v>
      </c>
      <c r="AE62" s="118">
        <v>19.401</v>
      </c>
      <c r="AF62" s="118">
        <v>21.548999999999999</v>
      </c>
      <c r="AG62" s="118">
        <v>26.568000000000001</v>
      </c>
      <c r="AH62" s="118">
        <v>22.12</v>
      </c>
      <c r="AI62" s="118">
        <v>20.835999999999999</v>
      </c>
      <c r="AJ62" s="118">
        <v>25.312000000000001</v>
      </c>
      <c r="AK62" s="118">
        <v>24.164999999999999</v>
      </c>
      <c r="AL62" s="118">
        <v>33.319000000000003</v>
      </c>
      <c r="AM62" s="118">
        <v>30.893999999999998</v>
      </c>
      <c r="AN62" s="118">
        <v>33.137</v>
      </c>
      <c r="AO62" s="118">
        <v>41.283000000000001</v>
      </c>
      <c r="AP62" s="118">
        <v>45.16</v>
      </c>
      <c r="AQ62" s="118">
        <v>54.594000000000001</v>
      </c>
      <c r="AR62" s="118">
        <v>66.959000000000003</v>
      </c>
      <c r="AS62" s="118">
        <v>63.49</v>
      </c>
      <c r="AT62" s="118">
        <v>63.808</v>
      </c>
      <c r="AU62" s="118">
        <v>58.234000000000002</v>
      </c>
      <c r="AV62" s="118">
        <v>66.021000000000001</v>
      </c>
      <c r="AW62" s="118">
        <v>63.526000000000003</v>
      </c>
      <c r="AX62" s="118">
        <v>42.244</v>
      </c>
      <c r="AY62" s="118">
        <v>36.581000000000003</v>
      </c>
      <c r="AZ62" s="118">
        <v>39.408000000000001</v>
      </c>
      <c r="BA62" s="118">
        <v>37.884999999999998</v>
      </c>
      <c r="BB62" s="118">
        <v>21.791</v>
      </c>
      <c r="BC62" s="118">
        <v>16.768000000000001</v>
      </c>
      <c r="BD62" s="118">
        <v>14.938000000000001</v>
      </c>
      <c r="BE62" s="118">
        <v>11.025</v>
      </c>
      <c r="BF62" s="118">
        <v>5.431</v>
      </c>
      <c r="BG62" s="118">
        <v>6.94</v>
      </c>
      <c r="BH62" s="118">
        <v>4.8529999999999998</v>
      </c>
      <c r="BI62" s="118">
        <v>2.9649999999999999</v>
      </c>
      <c r="BJ62" s="118">
        <v>2.855</v>
      </c>
      <c r="BK62" s="118">
        <v>0</v>
      </c>
      <c r="BL62" s="118">
        <v>0</v>
      </c>
      <c r="BM62" s="118">
        <v>0</v>
      </c>
      <c r="BN62" s="118">
        <v>0</v>
      </c>
      <c r="BO62" s="118">
        <v>0</v>
      </c>
    </row>
    <row r="63" spans="1:67">
      <c r="A63" s="117" t="s">
        <v>4709</v>
      </c>
      <c r="B63" s="118">
        <v>0</v>
      </c>
      <c r="C63" s="118">
        <v>0</v>
      </c>
      <c r="D63" s="118">
        <v>0</v>
      </c>
      <c r="E63" s="118">
        <v>0</v>
      </c>
      <c r="F63" s="118">
        <v>0</v>
      </c>
      <c r="G63" s="118">
        <v>0</v>
      </c>
      <c r="H63" s="118">
        <v>0</v>
      </c>
      <c r="I63" s="118">
        <v>0</v>
      </c>
      <c r="J63" s="118">
        <v>0</v>
      </c>
      <c r="K63" s="118">
        <v>0</v>
      </c>
      <c r="L63" s="118">
        <v>0</v>
      </c>
      <c r="M63" s="118">
        <v>0</v>
      </c>
      <c r="N63" s="118">
        <v>0</v>
      </c>
      <c r="O63" s="118">
        <v>0</v>
      </c>
      <c r="P63" s="118">
        <v>0.253</v>
      </c>
      <c r="Q63" s="118">
        <v>0</v>
      </c>
      <c r="R63" s="118">
        <v>0.69499999999999995</v>
      </c>
      <c r="S63" s="118">
        <v>1.095</v>
      </c>
      <c r="T63" s="118">
        <v>1.282</v>
      </c>
      <c r="U63" s="118">
        <v>1.306</v>
      </c>
      <c r="V63" s="118">
        <v>2.38</v>
      </c>
      <c r="W63" s="118">
        <v>1.0489999999999999</v>
      </c>
      <c r="X63" s="118">
        <v>1.9379999999999999</v>
      </c>
      <c r="Y63" s="118">
        <v>3.8889999999999998</v>
      </c>
      <c r="Z63" s="118">
        <v>2.7160000000000002</v>
      </c>
      <c r="AA63" s="118">
        <v>3.629</v>
      </c>
      <c r="AB63" s="118">
        <v>4.5129999999999999</v>
      </c>
      <c r="AC63" s="118">
        <v>5.4770000000000003</v>
      </c>
      <c r="AD63" s="118">
        <v>5.0510000000000002</v>
      </c>
      <c r="AE63" s="118">
        <v>5.0380000000000003</v>
      </c>
      <c r="AF63" s="118">
        <v>7.6529999999999996</v>
      </c>
      <c r="AG63" s="118">
        <v>8.9629999999999992</v>
      </c>
      <c r="AH63" s="118">
        <v>7.093</v>
      </c>
      <c r="AI63" s="118">
        <v>9.3740000000000006</v>
      </c>
      <c r="AJ63" s="118">
        <v>9.3290000000000006</v>
      </c>
      <c r="AK63" s="118">
        <v>11.939</v>
      </c>
      <c r="AL63" s="118">
        <v>17.670999999999999</v>
      </c>
      <c r="AM63" s="118">
        <v>13.275</v>
      </c>
      <c r="AN63" s="118">
        <v>18.207000000000001</v>
      </c>
      <c r="AO63" s="118">
        <v>22.547999999999998</v>
      </c>
      <c r="AP63" s="118">
        <v>21.766999999999999</v>
      </c>
      <c r="AQ63" s="118">
        <v>22.597000000000001</v>
      </c>
      <c r="AR63" s="118">
        <v>28.532</v>
      </c>
      <c r="AS63" s="118">
        <v>20.558</v>
      </c>
      <c r="AT63" s="118">
        <v>28.161000000000001</v>
      </c>
      <c r="AU63" s="118">
        <v>20.119</v>
      </c>
      <c r="AV63" s="118">
        <v>19.672999999999998</v>
      </c>
      <c r="AW63" s="118">
        <v>17.655999999999999</v>
      </c>
      <c r="AX63" s="118">
        <v>11.856999999999999</v>
      </c>
      <c r="AY63" s="118">
        <v>11.041</v>
      </c>
      <c r="AZ63" s="118">
        <v>8.9860000000000007</v>
      </c>
      <c r="BA63" s="118">
        <v>8.2110000000000003</v>
      </c>
      <c r="BB63" s="118">
        <v>4.4189999999999996</v>
      </c>
      <c r="BC63" s="118">
        <v>2.8380000000000001</v>
      </c>
      <c r="BD63" s="118">
        <v>2.3370000000000002</v>
      </c>
      <c r="BE63" s="118">
        <v>1.7290000000000001</v>
      </c>
      <c r="BF63" s="118">
        <v>1.0860000000000001</v>
      </c>
      <c r="BG63" s="118">
        <v>0.61899999999999999</v>
      </c>
      <c r="BH63" s="118">
        <v>0.76800000000000002</v>
      </c>
      <c r="BI63" s="118">
        <v>0.153</v>
      </c>
      <c r="BJ63" s="118">
        <v>0</v>
      </c>
      <c r="BK63" s="118">
        <v>0</v>
      </c>
      <c r="BL63" s="118">
        <v>0</v>
      </c>
      <c r="BM63" s="118">
        <v>0</v>
      </c>
      <c r="BN63" s="118">
        <v>0</v>
      </c>
      <c r="BO63" s="118">
        <v>0</v>
      </c>
    </row>
    <row r="64" spans="1:67">
      <c r="A64" s="117" t="s">
        <v>4710</v>
      </c>
      <c r="B64" s="118">
        <v>0</v>
      </c>
      <c r="C64" s="118">
        <v>0</v>
      </c>
      <c r="D64" s="118">
        <v>0</v>
      </c>
      <c r="E64" s="118">
        <v>0</v>
      </c>
      <c r="F64" s="118">
        <v>0</v>
      </c>
      <c r="G64" s="118">
        <v>0</v>
      </c>
      <c r="H64" s="118">
        <v>0</v>
      </c>
      <c r="I64" s="118">
        <v>0</v>
      </c>
      <c r="J64" s="118">
        <v>0</v>
      </c>
      <c r="K64" s="118">
        <v>0</v>
      </c>
      <c r="L64" s="118">
        <v>0</v>
      </c>
      <c r="M64" s="118">
        <v>0</v>
      </c>
      <c r="N64" s="118">
        <v>0</v>
      </c>
      <c r="O64" s="118">
        <v>0</v>
      </c>
      <c r="P64" s="118">
        <v>0.316</v>
      </c>
      <c r="Q64" s="118">
        <v>0</v>
      </c>
      <c r="R64" s="118">
        <v>1.1850000000000001</v>
      </c>
      <c r="S64" s="118">
        <v>1.9890000000000001</v>
      </c>
      <c r="T64" s="118">
        <v>2.3559999999999999</v>
      </c>
      <c r="U64" s="118">
        <v>3.51</v>
      </c>
      <c r="V64" s="118">
        <v>7.6970000000000001</v>
      </c>
      <c r="W64" s="118">
        <v>5.8029999999999999</v>
      </c>
      <c r="X64" s="118">
        <v>5.6379999999999999</v>
      </c>
      <c r="Y64" s="118">
        <v>18.463000000000001</v>
      </c>
      <c r="Z64" s="118">
        <v>3.8170000000000002</v>
      </c>
      <c r="AA64" s="118">
        <v>11.601000000000001</v>
      </c>
      <c r="AB64" s="118">
        <v>17.613</v>
      </c>
      <c r="AC64" s="118">
        <v>20.984999999999999</v>
      </c>
      <c r="AD64" s="118">
        <v>19.951000000000001</v>
      </c>
      <c r="AE64" s="118">
        <v>29.331</v>
      </c>
      <c r="AF64" s="118">
        <v>27.95</v>
      </c>
      <c r="AG64" s="118">
        <v>34.210999999999999</v>
      </c>
      <c r="AH64" s="118">
        <v>23.545000000000002</v>
      </c>
      <c r="AI64" s="118">
        <v>19.736000000000001</v>
      </c>
      <c r="AJ64" s="118">
        <v>23.876999999999999</v>
      </c>
      <c r="AK64" s="118">
        <v>21.239000000000001</v>
      </c>
      <c r="AL64" s="118">
        <v>29.062999999999999</v>
      </c>
      <c r="AM64" s="118">
        <v>21.178999999999998</v>
      </c>
      <c r="AN64" s="118">
        <v>24.917000000000002</v>
      </c>
      <c r="AO64" s="118">
        <v>29.291</v>
      </c>
      <c r="AP64" s="118">
        <v>33.165999999999997</v>
      </c>
      <c r="AQ64" s="118">
        <v>36.658999999999999</v>
      </c>
      <c r="AR64" s="118">
        <v>47.8</v>
      </c>
      <c r="AS64" s="118">
        <v>37.274000000000001</v>
      </c>
      <c r="AT64" s="118">
        <v>37.677</v>
      </c>
      <c r="AU64" s="118">
        <v>37.146000000000001</v>
      </c>
      <c r="AV64" s="118">
        <v>38.576000000000001</v>
      </c>
      <c r="AW64" s="118">
        <v>42.625</v>
      </c>
      <c r="AX64" s="118">
        <v>27.774000000000001</v>
      </c>
      <c r="AY64" s="118">
        <v>23.106999999999999</v>
      </c>
      <c r="AZ64" s="118">
        <v>20.721</v>
      </c>
      <c r="BA64" s="118">
        <v>20.803000000000001</v>
      </c>
      <c r="BB64" s="118">
        <v>12.417</v>
      </c>
      <c r="BC64" s="118">
        <v>9.1080000000000005</v>
      </c>
      <c r="BD64" s="118">
        <v>8.1609999999999996</v>
      </c>
      <c r="BE64" s="118">
        <v>6.8490000000000002</v>
      </c>
      <c r="BF64" s="118">
        <v>3.1949999999999998</v>
      </c>
      <c r="BG64" s="118">
        <v>3.7679999999999998</v>
      </c>
      <c r="BH64" s="118">
        <v>2.91</v>
      </c>
      <c r="BI64" s="118">
        <v>1.6479999999999999</v>
      </c>
      <c r="BJ64" s="118">
        <v>1.534</v>
      </c>
      <c r="BK64" s="118">
        <v>0</v>
      </c>
      <c r="BL64" s="118">
        <v>0</v>
      </c>
      <c r="BM64" s="118">
        <v>0</v>
      </c>
      <c r="BN64" s="118">
        <v>0</v>
      </c>
      <c r="BO64" s="118">
        <v>0</v>
      </c>
    </row>
    <row r="65" spans="1:67">
      <c r="A65" s="117" t="s">
        <v>4711</v>
      </c>
      <c r="B65" s="118">
        <v>0</v>
      </c>
      <c r="C65" s="118">
        <v>0</v>
      </c>
      <c r="D65" s="118">
        <v>0</v>
      </c>
      <c r="E65" s="118">
        <v>0</v>
      </c>
      <c r="F65" s="118">
        <v>0</v>
      </c>
      <c r="G65" s="118">
        <v>0</v>
      </c>
      <c r="H65" s="118">
        <v>0</v>
      </c>
      <c r="I65" s="118">
        <v>0</v>
      </c>
      <c r="J65" s="118">
        <v>0</v>
      </c>
      <c r="K65" s="118">
        <v>0</v>
      </c>
      <c r="L65" s="118">
        <v>0</v>
      </c>
      <c r="M65" s="118">
        <v>0</v>
      </c>
      <c r="N65" s="118">
        <v>0</v>
      </c>
      <c r="O65" s="118">
        <v>0</v>
      </c>
      <c r="P65" s="118">
        <v>0</v>
      </c>
      <c r="Q65" s="118">
        <v>0</v>
      </c>
      <c r="R65" s="118">
        <v>0.16</v>
      </c>
      <c r="S65" s="118">
        <v>0.17799999999999999</v>
      </c>
      <c r="T65" s="118">
        <v>0.64</v>
      </c>
      <c r="U65" s="118">
        <v>1.016</v>
      </c>
      <c r="V65" s="118">
        <v>2.4060000000000001</v>
      </c>
      <c r="W65" s="118">
        <v>1.869</v>
      </c>
      <c r="X65" s="118">
        <v>1.4550000000000001</v>
      </c>
      <c r="Y65" s="118">
        <v>7.6319999999999997</v>
      </c>
      <c r="Z65" s="118">
        <v>0.46500000000000002</v>
      </c>
      <c r="AA65" s="118">
        <v>2.9529999999999998</v>
      </c>
      <c r="AB65" s="118">
        <v>4.7830000000000004</v>
      </c>
      <c r="AC65" s="118">
        <v>5.5090000000000003</v>
      </c>
      <c r="AD65" s="118">
        <v>5.5460000000000003</v>
      </c>
      <c r="AE65" s="118">
        <v>11.052</v>
      </c>
      <c r="AF65" s="118">
        <v>9.5640000000000001</v>
      </c>
      <c r="AG65" s="118">
        <v>12.106</v>
      </c>
      <c r="AH65" s="118">
        <v>9.7149999999999999</v>
      </c>
      <c r="AI65" s="118">
        <v>6.3440000000000003</v>
      </c>
      <c r="AJ65" s="118">
        <v>8.73</v>
      </c>
      <c r="AK65" s="118">
        <v>10.098000000000001</v>
      </c>
      <c r="AL65" s="118">
        <v>9.6379999999999999</v>
      </c>
      <c r="AM65" s="118">
        <v>7.6660000000000004</v>
      </c>
      <c r="AN65" s="118">
        <v>9.1140000000000008</v>
      </c>
      <c r="AO65" s="118">
        <v>11.202999999999999</v>
      </c>
      <c r="AP65" s="118">
        <v>11.396000000000001</v>
      </c>
      <c r="AQ65" s="118">
        <v>19.129000000000001</v>
      </c>
      <c r="AR65" s="118">
        <v>20.2</v>
      </c>
      <c r="AS65" s="118">
        <v>22.942</v>
      </c>
      <c r="AT65" s="118">
        <v>16.366</v>
      </c>
      <c r="AU65" s="118">
        <v>25.507999999999999</v>
      </c>
      <c r="AV65" s="118">
        <v>26.745999999999999</v>
      </c>
      <c r="AW65" s="118">
        <v>29.849</v>
      </c>
      <c r="AX65" s="118">
        <v>17.187999999999999</v>
      </c>
      <c r="AY65" s="118">
        <v>14.811</v>
      </c>
      <c r="AZ65" s="118">
        <v>21.108000000000001</v>
      </c>
      <c r="BA65" s="118">
        <v>18.042000000000002</v>
      </c>
      <c r="BB65" s="118">
        <v>10.539</v>
      </c>
      <c r="BC65" s="118">
        <v>10.989000000000001</v>
      </c>
      <c r="BD65" s="118">
        <v>7.62</v>
      </c>
      <c r="BE65" s="118">
        <v>5.9109999999999996</v>
      </c>
      <c r="BF65" s="118">
        <v>2.512</v>
      </c>
      <c r="BG65" s="118">
        <v>5.0570000000000004</v>
      </c>
      <c r="BH65" s="118">
        <v>2.6339999999999999</v>
      </c>
      <c r="BI65" s="118">
        <v>2.1819999999999999</v>
      </c>
      <c r="BJ65" s="118">
        <v>2.052</v>
      </c>
      <c r="BK65" s="118">
        <v>0</v>
      </c>
      <c r="BL65" s="118">
        <v>0</v>
      </c>
      <c r="BM65" s="118">
        <v>0</v>
      </c>
      <c r="BN65" s="118">
        <v>0</v>
      </c>
      <c r="BO65" s="118">
        <v>0</v>
      </c>
    </row>
    <row r="66" spans="1:67">
      <c r="A66" s="119" t="s">
        <v>4712</v>
      </c>
      <c r="B66" s="120">
        <v>0</v>
      </c>
      <c r="C66" s="120">
        <v>0</v>
      </c>
      <c r="D66" s="120">
        <v>0</v>
      </c>
      <c r="E66" s="120">
        <v>0</v>
      </c>
      <c r="F66" s="120">
        <v>0</v>
      </c>
      <c r="G66" s="120">
        <v>0</v>
      </c>
      <c r="H66" s="120">
        <v>0</v>
      </c>
      <c r="I66" s="120">
        <v>0</v>
      </c>
      <c r="J66" s="120">
        <v>0</v>
      </c>
      <c r="K66" s="120">
        <v>0</v>
      </c>
      <c r="L66" s="120">
        <v>0</v>
      </c>
      <c r="M66" s="120">
        <v>0</v>
      </c>
      <c r="N66" s="120">
        <v>0</v>
      </c>
      <c r="O66" s="120">
        <v>0</v>
      </c>
      <c r="P66" s="120">
        <v>0</v>
      </c>
      <c r="Q66" s="120">
        <v>0</v>
      </c>
      <c r="R66" s="120">
        <v>0.156</v>
      </c>
      <c r="S66" s="120">
        <v>0.17</v>
      </c>
      <c r="T66" s="120">
        <v>0.32500000000000001</v>
      </c>
      <c r="U66" s="120">
        <v>0.16600000000000001</v>
      </c>
      <c r="V66" s="120">
        <v>0.67300000000000004</v>
      </c>
      <c r="W66" s="120">
        <v>0.379</v>
      </c>
      <c r="X66" s="120">
        <v>0.34399999999999997</v>
      </c>
      <c r="Y66" s="120">
        <v>1.643</v>
      </c>
      <c r="Z66" s="120">
        <v>0</v>
      </c>
      <c r="AA66" s="120">
        <v>0.16700000000000001</v>
      </c>
      <c r="AB66" s="120">
        <v>0.32300000000000001</v>
      </c>
      <c r="AC66" s="120">
        <v>0.64</v>
      </c>
      <c r="AD66" s="120">
        <v>0.16900000000000001</v>
      </c>
      <c r="AE66" s="120">
        <v>0.18</v>
      </c>
      <c r="AF66" s="120">
        <v>0</v>
      </c>
      <c r="AG66" s="120">
        <v>0.86599999999999999</v>
      </c>
      <c r="AH66" s="120">
        <v>0.157</v>
      </c>
      <c r="AI66" s="120">
        <v>0.78400000000000003</v>
      </c>
      <c r="AJ66" s="120">
        <v>0.32400000000000001</v>
      </c>
      <c r="AK66" s="120">
        <v>0.154</v>
      </c>
      <c r="AL66" s="120">
        <v>0.64300000000000002</v>
      </c>
      <c r="AM66" s="120">
        <v>0.154</v>
      </c>
      <c r="AN66" s="120">
        <v>0.30199999999999999</v>
      </c>
      <c r="AO66" s="120">
        <v>0.64700000000000002</v>
      </c>
      <c r="AP66" s="120">
        <v>0.90800000000000003</v>
      </c>
      <c r="AQ66" s="120">
        <v>1.2490000000000001</v>
      </c>
      <c r="AR66" s="120">
        <v>1.4450000000000001</v>
      </c>
      <c r="AS66" s="120">
        <v>0.95499999999999996</v>
      </c>
      <c r="AT66" s="120">
        <v>2.0470000000000002</v>
      </c>
      <c r="AU66" s="120">
        <v>1.7090000000000001</v>
      </c>
      <c r="AV66" s="120">
        <v>1.413</v>
      </c>
      <c r="AW66" s="120">
        <v>1.726</v>
      </c>
      <c r="AX66" s="120">
        <v>0.76800000000000002</v>
      </c>
      <c r="AY66" s="120">
        <v>0.316</v>
      </c>
      <c r="AZ66" s="120">
        <v>2.0390000000000001</v>
      </c>
      <c r="BA66" s="120">
        <v>1.871</v>
      </c>
      <c r="BB66" s="120">
        <v>0.77</v>
      </c>
      <c r="BC66" s="120">
        <v>0.16300000000000001</v>
      </c>
      <c r="BD66" s="120">
        <v>0.32</v>
      </c>
      <c r="BE66" s="120">
        <v>0.47299999999999998</v>
      </c>
      <c r="BF66" s="120">
        <v>0.312</v>
      </c>
      <c r="BG66" s="120">
        <v>0.156</v>
      </c>
      <c r="BH66" s="120">
        <v>0.47299999999999998</v>
      </c>
      <c r="BI66" s="120">
        <v>0</v>
      </c>
      <c r="BJ66" s="120">
        <v>0</v>
      </c>
      <c r="BK66" s="120">
        <v>0</v>
      </c>
      <c r="BL66" s="120">
        <v>0</v>
      </c>
      <c r="BM66" s="120">
        <v>0</v>
      </c>
      <c r="BN66" s="120">
        <v>0</v>
      </c>
      <c r="BO66" s="120">
        <v>0</v>
      </c>
    </row>
    <row r="68" spans="1:67">
      <c r="A68" s="110" t="s">
        <v>4544</v>
      </c>
      <c r="B68" s="111" t="s">
        <v>4718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2"/>
      <c r="AS68" s="112"/>
      <c r="AT68" s="112"/>
      <c r="AU68" s="112"/>
      <c r="AV68" s="112"/>
      <c r="AW68" s="112"/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</row>
    <row r="69" spans="1:67">
      <c r="A69" s="113" t="s">
        <v>2479</v>
      </c>
      <c r="B69" s="114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</row>
    <row r="70" spans="1:67">
      <c r="A70" s="115" t="s">
        <v>4705</v>
      </c>
      <c r="B70" s="115">
        <v>-25</v>
      </c>
      <c r="C70" s="115">
        <v>-24</v>
      </c>
      <c r="D70" s="115">
        <v>-23</v>
      </c>
      <c r="E70" s="115">
        <v>-22</v>
      </c>
      <c r="F70" s="115">
        <v>-21</v>
      </c>
      <c r="G70" s="115">
        <v>-20</v>
      </c>
      <c r="H70" s="115">
        <v>-19</v>
      </c>
      <c r="I70" s="115">
        <v>-18</v>
      </c>
      <c r="J70" s="115">
        <v>-17</v>
      </c>
      <c r="K70" s="115">
        <v>-16</v>
      </c>
      <c r="L70" s="115">
        <v>-15</v>
      </c>
      <c r="M70" s="115">
        <v>-14</v>
      </c>
      <c r="N70" s="115">
        <v>-13</v>
      </c>
      <c r="O70" s="115">
        <v>-12</v>
      </c>
      <c r="P70" s="115">
        <v>-11</v>
      </c>
      <c r="Q70" s="115">
        <v>-10</v>
      </c>
      <c r="R70" s="115">
        <v>-9</v>
      </c>
      <c r="S70" s="115">
        <v>-8</v>
      </c>
      <c r="T70" s="115">
        <v>-7</v>
      </c>
      <c r="U70" s="115">
        <v>-6</v>
      </c>
      <c r="V70" s="115">
        <v>-5</v>
      </c>
      <c r="W70" s="115">
        <v>-4</v>
      </c>
      <c r="X70" s="115">
        <v>-3</v>
      </c>
      <c r="Y70" s="115">
        <v>-2</v>
      </c>
      <c r="Z70" s="115">
        <v>-1</v>
      </c>
      <c r="AA70" s="115">
        <v>0</v>
      </c>
      <c r="AB70" s="115">
        <v>1</v>
      </c>
      <c r="AC70" s="115">
        <v>2</v>
      </c>
      <c r="AD70" s="115">
        <v>3</v>
      </c>
      <c r="AE70" s="115">
        <v>4</v>
      </c>
      <c r="AF70" s="115">
        <v>5</v>
      </c>
      <c r="AG70" s="115">
        <v>6</v>
      </c>
      <c r="AH70" s="115">
        <v>7</v>
      </c>
      <c r="AI70" s="115">
        <v>8</v>
      </c>
      <c r="AJ70" s="115">
        <v>9</v>
      </c>
      <c r="AK70" s="115">
        <v>10</v>
      </c>
      <c r="AL70" s="115">
        <v>11</v>
      </c>
      <c r="AM70" s="115">
        <v>12</v>
      </c>
      <c r="AN70" s="115">
        <v>13</v>
      </c>
      <c r="AO70" s="115">
        <v>14</v>
      </c>
      <c r="AP70" s="115">
        <v>15</v>
      </c>
      <c r="AQ70" s="115">
        <v>16</v>
      </c>
      <c r="AR70" s="115">
        <v>17</v>
      </c>
      <c r="AS70" s="115">
        <v>18</v>
      </c>
      <c r="AT70" s="115">
        <v>19</v>
      </c>
      <c r="AU70" s="115">
        <v>20</v>
      </c>
      <c r="AV70" s="115">
        <v>21</v>
      </c>
      <c r="AW70" s="115">
        <v>22</v>
      </c>
      <c r="AX70" s="115">
        <v>23</v>
      </c>
      <c r="AY70" s="115">
        <v>24</v>
      </c>
      <c r="AZ70" s="115">
        <v>25</v>
      </c>
      <c r="BA70" s="115">
        <v>26</v>
      </c>
      <c r="BB70" s="115">
        <v>27</v>
      </c>
      <c r="BC70" s="115">
        <v>28</v>
      </c>
      <c r="BD70" s="115">
        <v>29</v>
      </c>
      <c r="BE70" s="115">
        <v>30</v>
      </c>
      <c r="BF70" s="115">
        <v>31</v>
      </c>
      <c r="BG70" s="115">
        <v>32</v>
      </c>
      <c r="BH70" s="115">
        <v>33</v>
      </c>
      <c r="BI70" s="115">
        <v>34</v>
      </c>
      <c r="BJ70" s="115">
        <v>35</v>
      </c>
      <c r="BK70" s="115">
        <v>36</v>
      </c>
      <c r="BL70" s="115">
        <v>37</v>
      </c>
      <c r="BM70" s="115">
        <v>38</v>
      </c>
      <c r="BN70" s="115">
        <v>39</v>
      </c>
      <c r="BO70" s="115">
        <v>40</v>
      </c>
    </row>
    <row r="71" spans="1:67">
      <c r="A71" s="116" t="s">
        <v>4706</v>
      </c>
      <c r="B71" s="116">
        <v>0</v>
      </c>
      <c r="C71" s="116">
        <v>0</v>
      </c>
      <c r="D71" s="116">
        <v>0</v>
      </c>
      <c r="E71" s="116">
        <v>0</v>
      </c>
      <c r="F71" s="116">
        <v>0</v>
      </c>
      <c r="G71" s="116">
        <v>6</v>
      </c>
      <c r="H71" s="116">
        <v>4</v>
      </c>
      <c r="I71" s="116">
        <v>18</v>
      </c>
      <c r="J71" s="116">
        <v>14</v>
      </c>
      <c r="K71" s="116">
        <v>16</v>
      </c>
      <c r="L71" s="116">
        <v>19</v>
      </c>
      <c r="M71" s="116">
        <v>43</v>
      </c>
      <c r="N71" s="116">
        <v>34</v>
      </c>
      <c r="O71" s="116">
        <v>54</v>
      </c>
      <c r="P71" s="116">
        <v>81</v>
      </c>
      <c r="Q71" s="116">
        <v>97</v>
      </c>
      <c r="R71" s="116">
        <v>148</v>
      </c>
      <c r="S71" s="116">
        <v>147</v>
      </c>
      <c r="T71" s="116">
        <v>184</v>
      </c>
      <c r="U71" s="116">
        <v>220</v>
      </c>
      <c r="V71" s="116">
        <v>276</v>
      </c>
      <c r="W71" s="116">
        <v>348</v>
      </c>
      <c r="X71" s="116">
        <v>347</v>
      </c>
      <c r="Y71" s="116">
        <v>415</v>
      </c>
      <c r="Z71" s="116">
        <v>447</v>
      </c>
      <c r="AA71" s="116">
        <v>432</v>
      </c>
      <c r="AB71" s="116">
        <v>376</v>
      </c>
      <c r="AC71" s="116">
        <v>362</v>
      </c>
      <c r="AD71" s="116">
        <v>333</v>
      </c>
      <c r="AE71" s="116">
        <v>312</v>
      </c>
      <c r="AF71" s="116">
        <v>392</v>
      </c>
      <c r="AG71" s="116">
        <v>371</v>
      </c>
      <c r="AH71" s="116">
        <v>348</v>
      </c>
      <c r="AI71" s="116">
        <v>354</v>
      </c>
      <c r="AJ71" s="116">
        <v>400</v>
      </c>
      <c r="AK71" s="116">
        <v>377</v>
      </c>
      <c r="AL71" s="116">
        <v>282</v>
      </c>
      <c r="AM71" s="116">
        <v>252</v>
      </c>
      <c r="AN71" s="116">
        <v>226</v>
      </c>
      <c r="AO71" s="116">
        <v>185</v>
      </c>
      <c r="AP71" s="116">
        <v>166</v>
      </c>
      <c r="AQ71" s="116">
        <v>139</v>
      </c>
      <c r="AR71" s="116">
        <v>121</v>
      </c>
      <c r="AS71" s="116">
        <v>93</v>
      </c>
      <c r="AT71" s="116">
        <v>97</v>
      </c>
      <c r="AU71" s="116">
        <v>77</v>
      </c>
      <c r="AV71" s="116">
        <v>67</v>
      </c>
      <c r="AW71" s="116">
        <v>36</v>
      </c>
      <c r="AX71" s="116">
        <v>26</v>
      </c>
      <c r="AY71" s="116">
        <v>10</v>
      </c>
      <c r="AZ71" s="116">
        <v>7</v>
      </c>
      <c r="BA71" s="116">
        <v>1</v>
      </c>
      <c r="BB71" s="116">
        <v>0</v>
      </c>
      <c r="BC71" s="116">
        <v>0</v>
      </c>
      <c r="BD71" s="116">
        <v>0</v>
      </c>
      <c r="BE71" s="116">
        <v>0</v>
      </c>
      <c r="BF71" s="116">
        <v>0</v>
      </c>
      <c r="BG71" s="116">
        <v>0</v>
      </c>
      <c r="BH71" s="116">
        <v>0</v>
      </c>
      <c r="BI71" s="116">
        <v>0</v>
      </c>
      <c r="BJ71" s="116">
        <v>0</v>
      </c>
      <c r="BK71" s="116">
        <v>0</v>
      </c>
      <c r="BL71" s="116">
        <v>0</v>
      </c>
      <c r="BM71" s="116">
        <v>0</v>
      </c>
      <c r="BN71" s="116">
        <v>0</v>
      </c>
      <c r="BO71" s="116">
        <v>0</v>
      </c>
    </row>
    <row r="72" spans="1:67">
      <c r="A72" s="117" t="s">
        <v>4707</v>
      </c>
      <c r="B72" s="117">
        <v>0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24</v>
      </c>
      <c r="L72" s="117">
        <v>0</v>
      </c>
      <c r="M72" s="117">
        <v>72</v>
      </c>
      <c r="N72" s="117">
        <v>0</v>
      </c>
      <c r="O72" s="117">
        <v>96</v>
      </c>
      <c r="P72" s="117">
        <v>0</v>
      </c>
      <c r="Q72" s="117">
        <v>96</v>
      </c>
      <c r="R72" s="117">
        <v>120</v>
      </c>
      <c r="S72" s="117">
        <v>192</v>
      </c>
      <c r="T72" s="117">
        <v>120</v>
      </c>
      <c r="U72" s="117">
        <v>192</v>
      </c>
      <c r="V72" s="117">
        <v>288</v>
      </c>
      <c r="W72" s="117">
        <v>360</v>
      </c>
      <c r="X72" s="117">
        <v>312</v>
      </c>
      <c r="Y72" s="117">
        <v>456</v>
      </c>
      <c r="Z72" s="117">
        <v>552</v>
      </c>
      <c r="AA72" s="117">
        <v>504</v>
      </c>
      <c r="AB72" s="117">
        <v>360</v>
      </c>
      <c r="AC72" s="117">
        <v>432</v>
      </c>
      <c r="AD72" s="117">
        <v>240</v>
      </c>
      <c r="AE72" s="117">
        <v>336</v>
      </c>
      <c r="AF72" s="117">
        <v>336</v>
      </c>
      <c r="AG72" s="117">
        <v>264</v>
      </c>
      <c r="AH72" s="117">
        <v>312</v>
      </c>
      <c r="AI72" s="117">
        <v>312</v>
      </c>
      <c r="AJ72" s="117">
        <v>408</v>
      </c>
      <c r="AK72" s="117">
        <v>528</v>
      </c>
      <c r="AL72" s="117">
        <v>456</v>
      </c>
      <c r="AM72" s="117">
        <v>312</v>
      </c>
      <c r="AN72" s="117">
        <v>216</v>
      </c>
      <c r="AO72" s="117">
        <v>288</v>
      </c>
      <c r="AP72" s="117">
        <v>240</v>
      </c>
      <c r="AQ72" s="117">
        <v>168</v>
      </c>
      <c r="AR72" s="117">
        <v>120</v>
      </c>
      <c r="AS72" s="117">
        <v>24</v>
      </c>
      <c r="AT72" s="117">
        <v>24</v>
      </c>
      <c r="AU72" s="117">
        <v>0</v>
      </c>
      <c r="AV72" s="117">
        <v>0</v>
      </c>
      <c r="AW72" s="117">
        <v>0</v>
      </c>
      <c r="AX72" s="117">
        <v>0</v>
      </c>
      <c r="AY72" s="117">
        <v>0</v>
      </c>
      <c r="AZ72" s="117">
        <v>0</v>
      </c>
      <c r="BA72" s="117">
        <v>0</v>
      </c>
      <c r="BB72" s="117">
        <v>0</v>
      </c>
      <c r="BC72" s="117">
        <v>0</v>
      </c>
      <c r="BD72" s="117">
        <v>0</v>
      </c>
      <c r="BE72" s="117">
        <v>0</v>
      </c>
      <c r="BF72" s="117">
        <v>0</v>
      </c>
      <c r="BG72" s="117">
        <v>0</v>
      </c>
      <c r="BH72" s="117">
        <v>0</v>
      </c>
      <c r="BI72" s="117">
        <v>0</v>
      </c>
      <c r="BJ72" s="117">
        <v>0</v>
      </c>
      <c r="BK72" s="117">
        <v>0</v>
      </c>
      <c r="BL72" s="117">
        <v>0</v>
      </c>
      <c r="BM72" s="117">
        <v>0</v>
      </c>
      <c r="BN72" s="117">
        <v>0</v>
      </c>
      <c r="BO72" s="117">
        <v>0</v>
      </c>
    </row>
    <row r="73" spans="1:67">
      <c r="A73" s="117" t="s">
        <v>4708</v>
      </c>
      <c r="B73" s="118">
        <v>0</v>
      </c>
      <c r="C73" s="118">
        <v>0</v>
      </c>
      <c r="D73" s="118">
        <v>0</v>
      </c>
      <c r="E73" s="118">
        <v>0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0.81399999999999995</v>
      </c>
      <c r="L73" s="118">
        <v>0.26200000000000001</v>
      </c>
      <c r="M73" s="118">
        <v>1.5349999999999999</v>
      </c>
      <c r="N73" s="118">
        <v>2.35</v>
      </c>
      <c r="O73" s="118">
        <v>3.1709999999999998</v>
      </c>
      <c r="P73" s="118">
        <v>2.0499999999999998</v>
      </c>
      <c r="Q73" s="118">
        <v>4.6790000000000003</v>
      </c>
      <c r="R73" s="118">
        <v>5.4649999999999999</v>
      </c>
      <c r="S73" s="118">
        <v>9.0530000000000008</v>
      </c>
      <c r="T73" s="118">
        <v>16.597999999999999</v>
      </c>
      <c r="U73" s="118">
        <v>10.585000000000001</v>
      </c>
      <c r="V73" s="118">
        <v>16.277999999999999</v>
      </c>
      <c r="W73" s="118">
        <v>13.577999999999999</v>
      </c>
      <c r="X73" s="118">
        <v>18.478999999999999</v>
      </c>
      <c r="Y73" s="118">
        <v>27.456</v>
      </c>
      <c r="Z73" s="118">
        <v>29.381</v>
      </c>
      <c r="AA73" s="118">
        <v>23.338000000000001</v>
      </c>
      <c r="AB73" s="118">
        <v>29.818000000000001</v>
      </c>
      <c r="AC73" s="118">
        <v>35.914999999999999</v>
      </c>
      <c r="AD73" s="118">
        <v>43.658999999999999</v>
      </c>
      <c r="AE73" s="118">
        <v>45.478999999999999</v>
      </c>
      <c r="AF73" s="118">
        <v>44.320999999999998</v>
      </c>
      <c r="AG73" s="118">
        <v>46.554000000000002</v>
      </c>
      <c r="AH73" s="118">
        <v>42.74</v>
      </c>
      <c r="AI73" s="118">
        <v>37.218000000000004</v>
      </c>
      <c r="AJ73" s="118">
        <v>55.313000000000002</v>
      </c>
      <c r="AK73" s="118">
        <v>46.664999999999999</v>
      </c>
      <c r="AL73" s="118">
        <v>62.637</v>
      </c>
      <c r="AM73" s="118">
        <v>65.498000000000005</v>
      </c>
      <c r="AN73" s="118">
        <v>58.325000000000003</v>
      </c>
      <c r="AO73" s="118">
        <v>59.86</v>
      </c>
      <c r="AP73" s="118">
        <v>60.607999999999997</v>
      </c>
      <c r="AQ73" s="118">
        <v>58.241</v>
      </c>
      <c r="AR73" s="118">
        <v>53.424999999999997</v>
      </c>
      <c r="AS73" s="118">
        <v>43.497999999999998</v>
      </c>
      <c r="AT73" s="118">
        <v>50.860999999999997</v>
      </c>
      <c r="AU73" s="118">
        <v>42.804000000000002</v>
      </c>
      <c r="AV73" s="118">
        <v>38.369</v>
      </c>
      <c r="AW73" s="118">
        <v>22.28</v>
      </c>
      <c r="AX73" s="118">
        <v>16.18</v>
      </c>
      <c r="AY73" s="118">
        <v>8.2509999999999994</v>
      </c>
      <c r="AZ73" s="118">
        <v>4.4770000000000003</v>
      </c>
      <c r="BA73" s="118">
        <v>0.75600000000000001</v>
      </c>
      <c r="BB73" s="118">
        <v>0</v>
      </c>
      <c r="BC73" s="118">
        <v>0</v>
      </c>
      <c r="BD73" s="118">
        <v>0</v>
      </c>
      <c r="BE73" s="118">
        <v>0</v>
      </c>
      <c r="BF73" s="118">
        <v>0</v>
      </c>
      <c r="BG73" s="118">
        <v>0</v>
      </c>
      <c r="BH73" s="118">
        <v>0</v>
      </c>
      <c r="BI73" s="118">
        <v>0</v>
      </c>
      <c r="BJ73" s="118">
        <v>0</v>
      </c>
      <c r="BK73" s="118">
        <v>0</v>
      </c>
      <c r="BL73" s="118">
        <v>0</v>
      </c>
      <c r="BM73" s="118">
        <v>0</v>
      </c>
      <c r="BN73" s="118">
        <v>0</v>
      </c>
      <c r="BO73" s="118">
        <v>0</v>
      </c>
    </row>
    <row r="74" spans="1:67">
      <c r="A74" s="117" t="s">
        <v>4709</v>
      </c>
      <c r="B74" s="118">
        <v>0</v>
      </c>
      <c r="C74" s="118">
        <v>0</v>
      </c>
      <c r="D74" s="118">
        <v>0</v>
      </c>
      <c r="E74" s="118">
        <v>0</v>
      </c>
      <c r="F74" s="118">
        <v>0</v>
      </c>
      <c r="G74" s="118">
        <v>0</v>
      </c>
      <c r="H74" s="118">
        <v>0</v>
      </c>
      <c r="I74" s="118">
        <v>0.19800000000000001</v>
      </c>
      <c r="J74" s="118">
        <v>0</v>
      </c>
      <c r="K74" s="118">
        <v>2.3780000000000001</v>
      </c>
      <c r="L74" s="118">
        <v>1.1200000000000001</v>
      </c>
      <c r="M74" s="118">
        <v>2.0409999999999999</v>
      </c>
      <c r="N74" s="118">
        <v>2.456</v>
      </c>
      <c r="O74" s="118">
        <v>5.3289999999999997</v>
      </c>
      <c r="P74" s="118">
        <v>3.9119999999999999</v>
      </c>
      <c r="Q74" s="118">
        <v>6.0819999999999999</v>
      </c>
      <c r="R74" s="118">
        <v>7.96</v>
      </c>
      <c r="S74" s="118">
        <v>9.2210000000000001</v>
      </c>
      <c r="T74" s="118">
        <v>15.417</v>
      </c>
      <c r="U74" s="118">
        <v>10.321999999999999</v>
      </c>
      <c r="V74" s="118">
        <v>15.83</v>
      </c>
      <c r="W74" s="118">
        <v>15.384</v>
      </c>
      <c r="X74" s="118">
        <v>18.568999999999999</v>
      </c>
      <c r="Y74" s="118">
        <v>25.719000000000001</v>
      </c>
      <c r="Z74" s="118">
        <v>20.117000000000001</v>
      </c>
      <c r="AA74" s="118">
        <v>16.29</v>
      </c>
      <c r="AB74" s="118">
        <v>21.773</v>
      </c>
      <c r="AC74" s="118">
        <v>24.218</v>
      </c>
      <c r="AD74" s="118">
        <v>23.960999999999999</v>
      </c>
      <c r="AE74" s="118">
        <v>27.167999999999999</v>
      </c>
      <c r="AF74" s="118">
        <v>26.283999999999999</v>
      </c>
      <c r="AG74" s="118">
        <v>31.491</v>
      </c>
      <c r="AH74" s="118">
        <v>25.925000000000001</v>
      </c>
      <c r="AI74" s="118">
        <v>22.001000000000001</v>
      </c>
      <c r="AJ74" s="118">
        <v>32.520000000000003</v>
      </c>
      <c r="AK74" s="118">
        <v>25.657</v>
      </c>
      <c r="AL74" s="118">
        <v>38.036000000000001</v>
      </c>
      <c r="AM74" s="118">
        <v>34.484999999999999</v>
      </c>
      <c r="AN74" s="118">
        <v>29.896999999999998</v>
      </c>
      <c r="AO74" s="118">
        <v>28.428000000000001</v>
      </c>
      <c r="AP74" s="118">
        <v>21.512</v>
      </c>
      <c r="AQ74" s="118">
        <v>21.789000000000001</v>
      </c>
      <c r="AR74" s="118">
        <v>19.329000000000001</v>
      </c>
      <c r="AS74" s="118">
        <v>13.628</v>
      </c>
      <c r="AT74" s="118">
        <v>16.184999999999999</v>
      </c>
      <c r="AU74" s="118">
        <v>11.847</v>
      </c>
      <c r="AV74" s="118">
        <v>7.1849999999999996</v>
      </c>
      <c r="AW74" s="118">
        <v>4.6180000000000003</v>
      </c>
      <c r="AX74" s="118">
        <v>3.621</v>
      </c>
      <c r="AY74" s="118">
        <v>1.4039999999999999</v>
      </c>
      <c r="AZ74" s="118">
        <v>0.192</v>
      </c>
      <c r="BA74" s="118">
        <v>0</v>
      </c>
      <c r="BB74" s="118">
        <v>0</v>
      </c>
      <c r="BC74" s="118">
        <v>0</v>
      </c>
      <c r="BD74" s="118">
        <v>0</v>
      </c>
      <c r="BE74" s="118">
        <v>0</v>
      </c>
      <c r="BF74" s="118">
        <v>0</v>
      </c>
      <c r="BG74" s="118">
        <v>0</v>
      </c>
      <c r="BH74" s="118">
        <v>0</v>
      </c>
      <c r="BI74" s="118">
        <v>0</v>
      </c>
      <c r="BJ74" s="118">
        <v>0</v>
      </c>
      <c r="BK74" s="118">
        <v>0</v>
      </c>
      <c r="BL74" s="118">
        <v>0</v>
      </c>
      <c r="BM74" s="118">
        <v>0</v>
      </c>
      <c r="BN74" s="118">
        <v>0</v>
      </c>
      <c r="BO74" s="118">
        <v>0</v>
      </c>
    </row>
    <row r="75" spans="1:67">
      <c r="A75" s="117" t="s">
        <v>4710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  <c r="I75" s="118">
        <v>0.182</v>
      </c>
      <c r="J75" s="118">
        <v>0</v>
      </c>
      <c r="K75" s="118">
        <v>2.0680000000000001</v>
      </c>
      <c r="L75" s="118">
        <v>0.54200000000000004</v>
      </c>
      <c r="M75" s="118">
        <v>3.5859999999999999</v>
      </c>
      <c r="N75" s="118">
        <v>5.2069999999999999</v>
      </c>
      <c r="O75" s="118">
        <v>7.9139999999999997</v>
      </c>
      <c r="P75" s="118">
        <v>4.0670000000000002</v>
      </c>
      <c r="Q75" s="118">
        <v>7.8029999999999999</v>
      </c>
      <c r="R75" s="118">
        <v>9.4610000000000003</v>
      </c>
      <c r="S75" s="118">
        <v>16.312999999999999</v>
      </c>
      <c r="T75" s="118">
        <v>29.475999999999999</v>
      </c>
      <c r="U75" s="118">
        <v>20.704000000000001</v>
      </c>
      <c r="V75" s="118">
        <v>28.937999999999999</v>
      </c>
      <c r="W75" s="118">
        <v>20.169</v>
      </c>
      <c r="X75" s="118">
        <v>31.405000000000001</v>
      </c>
      <c r="Y75" s="118">
        <v>48.116</v>
      </c>
      <c r="Z75" s="118">
        <v>45.036999999999999</v>
      </c>
      <c r="AA75" s="118">
        <v>41.83</v>
      </c>
      <c r="AB75" s="118">
        <v>43.212000000000003</v>
      </c>
      <c r="AC75" s="118">
        <v>54.027000000000001</v>
      </c>
      <c r="AD75" s="118">
        <v>57.692999999999998</v>
      </c>
      <c r="AE75" s="118">
        <v>57.344000000000001</v>
      </c>
      <c r="AF75" s="118">
        <v>53.850999999999999</v>
      </c>
      <c r="AG75" s="118">
        <v>45.148000000000003</v>
      </c>
      <c r="AH75" s="118">
        <v>40.853000000000002</v>
      </c>
      <c r="AI75" s="118">
        <v>27.460999999999999</v>
      </c>
      <c r="AJ75" s="118">
        <v>38.231000000000002</v>
      </c>
      <c r="AK75" s="118">
        <v>29.026</v>
      </c>
      <c r="AL75" s="118">
        <v>41.701000000000001</v>
      </c>
      <c r="AM75" s="118">
        <v>44.643000000000001</v>
      </c>
      <c r="AN75" s="118">
        <v>31.911999999999999</v>
      </c>
      <c r="AO75" s="118">
        <v>37.018000000000001</v>
      </c>
      <c r="AP75" s="118">
        <v>37.052</v>
      </c>
      <c r="AQ75" s="118">
        <v>38.529000000000003</v>
      </c>
      <c r="AR75" s="118">
        <v>35.305999999999997</v>
      </c>
      <c r="AS75" s="118">
        <v>24.459</v>
      </c>
      <c r="AT75" s="118">
        <v>30.44</v>
      </c>
      <c r="AU75" s="118">
        <v>23.318000000000001</v>
      </c>
      <c r="AV75" s="118">
        <v>19.536000000000001</v>
      </c>
      <c r="AW75" s="118">
        <v>13.071999999999999</v>
      </c>
      <c r="AX75" s="118">
        <v>8.6920000000000002</v>
      </c>
      <c r="AY75" s="118">
        <v>4.8849999999999998</v>
      </c>
      <c r="AZ75" s="118">
        <v>2.5939999999999999</v>
      </c>
      <c r="BA75" s="118">
        <v>0.59899999999999998</v>
      </c>
      <c r="BB75" s="118">
        <v>0</v>
      </c>
      <c r="BC75" s="118">
        <v>0</v>
      </c>
      <c r="BD75" s="118">
        <v>0</v>
      </c>
      <c r="BE75" s="118">
        <v>0</v>
      </c>
      <c r="BF75" s="118">
        <v>0</v>
      </c>
      <c r="BG75" s="118">
        <v>0</v>
      </c>
      <c r="BH75" s="118">
        <v>0</v>
      </c>
      <c r="BI75" s="118">
        <v>0</v>
      </c>
      <c r="BJ75" s="118">
        <v>0</v>
      </c>
      <c r="BK75" s="118">
        <v>0</v>
      </c>
      <c r="BL75" s="118">
        <v>0</v>
      </c>
      <c r="BM75" s="118">
        <v>0</v>
      </c>
      <c r="BN75" s="118">
        <v>0</v>
      </c>
      <c r="BO75" s="118">
        <v>0</v>
      </c>
    </row>
    <row r="76" spans="1:67">
      <c r="A76" s="117" t="s">
        <v>4711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18">
        <v>0</v>
      </c>
      <c r="K76" s="118">
        <v>0.53700000000000003</v>
      </c>
      <c r="L76" s="118">
        <v>0.17499999999999999</v>
      </c>
      <c r="M76" s="118">
        <v>1.4359999999999999</v>
      </c>
      <c r="N76" s="118">
        <v>2.2090000000000001</v>
      </c>
      <c r="O76" s="118">
        <v>2.8380000000000001</v>
      </c>
      <c r="P76" s="118">
        <v>1.488</v>
      </c>
      <c r="Q76" s="118">
        <v>3.4039999999999999</v>
      </c>
      <c r="R76" s="118">
        <v>2.7629999999999999</v>
      </c>
      <c r="S76" s="118">
        <v>8.4410000000000007</v>
      </c>
      <c r="T76" s="118">
        <v>14.593999999999999</v>
      </c>
      <c r="U76" s="118">
        <v>8.9559999999999995</v>
      </c>
      <c r="V76" s="118">
        <v>13.054</v>
      </c>
      <c r="W76" s="118">
        <v>5.9779999999999998</v>
      </c>
      <c r="X76" s="118">
        <v>11.032999999999999</v>
      </c>
      <c r="Y76" s="118">
        <v>15.959</v>
      </c>
      <c r="Z76" s="118">
        <v>19.417000000000002</v>
      </c>
      <c r="AA76" s="118">
        <v>16.192</v>
      </c>
      <c r="AB76" s="118">
        <v>20.23</v>
      </c>
      <c r="AC76" s="118">
        <v>21.562999999999999</v>
      </c>
      <c r="AD76" s="118">
        <v>28.706</v>
      </c>
      <c r="AE76" s="118">
        <v>26.518999999999998</v>
      </c>
      <c r="AF76" s="118">
        <v>22.99</v>
      </c>
      <c r="AG76" s="118">
        <v>25.14</v>
      </c>
      <c r="AH76" s="118">
        <v>19.965</v>
      </c>
      <c r="AI76" s="118">
        <v>13.837</v>
      </c>
      <c r="AJ76" s="118">
        <v>21.439</v>
      </c>
      <c r="AK76" s="118">
        <v>21.248999999999999</v>
      </c>
      <c r="AL76" s="118">
        <v>19.193000000000001</v>
      </c>
      <c r="AM76" s="118">
        <v>19.765000000000001</v>
      </c>
      <c r="AN76" s="118">
        <v>17.527000000000001</v>
      </c>
      <c r="AO76" s="118">
        <v>20.515999999999998</v>
      </c>
      <c r="AP76" s="118">
        <v>24.242999999999999</v>
      </c>
      <c r="AQ76" s="118">
        <v>23.673999999999999</v>
      </c>
      <c r="AR76" s="118">
        <v>23.645</v>
      </c>
      <c r="AS76" s="118">
        <v>16.288</v>
      </c>
      <c r="AT76" s="118">
        <v>20.603999999999999</v>
      </c>
      <c r="AU76" s="118">
        <v>21.622</v>
      </c>
      <c r="AV76" s="118">
        <v>21.199000000000002</v>
      </c>
      <c r="AW76" s="118">
        <v>10.584</v>
      </c>
      <c r="AX76" s="118">
        <v>7.665</v>
      </c>
      <c r="AY76" s="118">
        <v>3.335</v>
      </c>
      <c r="AZ76" s="118">
        <v>3.4870000000000001</v>
      </c>
      <c r="BA76" s="118">
        <v>0.30199999999999999</v>
      </c>
      <c r="BB76" s="118">
        <v>0</v>
      </c>
      <c r="BC76" s="118">
        <v>0</v>
      </c>
      <c r="BD76" s="118">
        <v>0</v>
      </c>
      <c r="BE76" s="118">
        <v>0</v>
      </c>
      <c r="BF76" s="118">
        <v>0</v>
      </c>
      <c r="BG76" s="118">
        <v>0</v>
      </c>
      <c r="BH76" s="118">
        <v>0</v>
      </c>
      <c r="BI76" s="118">
        <v>0</v>
      </c>
      <c r="BJ76" s="118">
        <v>0</v>
      </c>
      <c r="BK76" s="118">
        <v>0</v>
      </c>
      <c r="BL76" s="118">
        <v>0</v>
      </c>
      <c r="BM76" s="118">
        <v>0</v>
      </c>
      <c r="BN76" s="118">
        <v>0</v>
      </c>
      <c r="BO76" s="118">
        <v>0</v>
      </c>
    </row>
    <row r="77" spans="1:67">
      <c r="A77" s="119" t="s">
        <v>4712</v>
      </c>
      <c r="B77" s="120">
        <v>0</v>
      </c>
      <c r="C77" s="120">
        <v>0</v>
      </c>
      <c r="D77" s="120">
        <v>0</v>
      </c>
      <c r="E77" s="120">
        <v>0</v>
      </c>
      <c r="F77" s="120">
        <v>0</v>
      </c>
      <c r="G77" s="120">
        <v>0</v>
      </c>
      <c r="H77" s="120">
        <v>0</v>
      </c>
      <c r="I77" s="120">
        <v>0</v>
      </c>
      <c r="J77" s="120">
        <v>0</v>
      </c>
      <c r="K77" s="120">
        <v>0.52800000000000002</v>
      </c>
      <c r="L77" s="120">
        <v>0.17199999999999999</v>
      </c>
      <c r="M77" s="120">
        <v>0.89400000000000002</v>
      </c>
      <c r="N77" s="120">
        <v>1.383</v>
      </c>
      <c r="O77" s="120">
        <v>1.835</v>
      </c>
      <c r="P77" s="120">
        <v>0.62</v>
      </c>
      <c r="Q77" s="120">
        <v>2.3769999999999998</v>
      </c>
      <c r="R77" s="120">
        <v>2.33</v>
      </c>
      <c r="S77" s="120">
        <v>4.6050000000000004</v>
      </c>
      <c r="T77" s="120">
        <v>7.266</v>
      </c>
      <c r="U77" s="120">
        <v>5.1109999999999998</v>
      </c>
      <c r="V77" s="120">
        <v>6.0510000000000002</v>
      </c>
      <c r="W77" s="120">
        <v>3.7930000000000001</v>
      </c>
      <c r="X77" s="120">
        <v>5.6760000000000002</v>
      </c>
      <c r="Y77" s="120">
        <v>9.1579999999999995</v>
      </c>
      <c r="Z77" s="120">
        <v>8.5640000000000001</v>
      </c>
      <c r="AA77" s="120">
        <v>5.5060000000000002</v>
      </c>
      <c r="AB77" s="120">
        <v>7.7990000000000004</v>
      </c>
      <c r="AC77" s="120">
        <v>7.4109999999999996</v>
      </c>
      <c r="AD77" s="120">
        <v>9.7840000000000007</v>
      </c>
      <c r="AE77" s="120">
        <v>9.5570000000000004</v>
      </c>
      <c r="AF77" s="120">
        <v>8.52</v>
      </c>
      <c r="AG77" s="120">
        <v>9.9260000000000002</v>
      </c>
      <c r="AH77" s="120">
        <v>5.9740000000000002</v>
      </c>
      <c r="AI77" s="120">
        <v>4.4539999999999997</v>
      </c>
      <c r="AJ77" s="120">
        <v>5.77</v>
      </c>
      <c r="AK77" s="120">
        <v>3.2290000000000001</v>
      </c>
      <c r="AL77" s="120">
        <v>6.1120000000000001</v>
      </c>
      <c r="AM77" s="120">
        <v>4.5129999999999999</v>
      </c>
      <c r="AN77" s="120">
        <v>3.29</v>
      </c>
      <c r="AO77" s="120">
        <v>3.4089999999999998</v>
      </c>
      <c r="AP77" s="120">
        <v>1.4039999999999999</v>
      </c>
      <c r="AQ77" s="120">
        <v>1.079</v>
      </c>
      <c r="AR77" s="120">
        <v>0.96599999999999997</v>
      </c>
      <c r="AS77" s="120">
        <v>0.46500000000000002</v>
      </c>
      <c r="AT77" s="120">
        <v>0.79900000000000004</v>
      </c>
      <c r="AU77" s="120">
        <v>0.93</v>
      </c>
      <c r="AV77" s="120">
        <v>0.94499999999999995</v>
      </c>
      <c r="AW77" s="120">
        <v>0.93300000000000005</v>
      </c>
      <c r="AX77" s="120">
        <v>0.94</v>
      </c>
      <c r="AY77" s="120">
        <v>0.33100000000000002</v>
      </c>
      <c r="AZ77" s="120">
        <v>0</v>
      </c>
      <c r="BA77" s="120">
        <v>0</v>
      </c>
      <c r="BB77" s="120">
        <v>0</v>
      </c>
      <c r="BC77" s="120">
        <v>0</v>
      </c>
      <c r="BD77" s="120">
        <v>0</v>
      </c>
      <c r="BE77" s="120">
        <v>0</v>
      </c>
      <c r="BF77" s="120">
        <v>0</v>
      </c>
      <c r="BG77" s="120">
        <v>0</v>
      </c>
      <c r="BH77" s="120">
        <v>0</v>
      </c>
      <c r="BI77" s="120">
        <v>0</v>
      </c>
      <c r="BJ77" s="120">
        <v>0</v>
      </c>
      <c r="BK77" s="120">
        <v>0</v>
      </c>
      <c r="BL77" s="120">
        <v>0</v>
      </c>
      <c r="BM77" s="120">
        <v>0</v>
      </c>
      <c r="BN77" s="120">
        <v>0</v>
      </c>
      <c r="BO77" s="120">
        <v>0</v>
      </c>
    </row>
    <row r="79" spans="1:67">
      <c r="A79" s="110" t="s">
        <v>4544</v>
      </c>
      <c r="B79" s="111" t="s">
        <v>4719</v>
      </c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12"/>
      <c r="AW79" s="112"/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  <c r="BO79" s="112"/>
    </row>
    <row r="80" spans="1:67">
      <c r="A80" s="113" t="s">
        <v>4561</v>
      </c>
      <c r="B80" s="114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</row>
    <row r="81" spans="1:67">
      <c r="A81" s="115" t="s">
        <v>4705</v>
      </c>
      <c r="B81" s="115">
        <v>-25</v>
      </c>
      <c r="C81" s="115">
        <v>-24</v>
      </c>
      <c r="D81" s="115">
        <v>-23</v>
      </c>
      <c r="E81" s="115">
        <v>-22</v>
      </c>
      <c r="F81" s="115">
        <v>-21</v>
      </c>
      <c r="G81" s="115">
        <v>-20</v>
      </c>
      <c r="H81" s="115">
        <v>-19</v>
      </c>
      <c r="I81" s="115">
        <v>-18</v>
      </c>
      <c r="J81" s="115">
        <v>-17</v>
      </c>
      <c r="K81" s="115">
        <v>-16</v>
      </c>
      <c r="L81" s="115">
        <v>-15</v>
      </c>
      <c r="M81" s="115">
        <v>-14</v>
      </c>
      <c r="N81" s="115">
        <v>-13</v>
      </c>
      <c r="O81" s="115">
        <v>-12</v>
      </c>
      <c r="P81" s="115">
        <v>-11</v>
      </c>
      <c r="Q81" s="115">
        <v>-10</v>
      </c>
      <c r="R81" s="115">
        <v>-9</v>
      </c>
      <c r="S81" s="115">
        <v>-8</v>
      </c>
      <c r="T81" s="115">
        <v>-7</v>
      </c>
      <c r="U81" s="115">
        <v>-6</v>
      </c>
      <c r="V81" s="115">
        <v>-5</v>
      </c>
      <c r="W81" s="115">
        <v>-4</v>
      </c>
      <c r="X81" s="115">
        <v>-3</v>
      </c>
      <c r="Y81" s="115">
        <v>-2</v>
      </c>
      <c r="Z81" s="115">
        <v>-1</v>
      </c>
      <c r="AA81" s="115">
        <v>0</v>
      </c>
      <c r="AB81" s="115">
        <v>1</v>
      </c>
      <c r="AC81" s="115">
        <v>2</v>
      </c>
      <c r="AD81" s="115">
        <v>3</v>
      </c>
      <c r="AE81" s="115">
        <v>4</v>
      </c>
      <c r="AF81" s="115">
        <v>5</v>
      </c>
      <c r="AG81" s="115">
        <v>6</v>
      </c>
      <c r="AH81" s="115">
        <v>7</v>
      </c>
      <c r="AI81" s="115">
        <v>8</v>
      </c>
      <c r="AJ81" s="115">
        <v>9</v>
      </c>
      <c r="AK81" s="115">
        <v>10</v>
      </c>
      <c r="AL81" s="115">
        <v>11</v>
      </c>
      <c r="AM81" s="115">
        <v>12</v>
      </c>
      <c r="AN81" s="115">
        <v>13</v>
      </c>
      <c r="AO81" s="115">
        <v>14</v>
      </c>
      <c r="AP81" s="115">
        <v>15</v>
      </c>
      <c r="AQ81" s="115">
        <v>16</v>
      </c>
      <c r="AR81" s="115">
        <v>17</v>
      </c>
      <c r="AS81" s="115">
        <v>18</v>
      </c>
      <c r="AT81" s="115">
        <v>19</v>
      </c>
      <c r="AU81" s="115">
        <v>20</v>
      </c>
      <c r="AV81" s="115">
        <v>21</v>
      </c>
      <c r="AW81" s="115">
        <v>22</v>
      </c>
      <c r="AX81" s="115">
        <v>23</v>
      </c>
      <c r="AY81" s="115">
        <v>24</v>
      </c>
      <c r="AZ81" s="115">
        <v>25</v>
      </c>
      <c r="BA81" s="115">
        <v>26</v>
      </c>
      <c r="BB81" s="115">
        <v>27</v>
      </c>
      <c r="BC81" s="115">
        <v>28</v>
      </c>
      <c r="BD81" s="115">
        <v>29</v>
      </c>
      <c r="BE81" s="115">
        <v>30</v>
      </c>
      <c r="BF81" s="115">
        <v>31</v>
      </c>
      <c r="BG81" s="115">
        <v>32</v>
      </c>
      <c r="BH81" s="115">
        <v>33</v>
      </c>
      <c r="BI81" s="115">
        <v>34</v>
      </c>
      <c r="BJ81" s="115">
        <v>35</v>
      </c>
      <c r="BK81" s="115">
        <v>36</v>
      </c>
      <c r="BL81" s="115">
        <v>37</v>
      </c>
      <c r="BM81" s="115">
        <v>38</v>
      </c>
      <c r="BN81" s="115">
        <v>39</v>
      </c>
      <c r="BO81" s="115">
        <v>40</v>
      </c>
    </row>
    <row r="82" spans="1:67">
      <c r="A82" s="116" t="s">
        <v>4706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16">
        <v>0</v>
      </c>
      <c r="J82" s="116">
        <v>0</v>
      </c>
      <c r="K82" s="116">
        <v>0</v>
      </c>
      <c r="L82" s="116">
        <v>0</v>
      </c>
      <c r="M82" s="116">
        <v>8</v>
      </c>
      <c r="N82" s="116">
        <v>26</v>
      </c>
      <c r="O82" s="116">
        <v>29</v>
      </c>
      <c r="P82" s="116">
        <v>20</v>
      </c>
      <c r="Q82" s="116">
        <v>22</v>
      </c>
      <c r="R82" s="116">
        <v>42</v>
      </c>
      <c r="S82" s="116">
        <v>58</v>
      </c>
      <c r="T82" s="116">
        <v>62</v>
      </c>
      <c r="U82" s="116">
        <v>67</v>
      </c>
      <c r="V82" s="116">
        <v>128</v>
      </c>
      <c r="W82" s="116">
        <v>156</v>
      </c>
      <c r="X82" s="116">
        <v>217</v>
      </c>
      <c r="Y82" s="116">
        <v>234</v>
      </c>
      <c r="Z82" s="116">
        <v>319</v>
      </c>
      <c r="AA82" s="116">
        <v>447</v>
      </c>
      <c r="AB82" s="116">
        <v>456</v>
      </c>
      <c r="AC82" s="116">
        <v>368</v>
      </c>
      <c r="AD82" s="116">
        <v>297</v>
      </c>
      <c r="AE82" s="116">
        <v>368</v>
      </c>
      <c r="AF82" s="116">
        <v>400</v>
      </c>
      <c r="AG82" s="116">
        <v>441</v>
      </c>
      <c r="AH82" s="116">
        <v>428</v>
      </c>
      <c r="AI82" s="116">
        <v>425</v>
      </c>
      <c r="AJ82" s="116">
        <v>391</v>
      </c>
      <c r="AK82" s="116">
        <v>408</v>
      </c>
      <c r="AL82" s="116">
        <v>405</v>
      </c>
      <c r="AM82" s="116">
        <v>366</v>
      </c>
      <c r="AN82" s="116">
        <v>358</v>
      </c>
      <c r="AO82" s="116">
        <v>338</v>
      </c>
      <c r="AP82" s="116">
        <v>303</v>
      </c>
      <c r="AQ82" s="116">
        <v>217</v>
      </c>
      <c r="AR82" s="116">
        <v>198</v>
      </c>
      <c r="AS82" s="116">
        <v>160</v>
      </c>
      <c r="AT82" s="116">
        <v>132</v>
      </c>
      <c r="AU82" s="116">
        <v>111</v>
      </c>
      <c r="AV82" s="116">
        <v>82</v>
      </c>
      <c r="AW82" s="116">
        <v>101</v>
      </c>
      <c r="AX82" s="116">
        <v>58</v>
      </c>
      <c r="AY82" s="116">
        <v>51</v>
      </c>
      <c r="AZ82" s="116">
        <v>38</v>
      </c>
      <c r="BA82" s="116">
        <v>14</v>
      </c>
      <c r="BB82" s="116">
        <v>5</v>
      </c>
      <c r="BC82" s="116">
        <v>4</v>
      </c>
      <c r="BD82" s="116">
        <v>2</v>
      </c>
      <c r="BE82" s="116">
        <v>0</v>
      </c>
      <c r="BF82" s="116">
        <v>0</v>
      </c>
      <c r="BG82" s="116">
        <v>0</v>
      </c>
      <c r="BH82" s="116">
        <v>0</v>
      </c>
      <c r="BI82" s="116">
        <v>0</v>
      </c>
      <c r="BJ82" s="116">
        <v>0</v>
      </c>
      <c r="BK82" s="116">
        <v>0</v>
      </c>
      <c r="BL82" s="116">
        <v>0</v>
      </c>
      <c r="BM82" s="116">
        <v>0</v>
      </c>
      <c r="BN82" s="116">
        <v>0</v>
      </c>
      <c r="BO82" s="116">
        <v>0</v>
      </c>
    </row>
    <row r="83" spans="1:67">
      <c r="A83" s="117" t="s">
        <v>4707</v>
      </c>
      <c r="B83" s="117">
        <v>0</v>
      </c>
      <c r="C83" s="117">
        <v>0</v>
      </c>
      <c r="D83" s="117">
        <v>0</v>
      </c>
      <c r="E83" s="117">
        <v>0</v>
      </c>
      <c r="F83" s="117">
        <v>0</v>
      </c>
      <c r="G83" s="117">
        <v>0</v>
      </c>
      <c r="H83" s="117">
        <v>0</v>
      </c>
      <c r="I83" s="117">
        <v>0</v>
      </c>
      <c r="J83" s="117">
        <v>0</v>
      </c>
      <c r="K83" s="117">
        <v>0</v>
      </c>
      <c r="L83" s="117">
        <v>0</v>
      </c>
      <c r="M83" s="117">
        <v>0</v>
      </c>
      <c r="N83" s="117">
        <v>0</v>
      </c>
      <c r="O83" s="117">
        <v>0</v>
      </c>
      <c r="P83" s="117">
        <v>48</v>
      </c>
      <c r="Q83" s="117">
        <v>96</v>
      </c>
      <c r="R83" s="117">
        <v>0</v>
      </c>
      <c r="S83" s="117">
        <v>48</v>
      </c>
      <c r="T83" s="117">
        <v>0</v>
      </c>
      <c r="U83" s="117">
        <v>72</v>
      </c>
      <c r="V83" s="117">
        <v>120</v>
      </c>
      <c r="W83" s="117">
        <v>192</v>
      </c>
      <c r="X83" s="117">
        <v>168</v>
      </c>
      <c r="Y83" s="117">
        <v>168</v>
      </c>
      <c r="Z83" s="117">
        <v>264</v>
      </c>
      <c r="AA83" s="117">
        <v>456</v>
      </c>
      <c r="AB83" s="117">
        <v>432</v>
      </c>
      <c r="AC83" s="117">
        <v>504</v>
      </c>
      <c r="AD83" s="117">
        <v>480</v>
      </c>
      <c r="AE83" s="117">
        <v>480</v>
      </c>
      <c r="AF83" s="117">
        <v>288</v>
      </c>
      <c r="AG83" s="117">
        <v>168</v>
      </c>
      <c r="AH83" s="117">
        <v>432</v>
      </c>
      <c r="AI83" s="117">
        <v>552</v>
      </c>
      <c r="AJ83" s="117">
        <v>288</v>
      </c>
      <c r="AK83" s="117">
        <v>480</v>
      </c>
      <c r="AL83" s="117">
        <v>432</v>
      </c>
      <c r="AM83" s="117">
        <v>408</v>
      </c>
      <c r="AN83" s="117">
        <v>432</v>
      </c>
      <c r="AO83" s="117">
        <v>312</v>
      </c>
      <c r="AP83" s="117">
        <v>192</v>
      </c>
      <c r="AQ83" s="117">
        <v>288</v>
      </c>
      <c r="AR83" s="117">
        <v>432</v>
      </c>
      <c r="AS83" s="117">
        <v>312</v>
      </c>
      <c r="AT83" s="117">
        <v>96</v>
      </c>
      <c r="AU83" s="117">
        <v>72</v>
      </c>
      <c r="AV83" s="117">
        <v>24</v>
      </c>
      <c r="AW83" s="117">
        <v>0</v>
      </c>
      <c r="AX83" s="117">
        <v>24</v>
      </c>
      <c r="AY83" s="117">
        <v>0</v>
      </c>
      <c r="AZ83" s="117">
        <v>0</v>
      </c>
      <c r="BA83" s="117">
        <v>0</v>
      </c>
      <c r="BB83" s="117">
        <v>0</v>
      </c>
      <c r="BC83" s="117">
        <v>0</v>
      </c>
      <c r="BD83" s="117">
        <v>0</v>
      </c>
      <c r="BE83" s="117">
        <v>0</v>
      </c>
      <c r="BF83" s="117">
        <v>0</v>
      </c>
      <c r="BG83" s="117">
        <v>0</v>
      </c>
      <c r="BH83" s="117">
        <v>0</v>
      </c>
      <c r="BI83" s="117">
        <v>0</v>
      </c>
      <c r="BJ83" s="117">
        <v>0</v>
      </c>
      <c r="BK83" s="117">
        <v>0</v>
      </c>
      <c r="BL83" s="117">
        <v>0</v>
      </c>
      <c r="BM83" s="117">
        <v>0</v>
      </c>
      <c r="BN83" s="117">
        <v>0</v>
      </c>
      <c r="BO83" s="117">
        <v>0</v>
      </c>
    </row>
    <row r="84" spans="1:67">
      <c r="A84" s="117" t="s">
        <v>4708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18">
        <v>0</v>
      </c>
      <c r="K84" s="118">
        <v>0</v>
      </c>
      <c r="L84" s="118">
        <v>0</v>
      </c>
      <c r="M84" s="118">
        <v>0</v>
      </c>
      <c r="N84" s="118">
        <v>0</v>
      </c>
      <c r="O84" s="118">
        <v>0.48899999999999999</v>
      </c>
      <c r="P84" s="118">
        <v>0.81299999999999994</v>
      </c>
      <c r="Q84" s="118">
        <v>1.9179999999999999</v>
      </c>
      <c r="R84" s="118">
        <v>3.4790000000000001</v>
      </c>
      <c r="S84" s="118">
        <v>2.794</v>
      </c>
      <c r="T84" s="118">
        <v>2.9340000000000002</v>
      </c>
      <c r="U84" s="118">
        <v>3.234</v>
      </c>
      <c r="V84" s="118">
        <v>4.194</v>
      </c>
      <c r="W84" s="118">
        <v>6.2839999999999998</v>
      </c>
      <c r="X84" s="118">
        <v>7.8579999999999997</v>
      </c>
      <c r="Y84" s="118">
        <v>6.4779999999999998</v>
      </c>
      <c r="Z84" s="118">
        <v>10.587</v>
      </c>
      <c r="AA84" s="118">
        <v>14.754</v>
      </c>
      <c r="AB84" s="118">
        <v>21.094000000000001</v>
      </c>
      <c r="AC84" s="118">
        <v>17.477</v>
      </c>
      <c r="AD84" s="118">
        <v>30.093</v>
      </c>
      <c r="AE84" s="118">
        <v>34.387999999999998</v>
      </c>
      <c r="AF84" s="118">
        <v>31.638000000000002</v>
      </c>
      <c r="AG84" s="118">
        <v>35.110999999999997</v>
      </c>
      <c r="AH84" s="118">
        <v>37.292999999999999</v>
      </c>
      <c r="AI84" s="118">
        <v>36.548000000000002</v>
      </c>
      <c r="AJ84" s="118">
        <v>36.521999999999998</v>
      </c>
      <c r="AK84" s="118">
        <v>41.261000000000003</v>
      </c>
      <c r="AL84" s="118">
        <v>48.953000000000003</v>
      </c>
      <c r="AM84" s="118">
        <v>45.326999999999998</v>
      </c>
      <c r="AN84" s="118">
        <v>53.78</v>
      </c>
      <c r="AO84" s="118">
        <v>58.578000000000003</v>
      </c>
      <c r="AP84" s="118">
        <v>69.384</v>
      </c>
      <c r="AQ84" s="118">
        <v>47.59</v>
      </c>
      <c r="AR84" s="118">
        <v>60.325000000000003</v>
      </c>
      <c r="AS84" s="118">
        <v>60.524000000000001</v>
      </c>
      <c r="AT84" s="118">
        <v>51.905000000000001</v>
      </c>
      <c r="AU84" s="118">
        <v>43.883000000000003</v>
      </c>
      <c r="AV84" s="118">
        <v>41.308</v>
      </c>
      <c r="AW84" s="118">
        <v>51.06</v>
      </c>
      <c r="AX84" s="118">
        <v>29.994</v>
      </c>
      <c r="AY84" s="118">
        <v>29.687999999999999</v>
      </c>
      <c r="AZ84" s="118">
        <v>22.882000000000001</v>
      </c>
      <c r="BA84" s="118">
        <v>8.3800000000000008</v>
      </c>
      <c r="BB84" s="118">
        <v>2.9209999999999998</v>
      </c>
      <c r="BC84" s="118">
        <v>2.988</v>
      </c>
      <c r="BD84" s="118">
        <v>1.659</v>
      </c>
      <c r="BE84" s="118">
        <v>0</v>
      </c>
      <c r="BF84" s="118">
        <v>0</v>
      </c>
      <c r="BG84" s="118">
        <v>0</v>
      </c>
      <c r="BH84" s="118">
        <v>0</v>
      </c>
      <c r="BI84" s="118">
        <v>0</v>
      </c>
      <c r="BJ84" s="118">
        <v>0</v>
      </c>
      <c r="BK84" s="118">
        <v>0</v>
      </c>
      <c r="BL84" s="118">
        <v>0</v>
      </c>
      <c r="BM84" s="118">
        <v>0</v>
      </c>
      <c r="BN84" s="118">
        <v>0</v>
      </c>
      <c r="BO84" s="118">
        <v>0</v>
      </c>
    </row>
    <row r="85" spans="1:67">
      <c r="A85" s="117" t="s">
        <v>4709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</v>
      </c>
      <c r="I85" s="118">
        <v>0</v>
      </c>
      <c r="J85" s="118">
        <v>0</v>
      </c>
      <c r="K85" s="118">
        <v>0</v>
      </c>
      <c r="L85" s="118">
        <v>0</v>
      </c>
      <c r="M85" s="118">
        <v>0</v>
      </c>
      <c r="N85" s="118">
        <v>0</v>
      </c>
      <c r="O85" s="118">
        <v>0.80300000000000005</v>
      </c>
      <c r="P85" s="118">
        <v>1.278</v>
      </c>
      <c r="Q85" s="118">
        <v>2.504</v>
      </c>
      <c r="R85" s="118">
        <v>2.7629999999999999</v>
      </c>
      <c r="S85" s="118">
        <v>2.98</v>
      </c>
      <c r="T85" s="118">
        <v>2.4860000000000002</v>
      </c>
      <c r="U85" s="118">
        <v>2.8119999999999998</v>
      </c>
      <c r="V85" s="118">
        <v>3.2069999999999999</v>
      </c>
      <c r="W85" s="118">
        <v>5.2960000000000003</v>
      </c>
      <c r="X85" s="118">
        <v>5.9349999999999996</v>
      </c>
      <c r="Y85" s="118">
        <v>6.5990000000000002</v>
      </c>
      <c r="Z85" s="118">
        <v>9.0640000000000001</v>
      </c>
      <c r="AA85" s="118">
        <v>13.243</v>
      </c>
      <c r="AB85" s="118">
        <v>13.843</v>
      </c>
      <c r="AC85" s="118">
        <v>12.826000000000001</v>
      </c>
      <c r="AD85" s="118">
        <v>19.274999999999999</v>
      </c>
      <c r="AE85" s="118">
        <v>19.513000000000002</v>
      </c>
      <c r="AF85" s="118">
        <v>16.773</v>
      </c>
      <c r="AG85" s="118">
        <v>18.635999999999999</v>
      </c>
      <c r="AH85" s="118">
        <v>21.475000000000001</v>
      </c>
      <c r="AI85" s="118">
        <v>20.800999999999998</v>
      </c>
      <c r="AJ85" s="118">
        <v>21.45</v>
      </c>
      <c r="AK85" s="118">
        <v>26.768000000000001</v>
      </c>
      <c r="AL85" s="118">
        <v>30.085999999999999</v>
      </c>
      <c r="AM85" s="118">
        <v>22.533999999999999</v>
      </c>
      <c r="AN85" s="118">
        <v>32.905000000000001</v>
      </c>
      <c r="AO85" s="118">
        <v>30.721</v>
      </c>
      <c r="AP85" s="118">
        <v>35.087000000000003</v>
      </c>
      <c r="AQ85" s="118">
        <v>27.111000000000001</v>
      </c>
      <c r="AR85" s="118">
        <v>26.504000000000001</v>
      </c>
      <c r="AS85" s="118">
        <v>26.065000000000001</v>
      </c>
      <c r="AT85" s="118">
        <v>17.350000000000001</v>
      </c>
      <c r="AU85" s="118">
        <v>18.114999999999998</v>
      </c>
      <c r="AV85" s="118">
        <v>11.670999999999999</v>
      </c>
      <c r="AW85" s="118">
        <v>10.583</v>
      </c>
      <c r="AX85" s="118">
        <v>6.8860000000000001</v>
      </c>
      <c r="AY85" s="118">
        <v>5.6609999999999996</v>
      </c>
      <c r="AZ85" s="118">
        <v>4.0830000000000002</v>
      </c>
      <c r="BA85" s="118">
        <v>1.333</v>
      </c>
      <c r="BB85" s="118">
        <v>0.15</v>
      </c>
      <c r="BC85" s="118">
        <v>0.64500000000000002</v>
      </c>
      <c r="BD85" s="118">
        <v>0</v>
      </c>
      <c r="BE85" s="118">
        <v>0</v>
      </c>
      <c r="BF85" s="118">
        <v>0</v>
      </c>
      <c r="BG85" s="118">
        <v>0</v>
      </c>
      <c r="BH85" s="118">
        <v>0</v>
      </c>
      <c r="BI85" s="118">
        <v>0</v>
      </c>
      <c r="BJ85" s="118">
        <v>0</v>
      </c>
      <c r="BK85" s="118">
        <v>0</v>
      </c>
      <c r="BL85" s="118">
        <v>0</v>
      </c>
      <c r="BM85" s="118">
        <v>0</v>
      </c>
      <c r="BN85" s="118">
        <v>0</v>
      </c>
      <c r="BO85" s="118">
        <v>0</v>
      </c>
    </row>
    <row r="86" spans="1:67">
      <c r="A86" s="117" t="s">
        <v>4710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  <c r="I86" s="118">
        <v>0</v>
      </c>
      <c r="J86" s="118">
        <v>0</v>
      </c>
      <c r="K86" s="118">
        <v>0</v>
      </c>
      <c r="L86" s="118">
        <v>0</v>
      </c>
      <c r="M86" s="118">
        <v>0</v>
      </c>
      <c r="N86" s="118">
        <v>0</v>
      </c>
      <c r="O86" s="118">
        <v>0.93100000000000005</v>
      </c>
      <c r="P86" s="118">
        <v>1.7969999999999999</v>
      </c>
      <c r="Q86" s="118">
        <v>4.3959999999999999</v>
      </c>
      <c r="R86" s="118">
        <v>8.1489999999999991</v>
      </c>
      <c r="S86" s="118">
        <v>6.1269999999999998</v>
      </c>
      <c r="T86" s="118">
        <v>6.8049999999999997</v>
      </c>
      <c r="U86" s="118">
        <v>6.27</v>
      </c>
      <c r="V86" s="118">
        <v>8.0449999999999999</v>
      </c>
      <c r="W86" s="118">
        <v>12.247999999999999</v>
      </c>
      <c r="X86" s="118">
        <v>14.82</v>
      </c>
      <c r="Y86" s="118">
        <v>11.058</v>
      </c>
      <c r="Z86" s="118">
        <v>15.568</v>
      </c>
      <c r="AA86" s="118">
        <v>20.036000000000001</v>
      </c>
      <c r="AB86" s="118">
        <v>31.337</v>
      </c>
      <c r="AC86" s="118">
        <v>25.56</v>
      </c>
      <c r="AD86" s="118">
        <v>37.207000000000001</v>
      </c>
      <c r="AE86" s="118">
        <v>49.228999999999999</v>
      </c>
      <c r="AF86" s="118">
        <v>47.154000000000003</v>
      </c>
      <c r="AG86" s="118">
        <v>49.594999999999999</v>
      </c>
      <c r="AH86" s="118">
        <v>50.676000000000002</v>
      </c>
      <c r="AI86" s="118">
        <v>40.648000000000003</v>
      </c>
      <c r="AJ86" s="118">
        <v>34.682000000000002</v>
      </c>
      <c r="AK86" s="118">
        <v>32.377000000000002</v>
      </c>
      <c r="AL86" s="118">
        <v>36.884999999999998</v>
      </c>
      <c r="AM86" s="118">
        <v>30.231999999999999</v>
      </c>
      <c r="AN86" s="118">
        <v>36.673999999999999</v>
      </c>
      <c r="AO86" s="118">
        <v>40.253999999999998</v>
      </c>
      <c r="AP86" s="118">
        <v>44.767000000000003</v>
      </c>
      <c r="AQ86" s="118">
        <v>27.553999999999998</v>
      </c>
      <c r="AR86" s="118">
        <v>33.886000000000003</v>
      </c>
      <c r="AS86" s="118">
        <v>35.4</v>
      </c>
      <c r="AT86" s="118">
        <v>30.484000000000002</v>
      </c>
      <c r="AU86" s="118">
        <v>26.646999999999998</v>
      </c>
      <c r="AV86" s="118">
        <v>22.943000000000001</v>
      </c>
      <c r="AW86" s="118">
        <v>31.393000000000001</v>
      </c>
      <c r="AX86" s="118">
        <v>17.466000000000001</v>
      </c>
      <c r="AY86" s="118">
        <v>17.934999999999999</v>
      </c>
      <c r="AZ86" s="118">
        <v>12.907999999999999</v>
      </c>
      <c r="BA86" s="118">
        <v>4.3899999999999997</v>
      </c>
      <c r="BB86" s="118">
        <v>1.7170000000000001</v>
      </c>
      <c r="BC86" s="118">
        <v>1.675</v>
      </c>
      <c r="BD86" s="118">
        <v>0.97399999999999998</v>
      </c>
      <c r="BE86" s="118">
        <v>0</v>
      </c>
      <c r="BF86" s="118">
        <v>0</v>
      </c>
      <c r="BG86" s="118">
        <v>0</v>
      </c>
      <c r="BH86" s="118">
        <v>0</v>
      </c>
      <c r="BI86" s="118">
        <v>0</v>
      </c>
      <c r="BJ86" s="118">
        <v>0</v>
      </c>
      <c r="BK86" s="118">
        <v>0</v>
      </c>
      <c r="BL86" s="118">
        <v>0</v>
      </c>
      <c r="BM86" s="118">
        <v>0</v>
      </c>
      <c r="BN86" s="118">
        <v>0</v>
      </c>
      <c r="BO86" s="118">
        <v>0</v>
      </c>
    </row>
    <row r="87" spans="1:67">
      <c r="A87" s="117" t="s">
        <v>4711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</v>
      </c>
      <c r="I87" s="118">
        <v>0</v>
      </c>
      <c r="J87" s="118">
        <v>0</v>
      </c>
      <c r="K87" s="118">
        <v>0</v>
      </c>
      <c r="L87" s="118">
        <v>0</v>
      </c>
      <c r="M87" s="118">
        <v>0</v>
      </c>
      <c r="N87" s="118">
        <v>0</v>
      </c>
      <c r="O87" s="118">
        <v>0.223</v>
      </c>
      <c r="P87" s="118">
        <v>0.53500000000000003</v>
      </c>
      <c r="Q87" s="118">
        <v>1.3069999999999999</v>
      </c>
      <c r="R87" s="118">
        <v>3.548</v>
      </c>
      <c r="S87" s="118">
        <v>2.056</v>
      </c>
      <c r="T87" s="118">
        <v>3.109</v>
      </c>
      <c r="U87" s="118">
        <v>2.7629999999999999</v>
      </c>
      <c r="V87" s="118">
        <v>4.8449999999999998</v>
      </c>
      <c r="W87" s="118">
        <v>4.1180000000000003</v>
      </c>
      <c r="X87" s="118">
        <v>6.98</v>
      </c>
      <c r="Y87" s="118">
        <v>5.5069999999999997</v>
      </c>
      <c r="Z87" s="118">
        <v>5.3259999999999996</v>
      </c>
      <c r="AA87" s="118">
        <v>6.9059999999999997</v>
      </c>
      <c r="AB87" s="118">
        <v>14.073</v>
      </c>
      <c r="AC87" s="118">
        <v>10.625999999999999</v>
      </c>
      <c r="AD87" s="118">
        <v>18.378</v>
      </c>
      <c r="AE87" s="118">
        <v>19.151</v>
      </c>
      <c r="AF87" s="118">
        <v>17.440999999999999</v>
      </c>
      <c r="AG87" s="118">
        <v>19.103000000000002</v>
      </c>
      <c r="AH87" s="118">
        <v>22.206</v>
      </c>
      <c r="AI87" s="118">
        <v>21.745999999999999</v>
      </c>
      <c r="AJ87" s="118">
        <v>15.513</v>
      </c>
      <c r="AK87" s="118">
        <v>9.2349999999999994</v>
      </c>
      <c r="AL87" s="118">
        <v>11.558</v>
      </c>
      <c r="AM87" s="118">
        <v>12.815</v>
      </c>
      <c r="AN87" s="118">
        <v>14.22</v>
      </c>
      <c r="AO87" s="118">
        <v>18.04</v>
      </c>
      <c r="AP87" s="118">
        <v>19.943000000000001</v>
      </c>
      <c r="AQ87" s="118">
        <v>12.930999999999999</v>
      </c>
      <c r="AR87" s="118">
        <v>18.137</v>
      </c>
      <c r="AS87" s="118">
        <v>21.675000000000001</v>
      </c>
      <c r="AT87" s="118">
        <v>24.061</v>
      </c>
      <c r="AU87" s="118">
        <v>13.353999999999999</v>
      </c>
      <c r="AV87" s="118">
        <v>16.335000000000001</v>
      </c>
      <c r="AW87" s="118">
        <v>24.417000000000002</v>
      </c>
      <c r="AX87" s="118">
        <v>12.747999999999999</v>
      </c>
      <c r="AY87" s="118">
        <v>12.944000000000001</v>
      </c>
      <c r="AZ87" s="118">
        <v>11.355</v>
      </c>
      <c r="BA87" s="118">
        <v>5.1859999999999999</v>
      </c>
      <c r="BB87" s="118">
        <v>2.46</v>
      </c>
      <c r="BC87" s="118">
        <v>1.0720000000000001</v>
      </c>
      <c r="BD87" s="118">
        <v>0.75600000000000001</v>
      </c>
      <c r="BE87" s="118">
        <v>0</v>
      </c>
      <c r="BF87" s="118">
        <v>0</v>
      </c>
      <c r="BG87" s="118">
        <v>0</v>
      </c>
      <c r="BH87" s="118">
        <v>0</v>
      </c>
      <c r="BI87" s="118">
        <v>0</v>
      </c>
      <c r="BJ87" s="118">
        <v>0</v>
      </c>
      <c r="BK87" s="118">
        <v>0</v>
      </c>
      <c r="BL87" s="118">
        <v>0</v>
      </c>
      <c r="BM87" s="118">
        <v>0</v>
      </c>
      <c r="BN87" s="118">
        <v>0</v>
      </c>
      <c r="BO87" s="118">
        <v>0</v>
      </c>
    </row>
    <row r="88" spans="1:67">
      <c r="A88" s="119" t="s">
        <v>4712</v>
      </c>
      <c r="B88" s="120">
        <v>0</v>
      </c>
      <c r="C88" s="120">
        <v>0</v>
      </c>
      <c r="D88" s="120">
        <v>0</v>
      </c>
      <c r="E88" s="120">
        <v>0</v>
      </c>
      <c r="F88" s="120">
        <v>0</v>
      </c>
      <c r="G88" s="120">
        <v>0</v>
      </c>
      <c r="H88" s="120">
        <v>0</v>
      </c>
      <c r="I88" s="120">
        <v>0</v>
      </c>
      <c r="J88" s="120">
        <v>0</v>
      </c>
      <c r="K88" s="120">
        <v>0</v>
      </c>
      <c r="L88" s="120">
        <v>0</v>
      </c>
      <c r="M88" s="120">
        <v>0</v>
      </c>
      <c r="N88" s="120">
        <v>0</v>
      </c>
      <c r="O88" s="120">
        <v>0.22900000000000001</v>
      </c>
      <c r="P88" s="120">
        <v>0.55300000000000005</v>
      </c>
      <c r="Q88" s="120">
        <v>1.1599999999999999</v>
      </c>
      <c r="R88" s="120">
        <v>2.048</v>
      </c>
      <c r="S88" s="120">
        <v>1.657</v>
      </c>
      <c r="T88" s="120">
        <v>1.641</v>
      </c>
      <c r="U88" s="120">
        <v>2.17</v>
      </c>
      <c r="V88" s="120">
        <v>2.3639999999999999</v>
      </c>
      <c r="W88" s="120">
        <v>2.6989999999999998</v>
      </c>
      <c r="X88" s="120">
        <v>4.0890000000000004</v>
      </c>
      <c r="Y88" s="120">
        <v>3.7639999999999998</v>
      </c>
      <c r="Z88" s="120">
        <v>3.6269999999999998</v>
      </c>
      <c r="AA88" s="120">
        <v>4.9589999999999996</v>
      </c>
      <c r="AB88" s="120">
        <v>7.8869999999999996</v>
      </c>
      <c r="AC88" s="120">
        <v>4.5789999999999997</v>
      </c>
      <c r="AD88" s="120">
        <v>10.462</v>
      </c>
      <c r="AE88" s="120">
        <v>8.9250000000000007</v>
      </c>
      <c r="AF88" s="120">
        <v>6.4290000000000003</v>
      </c>
      <c r="AG88" s="120">
        <v>5.1849999999999996</v>
      </c>
      <c r="AH88" s="120">
        <v>7.9779999999999998</v>
      </c>
      <c r="AI88" s="120">
        <v>5.0599999999999996</v>
      </c>
      <c r="AJ88" s="120">
        <v>4.7549999999999999</v>
      </c>
      <c r="AK88" s="120">
        <v>3.8530000000000002</v>
      </c>
      <c r="AL88" s="120">
        <v>4.2519999999999998</v>
      </c>
      <c r="AM88" s="120">
        <v>2.238</v>
      </c>
      <c r="AN88" s="120">
        <v>3.1240000000000001</v>
      </c>
      <c r="AO88" s="120">
        <v>3.0449999999999999</v>
      </c>
      <c r="AP88" s="120">
        <v>3.0129999999999999</v>
      </c>
      <c r="AQ88" s="120">
        <v>0.52300000000000002</v>
      </c>
      <c r="AR88" s="120">
        <v>0.97399999999999998</v>
      </c>
      <c r="AS88" s="120">
        <v>0.499</v>
      </c>
      <c r="AT88" s="120">
        <v>1.1479999999999999</v>
      </c>
      <c r="AU88" s="120">
        <v>0.76400000000000001</v>
      </c>
      <c r="AV88" s="120">
        <v>1.2250000000000001</v>
      </c>
      <c r="AW88" s="120">
        <v>0.77200000000000002</v>
      </c>
      <c r="AX88" s="120">
        <v>0.30399999999999999</v>
      </c>
      <c r="AY88" s="120">
        <v>0.61299999999999999</v>
      </c>
      <c r="AZ88" s="120">
        <v>0.45700000000000002</v>
      </c>
      <c r="BA88" s="120">
        <v>0.15</v>
      </c>
      <c r="BB88" s="120">
        <v>0</v>
      </c>
      <c r="BC88" s="120">
        <v>0</v>
      </c>
      <c r="BD88" s="120">
        <v>0</v>
      </c>
      <c r="BE88" s="120">
        <v>0</v>
      </c>
      <c r="BF88" s="120">
        <v>0</v>
      </c>
      <c r="BG88" s="120">
        <v>0</v>
      </c>
      <c r="BH88" s="120">
        <v>0</v>
      </c>
      <c r="BI88" s="120">
        <v>0</v>
      </c>
      <c r="BJ88" s="120">
        <v>0</v>
      </c>
      <c r="BK88" s="120">
        <v>0</v>
      </c>
      <c r="BL88" s="120">
        <v>0</v>
      </c>
      <c r="BM88" s="120">
        <v>0</v>
      </c>
      <c r="BN88" s="120">
        <v>0</v>
      </c>
      <c r="BO88" s="120">
        <v>0</v>
      </c>
    </row>
    <row r="90" spans="1:67">
      <c r="A90" s="110" t="s">
        <v>4544</v>
      </c>
      <c r="B90" s="111" t="s">
        <v>4720</v>
      </c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2"/>
      <c r="BK90" s="112"/>
      <c r="BL90" s="112"/>
      <c r="BM90" s="112"/>
      <c r="BN90" s="112"/>
      <c r="BO90" s="112"/>
    </row>
    <row r="91" spans="1:67">
      <c r="A91" s="113" t="s">
        <v>1255</v>
      </c>
      <c r="B91" s="114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2"/>
      <c r="BK91" s="112"/>
      <c r="BL91" s="112"/>
      <c r="BM91" s="112"/>
      <c r="BN91" s="112"/>
      <c r="BO91" s="112"/>
    </row>
    <row r="92" spans="1:67">
      <c r="A92" s="115" t="s">
        <v>4705</v>
      </c>
      <c r="B92" s="115">
        <v>-25</v>
      </c>
      <c r="C92" s="115">
        <v>-24</v>
      </c>
      <c r="D92" s="115">
        <v>-23</v>
      </c>
      <c r="E92" s="115">
        <v>-22</v>
      </c>
      <c r="F92" s="115">
        <v>-21</v>
      </c>
      <c r="G92" s="115">
        <v>-20</v>
      </c>
      <c r="H92" s="115">
        <v>-19</v>
      </c>
      <c r="I92" s="115">
        <v>-18</v>
      </c>
      <c r="J92" s="115">
        <v>-17</v>
      </c>
      <c r="K92" s="115">
        <v>-16</v>
      </c>
      <c r="L92" s="115">
        <v>-15</v>
      </c>
      <c r="M92" s="115">
        <v>-14</v>
      </c>
      <c r="N92" s="115">
        <v>-13</v>
      </c>
      <c r="O92" s="115">
        <v>-12</v>
      </c>
      <c r="P92" s="115">
        <v>-11</v>
      </c>
      <c r="Q92" s="115">
        <v>-10</v>
      </c>
      <c r="R92" s="115">
        <v>-9</v>
      </c>
      <c r="S92" s="115">
        <v>-8</v>
      </c>
      <c r="T92" s="115">
        <v>-7</v>
      </c>
      <c r="U92" s="115">
        <v>-6</v>
      </c>
      <c r="V92" s="115">
        <v>-5</v>
      </c>
      <c r="W92" s="115">
        <v>-4</v>
      </c>
      <c r="X92" s="115">
        <v>-3</v>
      </c>
      <c r="Y92" s="115">
        <v>-2</v>
      </c>
      <c r="Z92" s="115">
        <v>-1</v>
      </c>
      <c r="AA92" s="115">
        <v>0</v>
      </c>
      <c r="AB92" s="115">
        <v>1</v>
      </c>
      <c r="AC92" s="115">
        <v>2</v>
      </c>
      <c r="AD92" s="115">
        <v>3</v>
      </c>
      <c r="AE92" s="115">
        <v>4</v>
      </c>
      <c r="AF92" s="115">
        <v>5</v>
      </c>
      <c r="AG92" s="115">
        <v>6</v>
      </c>
      <c r="AH92" s="115">
        <v>7</v>
      </c>
      <c r="AI92" s="115">
        <v>8</v>
      </c>
      <c r="AJ92" s="115">
        <v>9</v>
      </c>
      <c r="AK92" s="115">
        <v>10</v>
      </c>
      <c r="AL92" s="115">
        <v>11</v>
      </c>
      <c r="AM92" s="115">
        <v>12</v>
      </c>
      <c r="AN92" s="115">
        <v>13</v>
      </c>
      <c r="AO92" s="115">
        <v>14</v>
      </c>
      <c r="AP92" s="115">
        <v>15</v>
      </c>
      <c r="AQ92" s="115">
        <v>16</v>
      </c>
      <c r="AR92" s="115">
        <v>17</v>
      </c>
      <c r="AS92" s="115">
        <v>18</v>
      </c>
      <c r="AT92" s="115">
        <v>19</v>
      </c>
      <c r="AU92" s="115">
        <v>20</v>
      </c>
      <c r="AV92" s="115">
        <v>21</v>
      </c>
      <c r="AW92" s="115">
        <v>22</v>
      </c>
      <c r="AX92" s="115">
        <v>23</v>
      </c>
      <c r="AY92" s="115">
        <v>24</v>
      </c>
      <c r="AZ92" s="115">
        <v>25</v>
      </c>
      <c r="BA92" s="115">
        <v>26</v>
      </c>
      <c r="BB92" s="115">
        <v>27</v>
      </c>
      <c r="BC92" s="115">
        <v>28</v>
      </c>
      <c r="BD92" s="115">
        <v>29</v>
      </c>
      <c r="BE92" s="115">
        <v>30</v>
      </c>
      <c r="BF92" s="115">
        <v>31</v>
      </c>
      <c r="BG92" s="115">
        <v>32</v>
      </c>
      <c r="BH92" s="115">
        <v>33</v>
      </c>
      <c r="BI92" s="115">
        <v>34</v>
      </c>
      <c r="BJ92" s="115">
        <v>35</v>
      </c>
      <c r="BK92" s="115">
        <v>36</v>
      </c>
      <c r="BL92" s="115">
        <v>37</v>
      </c>
      <c r="BM92" s="115">
        <v>38</v>
      </c>
      <c r="BN92" s="115">
        <v>39</v>
      </c>
      <c r="BO92" s="115">
        <v>40</v>
      </c>
    </row>
    <row r="93" spans="1:67">
      <c r="A93" s="116" t="s">
        <v>4706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0</v>
      </c>
      <c r="J93" s="116">
        <v>0</v>
      </c>
      <c r="K93" s="116">
        <v>0</v>
      </c>
      <c r="L93" s="116">
        <v>11</v>
      </c>
      <c r="M93" s="116">
        <v>16</v>
      </c>
      <c r="N93" s="116">
        <v>31</v>
      </c>
      <c r="O93" s="116">
        <v>14</v>
      </c>
      <c r="P93" s="116">
        <v>31</v>
      </c>
      <c r="Q93" s="116">
        <v>41</v>
      </c>
      <c r="R93" s="116">
        <v>73</v>
      </c>
      <c r="S93" s="116">
        <v>91</v>
      </c>
      <c r="T93" s="116">
        <v>122</v>
      </c>
      <c r="U93" s="116">
        <v>119</v>
      </c>
      <c r="V93" s="116">
        <v>139</v>
      </c>
      <c r="W93" s="116">
        <v>177</v>
      </c>
      <c r="X93" s="116">
        <v>163</v>
      </c>
      <c r="Y93" s="116">
        <v>218</v>
      </c>
      <c r="Z93" s="116">
        <v>268</v>
      </c>
      <c r="AA93" s="116">
        <v>466</v>
      </c>
      <c r="AB93" s="116">
        <v>350</v>
      </c>
      <c r="AC93" s="116">
        <v>349</v>
      </c>
      <c r="AD93" s="116">
        <v>416</v>
      </c>
      <c r="AE93" s="116">
        <v>437</v>
      </c>
      <c r="AF93" s="116">
        <v>431</v>
      </c>
      <c r="AG93" s="116">
        <v>430</v>
      </c>
      <c r="AH93" s="116">
        <v>385</v>
      </c>
      <c r="AI93" s="116">
        <v>403</v>
      </c>
      <c r="AJ93" s="116">
        <v>399</v>
      </c>
      <c r="AK93" s="116">
        <v>392</v>
      </c>
      <c r="AL93" s="116">
        <v>409</v>
      </c>
      <c r="AM93" s="116">
        <v>397</v>
      </c>
      <c r="AN93" s="116">
        <v>386</v>
      </c>
      <c r="AO93" s="116">
        <v>350</v>
      </c>
      <c r="AP93" s="116">
        <v>305</v>
      </c>
      <c r="AQ93" s="116">
        <v>209</v>
      </c>
      <c r="AR93" s="116">
        <v>161</v>
      </c>
      <c r="AS93" s="116">
        <v>137</v>
      </c>
      <c r="AT93" s="116">
        <v>94</v>
      </c>
      <c r="AU93" s="116">
        <v>80</v>
      </c>
      <c r="AV93" s="116">
        <v>74</v>
      </c>
      <c r="AW93" s="116">
        <v>54</v>
      </c>
      <c r="AX93" s="116">
        <v>31</v>
      </c>
      <c r="AY93" s="116">
        <v>29</v>
      </c>
      <c r="AZ93" s="116">
        <v>25</v>
      </c>
      <c r="BA93" s="116">
        <v>17</v>
      </c>
      <c r="BB93" s="116">
        <v>11</v>
      </c>
      <c r="BC93" s="116">
        <v>14</v>
      </c>
      <c r="BD93" s="116">
        <v>4</v>
      </c>
      <c r="BE93" s="116">
        <v>1</v>
      </c>
      <c r="BF93" s="116">
        <v>0</v>
      </c>
      <c r="BG93" s="116">
        <v>0</v>
      </c>
      <c r="BH93" s="116">
        <v>0</v>
      </c>
      <c r="BI93" s="116">
        <v>0</v>
      </c>
      <c r="BJ93" s="116">
        <v>0</v>
      </c>
      <c r="BK93" s="116">
        <v>0</v>
      </c>
      <c r="BL93" s="116">
        <v>0</v>
      </c>
      <c r="BM93" s="116">
        <v>0</v>
      </c>
      <c r="BN93" s="116">
        <v>0</v>
      </c>
      <c r="BO93" s="116">
        <v>0</v>
      </c>
    </row>
    <row r="94" spans="1:67">
      <c r="A94" s="117" t="s">
        <v>4707</v>
      </c>
      <c r="B94" s="117">
        <v>0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</v>
      </c>
      <c r="M94" s="117">
        <v>0</v>
      </c>
      <c r="N94" s="117">
        <v>0</v>
      </c>
      <c r="O94" s="117">
        <v>24</v>
      </c>
      <c r="P94" s="117">
        <v>48</v>
      </c>
      <c r="Q94" s="117">
        <v>48</v>
      </c>
      <c r="R94" s="117">
        <v>48</v>
      </c>
      <c r="S94" s="117">
        <v>168</v>
      </c>
      <c r="T94" s="117">
        <v>24</v>
      </c>
      <c r="U94" s="117">
        <v>168</v>
      </c>
      <c r="V94" s="117">
        <v>144</v>
      </c>
      <c r="W94" s="117">
        <v>96</v>
      </c>
      <c r="X94" s="117">
        <v>192</v>
      </c>
      <c r="Y94" s="117">
        <v>168</v>
      </c>
      <c r="Z94" s="117">
        <v>240</v>
      </c>
      <c r="AA94" s="117">
        <v>504</v>
      </c>
      <c r="AB94" s="117">
        <v>384</v>
      </c>
      <c r="AC94" s="117">
        <v>336</v>
      </c>
      <c r="AD94" s="117">
        <v>384</v>
      </c>
      <c r="AE94" s="117">
        <v>504</v>
      </c>
      <c r="AF94" s="117">
        <v>288</v>
      </c>
      <c r="AG94" s="117">
        <v>456</v>
      </c>
      <c r="AH94" s="117">
        <v>384</v>
      </c>
      <c r="AI94" s="117">
        <v>408</v>
      </c>
      <c r="AJ94" s="117">
        <v>576</v>
      </c>
      <c r="AK94" s="117">
        <v>408</v>
      </c>
      <c r="AL94" s="117">
        <v>504</v>
      </c>
      <c r="AM94" s="117">
        <v>384</v>
      </c>
      <c r="AN94" s="117">
        <v>432</v>
      </c>
      <c r="AO94" s="117">
        <v>336</v>
      </c>
      <c r="AP94" s="117">
        <v>264</v>
      </c>
      <c r="AQ94" s="117">
        <v>240</v>
      </c>
      <c r="AR94" s="117">
        <v>264</v>
      </c>
      <c r="AS94" s="117">
        <v>144</v>
      </c>
      <c r="AT94" s="117">
        <v>24</v>
      </c>
      <c r="AU94" s="117">
        <v>24</v>
      </c>
      <c r="AV94" s="117">
        <v>72</v>
      </c>
      <c r="AW94" s="117">
        <v>48</v>
      </c>
      <c r="AX94" s="117">
        <v>24</v>
      </c>
      <c r="AY94" s="117">
        <v>0</v>
      </c>
      <c r="AZ94" s="117">
        <v>0</v>
      </c>
      <c r="BA94" s="117">
        <v>0</v>
      </c>
      <c r="BB94" s="117">
        <v>0</v>
      </c>
      <c r="BC94" s="117">
        <v>0</v>
      </c>
      <c r="BD94" s="117">
        <v>0</v>
      </c>
      <c r="BE94" s="117">
        <v>0</v>
      </c>
      <c r="BF94" s="117">
        <v>0</v>
      </c>
      <c r="BG94" s="117">
        <v>0</v>
      </c>
      <c r="BH94" s="117">
        <v>0</v>
      </c>
      <c r="BI94" s="117">
        <v>0</v>
      </c>
      <c r="BJ94" s="117">
        <v>0</v>
      </c>
      <c r="BK94" s="117">
        <v>0</v>
      </c>
      <c r="BL94" s="117">
        <v>0</v>
      </c>
      <c r="BM94" s="117">
        <v>0</v>
      </c>
      <c r="BN94" s="117">
        <v>0</v>
      </c>
      <c r="BO94" s="117">
        <v>0</v>
      </c>
    </row>
    <row r="95" spans="1:67">
      <c r="A95" s="117" t="s">
        <v>4708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  <c r="I95" s="118">
        <v>0</v>
      </c>
      <c r="J95" s="118">
        <v>0</v>
      </c>
      <c r="K95" s="118">
        <v>0</v>
      </c>
      <c r="L95" s="118">
        <v>0</v>
      </c>
      <c r="M95" s="118">
        <v>0.437</v>
      </c>
      <c r="N95" s="118">
        <v>0</v>
      </c>
      <c r="O95" s="118">
        <v>0.53800000000000003</v>
      </c>
      <c r="P95" s="118">
        <v>1.107</v>
      </c>
      <c r="Q95" s="118">
        <v>0.78900000000000003</v>
      </c>
      <c r="R95" s="118">
        <v>1.8320000000000001</v>
      </c>
      <c r="S95" s="118">
        <v>2.16</v>
      </c>
      <c r="T95" s="118">
        <v>7.3940000000000001</v>
      </c>
      <c r="U95" s="118">
        <v>5.5209999999999999</v>
      </c>
      <c r="V95" s="118">
        <v>5.383</v>
      </c>
      <c r="W95" s="118">
        <v>5.0030000000000001</v>
      </c>
      <c r="X95" s="118">
        <v>5.1180000000000003</v>
      </c>
      <c r="Y95" s="118">
        <v>3.851</v>
      </c>
      <c r="Z95" s="118">
        <v>5.7560000000000002</v>
      </c>
      <c r="AA95" s="118">
        <v>12.840999999999999</v>
      </c>
      <c r="AB95" s="118">
        <v>13.259</v>
      </c>
      <c r="AC95" s="118">
        <v>13.637</v>
      </c>
      <c r="AD95" s="118">
        <v>20.605</v>
      </c>
      <c r="AE95" s="118">
        <v>17.472999999999999</v>
      </c>
      <c r="AF95" s="118">
        <v>20.803999999999998</v>
      </c>
      <c r="AG95" s="118">
        <v>23.603000000000002</v>
      </c>
      <c r="AH95" s="118">
        <v>22.422000000000001</v>
      </c>
      <c r="AI95" s="118">
        <v>29.928000000000001</v>
      </c>
      <c r="AJ95" s="118">
        <v>34.542000000000002</v>
      </c>
      <c r="AK95" s="118">
        <v>43.692999999999998</v>
      </c>
      <c r="AL95" s="118">
        <v>54.054000000000002</v>
      </c>
      <c r="AM95" s="118">
        <v>65.034000000000006</v>
      </c>
      <c r="AN95" s="118">
        <v>63.082000000000001</v>
      </c>
      <c r="AO95" s="118">
        <v>59.725000000000001</v>
      </c>
      <c r="AP95" s="118">
        <v>71.679000000000002</v>
      </c>
      <c r="AQ95" s="118">
        <v>51.743000000000002</v>
      </c>
      <c r="AR95" s="118">
        <v>51.408000000000001</v>
      </c>
      <c r="AS95" s="118">
        <v>44.456000000000003</v>
      </c>
      <c r="AT95" s="118">
        <v>35.738</v>
      </c>
      <c r="AU95" s="118">
        <v>37.893999999999998</v>
      </c>
      <c r="AV95" s="118">
        <v>35.695</v>
      </c>
      <c r="AW95" s="118">
        <v>31.376999999999999</v>
      </c>
      <c r="AX95" s="118">
        <v>16.765999999999998</v>
      </c>
      <c r="AY95" s="118">
        <v>12.175000000000001</v>
      </c>
      <c r="AZ95" s="118">
        <v>15.395</v>
      </c>
      <c r="BA95" s="118">
        <v>11.43</v>
      </c>
      <c r="BB95" s="118">
        <v>6.367</v>
      </c>
      <c r="BC95" s="118">
        <v>8.9489999999999998</v>
      </c>
      <c r="BD95" s="118">
        <v>3.0449999999999999</v>
      </c>
      <c r="BE95" s="118">
        <v>0.72899999999999998</v>
      </c>
      <c r="BF95" s="118">
        <v>0</v>
      </c>
      <c r="BG95" s="118">
        <v>0</v>
      </c>
      <c r="BH95" s="118">
        <v>0</v>
      </c>
      <c r="BI95" s="118">
        <v>0</v>
      </c>
      <c r="BJ95" s="118">
        <v>0</v>
      </c>
      <c r="BK95" s="118">
        <v>0</v>
      </c>
      <c r="BL95" s="118">
        <v>0</v>
      </c>
      <c r="BM95" s="118">
        <v>0</v>
      </c>
      <c r="BN95" s="118">
        <v>0</v>
      </c>
      <c r="BO95" s="118">
        <v>0</v>
      </c>
    </row>
    <row r="96" spans="1:67">
      <c r="A96" s="117" t="s">
        <v>4709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8">
        <v>0</v>
      </c>
      <c r="J96" s="118">
        <v>0</v>
      </c>
      <c r="K96" s="118">
        <v>0</v>
      </c>
      <c r="L96" s="118">
        <v>0</v>
      </c>
      <c r="M96" s="118">
        <v>1.1339999999999999</v>
      </c>
      <c r="N96" s="118">
        <v>0</v>
      </c>
      <c r="O96" s="118">
        <v>0.74199999999999999</v>
      </c>
      <c r="P96" s="118">
        <v>1.4279999999999999</v>
      </c>
      <c r="Q96" s="118">
        <v>0.93</v>
      </c>
      <c r="R96" s="118">
        <v>2.3839999999999999</v>
      </c>
      <c r="S96" s="118">
        <v>1.647</v>
      </c>
      <c r="T96" s="118">
        <v>3.9630000000000001</v>
      </c>
      <c r="U96" s="118">
        <v>2.8929999999999998</v>
      </c>
      <c r="V96" s="118">
        <v>2.7250000000000001</v>
      </c>
      <c r="W96" s="118">
        <v>1.7270000000000001</v>
      </c>
      <c r="X96" s="118">
        <v>2.2669999999999999</v>
      </c>
      <c r="Y96" s="118">
        <v>2.266</v>
      </c>
      <c r="Z96" s="118">
        <v>3.4910000000000001</v>
      </c>
      <c r="AA96" s="118">
        <v>8.4250000000000007</v>
      </c>
      <c r="AB96" s="118">
        <v>9.51</v>
      </c>
      <c r="AC96" s="118">
        <v>7.9290000000000003</v>
      </c>
      <c r="AD96" s="118">
        <v>11.553000000000001</v>
      </c>
      <c r="AE96" s="118">
        <v>11.256</v>
      </c>
      <c r="AF96" s="118">
        <v>11.254</v>
      </c>
      <c r="AG96" s="118">
        <v>11.965999999999999</v>
      </c>
      <c r="AH96" s="118">
        <v>11.401999999999999</v>
      </c>
      <c r="AI96" s="118">
        <v>17.582000000000001</v>
      </c>
      <c r="AJ96" s="118">
        <v>15.975</v>
      </c>
      <c r="AK96" s="118">
        <v>22.312999999999999</v>
      </c>
      <c r="AL96" s="118">
        <v>24.119</v>
      </c>
      <c r="AM96" s="118">
        <v>21.492999999999999</v>
      </c>
      <c r="AN96" s="118">
        <v>21.335000000000001</v>
      </c>
      <c r="AO96" s="118">
        <v>19.158000000000001</v>
      </c>
      <c r="AP96" s="118">
        <v>22.111000000000001</v>
      </c>
      <c r="AQ96" s="118">
        <v>20.811</v>
      </c>
      <c r="AR96" s="118">
        <v>16.704000000000001</v>
      </c>
      <c r="AS96" s="118">
        <v>15.17</v>
      </c>
      <c r="AT96" s="118">
        <v>11.943</v>
      </c>
      <c r="AU96" s="118">
        <v>10.733000000000001</v>
      </c>
      <c r="AV96" s="118">
        <v>9.6319999999999997</v>
      </c>
      <c r="AW96" s="118">
        <v>6.3490000000000002</v>
      </c>
      <c r="AX96" s="118">
        <v>5.0709999999999997</v>
      </c>
      <c r="AY96" s="118">
        <v>3.4649999999999999</v>
      </c>
      <c r="AZ96" s="118">
        <v>4.4400000000000004</v>
      </c>
      <c r="BA96" s="118">
        <v>1.825</v>
      </c>
      <c r="BB96" s="118">
        <v>1.734</v>
      </c>
      <c r="BC96" s="118">
        <v>1.198</v>
      </c>
      <c r="BD96" s="118">
        <v>0.78100000000000003</v>
      </c>
      <c r="BE96" s="118">
        <v>0</v>
      </c>
      <c r="BF96" s="118">
        <v>0</v>
      </c>
      <c r="BG96" s="118">
        <v>0</v>
      </c>
      <c r="BH96" s="118">
        <v>0</v>
      </c>
      <c r="BI96" s="118">
        <v>0</v>
      </c>
      <c r="BJ96" s="118">
        <v>0</v>
      </c>
      <c r="BK96" s="118">
        <v>0</v>
      </c>
      <c r="BL96" s="118">
        <v>0</v>
      </c>
      <c r="BM96" s="118">
        <v>0</v>
      </c>
      <c r="BN96" s="118">
        <v>0</v>
      </c>
      <c r="BO96" s="118">
        <v>0</v>
      </c>
    </row>
    <row r="97" spans="1:67">
      <c r="A97" s="117" t="s">
        <v>4710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0</v>
      </c>
      <c r="I97" s="118">
        <v>0</v>
      </c>
      <c r="J97" s="118">
        <v>0</v>
      </c>
      <c r="K97" s="118">
        <v>0</v>
      </c>
      <c r="L97" s="118">
        <v>0</v>
      </c>
      <c r="M97" s="118">
        <v>0.91400000000000003</v>
      </c>
      <c r="N97" s="118">
        <v>0</v>
      </c>
      <c r="O97" s="118">
        <v>0.996</v>
      </c>
      <c r="P97" s="118">
        <v>2.024</v>
      </c>
      <c r="Q97" s="118">
        <v>1.617</v>
      </c>
      <c r="R97" s="118">
        <v>3.677</v>
      </c>
      <c r="S97" s="118">
        <v>3.6019999999999999</v>
      </c>
      <c r="T97" s="118">
        <v>13.903</v>
      </c>
      <c r="U97" s="118">
        <v>11.407999999999999</v>
      </c>
      <c r="V97" s="118">
        <v>9.0169999999999995</v>
      </c>
      <c r="W97" s="118">
        <v>8.0920000000000005</v>
      </c>
      <c r="X97" s="118">
        <v>8.5739999999999998</v>
      </c>
      <c r="Y97" s="118">
        <v>6.5119999999999996</v>
      </c>
      <c r="Z97" s="118">
        <v>6.3940000000000001</v>
      </c>
      <c r="AA97" s="118">
        <v>14.773</v>
      </c>
      <c r="AB97" s="118">
        <v>14.773</v>
      </c>
      <c r="AC97" s="118">
        <v>14.928000000000001</v>
      </c>
      <c r="AD97" s="118">
        <v>23.132000000000001</v>
      </c>
      <c r="AE97" s="118">
        <v>21.667999999999999</v>
      </c>
      <c r="AF97" s="118">
        <v>22.812999999999999</v>
      </c>
      <c r="AG97" s="118">
        <v>24.984000000000002</v>
      </c>
      <c r="AH97" s="118">
        <v>22.22</v>
      </c>
      <c r="AI97" s="118">
        <v>22.274999999999999</v>
      </c>
      <c r="AJ97" s="118">
        <v>29.405000000000001</v>
      </c>
      <c r="AK97" s="118">
        <v>31.446999999999999</v>
      </c>
      <c r="AL97" s="118">
        <v>39.363</v>
      </c>
      <c r="AM97" s="118">
        <v>48.856000000000002</v>
      </c>
      <c r="AN97" s="118">
        <v>40.956000000000003</v>
      </c>
      <c r="AO97" s="118">
        <v>35.616999999999997</v>
      </c>
      <c r="AP97" s="118">
        <v>43.055</v>
      </c>
      <c r="AQ97" s="118">
        <v>28.686</v>
      </c>
      <c r="AR97" s="118">
        <v>26.992000000000001</v>
      </c>
      <c r="AS97" s="118">
        <v>24.655999999999999</v>
      </c>
      <c r="AT97" s="118">
        <v>19.007000000000001</v>
      </c>
      <c r="AU97" s="118">
        <v>21.498000000000001</v>
      </c>
      <c r="AV97" s="118">
        <v>20.312000000000001</v>
      </c>
      <c r="AW97" s="118">
        <v>16.170000000000002</v>
      </c>
      <c r="AX97" s="118">
        <v>9.3580000000000005</v>
      </c>
      <c r="AY97" s="118">
        <v>5.6539999999999999</v>
      </c>
      <c r="AZ97" s="118">
        <v>8.6150000000000002</v>
      </c>
      <c r="BA97" s="118">
        <v>5.9530000000000003</v>
      </c>
      <c r="BB97" s="118">
        <v>3.4750000000000001</v>
      </c>
      <c r="BC97" s="118">
        <v>5.673</v>
      </c>
      <c r="BD97" s="118">
        <v>2.0990000000000002</v>
      </c>
      <c r="BE97" s="118">
        <v>0.48799999999999999</v>
      </c>
      <c r="BF97" s="118">
        <v>0</v>
      </c>
      <c r="BG97" s="118">
        <v>0</v>
      </c>
      <c r="BH97" s="118">
        <v>0</v>
      </c>
      <c r="BI97" s="118">
        <v>0</v>
      </c>
      <c r="BJ97" s="118">
        <v>0</v>
      </c>
      <c r="BK97" s="118">
        <v>0</v>
      </c>
      <c r="BL97" s="118">
        <v>0</v>
      </c>
      <c r="BM97" s="118">
        <v>0</v>
      </c>
      <c r="BN97" s="118">
        <v>0</v>
      </c>
      <c r="BO97" s="118">
        <v>0</v>
      </c>
    </row>
    <row r="98" spans="1:67">
      <c r="A98" s="117" t="s">
        <v>4711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0</v>
      </c>
      <c r="I98" s="118">
        <v>0</v>
      </c>
      <c r="J98" s="118">
        <v>0</v>
      </c>
      <c r="K98" s="118">
        <v>0</v>
      </c>
      <c r="L98" s="118">
        <v>0</v>
      </c>
      <c r="M98" s="118">
        <v>0.30199999999999999</v>
      </c>
      <c r="N98" s="118">
        <v>0</v>
      </c>
      <c r="O98" s="118">
        <v>0.24199999999999999</v>
      </c>
      <c r="P98" s="118">
        <v>0.48</v>
      </c>
      <c r="Q98" s="118">
        <v>0.29599999999999999</v>
      </c>
      <c r="R98" s="118">
        <v>0.45800000000000002</v>
      </c>
      <c r="S98" s="118">
        <v>0.33100000000000002</v>
      </c>
      <c r="T98" s="118">
        <v>4.9720000000000004</v>
      </c>
      <c r="U98" s="118">
        <v>3.742</v>
      </c>
      <c r="V98" s="118">
        <v>2.0339999999999998</v>
      </c>
      <c r="W98" s="118">
        <v>2.1579999999999999</v>
      </c>
      <c r="X98" s="118">
        <v>2.0510000000000002</v>
      </c>
      <c r="Y98" s="118">
        <v>1.2709999999999999</v>
      </c>
      <c r="Z98" s="118">
        <v>1.88</v>
      </c>
      <c r="AA98" s="118">
        <v>6.9370000000000003</v>
      </c>
      <c r="AB98" s="118">
        <v>3.2010000000000001</v>
      </c>
      <c r="AC98" s="118">
        <v>4.4509999999999996</v>
      </c>
      <c r="AD98" s="118">
        <v>8.1820000000000004</v>
      </c>
      <c r="AE98" s="118">
        <v>4.5629999999999997</v>
      </c>
      <c r="AF98" s="118">
        <v>7.4770000000000003</v>
      </c>
      <c r="AG98" s="118">
        <v>6.5860000000000003</v>
      </c>
      <c r="AH98" s="118">
        <v>8.0109999999999992</v>
      </c>
      <c r="AI98" s="118">
        <v>5.9409999999999998</v>
      </c>
      <c r="AJ98" s="118">
        <v>9.8699999999999992</v>
      </c>
      <c r="AK98" s="118">
        <v>8.3940000000000001</v>
      </c>
      <c r="AL98" s="118">
        <v>13.641999999999999</v>
      </c>
      <c r="AM98" s="118">
        <v>22.09</v>
      </c>
      <c r="AN98" s="118">
        <v>19.989000000000001</v>
      </c>
      <c r="AO98" s="118">
        <v>18.725000000000001</v>
      </c>
      <c r="AP98" s="118">
        <v>23.367000000000001</v>
      </c>
      <c r="AQ98" s="118">
        <v>11.266999999999999</v>
      </c>
      <c r="AR98" s="118">
        <v>18.602</v>
      </c>
      <c r="AS98" s="118">
        <v>14.385</v>
      </c>
      <c r="AT98" s="118">
        <v>12.888</v>
      </c>
      <c r="AU98" s="118">
        <v>14.308999999999999</v>
      </c>
      <c r="AV98" s="118">
        <v>15.635999999999999</v>
      </c>
      <c r="AW98" s="118">
        <v>11.853999999999999</v>
      </c>
      <c r="AX98" s="118">
        <v>6.9240000000000004</v>
      </c>
      <c r="AY98" s="118">
        <v>5.5119999999999996</v>
      </c>
      <c r="AZ98" s="118">
        <v>5.891</v>
      </c>
      <c r="BA98" s="118">
        <v>6.48</v>
      </c>
      <c r="BB98" s="118">
        <v>2.5870000000000002</v>
      </c>
      <c r="BC98" s="118">
        <v>4.9829999999999997</v>
      </c>
      <c r="BD98" s="118">
        <v>0.88</v>
      </c>
      <c r="BE98" s="118">
        <v>0.44500000000000001</v>
      </c>
      <c r="BF98" s="118">
        <v>0</v>
      </c>
      <c r="BG98" s="118">
        <v>0</v>
      </c>
      <c r="BH98" s="118">
        <v>0</v>
      </c>
      <c r="BI98" s="118">
        <v>0</v>
      </c>
      <c r="BJ98" s="118">
        <v>0</v>
      </c>
      <c r="BK98" s="118">
        <v>0</v>
      </c>
      <c r="BL98" s="118">
        <v>0</v>
      </c>
      <c r="BM98" s="118">
        <v>0</v>
      </c>
      <c r="BN98" s="118">
        <v>0</v>
      </c>
      <c r="BO98" s="118">
        <v>0</v>
      </c>
    </row>
    <row r="99" spans="1:67">
      <c r="A99" s="119" t="s">
        <v>4712</v>
      </c>
      <c r="B99" s="120">
        <v>0</v>
      </c>
      <c r="C99" s="120">
        <v>0</v>
      </c>
      <c r="D99" s="120">
        <v>0</v>
      </c>
      <c r="E99" s="120">
        <v>0</v>
      </c>
      <c r="F99" s="120">
        <v>0</v>
      </c>
      <c r="G99" s="120">
        <v>0</v>
      </c>
      <c r="H99" s="120">
        <v>0</v>
      </c>
      <c r="I99" s="120">
        <v>0</v>
      </c>
      <c r="J99" s="120">
        <v>0</v>
      </c>
      <c r="K99" s="120">
        <v>0</v>
      </c>
      <c r="L99" s="120">
        <v>0</v>
      </c>
      <c r="M99" s="120">
        <v>0.313</v>
      </c>
      <c r="N99" s="120">
        <v>0</v>
      </c>
      <c r="O99" s="120">
        <v>0.254</v>
      </c>
      <c r="P99" s="120">
        <v>0.24399999999999999</v>
      </c>
      <c r="Q99" s="120">
        <v>0.314</v>
      </c>
      <c r="R99" s="120">
        <v>0.48199999999999998</v>
      </c>
      <c r="S99" s="120">
        <v>0.34799999999999998</v>
      </c>
      <c r="T99" s="120">
        <v>2.5190000000000001</v>
      </c>
      <c r="U99" s="120">
        <v>1.5940000000000001</v>
      </c>
      <c r="V99" s="120">
        <v>0.79300000000000004</v>
      </c>
      <c r="W99" s="120">
        <v>0.71599999999999997</v>
      </c>
      <c r="X99" s="120">
        <v>0.39900000000000002</v>
      </c>
      <c r="Y99" s="120">
        <v>0.64400000000000002</v>
      </c>
      <c r="Z99" s="120">
        <v>1.157</v>
      </c>
      <c r="AA99" s="120">
        <v>3.8580000000000001</v>
      </c>
      <c r="AB99" s="120">
        <v>2.0739999999999998</v>
      </c>
      <c r="AC99" s="120">
        <v>2.831</v>
      </c>
      <c r="AD99" s="120">
        <v>2.153</v>
      </c>
      <c r="AE99" s="120">
        <v>2.37</v>
      </c>
      <c r="AF99" s="120">
        <v>2.5680000000000001</v>
      </c>
      <c r="AG99" s="120">
        <v>2.3079999999999998</v>
      </c>
      <c r="AH99" s="120">
        <v>1.744</v>
      </c>
      <c r="AI99" s="120">
        <v>1.8029999999999999</v>
      </c>
      <c r="AJ99" s="120">
        <v>1.2929999999999999</v>
      </c>
      <c r="AK99" s="120">
        <v>0.317</v>
      </c>
      <c r="AL99" s="120">
        <v>0.76500000000000001</v>
      </c>
      <c r="AM99" s="120">
        <v>0.30499999999999999</v>
      </c>
      <c r="AN99" s="120">
        <v>0.55500000000000005</v>
      </c>
      <c r="AO99" s="120">
        <v>0.15</v>
      </c>
      <c r="AP99" s="120">
        <v>1.1180000000000001</v>
      </c>
      <c r="AQ99" s="120">
        <v>0.623</v>
      </c>
      <c r="AR99" s="120">
        <v>0.64900000000000002</v>
      </c>
      <c r="AS99" s="120">
        <v>1.0940000000000001</v>
      </c>
      <c r="AT99" s="120">
        <v>0.94799999999999995</v>
      </c>
      <c r="AU99" s="120">
        <v>0.94499999999999995</v>
      </c>
      <c r="AV99" s="120">
        <v>0.45600000000000002</v>
      </c>
      <c r="AW99" s="120">
        <v>0</v>
      </c>
      <c r="AX99" s="120">
        <v>0</v>
      </c>
      <c r="AY99" s="120">
        <v>0.495</v>
      </c>
      <c r="AZ99" s="120">
        <v>0.45400000000000001</v>
      </c>
      <c r="BA99" s="120">
        <v>0.157</v>
      </c>
      <c r="BB99" s="120">
        <v>0.30499999999999999</v>
      </c>
      <c r="BC99" s="120">
        <v>0</v>
      </c>
      <c r="BD99" s="120">
        <v>0.30199999999999999</v>
      </c>
      <c r="BE99" s="120">
        <v>0</v>
      </c>
      <c r="BF99" s="120">
        <v>0</v>
      </c>
      <c r="BG99" s="120">
        <v>0</v>
      </c>
      <c r="BH99" s="120">
        <v>0</v>
      </c>
      <c r="BI99" s="120">
        <v>0</v>
      </c>
      <c r="BJ99" s="120">
        <v>0</v>
      </c>
      <c r="BK99" s="120">
        <v>0</v>
      </c>
      <c r="BL99" s="120">
        <v>0</v>
      </c>
      <c r="BM99" s="120">
        <v>0</v>
      </c>
      <c r="BN99" s="120">
        <v>0</v>
      </c>
      <c r="BO99" s="120">
        <v>0</v>
      </c>
    </row>
    <row r="101" spans="1:67">
      <c r="A101" s="110" t="s">
        <v>4544</v>
      </c>
      <c r="B101" s="111" t="s">
        <v>4721</v>
      </c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</row>
    <row r="102" spans="1:67">
      <c r="A102" s="113" t="s">
        <v>4722</v>
      </c>
      <c r="B102" s="114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</row>
    <row r="103" spans="1:67">
      <c r="A103" s="115" t="s">
        <v>4705</v>
      </c>
      <c r="B103" s="115">
        <v>-25</v>
      </c>
      <c r="C103" s="115">
        <v>-24</v>
      </c>
      <c r="D103" s="115">
        <v>-23</v>
      </c>
      <c r="E103" s="115">
        <v>-22</v>
      </c>
      <c r="F103" s="115">
        <v>-21</v>
      </c>
      <c r="G103" s="115">
        <v>-20</v>
      </c>
      <c r="H103" s="115">
        <v>-19</v>
      </c>
      <c r="I103" s="115">
        <v>-18</v>
      </c>
      <c r="J103" s="115">
        <v>-17</v>
      </c>
      <c r="K103" s="115">
        <v>-16</v>
      </c>
      <c r="L103" s="115">
        <v>-15</v>
      </c>
      <c r="M103" s="115">
        <v>-14</v>
      </c>
      <c r="N103" s="115">
        <v>-13</v>
      </c>
      <c r="O103" s="115">
        <v>-12</v>
      </c>
      <c r="P103" s="115">
        <v>-11</v>
      </c>
      <c r="Q103" s="115">
        <v>-10</v>
      </c>
      <c r="R103" s="115">
        <v>-9</v>
      </c>
      <c r="S103" s="115">
        <v>-8</v>
      </c>
      <c r="T103" s="115">
        <v>-7</v>
      </c>
      <c r="U103" s="115">
        <v>-6</v>
      </c>
      <c r="V103" s="115">
        <v>-5</v>
      </c>
      <c r="W103" s="115">
        <v>-4</v>
      </c>
      <c r="X103" s="115">
        <v>-3</v>
      </c>
      <c r="Y103" s="115">
        <v>-2</v>
      </c>
      <c r="Z103" s="115">
        <v>-1</v>
      </c>
      <c r="AA103" s="115">
        <v>0</v>
      </c>
      <c r="AB103" s="115">
        <v>1</v>
      </c>
      <c r="AC103" s="115">
        <v>2</v>
      </c>
      <c r="AD103" s="115">
        <v>3</v>
      </c>
      <c r="AE103" s="115">
        <v>4</v>
      </c>
      <c r="AF103" s="115">
        <v>5</v>
      </c>
      <c r="AG103" s="115">
        <v>6</v>
      </c>
      <c r="AH103" s="115">
        <v>7</v>
      </c>
      <c r="AI103" s="115">
        <v>8</v>
      </c>
      <c r="AJ103" s="115">
        <v>9</v>
      </c>
      <c r="AK103" s="115">
        <v>10</v>
      </c>
      <c r="AL103" s="115">
        <v>11</v>
      </c>
      <c r="AM103" s="115">
        <v>12</v>
      </c>
      <c r="AN103" s="115">
        <v>13</v>
      </c>
      <c r="AO103" s="115">
        <v>14</v>
      </c>
      <c r="AP103" s="115">
        <v>15</v>
      </c>
      <c r="AQ103" s="115">
        <v>16</v>
      </c>
      <c r="AR103" s="115">
        <v>17</v>
      </c>
      <c r="AS103" s="115">
        <v>18</v>
      </c>
      <c r="AT103" s="115">
        <v>19</v>
      </c>
      <c r="AU103" s="115">
        <v>20</v>
      </c>
      <c r="AV103" s="115">
        <v>21</v>
      </c>
      <c r="AW103" s="115">
        <v>22</v>
      </c>
      <c r="AX103" s="115">
        <v>23</v>
      </c>
      <c r="AY103" s="115">
        <v>24</v>
      </c>
      <c r="AZ103" s="115">
        <v>25</v>
      </c>
      <c r="BA103" s="115">
        <v>26</v>
      </c>
      <c r="BB103" s="115">
        <v>27</v>
      </c>
      <c r="BC103" s="115">
        <v>28</v>
      </c>
      <c r="BD103" s="115">
        <v>29</v>
      </c>
      <c r="BE103" s="115">
        <v>30</v>
      </c>
      <c r="BF103" s="115">
        <v>31</v>
      </c>
      <c r="BG103" s="115">
        <v>32</v>
      </c>
      <c r="BH103" s="115">
        <v>33</v>
      </c>
      <c r="BI103" s="115">
        <v>34</v>
      </c>
      <c r="BJ103" s="115">
        <v>35</v>
      </c>
      <c r="BK103" s="115">
        <v>36</v>
      </c>
      <c r="BL103" s="115">
        <v>37</v>
      </c>
      <c r="BM103" s="115">
        <v>38</v>
      </c>
      <c r="BN103" s="115">
        <v>39</v>
      </c>
      <c r="BO103" s="115">
        <v>40</v>
      </c>
    </row>
    <row r="104" spans="1:67">
      <c r="A104" s="116" t="s">
        <v>4706</v>
      </c>
      <c r="B104" s="116">
        <v>0</v>
      </c>
      <c r="C104" s="116">
        <v>0</v>
      </c>
      <c r="D104" s="116">
        <v>0</v>
      </c>
      <c r="E104" s="116">
        <v>0</v>
      </c>
      <c r="F104" s="116">
        <v>0</v>
      </c>
      <c r="G104" s="116">
        <v>0</v>
      </c>
      <c r="H104" s="116">
        <v>0</v>
      </c>
      <c r="I104" s="116">
        <v>0</v>
      </c>
      <c r="J104" s="116">
        <v>0</v>
      </c>
      <c r="K104" s="116">
        <v>0</v>
      </c>
      <c r="L104" s="116">
        <v>0</v>
      </c>
      <c r="M104" s="116">
        <v>0</v>
      </c>
      <c r="N104" s="116">
        <v>0</v>
      </c>
      <c r="O104" s="116">
        <v>0</v>
      </c>
      <c r="P104" s="116">
        <v>0</v>
      </c>
      <c r="Q104" s="116">
        <v>2</v>
      </c>
      <c r="R104" s="116">
        <v>4</v>
      </c>
      <c r="S104" s="116">
        <v>3</v>
      </c>
      <c r="T104" s="116">
        <v>3</v>
      </c>
      <c r="U104" s="116">
        <v>13</v>
      </c>
      <c r="V104" s="116">
        <v>49</v>
      </c>
      <c r="W104" s="116">
        <v>105</v>
      </c>
      <c r="X104" s="116">
        <v>115</v>
      </c>
      <c r="Y104" s="116">
        <v>181</v>
      </c>
      <c r="Z104" s="116">
        <v>178</v>
      </c>
      <c r="AA104" s="116">
        <v>189</v>
      </c>
      <c r="AB104" s="116">
        <v>295</v>
      </c>
      <c r="AC104" s="116">
        <v>289</v>
      </c>
      <c r="AD104" s="116">
        <v>346</v>
      </c>
      <c r="AE104" s="116">
        <v>359</v>
      </c>
      <c r="AF104" s="116">
        <v>359</v>
      </c>
      <c r="AG104" s="116">
        <v>365</v>
      </c>
      <c r="AH104" s="116">
        <v>341</v>
      </c>
      <c r="AI104" s="116">
        <v>321</v>
      </c>
      <c r="AJ104" s="116">
        <v>359</v>
      </c>
      <c r="AK104" s="116">
        <v>346</v>
      </c>
      <c r="AL104" s="116">
        <v>376</v>
      </c>
      <c r="AM104" s="116">
        <v>427</v>
      </c>
      <c r="AN104" s="116">
        <v>426</v>
      </c>
      <c r="AO104" s="116">
        <v>344</v>
      </c>
      <c r="AP104" s="116">
        <v>375</v>
      </c>
      <c r="AQ104" s="116">
        <v>374</v>
      </c>
      <c r="AR104" s="116">
        <v>301</v>
      </c>
      <c r="AS104" s="116">
        <v>281</v>
      </c>
      <c r="AT104" s="116">
        <v>240</v>
      </c>
      <c r="AU104" s="116">
        <v>259</v>
      </c>
      <c r="AV104" s="116">
        <v>198</v>
      </c>
      <c r="AW104" s="116">
        <v>172</v>
      </c>
      <c r="AX104" s="116">
        <v>135</v>
      </c>
      <c r="AY104" s="116">
        <v>135</v>
      </c>
      <c r="AZ104" s="116">
        <v>128</v>
      </c>
      <c r="BA104" s="116">
        <v>99</v>
      </c>
      <c r="BB104" s="116">
        <v>87</v>
      </c>
      <c r="BC104" s="116">
        <v>59</v>
      </c>
      <c r="BD104" s="116">
        <v>50</v>
      </c>
      <c r="BE104" s="116">
        <v>23</v>
      </c>
      <c r="BF104" s="116">
        <v>19</v>
      </c>
      <c r="BG104" s="116">
        <v>10</v>
      </c>
      <c r="BH104" s="116">
        <v>13</v>
      </c>
      <c r="BI104" s="116">
        <v>5</v>
      </c>
      <c r="BJ104" s="116">
        <v>2</v>
      </c>
      <c r="BK104" s="116">
        <v>0</v>
      </c>
      <c r="BL104" s="116">
        <v>0</v>
      </c>
      <c r="BM104" s="116">
        <v>0</v>
      </c>
      <c r="BN104" s="116">
        <v>0</v>
      </c>
      <c r="BO104" s="116">
        <v>0</v>
      </c>
    </row>
    <row r="105" spans="1:67">
      <c r="A105" s="117" t="s">
        <v>4707</v>
      </c>
      <c r="B105" s="117">
        <v>0</v>
      </c>
      <c r="C105" s="117">
        <v>0</v>
      </c>
      <c r="D105" s="117">
        <v>0</v>
      </c>
      <c r="E105" s="117">
        <v>0</v>
      </c>
      <c r="F105" s="117">
        <v>0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48</v>
      </c>
      <c r="W105" s="117">
        <v>48</v>
      </c>
      <c r="X105" s="117">
        <v>96</v>
      </c>
      <c r="Y105" s="117">
        <v>144</v>
      </c>
      <c r="Z105" s="117">
        <v>192</v>
      </c>
      <c r="AA105" s="117">
        <v>168</v>
      </c>
      <c r="AB105" s="117">
        <v>216</v>
      </c>
      <c r="AC105" s="117">
        <v>360</v>
      </c>
      <c r="AD105" s="117">
        <v>384</v>
      </c>
      <c r="AE105" s="117">
        <v>336</v>
      </c>
      <c r="AF105" s="117">
        <v>432</v>
      </c>
      <c r="AG105" s="117">
        <v>360</v>
      </c>
      <c r="AH105" s="117">
        <v>264</v>
      </c>
      <c r="AI105" s="117">
        <v>264</v>
      </c>
      <c r="AJ105" s="117">
        <v>384</v>
      </c>
      <c r="AK105" s="117">
        <v>384</v>
      </c>
      <c r="AL105" s="117">
        <v>456</v>
      </c>
      <c r="AM105" s="117">
        <v>480</v>
      </c>
      <c r="AN105" s="117">
        <v>408</v>
      </c>
      <c r="AO105" s="117">
        <v>504</v>
      </c>
      <c r="AP105" s="117">
        <v>336</v>
      </c>
      <c r="AQ105" s="117">
        <v>240</v>
      </c>
      <c r="AR105" s="117">
        <v>408</v>
      </c>
      <c r="AS105" s="117">
        <v>312</v>
      </c>
      <c r="AT105" s="117">
        <v>144</v>
      </c>
      <c r="AU105" s="117">
        <v>288</v>
      </c>
      <c r="AV105" s="117">
        <v>408</v>
      </c>
      <c r="AW105" s="117">
        <v>264</v>
      </c>
      <c r="AX105" s="117">
        <v>168</v>
      </c>
      <c r="AY105" s="117">
        <v>120</v>
      </c>
      <c r="AZ105" s="117">
        <v>72</v>
      </c>
      <c r="BA105" s="117">
        <v>48</v>
      </c>
      <c r="BB105" s="117">
        <v>0</v>
      </c>
      <c r="BC105" s="117">
        <v>24</v>
      </c>
      <c r="BD105" s="117">
        <v>0</v>
      </c>
      <c r="BE105" s="117">
        <v>0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0</v>
      </c>
      <c r="BO105" s="117">
        <v>0</v>
      </c>
    </row>
    <row r="106" spans="1:67">
      <c r="A106" s="117" t="s">
        <v>4708</v>
      </c>
      <c r="B106" s="118">
        <v>0</v>
      </c>
      <c r="C106" s="118">
        <v>0</v>
      </c>
      <c r="D106" s="118">
        <v>0</v>
      </c>
      <c r="E106" s="118">
        <v>0</v>
      </c>
      <c r="F106" s="118">
        <v>0</v>
      </c>
      <c r="G106" s="118">
        <v>0</v>
      </c>
      <c r="H106" s="118">
        <v>0</v>
      </c>
      <c r="I106" s="118">
        <v>0</v>
      </c>
      <c r="J106" s="118">
        <v>0</v>
      </c>
      <c r="K106" s="118">
        <v>0</v>
      </c>
      <c r="L106" s="118">
        <v>0</v>
      </c>
      <c r="M106" s="118">
        <v>0</v>
      </c>
      <c r="N106" s="118">
        <v>0</v>
      </c>
      <c r="O106" s="118">
        <v>0</v>
      </c>
      <c r="P106" s="118">
        <v>0</v>
      </c>
      <c r="Q106" s="118">
        <v>0</v>
      </c>
      <c r="R106" s="118">
        <v>0</v>
      </c>
      <c r="S106" s="118">
        <v>0</v>
      </c>
      <c r="T106" s="118">
        <v>0</v>
      </c>
      <c r="U106" s="118">
        <v>0</v>
      </c>
      <c r="V106" s="118">
        <v>0</v>
      </c>
      <c r="W106" s="118">
        <v>0.42699999999999999</v>
      </c>
      <c r="X106" s="118">
        <v>1.5129999999999999</v>
      </c>
      <c r="Y106" s="118">
        <v>3.3119999999999998</v>
      </c>
      <c r="Z106" s="118">
        <v>4.4160000000000004</v>
      </c>
      <c r="AA106" s="118">
        <v>4.2430000000000003</v>
      </c>
      <c r="AB106" s="118">
        <v>7.54</v>
      </c>
      <c r="AC106" s="118">
        <v>6.9139999999999997</v>
      </c>
      <c r="AD106" s="118">
        <v>11.353999999999999</v>
      </c>
      <c r="AE106" s="118">
        <v>16.277000000000001</v>
      </c>
      <c r="AF106" s="118">
        <v>16.774999999999999</v>
      </c>
      <c r="AG106" s="118">
        <v>12.74</v>
      </c>
      <c r="AH106" s="118">
        <v>26.58</v>
      </c>
      <c r="AI106" s="118">
        <v>14.776999999999999</v>
      </c>
      <c r="AJ106" s="118">
        <v>18.323</v>
      </c>
      <c r="AK106" s="118">
        <v>20.125</v>
      </c>
      <c r="AL106" s="118">
        <v>25.08</v>
      </c>
      <c r="AM106" s="118">
        <v>39.082000000000001</v>
      </c>
      <c r="AN106" s="118">
        <v>52.823999999999998</v>
      </c>
      <c r="AO106" s="118">
        <v>54.710999999999999</v>
      </c>
      <c r="AP106" s="118">
        <v>65.703000000000003</v>
      </c>
      <c r="AQ106" s="118">
        <v>71.721999999999994</v>
      </c>
      <c r="AR106" s="118">
        <v>61.139000000000003</v>
      </c>
      <c r="AS106" s="118">
        <v>58.917999999999999</v>
      </c>
      <c r="AT106" s="118">
        <v>48.378</v>
      </c>
      <c r="AU106" s="118">
        <v>64.906000000000006</v>
      </c>
      <c r="AV106" s="118">
        <v>56.402999999999999</v>
      </c>
      <c r="AW106" s="118">
        <v>57.728000000000002</v>
      </c>
      <c r="AX106" s="118">
        <v>46.988999999999997</v>
      </c>
      <c r="AY106" s="118">
        <v>46.713000000000001</v>
      </c>
      <c r="AZ106" s="118">
        <v>52.273000000000003</v>
      </c>
      <c r="BA106" s="118">
        <v>50.7</v>
      </c>
      <c r="BB106" s="118">
        <v>42.186999999999998</v>
      </c>
      <c r="BC106" s="118">
        <v>30.315000000000001</v>
      </c>
      <c r="BD106" s="118">
        <v>28.661999999999999</v>
      </c>
      <c r="BE106" s="118">
        <v>12.117000000000001</v>
      </c>
      <c r="BF106" s="118">
        <v>10.33</v>
      </c>
      <c r="BG106" s="118">
        <v>6.5940000000000003</v>
      </c>
      <c r="BH106" s="118">
        <v>7.601</v>
      </c>
      <c r="BI106" s="118">
        <v>2.5590000000000002</v>
      </c>
      <c r="BJ106" s="118">
        <v>1.1499999999999999</v>
      </c>
      <c r="BK106" s="118">
        <v>0</v>
      </c>
      <c r="BL106" s="118">
        <v>0</v>
      </c>
      <c r="BM106" s="118">
        <v>0</v>
      </c>
      <c r="BN106" s="118">
        <v>0</v>
      </c>
      <c r="BO106" s="118">
        <v>0</v>
      </c>
    </row>
    <row r="107" spans="1:67">
      <c r="A107" s="117" t="s">
        <v>4709</v>
      </c>
      <c r="B107" s="118">
        <v>0</v>
      </c>
      <c r="C107" s="118">
        <v>0</v>
      </c>
      <c r="D107" s="118">
        <v>0</v>
      </c>
      <c r="E107" s="118">
        <v>0</v>
      </c>
      <c r="F107" s="118">
        <v>0</v>
      </c>
      <c r="G107" s="118">
        <v>0</v>
      </c>
      <c r="H107" s="118">
        <v>0</v>
      </c>
      <c r="I107" s="118">
        <v>0</v>
      </c>
      <c r="J107" s="118">
        <v>0</v>
      </c>
      <c r="K107" s="118">
        <v>0</v>
      </c>
      <c r="L107" s="118">
        <v>0</v>
      </c>
      <c r="M107" s="118">
        <v>0</v>
      </c>
      <c r="N107" s="118">
        <v>0</v>
      </c>
      <c r="O107" s="118">
        <v>0</v>
      </c>
      <c r="P107" s="118">
        <v>0</v>
      </c>
      <c r="Q107" s="118">
        <v>0</v>
      </c>
      <c r="R107" s="118">
        <v>0</v>
      </c>
      <c r="S107" s="118">
        <v>0</v>
      </c>
      <c r="T107" s="118">
        <v>0</v>
      </c>
      <c r="U107" s="118">
        <v>0.40300000000000002</v>
      </c>
      <c r="V107" s="118">
        <v>0</v>
      </c>
      <c r="W107" s="118">
        <v>1.395</v>
      </c>
      <c r="X107" s="118">
        <v>1.105</v>
      </c>
      <c r="Y107" s="118">
        <v>3.875</v>
      </c>
      <c r="Z107" s="118">
        <v>4.55</v>
      </c>
      <c r="AA107" s="118">
        <v>2.5230000000000001</v>
      </c>
      <c r="AB107" s="118">
        <v>6.101</v>
      </c>
      <c r="AC107" s="118">
        <v>5.702</v>
      </c>
      <c r="AD107" s="118">
        <v>8.1140000000000008</v>
      </c>
      <c r="AE107" s="118">
        <v>9.4860000000000007</v>
      </c>
      <c r="AF107" s="118">
        <v>7.843</v>
      </c>
      <c r="AG107" s="118">
        <v>8.5820000000000007</v>
      </c>
      <c r="AH107" s="118">
        <v>15.51</v>
      </c>
      <c r="AI107" s="118">
        <v>8.7110000000000003</v>
      </c>
      <c r="AJ107" s="118">
        <v>14.768000000000001</v>
      </c>
      <c r="AK107" s="118">
        <v>16.646999999999998</v>
      </c>
      <c r="AL107" s="118">
        <v>23.138000000000002</v>
      </c>
      <c r="AM107" s="118">
        <v>21.704999999999998</v>
      </c>
      <c r="AN107" s="118">
        <v>31.686</v>
      </c>
      <c r="AO107" s="118">
        <v>26.074000000000002</v>
      </c>
      <c r="AP107" s="118">
        <v>30.931999999999999</v>
      </c>
      <c r="AQ107" s="118">
        <v>29.437999999999999</v>
      </c>
      <c r="AR107" s="118">
        <v>25.404</v>
      </c>
      <c r="AS107" s="118">
        <v>28.015999999999998</v>
      </c>
      <c r="AT107" s="118">
        <v>24.163</v>
      </c>
      <c r="AU107" s="118">
        <v>30.431000000000001</v>
      </c>
      <c r="AV107" s="118">
        <v>23.849</v>
      </c>
      <c r="AW107" s="118">
        <v>25.152999999999999</v>
      </c>
      <c r="AX107" s="118">
        <v>20.571999999999999</v>
      </c>
      <c r="AY107" s="118">
        <v>17.312000000000001</v>
      </c>
      <c r="AZ107" s="118">
        <v>15.082000000000001</v>
      </c>
      <c r="BA107" s="118">
        <v>12.337</v>
      </c>
      <c r="BB107" s="118">
        <v>7.2050000000000001</v>
      </c>
      <c r="BC107" s="118">
        <v>4.875</v>
      </c>
      <c r="BD107" s="118">
        <v>4.0670000000000002</v>
      </c>
      <c r="BE107" s="118">
        <v>0.93300000000000005</v>
      </c>
      <c r="BF107" s="118">
        <v>1.0129999999999999</v>
      </c>
      <c r="BG107" s="118">
        <v>0.154</v>
      </c>
      <c r="BH107" s="118">
        <v>0.63</v>
      </c>
      <c r="BI107" s="118">
        <v>0</v>
      </c>
      <c r="BJ107" s="118">
        <v>0</v>
      </c>
      <c r="BK107" s="118">
        <v>0</v>
      </c>
      <c r="BL107" s="118">
        <v>0</v>
      </c>
      <c r="BM107" s="118">
        <v>0</v>
      </c>
      <c r="BN107" s="118">
        <v>0</v>
      </c>
      <c r="BO107" s="118">
        <v>0</v>
      </c>
    </row>
    <row r="108" spans="1:67">
      <c r="A108" s="117" t="s">
        <v>4710</v>
      </c>
      <c r="B108" s="118">
        <v>0</v>
      </c>
      <c r="C108" s="118">
        <v>0</v>
      </c>
      <c r="D108" s="118">
        <v>0</v>
      </c>
      <c r="E108" s="118">
        <v>0</v>
      </c>
      <c r="F108" s="118">
        <v>0</v>
      </c>
      <c r="G108" s="118">
        <v>0</v>
      </c>
      <c r="H108" s="118">
        <v>0</v>
      </c>
      <c r="I108" s="118">
        <v>0</v>
      </c>
      <c r="J108" s="118">
        <v>0</v>
      </c>
      <c r="K108" s="118">
        <v>0</v>
      </c>
      <c r="L108" s="118">
        <v>0</v>
      </c>
      <c r="M108" s="118">
        <v>0</v>
      </c>
      <c r="N108" s="118">
        <v>0</v>
      </c>
      <c r="O108" s="118">
        <v>0</v>
      </c>
      <c r="P108" s="118">
        <v>0</v>
      </c>
      <c r="Q108" s="118">
        <v>0</v>
      </c>
      <c r="R108" s="118">
        <v>0</v>
      </c>
      <c r="S108" s="118">
        <v>0</v>
      </c>
      <c r="T108" s="118">
        <v>0</v>
      </c>
      <c r="U108" s="118">
        <v>0.44600000000000001</v>
      </c>
      <c r="V108" s="118">
        <v>0</v>
      </c>
      <c r="W108" s="118">
        <v>1.2150000000000001</v>
      </c>
      <c r="X108" s="118">
        <v>3.1739999999999999</v>
      </c>
      <c r="Y108" s="118">
        <v>7.1239999999999997</v>
      </c>
      <c r="Z108" s="118">
        <v>9.5449999999999999</v>
      </c>
      <c r="AA108" s="118">
        <v>7.4729999999999999</v>
      </c>
      <c r="AB108" s="118">
        <v>14.116</v>
      </c>
      <c r="AC108" s="118">
        <v>12.375999999999999</v>
      </c>
      <c r="AD108" s="118">
        <v>17.812000000000001</v>
      </c>
      <c r="AE108" s="118">
        <v>27.681999999999999</v>
      </c>
      <c r="AF108" s="118">
        <v>22.56</v>
      </c>
      <c r="AG108" s="118">
        <v>19.611000000000001</v>
      </c>
      <c r="AH108" s="118">
        <v>33.058</v>
      </c>
      <c r="AI108" s="118">
        <v>19.173999999999999</v>
      </c>
      <c r="AJ108" s="118">
        <v>22.071000000000002</v>
      </c>
      <c r="AK108" s="118">
        <v>18.887</v>
      </c>
      <c r="AL108" s="118">
        <v>23.577000000000002</v>
      </c>
      <c r="AM108" s="118">
        <v>36.049999999999997</v>
      </c>
      <c r="AN108" s="118">
        <v>46.051000000000002</v>
      </c>
      <c r="AO108" s="118">
        <v>47.4</v>
      </c>
      <c r="AP108" s="118">
        <v>49.616</v>
      </c>
      <c r="AQ108" s="118">
        <v>53.694000000000003</v>
      </c>
      <c r="AR108" s="118">
        <v>40.988</v>
      </c>
      <c r="AS108" s="118">
        <v>38.917000000000002</v>
      </c>
      <c r="AT108" s="118">
        <v>27.486999999999998</v>
      </c>
      <c r="AU108" s="118">
        <v>36.906999999999996</v>
      </c>
      <c r="AV108" s="118">
        <v>28.815999999999999</v>
      </c>
      <c r="AW108" s="118">
        <v>33.549999999999997</v>
      </c>
      <c r="AX108" s="118">
        <v>27.318999999999999</v>
      </c>
      <c r="AY108" s="118">
        <v>23.95</v>
      </c>
      <c r="AZ108" s="118">
        <v>28.015999999999998</v>
      </c>
      <c r="BA108" s="118">
        <v>26.956</v>
      </c>
      <c r="BB108" s="118">
        <v>20.507000000000001</v>
      </c>
      <c r="BC108" s="118">
        <v>16.068999999999999</v>
      </c>
      <c r="BD108" s="118">
        <v>14.602</v>
      </c>
      <c r="BE108" s="118">
        <v>6.2389999999999999</v>
      </c>
      <c r="BF108" s="118">
        <v>5.3140000000000001</v>
      </c>
      <c r="BG108" s="118">
        <v>3.742</v>
      </c>
      <c r="BH108" s="118">
        <v>3.62</v>
      </c>
      <c r="BI108" s="118">
        <v>1.008</v>
      </c>
      <c r="BJ108" s="118">
        <v>0.73199999999999998</v>
      </c>
      <c r="BK108" s="118">
        <v>0</v>
      </c>
      <c r="BL108" s="118">
        <v>0</v>
      </c>
      <c r="BM108" s="118">
        <v>0</v>
      </c>
      <c r="BN108" s="118">
        <v>0</v>
      </c>
      <c r="BO108" s="118">
        <v>0</v>
      </c>
    </row>
    <row r="109" spans="1:67">
      <c r="A109" s="117" t="s">
        <v>4711</v>
      </c>
      <c r="B109" s="118">
        <v>0</v>
      </c>
      <c r="C109" s="118">
        <v>0</v>
      </c>
      <c r="D109" s="118">
        <v>0</v>
      </c>
      <c r="E109" s="118">
        <v>0</v>
      </c>
      <c r="F109" s="118">
        <v>0</v>
      </c>
      <c r="G109" s="118">
        <v>0</v>
      </c>
      <c r="H109" s="118">
        <v>0</v>
      </c>
      <c r="I109" s="118">
        <v>0</v>
      </c>
      <c r="J109" s="118">
        <v>0</v>
      </c>
      <c r="K109" s="118">
        <v>0</v>
      </c>
      <c r="L109" s="118">
        <v>0</v>
      </c>
      <c r="M109" s="118">
        <v>0</v>
      </c>
      <c r="N109" s="118">
        <v>0</v>
      </c>
      <c r="O109" s="118">
        <v>0</v>
      </c>
      <c r="P109" s="118">
        <v>0</v>
      </c>
      <c r="Q109" s="118">
        <v>0</v>
      </c>
      <c r="R109" s="118">
        <v>0</v>
      </c>
      <c r="S109" s="118">
        <v>0</v>
      </c>
      <c r="T109" s="118">
        <v>0</v>
      </c>
      <c r="U109" s="118">
        <v>0</v>
      </c>
      <c r="V109" s="118">
        <v>0</v>
      </c>
      <c r="W109" s="118">
        <v>0</v>
      </c>
      <c r="X109" s="118">
        <v>1.321</v>
      </c>
      <c r="Y109" s="118">
        <v>1.5940000000000001</v>
      </c>
      <c r="Z109" s="118">
        <v>3.069</v>
      </c>
      <c r="AA109" s="118">
        <v>2.3250000000000002</v>
      </c>
      <c r="AB109" s="118">
        <v>3.6859999999999999</v>
      </c>
      <c r="AC109" s="118">
        <v>2.524</v>
      </c>
      <c r="AD109" s="118">
        <v>2.3250000000000002</v>
      </c>
      <c r="AE109" s="118">
        <v>8.4740000000000002</v>
      </c>
      <c r="AF109" s="118">
        <v>7.8380000000000001</v>
      </c>
      <c r="AG109" s="118">
        <v>7.6559999999999997</v>
      </c>
      <c r="AH109" s="118">
        <v>12.505000000000001</v>
      </c>
      <c r="AI109" s="118">
        <v>6.085</v>
      </c>
      <c r="AJ109" s="118">
        <v>4.8419999999999996</v>
      </c>
      <c r="AK109" s="118">
        <v>6.2539999999999996</v>
      </c>
      <c r="AL109" s="118">
        <v>7.117</v>
      </c>
      <c r="AM109" s="118">
        <v>10.667999999999999</v>
      </c>
      <c r="AN109" s="118">
        <v>19.212</v>
      </c>
      <c r="AO109" s="118">
        <v>24.300999999999998</v>
      </c>
      <c r="AP109" s="118">
        <v>26.347000000000001</v>
      </c>
      <c r="AQ109" s="118">
        <v>42.570999999999998</v>
      </c>
      <c r="AR109" s="118">
        <v>31.190999999999999</v>
      </c>
      <c r="AS109" s="118">
        <v>23.751000000000001</v>
      </c>
      <c r="AT109" s="118">
        <v>16.102</v>
      </c>
      <c r="AU109" s="118">
        <v>26.760999999999999</v>
      </c>
      <c r="AV109" s="118">
        <v>29.827999999999999</v>
      </c>
      <c r="AW109" s="118">
        <v>26.736999999999998</v>
      </c>
      <c r="AX109" s="118">
        <v>19.242999999999999</v>
      </c>
      <c r="AY109" s="118">
        <v>19.497</v>
      </c>
      <c r="AZ109" s="118">
        <v>28.245999999999999</v>
      </c>
      <c r="BA109" s="118">
        <v>24.757999999999999</v>
      </c>
      <c r="BB109" s="118">
        <v>30.042999999999999</v>
      </c>
      <c r="BC109" s="118">
        <v>18.373000000000001</v>
      </c>
      <c r="BD109" s="118">
        <v>18.611000000000001</v>
      </c>
      <c r="BE109" s="118">
        <v>9.7460000000000004</v>
      </c>
      <c r="BF109" s="118">
        <v>7.89</v>
      </c>
      <c r="BG109" s="118">
        <v>4.4950000000000001</v>
      </c>
      <c r="BH109" s="118">
        <v>6.16</v>
      </c>
      <c r="BI109" s="118">
        <v>3.1230000000000002</v>
      </c>
      <c r="BJ109" s="118">
        <v>1.282</v>
      </c>
      <c r="BK109" s="118">
        <v>0</v>
      </c>
      <c r="BL109" s="118">
        <v>0</v>
      </c>
      <c r="BM109" s="118">
        <v>0</v>
      </c>
      <c r="BN109" s="118">
        <v>0</v>
      </c>
      <c r="BO109" s="118">
        <v>0</v>
      </c>
    </row>
    <row r="110" spans="1:67">
      <c r="A110" s="119" t="s">
        <v>4712</v>
      </c>
      <c r="B110" s="120">
        <v>0</v>
      </c>
      <c r="C110" s="120">
        <v>0</v>
      </c>
      <c r="D110" s="120">
        <v>0</v>
      </c>
      <c r="E110" s="120">
        <v>0</v>
      </c>
      <c r="F110" s="120">
        <v>0</v>
      </c>
      <c r="G110" s="120">
        <v>0</v>
      </c>
      <c r="H110" s="120">
        <v>0</v>
      </c>
      <c r="I110" s="120">
        <v>0</v>
      </c>
      <c r="J110" s="120">
        <v>0</v>
      </c>
      <c r="K110" s="120">
        <v>0</v>
      </c>
      <c r="L110" s="120">
        <v>0</v>
      </c>
      <c r="M110" s="120">
        <v>0</v>
      </c>
      <c r="N110" s="120">
        <v>0</v>
      </c>
      <c r="O110" s="120">
        <v>0</v>
      </c>
      <c r="P110" s="120">
        <v>0</v>
      </c>
      <c r="Q110" s="120">
        <v>0</v>
      </c>
      <c r="R110" s="120">
        <v>0</v>
      </c>
      <c r="S110" s="120">
        <v>0</v>
      </c>
      <c r="T110" s="120">
        <v>0</v>
      </c>
      <c r="U110" s="120">
        <v>0</v>
      </c>
      <c r="V110" s="120">
        <v>0</v>
      </c>
      <c r="W110" s="120">
        <v>0</v>
      </c>
      <c r="X110" s="120">
        <v>0</v>
      </c>
      <c r="Y110" s="120">
        <v>0</v>
      </c>
      <c r="Z110" s="120">
        <v>0</v>
      </c>
      <c r="AA110" s="120">
        <v>0</v>
      </c>
      <c r="AB110" s="120">
        <v>0</v>
      </c>
      <c r="AC110" s="120">
        <v>0</v>
      </c>
      <c r="AD110" s="120">
        <v>0</v>
      </c>
      <c r="AE110" s="120">
        <v>0.30499999999999999</v>
      </c>
      <c r="AF110" s="120">
        <v>0.17</v>
      </c>
      <c r="AG110" s="120">
        <v>0</v>
      </c>
      <c r="AH110" s="120">
        <v>0.35699999999999998</v>
      </c>
      <c r="AI110" s="120">
        <v>0.69899999999999995</v>
      </c>
      <c r="AJ110" s="120">
        <v>0.33700000000000002</v>
      </c>
      <c r="AK110" s="120">
        <v>0.69599999999999995</v>
      </c>
      <c r="AL110" s="120">
        <v>0.96499999999999997</v>
      </c>
      <c r="AM110" s="120">
        <v>0.69399999999999995</v>
      </c>
      <c r="AN110" s="120">
        <v>2.85</v>
      </c>
      <c r="AO110" s="120">
        <v>1.827</v>
      </c>
      <c r="AP110" s="120">
        <v>3.415</v>
      </c>
      <c r="AQ110" s="120">
        <v>3.8839999999999999</v>
      </c>
      <c r="AR110" s="120">
        <v>4.99</v>
      </c>
      <c r="AS110" s="120">
        <v>3.0310000000000001</v>
      </c>
      <c r="AT110" s="120">
        <v>2.64</v>
      </c>
      <c r="AU110" s="120">
        <v>5.367</v>
      </c>
      <c r="AV110" s="120">
        <v>4.2450000000000001</v>
      </c>
      <c r="AW110" s="120">
        <v>2.3210000000000002</v>
      </c>
      <c r="AX110" s="120">
        <v>3.431</v>
      </c>
      <c r="AY110" s="120">
        <v>2.1320000000000001</v>
      </c>
      <c r="AZ110" s="120">
        <v>2.7690000000000001</v>
      </c>
      <c r="BA110" s="120">
        <v>4.077</v>
      </c>
      <c r="BB110" s="120">
        <v>2.052</v>
      </c>
      <c r="BC110" s="120">
        <v>1.919</v>
      </c>
      <c r="BD110" s="120">
        <v>1.6759999999999999</v>
      </c>
      <c r="BE110" s="120">
        <v>0.83699999999999997</v>
      </c>
      <c r="BF110" s="120">
        <v>0.32500000000000001</v>
      </c>
      <c r="BG110" s="120">
        <v>0.153</v>
      </c>
      <c r="BH110" s="120">
        <v>0.50800000000000001</v>
      </c>
      <c r="BI110" s="120">
        <v>0</v>
      </c>
      <c r="BJ110" s="120">
        <v>0</v>
      </c>
      <c r="BK110" s="120">
        <v>0</v>
      </c>
      <c r="BL110" s="120">
        <v>0</v>
      </c>
      <c r="BM110" s="120">
        <v>0</v>
      </c>
      <c r="BN110" s="120">
        <v>0</v>
      </c>
      <c r="BO110" s="120">
        <v>0</v>
      </c>
    </row>
    <row r="112" spans="1:67">
      <c r="A112" s="110" t="s">
        <v>4544</v>
      </c>
      <c r="B112" s="111" t="s">
        <v>4723</v>
      </c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</row>
    <row r="113" spans="1:67">
      <c r="A113" s="113" t="s">
        <v>1321</v>
      </c>
      <c r="B113" s="114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  <c r="AR113" s="112"/>
      <c r="AS113" s="112"/>
      <c r="AT113" s="112"/>
      <c r="AU113" s="112"/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2"/>
      <c r="BI113" s="112"/>
      <c r="BJ113" s="112"/>
      <c r="BK113" s="112"/>
      <c r="BL113" s="112"/>
      <c r="BM113" s="112"/>
      <c r="BN113" s="112"/>
      <c r="BO113" s="112"/>
    </row>
    <row r="114" spans="1:67">
      <c r="A114" s="115" t="s">
        <v>4705</v>
      </c>
      <c r="B114" s="115">
        <v>-25</v>
      </c>
      <c r="C114" s="115">
        <v>-24</v>
      </c>
      <c r="D114" s="115">
        <v>-23</v>
      </c>
      <c r="E114" s="115">
        <v>-22</v>
      </c>
      <c r="F114" s="115">
        <v>-21</v>
      </c>
      <c r="G114" s="115">
        <v>-20</v>
      </c>
      <c r="H114" s="115">
        <v>-19</v>
      </c>
      <c r="I114" s="115">
        <v>-18</v>
      </c>
      <c r="J114" s="115">
        <v>-17</v>
      </c>
      <c r="K114" s="115">
        <v>-16</v>
      </c>
      <c r="L114" s="115">
        <v>-15</v>
      </c>
      <c r="M114" s="115">
        <v>-14</v>
      </c>
      <c r="N114" s="115">
        <v>-13</v>
      </c>
      <c r="O114" s="115">
        <v>-12</v>
      </c>
      <c r="P114" s="115">
        <v>-11</v>
      </c>
      <c r="Q114" s="115">
        <v>-10</v>
      </c>
      <c r="R114" s="115">
        <v>-9</v>
      </c>
      <c r="S114" s="115">
        <v>-8</v>
      </c>
      <c r="T114" s="115">
        <v>-7</v>
      </c>
      <c r="U114" s="115">
        <v>-6</v>
      </c>
      <c r="V114" s="115">
        <v>-5</v>
      </c>
      <c r="W114" s="115">
        <v>-4</v>
      </c>
      <c r="X114" s="115">
        <v>-3</v>
      </c>
      <c r="Y114" s="115">
        <v>-2</v>
      </c>
      <c r="Z114" s="115">
        <v>-1</v>
      </c>
      <c r="AA114" s="115">
        <v>0</v>
      </c>
      <c r="AB114" s="115">
        <v>1</v>
      </c>
      <c r="AC114" s="115">
        <v>2</v>
      </c>
      <c r="AD114" s="115">
        <v>3</v>
      </c>
      <c r="AE114" s="115">
        <v>4</v>
      </c>
      <c r="AF114" s="115">
        <v>5</v>
      </c>
      <c r="AG114" s="115">
        <v>6</v>
      </c>
      <c r="AH114" s="115">
        <v>7</v>
      </c>
      <c r="AI114" s="115">
        <v>8</v>
      </c>
      <c r="AJ114" s="115">
        <v>9</v>
      </c>
      <c r="AK114" s="115">
        <v>10</v>
      </c>
      <c r="AL114" s="115">
        <v>11</v>
      </c>
      <c r="AM114" s="115">
        <v>12</v>
      </c>
      <c r="AN114" s="115">
        <v>13</v>
      </c>
      <c r="AO114" s="115">
        <v>14</v>
      </c>
      <c r="AP114" s="115">
        <v>15</v>
      </c>
      <c r="AQ114" s="115">
        <v>16</v>
      </c>
      <c r="AR114" s="115">
        <v>17</v>
      </c>
      <c r="AS114" s="115">
        <v>18</v>
      </c>
      <c r="AT114" s="115">
        <v>19</v>
      </c>
      <c r="AU114" s="115">
        <v>20</v>
      </c>
      <c r="AV114" s="115">
        <v>21</v>
      </c>
      <c r="AW114" s="115">
        <v>22</v>
      </c>
      <c r="AX114" s="115">
        <v>23</v>
      </c>
      <c r="AY114" s="115">
        <v>24</v>
      </c>
      <c r="AZ114" s="115">
        <v>25</v>
      </c>
      <c r="BA114" s="115">
        <v>26</v>
      </c>
      <c r="BB114" s="115">
        <v>27</v>
      </c>
      <c r="BC114" s="115">
        <v>28</v>
      </c>
      <c r="BD114" s="115">
        <v>29</v>
      </c>
      <c r="BE114" s="115">
        <v>30</v>
      </c>
      <c r="BF114" s="115">
        <v>31</v>
      </c>
      <c r="BG114" s="115">
        <v>32</v>
      </c>
      <c r="BH114" s="115">
        <v>33</v>
      </c>
      <c r="BI114" s="115">
        <v>34</v>
      </c>
      <c r="BJ114" s="115">
        <v>35</v>
      </c>
      <c r="BK114" s="115">
        <v>36</v>
      </c>
      <c r="BL114" s="115">
        <v>37</v>
      </c>
      <c r="BM114" s="115">
        <v>38</v>
      </c>
      <c r="BN114" s="115">
        <v>39</v>
      </c>
      <c r="BO114" s="115">
        <v>40</v>
      </c>
    </row>
    <row r="115" spans="1:67">
      <c r="A115" s="116" t="s">
        <v>4706</v>
      </c>
      <c r="B115" s="116">
        <v>0</v>
      </c>
      <c r="C115" s="116">
        <v>0</v>
      </c>
      <c r="D115" s="116">
        <v>0</v>
      </c>
      <c r="E115" s="116">
        <v>0</v>
      </c>
      <c r="F115" s="116">
        <v>0</v>
      </c>
      <c r="G115" s="116">
        <v>0</v>
      </c>
      <c r="H115" s="116">
        <v>0</v>
      </c>
      <c r="I115" s="116">
        <v>0</v>
      </c>
      <c r="J115" s="116">
        <v>0</v>
      </c>
      <c r="K115" s="116">
        <v>0</v>
      </c>
      <c r="L115" s="116">
        <v>0</v>
      </c>
      <c r="M115" s="116">
        <v>6</v>
      </c>
      <c r="N115" s="116">
        <v>6</v>
      </c>
      <c r="O115" s="116">
        <v>16</v>
      </c>
      <c r="P115" s="116">
        <v>19</v>
      </c>
      <c r="Q115" s="116">
        <v>11</v>
      </c>
      <c r="R115" s="116">
        <v>15</v>
      </c>
      <c r="S115" s="116">
        <v>28</v>
      </c>
      <c r="T115" s="116">
        <v>37</v>
      </c>
      <c r="U115" s="116">
        <v>54</v>
      </c>
      <c r="V115" s="116">
        <v>99</v>
      </c>
      <c r="W115" s="116">
        <v>135</v>
      </c>
      <c r="X115" s="116">
        <v>153</v>
      </c>
      <c r="Y115" s="116">
        <v>164</v>
      </c>
      <c r="Z115" s="116">
        <v>241</v>
      </c>
      <c r="AA115" s="116">
        <v>308</v>
      </c>
      <c r="AB115" s="116">
        <v>445</v>
      </c>
      <c r="AC115" s="116">
        <v>392</v>
      </c>
      <c r="AD115" s="116">
        <v>325</v>
      </c>
      <c r="AE115" s="116">
        <v>301</v>
      </c>
      <c r="AF115" s="116">
        <v>311</v>
      </c>
      <c r="AG115" s="116">
        <v>339</v>
      </c>
      <c r="AH115" s="116">
        <v>357</v>
      </c>
      <c r="AI115" s="116">
        <v>358</v>
      </c>
      <c r="AJ115" s="116">
        <v>339</v>
      </c>
      <c r="AK115" s="116">
        <v>405</v>
      </c>
      <c r="AL115" s="116">
        <v>406</v>
      </c>
      <c r="AM115" s="116">
        <v>425</v>
      </c>
      <c r="AN115" s="116">
        <v>423</v>
      </c>
      <c r="AO115" s="116">
        <v>412</v>
      </c>
      <c r="AP115" s="116">
        <v>380</v>
      </c>
      <c r="AQ115" s="116">
        <v>344</v>
      </c>
      <c r="AR115" s="116">
        <v>308</v>
      </c>
      <c r="AS115" s="116">
        <v>235</v>
      </c>
      <c r="AT115" s="116">
        <v>218</v>
      </c>
      <c r="AU115" s="116">
        <v>172</v>
      </c>
      <c r="AV115" s="116">
        <v>132</v>
      </c>
      <c r="AW115" s="116">
        <v>103</v>
      </c>
      <c r="AX115" s="116">
        <v>91</v>
      </c>
      <c r="AY115" s="116">
        <v>55</v>
      </c>
      <c r="AZ115" s="116">
        <v>60</v>
      </c>
      <c r="BA115" s="116">
        <v>35</v>
      </c>
      <c r="BB115" s="116">
        <v>41</v>
      </c>
      <c r="BC115" s="116">
        <v>18</v>
      </c>
      <c r="BD115" s="116">
        <v>10</v>
      </c>
      <c r="BE115" s="116">
        <v>17</v>
      </c>
      <c r="BF115" s="116">
        <v>8</v>
      </c>
      <c r="BG115" s="116">
        <v>2</v>
      </c>
      <c r="BH115" s="116">
        <v>1</v>
      </c>
      <c r="BI115" s="116">
        <v>0</v>
      </c>
      <c r="BJ115" s="116">
        <v>0</v>
      </c>
      <c r="BK115" s="116">
        <v>0</v>
      </c>
      <c r="BL115" s="116">
        <v>0</v>
      </c>
      <c r="BM115" s="116">
        <v>0</v>
      </c>
      <c r="BN115" s="116">
        <v>0</v>
      </c>
      <c r="BO115" s="116">
        <v>0</v>
      </c>
    </row>
    <row r="116" spans="1:67">
      <c r="A116" s="117" t="s">
        <v>4707</v>
      </c>
      <c r="B116" s="117">
        <v>0</v>
      </c>
      <c r="C116" s="117">
        <v>0</v>
      </c>
      <c r="D116" s="117">
        <v>0</v>
      </c>
      <c r="E116" s="117">
        <v>0</v>
      </c>
      <c r="F116" s="117">
        <v>0</v>
      </c>
      <c r="G116" s="117">
        <v>0</v>
      </c>
      <c r="H116" s="117">
        <v>0</v>
      </c>
      <c r="I116" s="117">
        <v>0</v>
      </c>
      <c r="J116" s="117">
        <v>0</v>
      </c>
      <c r="K116" s="117">
        <v>0</v>
      </c>
      <c r="L116" s="117">
        <v>0</v>
      </c>
      <c r="M116" s="117">
        <v>0</v>
      </c>
      <c r="N116" s="117">
        <v>0</v>
      </c>
      <c r="O116" s="117">
        <v>0</v>
      </c>
      <c r="P116" s="117">
        <v>24</v>
      </c>
      <c r="Q116" s="117">
        <v>24</v>
      </c>
      <c r="R116" s="117">
        <v>48</v>
      </c>
      <c r="S116" s="117">
        <v>0</v>
      </c>
      <c r="T116" s="117">
        <v>0</v>
      </c>
      <c r="U116" s="117">
        <v>24</v>
      </c>
      <c r="V116" s="117">
        <v>72</v>
      </c>
      <c r="W116" s="117">
        <v>144</v>
      </c>
      <c r="X116" s="117">
        <v>120</v>
      </c>
      <c r="Y116" s="117">
        <v>288</v>
      </c>
      <c r="Z116" s="117">
        <v>288</v>
      </c>
      <c r="AA116" s="117">
        <v>312</v>
      </c>
      <c r="AB116" s="117">
        <v>360</v>
      </c>
      <c r="AC116" s="117">
        <v>288</v>
      </c>
      <c r="AD116" s="117">
        <v>288</v>
      </c>
      <c r="AE116" s="117">
        <v>456</v>
      </c>
      <c r="AF116" s="117">
        <v>120</v>
      </c>
      <c r="AG116" s="117">
        <v>216</v>
      </c>
      <c r="AH116" s="117">
        <v>408</v>
      </c>
      <c r="AI116" s="117">
        <v>576</v>
      </c>
      <c r="AJ116" s="117">
        <v>408</v>
      </c>
      <c r="AK116" s="117">
        <v>432</v>
      </c>
      <c r="AL116" s="117">
        <v>288</v>
      </c>
      <c r="AM116" s="117">
        <v>384</v>
      </c>
      <c r="AN116" s="117">
        <v>528</v>
      </c>
      <c r="AO116" s="117">
        <v>504</v>
      </c>
      <c r="AP116" s="117">
        <v>336</v>
      </c>
      <c r="AQ116" s="117">
        <v>432</v>
      </c>
      <c r="AR116" s="117">
        <v>432</v>
      </c>
      <c r="AS116" s="117">
        <v>216</v>
      </c>
      <c r="AT116" s="117">
        <v>216</v>
      </c>
      <c r="AU116" s="117">
        <v>168</v>
      </c>
      <c r="AV116" s="117">
        <v>216</v>
      </c>
      <c r="AW116" s="117">
        <v>24</v>
      </c>
      <c r="AX116" s="117">
        <v>24</v>
      </c>
      <c r="AY116" s="117">
        <v>48</v>
      </c>
      <c r="AZ116" s="117">
        <v>48</v>
      </c>
      <c r="BA116" s="117">
        <v>0</v>
      </c>
      <c r="BB116" s="117">
        <v>0</v>
      </c>
      <c r="BC116" s="117">
        <v>0</v>
      </c>
      <c r="BD116" s="117">
        <v>0</v>
      </c>
      <c r="BE116" s="117">
        <v>0</v>
      </c>
      <c r="BF116" s="117">
        <v>0</v>
      </c>
      <c r="BG116" s="117">
        <v>0</v>
      </c>
      <c r="BH116" s="117">
        <v>0</v>
      </c>
      <c r="BI116" s="117">
        <v>0</v>
      </c>
      <c r="BJ116" s="117">
        <v>0</v>
      </c>
      <c r="BK116" s="117">
        <v>0</v>
      </c>
      <c r="BL116" s="117">
        <v>0</v>
      </c>
      <c r="BM116" s="117">
        <v>0</v>
      </c>
      <c r="BN116" s="117">
        <v>0</v>
      </c>
      <c r="BO116" s="117">
        <v>0</v>
      </c>
    </row>
    <row r="117" spans="1:67">
      <c r="A117" s="117" t="s">
        <v>4708</v>
      </c>
      <c r="B117" s="118">
        <v>0</v>
      </c>
      <c r="C117" s="118">
        <v>0</v>
      </c>
      <c r="D117" s="118">
        <v>0</v>
      </c>
      <c r="E117" s="118">
        <v>0</v>
      </c>
      <c r="F117" s="118">
        <v>0</v>
      </c>
      <c r="G117" s="118">
        <v>0</v>
      </c>
      <c r="H117" s="118">
        <v>0</v>
      </c>
      <c r="I117" s="118">
        <v>0</v>
      </c>
      <c r="J117" s="118">
        <v>0</v>
      </c>
      <c r="K117" s="118">
        <v>0</v>
      </c>
      <c r="L117" s="118">
        <v>0</v>
      </c>
      <c r="M117" s="118">
        <v>0</v>
      </c>
      <c r="N117" s="118">
        <v>0</v>
      </c>
      <c r="O117" s="118">
        <v>0.53600000000000003</v>
      </c>
      <c r="P117" s="118">
        <v>0.85</v>
      </c>
      <c r="Q117" s="118">
        <v>0.373</v>
      </c>
      <c r="R117" s="118">
        <v>0.71699999999999997</v>
      </c>
      <c r="S117" s="118">
        <v>2.0150000000000001</v>
      </c>
      <c r="T117" s="118">
        <v>1.5089999999999999</v>
      </c>
      <c r="U117" s="118">
        <v>0.752</v>
      </c>
      <c r="V117" s="118">
        <v>3.7429999999999999</v>
      </c>
      <c r="W117" s="118">
        <v>3.0680000000000001</v>
      </c>
      <c r="X117" s="118">
        <v>3.7330000000000001</v>
      </c>
      <c r="Y117" s="118">
        <v>8.1869999999999994</v>
      </c>
      <c r="Z117" s="118">
        <v>7.2720000000000002</v>
      </c>
      <c r="AA117" s="118">
        <v>8.4190000000000005</v>
      </c>
      <c r="AB117" s="118">
        <v>10.984</v>
      </c>
      <c r="AC117" s="118">
        <v>9.6720000000000006</v>
      </c>
      <c r="AD117" s="118">
        <v>12.231999999999999</v>
      </c>
      <c r="AE117" s="118">
        <v>8.25</v>
      </c>
      <c r="AF117" s="118">
        <v>12.69</v>
      </c>
      <c r="AG117" s="118">
        <v>16.079999999999998</v>
      </c>
      <c r="AH117" s="118">
        <v>18.346</v>
      </c>
      <c r="AI117" s="118">
        <v>16.942</v>
      </c>
      <c r="AJ117" s="118">
        <v>15.375</v>
      </c>
      <c r="AK117" s="118">
        <v>26.992999999999999</v>
      </c>
      <c r="AL117" s="118">
        <v>31.529</v>
      </c>
      <c r="AM117" s="118">
        <v>41.628999999999998</v>
      </c>
      <c r="AN117" s="118">
        <v>36.656999999999996</v>
      </c>
      <c r="AO117" s="118">
        <v>41.725000000000001</v>
      </c>
      <c r="AP117" s="118">
        <v>48.076999999999998</v>
      </c>
      <c r="AQ117" s="118">
        <v>50.427999999999997</v>
      </c>
      <c r="AR117" s="118">
        <v>54.887999999999998</v>
      </c>
      <c r="AS117" s="118">
        <v>53.482999999999997</v>
      </c>
      <c r="AT117" s="118">
        <v>61.963000000000001</v>
      </c>
      <c r="AU117" s="118">
        <v>55.829000000000001</v>
      </c>
      <c r="AV117" s="118">
        <v>48.011000000000003</v>
      </c>
      <c r="AW117" s="118">
        <v>42.585999999999999</v>
      </c>
      <c r="AX117" s="118">
        <v>35.024999999999999</v>
      </c>
      <c r="AY117" s="118">
        <v>25.75</v>
      </c>
      <c r="AZ117" s="118">
        <v>32.180999999999997</v>
      </c>
      <c r="BA117" s="118">
        <v>19.186</v>
      </c>
      <c r="BB117" s="118">
        <v>24.305</v>
      </c>
      <c r="BC117" s="118">
        <v>9.8640000000000008</v>
      </c>
      <c r="BD117" s="118">
        <v>4.2169999999999996</v>
      </c>
      <c r="BE117" s="118">
        <v>9.6780000000000008</v>
      </c>
      <c r="BF117" s="118">
        <v>5.1020000000000003</v>
      </c>
      <c r="BG117" s="118">
        <v>1.373</v>
      </c>
      <c r="BH117" s="118">
        <v>0.70199999999999996</v>
      </c>
      <c r="BI117" s="118">
        <v>0</v>
      </c>
      <c r="BJ117" s="118">
        <v>0</v>
      </c>
      <c r="BK117" s="118">
        <v>0</v>
      </c>
      <c r="BL117" s="118">
        <v>0</v>
      </c>
      <c r="BM117" s="118">
        <v>0</v>
      </c>
      <c r="BN117" s="118">
        <v>0</v>
      </c>
      <c r="BO117" s="118">
        <v>0</v>
      </c>
    </row>
    <row r="118" spans="1:67">
      <c r="A118" s="117" t="s">
        <v>4709</v>
      </c>
      <c r="B118" s="118">
        <v>0</v>
      </c>
      <c r="C118" s="118">
        <v>0</v>
      </c>
      <c r="D118" s="118">
        <v>0</v>
      </c>
      <c r="E118" s="118">
        <v>0</v>
      </c>
      <c r="F118" s="118">
        <v>0</v>
      </c>
      <c r="G118" s="118">
        <v>0</v>
      </c>
      <c r="H118" s="118">
        <v>0</v>
      </c>
      <c r="I118" s="118">
        <v>0</v>
      </c>
      <c r="J118" s="118">
        <v>0</v>
      </c>
      <c r="K118" s="118">
        <v>0</v>
      </c>
      <c r="L118" s="118">
        <v>0</v>
      </c>
      <c r="M118" s="118">
        <v>0</v>
      </c>
      <c r="N118" s="118">
        <v>0</v>
      </c>
      <c r="O118" s="118">
        <v>0.89</v>
      </c>
      <c r="P118" s="118">
        <v>1.1859999999999999</v>
      </c>
      <c r="Q118" s="118">
        <v>0.38200000000000001</v>
      </c>
      <c r="R118" s="118">
        <v>0.48099999999999998</v>
      </c>
      <c r="S118" s="118">
        <v>0.56200000000000006</v>
      </c>
      <c r="T118" s="118">
        <v>1.1839999999999999</v>
      </c>
      <c r="U118" s="118">
        <v>0.73599999999999999</v>
      </c>
      <c r="V118" s="118">
        <v>2.113</v>
      </c>
      <c r="W118" s="118">
        <v>3.3380000000000001</v>
      </c>
      <c r="X118" s="118">
        <v>3.6659999999999999</v>
      </c>
      <c r="Y118" s="118">
        <v>5.0389999999999997</v>
      </c>
      <c r="Z118" s="118">
        <v>3.419</v>
      </c>
      <c r="AA118" s="118">
        <v>4.16</v>
      </c>
      <c r="AB118" s="118">
        <v>3.048</v>
      </c>
      <c r="AC118" s="118">
        <v>3.7490000000000001</v>
      </c>
      <c r="AD118" s="118">
        <v>6.8810000000000002</v>
      </c>
      <c r="AE118" s="118">
        <v>4.2060000000000004</v>
      </c>
      <c r="AF118" s="118">
        <v>5.5250000000000004</v>
      </c>
      <c r="AG118" s="118">
        <v>8.59</v>
      </c>
      <c r="AH118" s="118">
        <v>9.2200000000000006</v>
      </c>
      <c r="AI118" s="118">
        <v>9.2759999999999998</v>
      </c>
      <c r="AJ118" s="118">
        <v>8.2799999999999994</v>
      </c>
      <c r="AK118" s="118">
        <v>15.016</v>
      </c>
      <c r="AL118" s="118">
        <v>14.116</v>
      </c>
      <c r="AM118" s="118">
        <v>18.556000000000001</v>
      </c>
      <c r="AN118" s="118">
        <v>15.054</v>
      </c>
      <c r="AO118" s="118">
        <v>17.785</v>
      </c>
      <c r="AP118" s="118">
        <v>20.661000000000001</v>
      </c>
      <c r="AQ118" s="118">
        <v>16.442</v>
      </c>
      <c r="AR118" s="118">
        <v>22.727</v>
      </c>
      <c r="AS118" s="118">
        <v>25.108000000000001</v>
      </c>
      <c r="AT118" s="118">
        <v>15.483000000000001</v>
      </c>
      <c r="AU118" s="118">
        <v>17.289000000000001</v>
      </c>
      <c r="AV118" s="118">
        <v>18.437999999999999</v>
      </c>
      <c r="AW118" s="118">
        <v>12.773999999999999</v>
      </c>
      <c r="AX118" s="118">
        <v>9.9809999999999999</v>
      </c>
      <c r="AY118" s="118">
        <v>7.6180000000000003</v>
      </c>
      <c r="AZ118" s="118">
        <v>6.016</v>
      </c>
      <c r="BA118" s="118">
        <v>3.5270000000000001</v>
      </c>
      <c r="BB118" s="118">
        <v>3.1240000000000001</v>
      </c>
      <c r="BC118" s="118">
        <v>1.319</v>
      </c>
      <c r="BD118" s="118">
        <v>0.82799999999999996</v>
      </c>
      <c r="BE118" s="118">
        <v>0.378</v>
      </c>
      <c r="BF118" s="118">
        <v>0.59099999999999997</v>
      </c>
      <c r="BG118" s="118">
        <v>0.161</v>
      </c>
      <c r="BH118" s="118">
        <v>0</v>
      </c>
      <c r="BI118" s="118">
        <v>0</v>
      </c>
      <c r="BJ118" s="118">
        <v>0</v>
      </c>
      <c r="BK118" s="118">
        <v>0</v>
      </c>
      <c r="BL118" s="118">
        <v>0</v>
      </c>
      <c r="BM118" s="118">
        <v>0</v>
      </c>
      <c r="BN118" s="118">
        <v>0</v>
      </c>
      <c r="BO118" s="118">
        <v>0</v>
      </c>
    </row>
    <row r="119" spans="1:67">
      <c r="A119" s="117" t="s">
        <v>4710</v>
      </c>
      <c r="B119" s="118">
        <v>0</v>
      </c>
      <c r="C119" s="118">
        <v>0</v>
      </c>
      <c r="D119" s="118">
        <v>0</v>
      </c>
      <c r="E119" s="118">
        <v>0</v>
      </c>
      <c r="F119" s="118">
        <v>0</v>
      </c>
      <c r="G119" s="118">
        <v>0</v>
      </c>
      <c r="H119" s="118">
        <v>0</v>
      </c>
      <c r="I119" s="118">
        <v>0</v>
      </c>
      <c r="J119" s="118">
        <v>0</v>
      </c>
      <c r="K119" s="118">
        <v>0</v>
      </c>
      <c r="L119" s="118">
        <v>0</v>
      </c>
      <c r="M119" s="118">
        <v>0</v>
      </c>
      <c r="N119" s="118">
        <v>0</v>
      </c>
      <c r="O119" s="118">
        <v>1.1779999999999999</v>
      </c>
      <c r="P119" s="118">
        <v>1.9830000000000001</v>
      </c>
      <c r="Q119" s="118">
        <v>0.84</v>
      </c>
      <c r="R119" s="118">
        <v>1.73</v>
      </c>
      <c r="S119" s="118">
        <v>4.2489999999999997</v>
      </c>
      <c r="T119" s="118">
        <v>3.1890000000000001</v>
      </c>
      <c r="U119" s="118">
        <v>1.554</v>
      </c>
      <c r="V119" s="118">
        <v>7.056</v>
      </c>
      <c r="W119" s="118">
        <v>6.2619999999999996</v>
      </c>
      <c r="X119" s="118">
        <v>7.5030000000000001</v>
      </c>
      <c r="Y119" s="118">
        <v>15.321</v>
      </c>
      <c r="Z119" s="118">
        <v>11.712</v>
      </c>
      <c r="AA119" s="118">
        <v>14.709</v>
      </c>
      <c r="AB119" s="118">
        <v>14.817</v>
      </c>
      <c r="AC119" s="118">
        <v>12.224</v>
      </c>
      <c r="AD119" s="118">
        <v>11.459</v>
      </c>
      <c r="AE119" s="118">
        <v>6.2939999999999996</v>
      </c>
      <c r="AF119" s="118">
        <v>13.032</v>
      </c>
      <c r="AG119" s="118">
        <v>14.2</v>
      </c>
      <c r="AH119" s="118">
        <v>18.552</v>
      </c>
      <c r="AI119" s="118">
        <v>14.321999999999999</v>
      </c>
      <c r="AJ119" s="118">
        <v>11.382</v>
      </c>
      <c r="AK119" s="118">
        <v>21.812000000000001</v>
      </c>
      <c r="AL119" s="118">
        <v>25.959</v>
      </c>
      <c r="AM119" s="118">
        <v>32.04</v>
      </c>
      <c r="AN119" s="118">
        <v>24.736000000000001</v>
      </c>
      <c r="AO119" s="118">
        <v>25.36</v>
      </c>
      <c r="AP119" s="118">
        <v>29.085999999999999</v>
      </c>
      <c r="AQ119" s="118">
        <v>27.01</v>
      </c>
      <c r="AR119" s="118">
        <v>29.757000000000001</v>
      </c>
      <c r="AS119" s="118">
        <v>27.376999999999999</v>
      </c>
      <c r="AT119" s="118">
        <v>29.251999999999999</v>
      </c>
      <c r="AU119" s="118">
        <v>30.523</v>
      </c>
      <c r="AV119" s="118">
        <v>25.120999999999999</v>
      </c>
      <c r="AW119" s="118">
        <v>22.6</v>
      </c>
      <c r="AX119" s="118">
        <v>18.638999999999999</v>
      </c>
      <c r="AY119" s="118">
        <v>13.824</v>
      </c>
      <c r="AZ119" s="118">
        <v>16.873999999999999</v>
      </c>
      <c r="BA119" s="118">
        <v>10.335000000000001</v>
      </c>
      <c r="BB119" s="118">
        <v>13.03</v>
      </c>
      <c r="BC119" s="118">
        <v>5.3390000000000004</v>
      </c>
      <c r="BD119" s="118">
        <v>2.5499999999999998</v>
      </c>
      <c r="BE119" s="118">
        <v>5.0730000000000004</v>
      </c>
      <c r="BF119" s="118">
        <v>3.19</v>
      </c>
      <c r="BG119" s="118">
        <v>0.90900000000000003</v>
      </c>
      <c r="BH119" s="118">
        <v>0.47099999999999997</v>
      </c>
      <c r="BI119" s="118">
        <v>0</v>
      </c>
      <c r="BJ119" s="118">
        <v>0</v>
      </c>
      <c r="BK119" s="118">
        <v>0</v>
      </c>
      <c r="BL119" s="118">
        <v>0</v>
      </c>
      <c r="BM119" s="118">
        <v>0</v>
      </c>
      <c r="BN119" s="118">
        <v>0</v>
      </c>
      <c r="BO119" s="118">
        <v>0</v>
      </c>
    </row>
    <row r="120" spans="1:67">
      <c r="A120" s="117" t="s">
        <v>4711</v>
      </c>
      <c r="B120" s="118">
        <v>0</v>
      </c>
      <c r="C120" s="118">
        <v>0</v>
      </c>
      <c r="D120" s="118">
        <v>0</v>
      </c>
      <c r="E120" s="118">
        <v>0</v>
      </c>
      <c r="F120" s="118">
        <v>0</v>
      </c>
      <c r="G120" s="118">
        <v>0</v>
      </c>
      <c r="H120" s="118">
        <v>0</v>
      </c>
      <c r="I120" s="118">
        <v>0</v>
      </c>
      <c r="J120" s="118">
        <v>0</v>
      </c>
      <c r="K120" s="118">
        <v>0</v>
      </c>
      <c r="L120" s="118">
        <v>0</v>
      </c>
      <c r="M120" s="118">
        <v>0</v>
      </c>
      <c r="N120" s="118">
        <v>0</v>
      </c>
      <c r="O120" s="118">
        <v>0</v>
      </c>
      <c r="P120" s="118">
        <v>0</v>
      </c>
      <c r="Q120" s="118">
        <v>0</v>
      </c>
      <c r="R120" s="118">
        <v>0</v>
      </c>
      <c r="S120" s="118">
        <v>0.61499999999999999</v>
      </c>
      <c r="T120" s="118">
        <v>0.41599999999999998</v>
      </c>
      <c r="U120" s="118">
        <v>0.158</v>
      </c>
      <c r="V120" s="118">
        <v>0.64300000000000002</v>
      </c>
      <c r="W120" s="118">
        <v>0.374</v>
      </c>
      <c r="X120" s="118">
        <v>0.214</v>
      </c>
      <c r="Y120" s="118">
        <v>1.794</v>
      </c>
      <c r="Z120" s="118">
        <v>1.0920000000000001</v>
      </c>
      <c r="AA120" s="118">
        <v>1.542</v>
      </c>
      <c r="AB120" s="118">
        <v>2.4580000000000002</v>
      </c>
      <c r="AC120" s="118">
        <v>2.1429999999999998</v>
      </c>
      <c r="AD120" s="118">
        <v>1.3160000000000001</v>
      </c>
      <c r="AE120" s="118">
        <v>0.45900000000000002</v>
      </c>
      <c r="AF120" s="118">
        <v>1.1990000000000001</v>
      </c>
      <c r="AG120" s="118">
        <v>1.593</v>
      </c>
      <c r="AH120" s="118">
        <v>3.69</v>
      </c>
      <c r="AI120" s="118">
        <v>2.7370000000000001</v>
      </c>
      <c r="AJ120" s="118">
        <v>0.93300000000000005</v>
      </c>
      <c r="AK120" s="118">
        <v>1.768</v>
      </c>
      <c r="AL120" s="118">
        <v>4.0209999999999999</v>
      </c>
      <c r="AM120" s="118">
        <v>6.4909999999999997</v>
      </c>
      <c r="AN120" s="118">
        <v>5.0910000000000002</v>
      </c>
      <c r="AO120" s="118">
        <v>6.0069999999999997</v>
      </c>
      <c r="AP120" s="118">
        <v>5.6020000000000003</v>
      </c>
      <c r="AQ120" s="118">
        <v>11.013</v>
      </c>
      <c r="AR120" s="118">
        <v>9.7889999999999997</v>
      </c>
      <c r="AS120" s="118">
        <v>9.1760000000000002</v>
      </c>
      <c r="AT120" s="118">
        <v>24.047000000000001</v>
      </c>
      <c r="AU120" s="118">
        <v>18.678000000000001</v>
      </c>
      <c r="AV120" s="118">
        <v>12.608000000000001</v>
      </c>
      <c r="AW120" s="118">
        <v>14.106999999999999</v>
      </c>
      <c r="AX120" s="118">
        <v>12.176</v>
      </c>
      <c r="AY120" s="118">
        <v>9.6319999999999997</v>
      </c>
      <c r="AZ120" s="118">
        <v>16.096</v>
      </c>
      <c r="BA120" s="118">
        <v>8.2270000000000003</v>
      </c>
      <c r="BB120" s="118">
        <v>13.313000000000001</v>
      </c>
      <c r="BC120" s="118">
        <v>6.5960000000000001</v>
      </c>
      <c r="BD120" s="118">
        <v>1.796</v>
      </c>
      <c r="BE120" s="118">
        <v>6.9189999999999996</v>
      </c>
      <c r="BF120" s="118">
        <v>2.3620000000000001</v>
      </c>
      <c r="BG120" s="118">
        <v>0.85599999999999998</v>
      </c>
      <c r="BH120" s="118">
        <v>0.435</v>
      </c>
      <c r="BI120" s="118">
        <v>0</v>
      </c>
      <c r="BJ120" s="118">
        <v>0</v>
      </c>
      <c r="BK120" s="118">
        <v>0</v>
      </c>
      <c r="BL120" s="118">
        <v>0</v>
      </c>
      <c r="BM120" s="118">
        <v>0</v>
      </c>
      <c r="BN120" s="118">
        <v>0</v>
      </c>
      <c r="BO120" s="118">
        <v>0</v>
      </c>
    </row>
    <row r="121" spans="1:67">
      <c r="A121" s="119" t="s">
        <v>4712</v>
      </c>
      <c r="B121" s="120">
        <v>0</v>
      </c>
      <c r="C121" s="120">
        <v>0</v>
      </c>
      <c r="D121" s="120">
        <v>0</v>
      </c>
      <c r="E121" s="120">
        <v>0</v>
      </c>
      <c r="F121" s="120">
        <v>0</v>
      </c>
      <c r="G121" s="120">
        <v>0</v>
      </c>
      <c r="H121" s="120">
        <v>0</v>
      </c>
      <c r="I121" s="120">
        <v>0</v>
      </c>
      <c r="J121" s="120">
        <v>0</v>
      </c>
      <c r="K121" s="120">
        <v>0</v>
      </c>
      <c r="L121" s="120">
        <v>0</v>
      </c>
      <c r="M121" s="120">
        <v>0</v>
      </c>
      <c r="N121" s="120">
        <v>0</v>
      </c>
      <c r="O121" s="120">
        <v>0</v>
      </c>
      <c r="P121" s="120">
        <v>0</v>
      </c>
      <c r="Q121" s="120">
        <v>0</v>
      </c>
      <c r="R121" s="120">
        <v>0</v>
      </c>
      <c r="S121" s="120">
        <v>0</v>
      </c>
      <c r="T121" s="120">
        <v>0</v>
      </c>
      <c r="U121" s="120">
        <v>0.152</v>
      </c>
      <c r="V121" s="120">
        <v>0</v>
      </c>
      <c r="W121" s="120">
        <v>0.35599999999999998</v>
      </c>
      <c r="X121" s="120">
        <v>0.19700000000000001</v>
      </c>
      <c r="Y121" s="120">
        <v>0.156</v>
      </c>
      <c r="Z121" s="120">
        <v>0.20799999999999999</v>
      </c>
      <c r="AA121" s="120">
        <v>0.16800000000000001</v>
      </c>
      <c r="AB121" s="120">
        <v>0.36</v>
      </c>
      <c r="AC121" s="120">
        <v>0.94499999999999995</v>
      </c>
      <c r="AD121" s="120">
        <v>0.95</v>
      </c>
      <c r="AE121" s="120">
        <v>0.32</v>
      </c>
      <c r="AF121" s="120">
        <v>0.315</v>
      </c>
      <c r="AG121" s="120">
        <v>0.78900000000000003</v>
      </c>
      <c r="AH121" s="120">
        <v>0.32600000000000001</v>
      </c>
      <c r="AI121" s="120">
        <v>0</v>
      </c>
      <c r="AJ121" s="120">
        <v>0</v>
      </c>
      <c r="AK121" s="120">
        <v>0.153</v>
      </c>
      <c r="AL121" s="120">
        <v>0.155</v>
      </c>
      <c r="AM121" s="120">
        <v>0.161</v>
      </c>
      <c r="AN121" s="120">
        <v>0</v>
      </c>
      <c r="AO121" s="120">
        <v>0.63800000000000001</v>
      </c>
      <c r="AP121" s="120">
        <v>0.309</v>
      </c>
      <c r="AQ121" s="120">
        <v>0.61799999999999999</v>
      </c>
      <c r="AR121" s="120">
        <v>0.317</v>
      </c>
      <c r="AS121" s="120">
        <v>1.0229999999999999</v>
      </c>
      <c r="AT121" s="120">
        <v>1.913</v>
      </c>
      <c r="AU121" s="120">
        <v>1.871</v>
      </c>
      <c r="AV121" s="120">
        <v>1.7450000000000001</v>
      </c>
      <c r="AW121" s="120">
        <v>0.64600000000000002</v>
      </c>
      <c r="AX121" s="120">
        <v>0.95399999999999996</v>
      </c>
      <c r="AY121" s="120">
        <v>0.65200000000000002</v>
      </c>
      <c r="AZ121" s="120">
        <v>0.61399999999999999</v>
      </c>
      <c r="BA121" s="120">
        <v>0.153</v>
      </c>
      <c r="BB121" s="120">
        <v>0.155</v>
      </c>
      <c r="BC121" s="120">
        <v>0.314</v>
      </c>
      <c r="BD121" s="120">
        <v>0</v>
      </c>
      <c r="BE121" s="120">
        <v>0.45700000000000002</v>
      </c>
      <c r="BF121" s="120">
        <v>0.311</v>
      </c>
      <c r="BG121" s="120">
        <v>0.154</v>
      </c>
      <c r="BH121" s="120">
        <v>0</v>
      </c>
      <c r="BI121" s="120">
        <v>0</v>
      </c>
      <c r="BJ121" s="120">
        <v>0</v>
      </c>
      <c r="BK121" s="120">
        <v>0</v>
      </c>
      <c r="BL121" s="120">
        <v>0</v>
      </c>
      <c r="BM121" s="120">
        <v>0</v>
      </c>
      <c r="BN121" s="120">
        <v>0</v>
      </c>
      <c r="BO121" s="120">
        <v>0</v>
      </c>
    </row>
    <row r="123" spans="1:67">
      <c r="A123" s="110" t="s">
        <v>4544</v>
      </c>
      <c r="B123" s="111" t="s">
        <v>4724</v>
      </c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BJ123" s="112"/>
      <c r="BK123" s="112"/>
      <c r="BL123" s="112"/>
      <c r="BM123" s="112"/>
      <c r="BN123" s="112"/>
      <c r="BO123" s="112"/>
    </row>
    <row r="124" spans="1:67">
      <c r="A124" s="113" t="s">
        <v>4725</v>
      </c>
      <c r="B124" s="114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</row>
    <row r="125" spans="1:67">
      <c r="A125" s="115" t="s">
        <v>4705</v>
      </c>
      <c r="B125" s="115">
        <v>-25</v>
      </c>
      <c r="C125" s="115">
        <v>-24</v>
      </c>
      <c r="D125" s="115">
        <v>-23</v>
      </c>
      <c r="E125" s="115">
        <v>-22</v>
      </c>
      <c r="F125" s="115">
        <v>-21</v>
      </c>
      <c r="G125" s="115">
        <v>-20</v>
      </c>
      <c r="H125" s="115">
        <v>-19</v>
      </c>
      <c r="I125" s="115">
        <v>-18</v>
      </c>
      <c r="J125" s="115">
        <v>-17</v>
      </c>
      <c r="K125" s="115">
        <v>-16</v>
      </c>
      <c r="L125" s="115">
        <v>-15</v>
      </c>
      <c r="M125" s="115">
        <v>-14</v>
      </c>
      <c r="N125" s="115">
        <v>-13</v>
      </c>
      <c r="O125" s="115">
        <v>-12</v>
      </c>
      <c r="P125" s="115">
        <v>-11</v>
      </c>
      <c r="Q125" s="115">
        <v>-10</v>
      </c>
      <c r="R125" s="115">
        <v>-9</v>
      </c>
      <c r="S125" s="115">
        <v>-8</v>
      </c>
      <c r="T125" s="115">
        <v>-7</v>
      </c>
      <c r="U125" s="115">
        <v>-6</v>
      </c>
      <c r="V125" s="115">
        <v>-5</v>
      </c>
      <c r="W125" s="115">
        <v>-4</v>
      </c>
      <c r="X125" s="115">
        <v>-3</v>
      </c>
      <c r="Y125" s="115">
        <v>-2</v>
      </c>
      <c r="Z125" s="115">
        <v>-1</v>
      </c>
      <c r="AA125" s="115">
        <v>0</v>
      </c>
      <c r="AB125" s="115">
        <v>1</v>
      </c>
      <c r="AC125" s="115">
        <v>2</v>
      </c>
      <c r="AD125" s="115">
        <v>3</v>
      </c>
      <c r="AE125" s="115">
        <v>4</v>
      </c>
      <c r="AF125" s="115">
        <v>5</v>
      </c>
      <c r="AG125" s="115">
        <v>6</v>
      </c>
      <c r="AH125" s="115">
        <v>7</v>
      </c>
      <c r="AI125" s="115">
        <v>8</v>
      </c>
      <c r="AJ125" s="115">
        <v>9</v>
      </c>
      <c r="AK125" s="115">
        <v>10</v>
      </c>
      <c r="AL125" s="115">
        <v>11</v>
      </c>
      <c r="AM125" s="115">
        <v>12</v>
      </c>
      <c r="AN125" s="115">
        <v>13</v>
      </c>
      <c r="AO125" s="115">
        <v>14</v>
      </c>
      <c r="AP125" s="115">
        <v>15</v>
      </c>
      <c r="AQ125" s="115">
        <v>16</v>
      </c>
      <c r="AR125" s="115">
        <v>17</v>
      </c>
      <c r="AS125" s="115">
        <v>18</v>
      </c>
      <c r="AT125" s="115">
        <v>19</v>
      </c>
      <c r="AU125" s="115">
        <v>20</v>
      </c>
      <c r="AV125" s="115">
        <v>21</v>
      </c>
      <c r="AW125" s="115">
        <v>22</v>
      </c>
      <c r="AX125" s="115">
        <v>23</v>
      </c>
      <c r="AY125" s="115">
        <v>24</v>
      </c>
      <c r="AZ125" s="115">
        <v>25</v>
      </c>
      <c r="BA125" s="115">
        <v>26</v>
      </c>
      <c r="BB125" s="115">
        <v>27</v>
      </c>
      <c r="BC125" s="115">
        <v>28</v>
      </c>
      <c r="BD125" s="115">
        <v>29</v>
      </c>
      <c r="BE125" s="115">
        <v>30</v>
      </c>
      <c r="BF125" s="115">
        <v>31</v>
      </c>
      <c r="BG125" s="115">
        <v>32</v>
      </c>
      <c r="BH125" s="115">
        <v>33</v>
      </c>
      <c r="BI125" s="115">
        <v>34</v>
      </c>
      <c r="BJ125" s="115">
        <v>35</v>
      </c>
      <c r="BK125" s="115">
        <v>36</v>
      </c>
      <c r="BL125" s="115">
        <v>37</v>
      </c>
      <c r="BM125" s="115">
        <v>38</v>
      </c>
      <c r="BN125" s="115">
        <v>39</v>
      </c>
      <c r="BO125" s="115">
        <v>40</v>
      </c>
    </row>
    <row r="126" spans="1:67">
      <c r="A126" s="116" t="s">
        <v>4706</v>
      </c>
      <c r="B126" s="116">
        <v>0</v>
      </c>
      <c r="C126" s="116">
        <v>0</v>
      </c>
      <c r="D126" s="116">
        <v>0</v>
      </c>
      <c r="E126" s="116">
        <v>0</v>
      </c>
      <c r="F126" s="116">
        <v>13</v>
      </c>
      <c r="G126" s="116">
        <v>4</v>
      </c>
      <c r="H126" s="116">
        <v>19</v>
      </c>
      <c r="I126" s="116">
        <v>11</v>
      </c>
      <c r="J126" s="116">
        <v>15</v>
      </c>
      <c r="K126" s="116">
        <v>21</v>
      </c>
      <c r="L126" s="116">
        <v>33</v>
      </c>
      <c r="M126" s="116">
        <v>71</v>
      </c>
      <c r="N126" s="116">
        <v>91</v>
      </c>
      <c r="O126" s="116">
        <v>169</v>
      </c>
      <c r="P126" s="116">
        <v>200</v>
      </c>
      <c r="Q126" s="116">
        <v>145</v>
      </c>
      <c r="R126" s="116">
        <v>200</v>
      </c>
      <c r="S126" s="116">
        <v>217</v>
      </c>
      <c r="T126" s="116">
        <v>270</v>
      </c>
      <c r="U126" s="116">
        <v>392</v>
      </c>
      <c r="V126" s="116">
        <v>501</v>
      </c>
      <c r="W126" s="116">
        <v>433</v>
      </c>
      <c r="X126" s="116">
        <v>490</v>
      </c>
      <c r="Y126" s="116">
        <v>550</v>
      </c>
      <c r="Z126" s="116">
        <v>534</v>
      </c>
      <c r="AA126" s="116">
        <v>357</v>
      </c>
      <c r="AB126" s="116">
        <v>355</v>
      </c>
      <c r="AC126" s="116">
        <v>453</v>
      </c>
      <c r="AD126" s="116">
        <v>472</v>
      </c>
      <c r="AE126" s="116">
        <v>453</v>
      </c>
      <c r="AF126" s="116">
        <v>372</v>
      </c>
      <c r="AG126" s="116">
        <v>349</v>
      </c>
      <c r="AH126" s="116">
        <v>278</v>
      </c>
      <c r="AI126" s="116">
        <v>232</v>
      </c>
      <c r="AJ126" s="116">
        <v>245</v>
      </c>
      <c r="AK126" s="116">
        <v>218</v>
      </c>
      <c r="AL126" s="116">
        <v>192</v>
      </c>
      <c r="AM126" s="116">
        <v>131</v>
      </c>
      <c r="AN126" s="116">
        <v>117</v>
      </c>
      <c r="AO126" s="116">
        <v>81</v>
      </c>
      <c r="AP126" s="116">
        <v>47</v>
      </c>
      <c r="AQ126" s="116">
        <v>24</v>
      </c>
      <c r="AR126" s="116">
        <v>5</v>
      </c>
      <c r="AS126" s="116">
        <v>0</v>
      </c>
      <c r="AT126" s="116">
        <v>0</v>
      </c>
      <c r="AU126" s="116">
        <v>0</v>
      </c>
      <c r="AV126" s="116">
        <v>0</v>
      </c>
      <c r="AW126" s="116">
        <v>0</v>
      </c>
      <c r="AX126" s="116">
        <v>0</v>
      </c>
      <c r="AY126" s="116">
        <v>0</v>
      </c>
      <c r="AZ126" s="116">
        <v>0</v>
      </c>
      <c r="BA126" s="116">
        <v>0</v>
      </c>
      <c r="BB126" s="116">
        <v>0</v>
      </c>
      <c r="BC126" s="116">
        <v>0</v>
      </c>
      <c r="BD126" s="116">
        <v>0</v>
      </c>
      <c r="BE126" s="116">
        <v>0</v>
      </c>
      <c r="BF126" s="116">
        <v>0</v>
      </c>
      <c r="BG126" s="116">
        <v>0</v>
      </c>
      <c r="BH126" s="116">
        <v>0</v>
      </c>
      <c r="BI126" s="116">
        <v>0</v>
      </c>
      <c r="BJ126" s="116">
        <v>0</v>
      </c>
      <c r="BK126" s="116">
        <v>0</v>
      </c>
      <c r="BL126" s="116">
        <v>0</v>
      </c>
      <c r="BM126" s="116">
        <v>0</v>
      </c>
      <c r="BN126" s="116">
        <v>0</v>
      </c>
      <c r="BO126" s="116">
        <v>0</v>
      </c>
    </row>
    <row r="127" spans="1:67">
      <c r="A127" s="117" t="s">
        <v>4707</v>
      </c>
      <c r="B127" s="117">
        <v>0</v>
      </c>
      <c r="C127" s="117">
        <v>0</v>
      </c>
      <c r="D127" s="117">
        <v>0</v>
      </c>
      <c r="E127" s="117">
        <v>0</v>
      </c>
      <c r="F127" s="117">
        <v>0</v>
      </c>
      <c r="G127" s="117">
        <v>0</v>
      </c>
      <c r="H127" s="117">
        <v>24</v>
      </c>
      <c r="I127" s="117">
        <v>0</v>
      </c>
      <c r="J127" s="117">
        <v>48</v>
      </c>
      <c r="K127" s="117">
        <v>0</v>
      </c>
      <c r="L127" s="117">
        <v>24</v>
      </c>
      <c r="M127" s="117">
        <v>48</v>
      </c>
      <c r="N127" s="117">
        <v>24</v>
      </c>
      <c r="O127" s="117">
        <v>192</v>
      </c>
      <c r="P127" s="117">
        <v>216</v>
      </c>
      <c r="Q127" s="117">
        <v>192</v>
      </c>
      <c r="R127" s="117">
        <v>96</v>
      </c>
      <c r="S127" s="117">
        <v>336</v>
      </c>
      <c r="T127" s="117">
        <v>240</v>
      </c>
      <c r="U127" s="117">
        <v>408</v>
      </c>
      <c r="V127" s="117">
        <v>384</v>
      </c>
      <c r="W127" s="117">
        <v>648</v>
      </c>
      <c r="X127" s="117">
        <v>408</v>
      </c>
      <c r="Y127" s="117">
        <v>696</v>
      </c>
      <c r="Z127" s="117">
        <v>384</v>
      </c>
      <c r="AA127" s="117">
        <v>384</v>
      </c>
      <c r="AB127" s="117">
        <v>312</v>
      </c>
      <c r="AC127" s="117">
        <v>408</v>
      </c>
      <c r="AD127" s="117">
        <v>480</v>
      </c>
      <c r="AE127" s="117">
        <v>456</v>
      </c>
      <c r="AF127" s="117">
        <v>552</v>
      </c>
      <c r="AG127" s="117">
        <v>384</v>
      </c>
      <c r="AH127" s="117">
        <v>192</v>
      </c>
      <c r="AI127" s="117">
        <v>264</v>
      </c>
      <c r="AJ127" s="117">
        <v>72</v>
      </c>
      <c r="AK127" s="117">
        <v>264</v>
      </c>
      <c r="AL127" s="117">
        <v>264</v>
      </c>
      <c r="AM127" s="117">
        <v>264</v>
      </c>
      <c r="AN127" s="117">
        <v>72</v>
      </c>
      <c r="AO127" s="117">
        <v>24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</v>
      </c>
      <c r="BB127" s="117">
        <v>0</v>
      </c>
      <c r="BC127" s="117">
        <v>0</v>
      </c>
      <c r="BD127" s="117">
        <v>0</v>
      </c>
      <c r="BE127" s="117">
        <v>0</v>
      </c>
      <c r="BF127" s="117">
        <v>0</v>
      </c>
      <c r="BG127" s="117">
        <v>0</v>
      </c>
      <c r="BH127" s="117">
        <v>0</v>
      </c>
      <c r="BI127" s="117">
        <v>0</v>
      </c>
      <c r="BJ127" s="117">
        <v>0</v>
      </c>
      <c r="BK127" s="117">
        <v>0</v>
      </c>
      <c r="BL127" s="117">
        <v>0</v>
      </c>
      <c r="BM127" s="117">
        <v>0</v>
      </c>
      <c r="BN127" s="117">
        <v>0</v>
      </c>
      <c r="BO127" s="117">
        <v>0</v>
      </c>
    </row>
    <row r="128" spans="1:67">
      <c r="A128" s="117" t="s">
        <v>4708</v>
      </c>
      <c r="B128" s="118">
        <v>0</v>
      </c>
      <c r="C128" s="118">
        <v>0</v>
      </c>
      <c r="D128" s="118">
        <v>0</v>
      </c>
      <c r="E128" s="118">
        <v>0</v>
      </c>
      <c r="F128" s="118">
        <v>0</v>
      </c>
      <c r="G128" s="118">
        <v>0</v>
      </c>
      <c r="H128" s="118">
        <v>1.4419999999999999</v>
      </c>
      <c r="I128" s="118">
        <v>1.1200000000000001</v>
      </c>
      <c r="J128" s="118">
        <v>1.7130000000000001</v>
      </c>
      <c r="K128" s="118">
        <v>1.1020000000000001</v>
      </c>
      <c r="L128" s="118">
        <v>1.6639999999999999</v>
      </c>
      <c r="M128" s="118">
        <v>3.0489999999999999</v>
      </c>
      <c r="N128" s="118">
        <v>4.2549999999999999</v>
      </c>
      <c r="O128" s="118">
        <v>13.916</v>
      </c>
      <c r="P128" s="118">
        <v>16.414000000000001</v>
      </c>
      <c r="Q128" s="118">
        <v>11.048999999999999</v>
      </c>
      <c r="R128" s="118">
        <v>17.079000000000001</v>
      </c>
      <c r="S128" s="118">
        <v>12.826000000000001</v>
      </c>
      <c r="T128" s="118">
        <v>17.794</v>
      </c>
      <c r="U128" s="118">
        <v>23.279</v>
      </c>
      <c r="V128" s="118">
        <v>22.881</v>
      </c>
      <c r="W128" s="118">
        <v>40.280999999999999</v>
      </c>
      <c r="X128" s="118">
        <v>51.771000000000001</v>
      </c>
      <c r="Y128" s="118">
        <v>64.144999999999996</v>
      </c>
      <c r="Z128" s="118">
        <v>66.004999999999995</v>
      </c>
      <c r="AA128" s="118">
        <v>47.293999999999997</v>
      </c>
      <c r="AB128" s="118">
        <v>53.697000000000003</v>
      </c>
      <c r="AC128" s="118">
        <v>52.695</v>
      </c>
      <c r="AD128" s="118">
        <v>47.552</v>
      </c>
      <c r="AE128" s="118">
        <v>58.744</v>
      </c>
      <c r="AF128" s="118">
        <v>68.418000000000006</v>
      </c>
      <c r="AG128" s="118">
        <v>92.051000000000002</v>
      </c>
      <c r="AH128" s="118">
        <v>72.775000000000006</v>
      </c>
      <c r="AI128" s="118">
        <v>59.591000000000001</v>
      </c>
      <c r="AJ128" s="118">
        <v>58.188000000000002</v>
      </c>
      <c r="AK128" s="118">
        <v>34.082000000000001</v>
      </c>
      <c r="AL128" s="118">
        <v>54.043999999999997</v>
      </c>
      <c r="AM128" s="118">
        <v>43.223999999999997</v>
      </c>
      <c r="AN128" s="118">
        <v>52.863</v>
      </c>
      <c r="AO128" s="118">
        <v>45.119</v>
      </c>
      <c r="AP128" s="118">
        <v>27.081</v>
      </c>
      <c r="AQ128" s="118">
        <v>14.843</v>
      </c>
      <c r="AR128" s="118">
        <v>3.0550000000000002</v>
      </c>
      <c r="AS128" s="118">
        <v>0</v>
      </c>
      <c r="AT128" s="118">
        <v>0</v>
      </c>
      <c r="AU128" s="118">
        <v>0</v>
      </c>
      <c r="AV128" s="118">
        <v>0</v>
      </c>
      <c r="AW128" s="118">
        <v>0</v>
      </c>
      <c r="AX128" s="118">
        <v>0</v>
      </c>
      <c r="AY128" s="118">
        <v>0</v>
      </c>
      <c r="AZ128" s="118">
        <v>0</v>
      </c>
      <c r="BA128" s="118">
        <v>0</v>
      </c>
      <c r="BB128" s="118">
        <v>0</v>
      </c>
      <c r="BC128" s="118">
        <v>0</v>
      </c>
      <c r="BD128" s="118">
        <v>0</v>
      </c>
      <c r="BE128" s="118">
        <v>0</v>
      </c>
      <c r="BF128" s="118">
        <v>0</v>
      </c>
      <c r="BG128" s="118">
        <v>0</v>
      </c>
      <c r="BH128" s="118">
        <v>0</v>
      </c>
      <c r="BI128" s="118">
        <v>0</v>
      </c>
      <c r="BJ128" s="118">
        <v>0</v>
      </c>
      <c r="BK128" s="118">
        <v>0</v>
      </c>
      <c r="BL128" s="118">
        <v>0</v>
      </c>
      <c r="BM128" s="118">
        <v>0</v>
      </c>
      <c r="BN128" s="118">
        <v>0</v>
      </c>
      <c r="BO128" s="118">
        <v>0</v>
      </c>
    </row>
    <row r="129" spans="1:67">
      <c r="A129" s="117" t="s">
        <v>4709</v>
      </c>
      <c r="B129" s="118">
        <v>0</v>
      </c>
      <c r="C129" s="118">
        <v>0</v>
      </c>
      <c r="D129" s="118">
        <v>0</v>
      </c>
      <c r="E129" s="118">
        <v>0</v>
      </c>
      <c r="F129" s="118">
        <v>0</v>
      </c>
      <c r="G129" s="118">
        <v>0</v>
      </c>
      <c r="H129" s="118">
        <v>0.97699999999999998</v>
      </c>
      <c r="I129" s="118">
        <v>0.95399999999999996</v>
      </c>
      <c r="J129" s="118">
        <v>1.173</v>
      </c>
      <c r="K129" s="118">
        <v>0.53800000000000003</v>
      </c>
      <c r="L129" s="118">
        <v>1.669</v>
      </c>
      <c r="M129" s="118">
        <v>3.0939999999999999</v>
      </c>
      <c r="N129" s="118">
        <v>4.0330000000000004</v>
      </c>
      <c r="O129" s="118">
        <v>10.675000000000001</v>
      </c>
      <c r="P129" s="118">
        <v>13.510999999999999</v>
      </c>
      <c r="Q129" s="118">
        <v>8.1999999999999993</v>
      </c>
      <c r="R129" s="118">
        <v>13.692</v>
      </c>
      <c r="S129" s="118">
        <v>10.946999999999999</v>
      </c>
      <c r="T129" s="118">
        <v>14.103999999999999</v>
      </c>
      <c r="U129" s="118">
        <v>21.113</v>
      </c>
      <c r="V129" s="118">
        <v>21.196000000000002</v>
      </c>
      <c r="W129" s="118">
        <v>35.091000000000001</v>
      </c>
      <c r="X129" s="118">
        <v>38.845999999999997</v>
      </c>
      <c r="Y129" s="118">
        <v>54.204000000000001</v>
      </c>
      <c r="Z129" s="118">
        <v>50.171999999999997</v>
      </c>
      <c r="AA129" s="118">
        <v>39.109000000000002</v>
      </c>
      <c r="AB129" s="118">
        <v>40.564</v>
      </c>
      <c r="AC129" s="118">
        <v>40.909999999999997</v>
      </c>
      <c r="AD129" s="118">
        <v>38.868000000000002</v>
      </c>
      <c r="AE129" s="118">
        <v>45.341000000000001</v>
      </c>
      <c r="AF129" s="118">
        <v>49.201999999999998</v>
      </c>
      <c r="AG129" s="118">
        <v>57.219000000000001</v>
      </c>
      <c r="AH129" s="118">
        <v>39.427999999999997</v>
      </c>
      <c r="AI129" s="118">
        <v>28.404</v>
      </c>
      <c r="AJ129" s="118">
        <v>30.376999999999999</v>
      </c>
      <c r="AK129" s="118">
        <v>19.465</v>
      </c>
      <c r="AL129" s="118">
        <v>28.315000000000001</v>
      </c>
      <c r="AM129" s="118">
        <v>22.763000000000002</v>
      </c>
      <c r="AN129" s="118">
        <v>19.658000000000001</v>
      </c>
      <c r="AO129" s="118">
        <v>14.804</v>
      </c>
      <c r="AP129" s="118">
        <v>4.6559999999999997</v>
      </c>
      <c r="AQ129" s="118">
        <v>1.02</v>
      </c>
      <c r="AR129" s="118">
        <v>0.151</v>
      </c>
      <c r="AS129" s="118">
        <v>0</v>
      </c>
      <c r="AT129" s="118">
        <v>0</v>
      </c>
      <c r="AU129" s="118">
        <v>0</v>
      </c>
      <c r="AV129" s="118">
        <v>0</v>
      </c>
      <c r="AW129" s="118">
        <v>0</v>
      </c>
      <c r="AX129" s="118">
        <v>0</v>
      </c>
      <c r="AY129" s="118">
        <v>0</v>
      </c>
      <c r="AZ129" s="118">
        <v>0</v>
      </c>
      <c r="BA129" s="118">
        <v>0</v>
      </c>
      <c r="BB129" s="118">
        <v>0</v>
      </c>
      <c r="BC129" s="118">
        <v>0</v>
      </c>
      <c r="BD129" s="118">
        <v>0</v>
      </c>
      <c r="BE129" s="118">
        <v>0</v>
      </c>
      <c r="BF129" s="118">
        <v>0</v>
      </c>
      <c r="BG129" s="118">
        <v>0</v>
      </c>
      <c r="BH129" s="118">
        <v>0</v>
      </c>
      <c r="BI129" s="118">
        <v>0</v>
      </c>
      <c r="BJ129" s="118">
        <v>0</v>
      </c>
      <c r="BK129" s="118">
        <v>0</v>
      </c>
      <c r="BL129" s="118">
        <v>0</v>
      </c>
      <c r="BM129" s="118">
        <v>0</v>
      </c>
      <c r="BN129" s="118">
        <v>0</v>
      </c>
      <c r="BO129" s="118">
        <v>0</v>
      </c>
    </row>
    <row r="130" spans="1:67">
      <c r="A130" s="117" t="s">
        <v>4710</v>
      </c>
      <c r="B130" s="118">
        <v>0</v>
      </c>
      <c r="C130" s="118">
        <v>0</v>
      </c>
      <c r="D130" s="118">
        <v>0</v>
      </c>
      <c r="E130" s="118">
        <v>0</v>
      </c>
      <c r="F130" s="118">
        <v>0</v>
      </c>
      <c r="G130" s="118">
        <v>0</v>
      </c>
      <c r="H130" s="118">
        <v>3.1960000000000002</v>
      </c>
      <c r="I130" s="118">
        <v>2.0659999999999998</v>
      </c>
      <c r="J130" s="118">
        <v>3.6909999999999998</v>
      </c>
      <c r="K130" s="118">
        <v>2.5030000000000001</v>
      </c>
      <c r="L130" s="118">
        <v>2.952</v>
      </c>
      <c r="M130" s="118">
        <v>5.0389999999999997</v>
      </c>
      <c r="N130" s="118">
        <v>7.0449999999999999</v>
      </c>
      <c r="O130" s="118">
        <v>22.460999999999999</v>
      </c>
      <c r="P130" s="118">
        <v>22.969000000000001</v>
      </c>
      <c r="Q130" s="118">
        <v>16.263000000000002</v>
      </c>
      <c r="R130" s="118">
        <v>26.26</v>
      </c>
      <c r="S130" s="118">
        <v>17.28</v>
      </c>
      <c r="T130" s="118">
        <v>24.896000000000001</v>
      </c>
      <c r="U130" s="118">
        <v>34.277000000000001</v>
      </c>
      <c r="V130" s="118">
        <v>35.499000000000002</v>
      </c>
      <c r="W130" s="118">
        <v>59.079000000000001</v>
      </c>
      <c r="X130" s="118">
        <v>78.742000000000004</v>
      </c>
      <c r="Y130" s="118">
        <v>88.789000000000001</v>
      </c>
      <c r="Z130" s="118">
        <v>86.905000000000001</v>
      </c>
      <c r="AA130" s="118">
        <v>61.183999999999997</v>
      </c>
      <c r="AB130" s="118">
        <v>59.488999999999997</v>
      </c>
      <c r="AC130" s="118">
        <v>56.963000000000001</v>
      </c>
      <c r="AD130" s="118">
        <v>38.018000000000001</v>
      </c>
      <c r="AE130" s="118">
        <v>46.116</v>
      </c>
      <c r="AF130" s="118">
        <v>50.031999999999996</v>
      </c>
      <c r="AG130" s="118">
        <v>66.203000000000003</v>
      </c>
      <c r="AH130" s="118">
        <v>47.024999999999999</v>
      </c>
      <c r="AI130" s="118">
        <v>38.890999999999998</v>
      </c>
      <c r="AJ130" s="118">
        <v>35.131</v>
      </c>
      <c r="AK130" s="118">
        <v>18.648</v>
      </c>
      <c r="AL130" s="118">
        <v>31.434000000000001</v>
      </c>
      <c r="AM130" s="118">
        <v>22.193999999999999</v>
      </c>
      <c r="AN130" s="118">
        <v>28.175999999999998</v>
      </c>
      <c r="AO130" s="118">
        <v>24.055</v>
      </c>
      <c r="AP130" s="118">
        <v>14.792</v>
      </c>
      <c r="AQ130" s="118">
        <v>8.6010000000000009</v>
      </c>
      <c r="AR130" s="118">
        <v>1.355</v>
      </c>
      <c r="AS130" s="118">
        <v>0</v>
      </c>
      <c r="AT130" s="118">
        <v>0</v>
      </c>
      <c r="AU130" s="118">
        <v>0</v>
      </c>
      <c r="AV130" s="118">
        <v>0</v>
      </c>
      <c r="AW130" s="118">
        <v>0</v>
      </c>
      <c r="AX130" s="118">
        <v>0</v>
      </c>
      <c r="AY130" s="118">
        <v>0</v>
      </c>
      <c r="AZ130" s="118">
        <v>0</v>
      </c>
      <c r="BA130" s="118">
        <v>0</v>
      </c>
      <c r="BB130" s="118">
        <v>0</v>
      </c>
      <c r="BC130" s="118">
        <v>0</v>
      </c>
      <c r="BD130" s="118">
        <v>0</v>
      </c>
      <c r="BE130" s="118">
        <v>0</v>
      </c>
      <c r="BF130" s="118">
        <v>0</v>
      </c>
      <c r="BG130" s="118">
        <v>0</v>
      </c>
      <c r="BH130" s="118">
        <v>0</v>
      </c>
      <c r="BI130" s="118">
        <v>0</v>
      </c>
      <c r="BJ130" s="118">
        <v>0</v>
      </c>
      <c r="BK130" s="118">
        <v>0</v>
      </c>
      <c r="BL130" s="118">
        <v>0</v>
      </c>
      <c r="BM130" s="118">
        <v>0</v>
      </c>
      <c r="BN130" s="118">
        <v>0</v>
      </c>
      <c r="BO130" s="118">
        <v>0</v>
      </c>
    </row>
    <row r="131" spans="1:67">
      <c r="A131" s="117" t="s">
        <v>4711</v>
      </c>
      <c r="B131" s="118">
        <v>0</v>
      </c>
      <c r="C131" s="118">
        <v>0</v>
      </c>
      <c r="D131" s="118">
        <v>0</v>
      </c>
      <c r="E131" s="118">
        <v>0</v>
      </c>
      <c r="F131" s="118">
        <v>0</v>
      </c>
      <c r="G131" s="118">
        <v>0</v>
      </c>
      <c r="H131" s="118">
        <v>2.0310000000000001</v>
      </c>
      <c r="I131" s="118">
        <v>0.84199999999999997</v>
      </c>
      <c r="J131" s="118">
        <v>2.6880000000000002</v>
      </c>
      <c r="K131" s="118">
        <v>1.9530000000000001</v>
      </c>
      <c r="L131" s="118">
        <v>1.9179999999999999</v>
      </c>
      <c r="M131" s="118">
        <v>2.9860000000000002</v>
      </c>
      <c r="N131" s="118">
        <v>4.4619999999999997</v>
      </c>
      <c r="O131" s="118">
        <v>14.429</v>
      </c>
      <c r="P131" s="118">
        <v>15.827999999999999</v>
      </c>
      <c r="Q131" s="118">
        <v>10.824999999999999</v>
      </c>
      <c r="R131" s="118">
        <v>17.306000000000001</v>
      </c>
      <c r="S131" s="118">
        <v>11.714</v>
      </c>
      <c r="T131" s="118">
        <v>17.015000000000001</v>
      </c>
      <c r="U131" s="118">
        <v>22.302</v>
      </c>
      <c r="V131" s="118">
        <v>21.483000000000001</v>
      </c>
      <c r="W131" s="118">
        <v>35.948</v>
      </c>
      <c r="X131" s="118">
        <v>55.402000000000001</v>
      </c>
      <c r="Y131" s="118">
        <v>60.47</v>
      </c>
      <c r="Z131" s="118">
        <v>66.533000000000001</v>
      </c>
      <c r="AA131" s="118">
        <v>40.713999999999999</v>
      </c>
      <c r="AB131" s="118">
        <v>49.323</v>
      </c>
      <c r="AC131" s="118">
        <v>43.104999999999997</v>
      </c>
      <c r="AD131" s="118">
        <v>31.186</v>
      </c>
      <c r="AE131" s="118">
        <v>32.445999999999998</v>
      </c>
      <c r="AF131" s="118">
        <v>34.984999999999999</v>
      </c>
      <c r="AG131" s="118">
        <v>50.781999999999996</v>
      </c>
      <c r="AH131" s="118">
        <v>39.984999999999999</v>
      </c>
      <c r="AI131" s="118">
        <v>27.791</v>
      </c>
      <c r="AJ131" s="118">
        <v>26.876999999999999</v>
      </c>
      <c r="AK131" s="118">
        <v>17.611999999999998</v>
      </c>
      <c r="AL131" s="118">
        <v>20.623000000000001</v>
      </c>
      <c r="AM131" s="118">
        <v>20.504000000000001</v>
      </c>
      <c r="AN131" s="118">
        <v>23.510999999999999</v>
      </c>
      <c r="AO131" s="118">
        <v>18.635000000000002</v>
      </c>
      <c r="AP131" s="118">
        <v>11.439</v>
      </c>
      <c r="AQ131" s="118">
        <v>7.4569999999999999</v>
      </c>
      <c r="AR131" s="118">
        <v>2.976</v>
      </c>
      <c r="AS131" s="118">
        <v>0</v>
      </c>
      <c r="AT131" s="118">
        <v>0</v>
      </c>
      <c r="AU131" s="118">
        <v>0</v>
      </c>
      <c r="AV131" s="118">
        <v>0</v>
      </c>
      <c r="AW131" s="118">
        <v>0</v>
      </c>
      <c r="AX131" s="118">
        <v>0</v>
      </c>
      <c r="AY131" s="118">
        <v>0</v>
      </c>
      <c r="AZ131" s="118">
        <v>0</v>
      </c>
      <c r="BA131" s="118">
        <v>0</v>
      </c>
      <c r="BB131" s="118">
        <v>0</v>
      </c>
      <c r="BC131" s="118">
        <v>0</v>
      </c>
      <c r="BD131" s="118">
        <v>0</v>
      </c>
      <c r="BE131" s="118">
        <v>0</v>
      </c>
      <c r="BF131" s="118">
        <v>0</v>
      </c>
      <c r="BG131" s="118">
        <v>0</v>
      </c>
      <c r="BH131" s="118">
        <v>0</v>
      </c>
      <c r="BI131" s="118">
        <v>0</v>
      </c>
      <c r="BJ131" s="118">
        <v>0</v>
      </c>
      <c r="BK131" s="118">
        <v>0</v>
      </c>
      <c r="BL131" s="118">
        <v>0</v>
      </c>
      <c r="BM131" s="118">
        <v>0</v>
      </c>
      <c r="BN131" s="118">
        <v>0</v>
      </c>
      <c r="BO131" s="118">
        <v>0</v>
      </c>
    </row>
    <row r="132" spans="1:67">
      <c r="A132" s="119" t="s">
        <v>4712</v>
      </c>
      <c r="B132" s="120">
        <v>0</v>
      </c>
      <c r="C132" s="120">
        <v>0</v>
      </c>
      <c r="D132" s="120">
        <v>0</v>
      </c>
      <c r="E132" s="120">
        <v>0</v>
      </c>
      <c r="F132" s="120">
        <v>0</v>
      </c>
      <c r="G132" s="120">
        <v>0</v>
      </c>
      <c r="H132" s="120">
        <v>0.82899999999999996</v>
      </c>
      <c r="I132" s="120">
        <v>0.72899999999999998</v>
      </c>
      <c r="J132" s="120">
        <v>1.056</v>
      </c>
      <c r="K132" s="120">
        <v>0.53400000000000003</v>
      </c>
      <c r="L132" s="120">
        <v>1.1719999999999999</v>
      </c>
      <c r="M132" s="120">
        <v>1.4750000000000001</v>
      </c>
      <c r="N132" s="120">
        <v>2.4159999999999999</v>
      </c>
      <c r="O132" s="120">
        <v>8.0399999999999991</v>
      </c>
      <c r="P132" s="120">
        <v>9.7520000000000007</v>
      </c>
      <c r="Q132" s="120">
        <v>6.5149999999999997</v>
      </c>
      <c r="R132" s="120">
        <v>10.349</v>
      </c>
      <c r="S132" s="120">
        <v>7.41</v>
      </c>
      <c r="T132" s="120">
        <v>10.154</v>
      </c>
      <c r="U132" s="120">
        <v>12.71</v>
      </c>
      <c r="V132" s="120">
        <v>11.69</v>
      </c>
      <c r="W132" s="120">
        <v>21.545000000000002</v>
      </c>
      <c r="X132" s="120">
        <v>27.509</v>
      </c>
      <c r="Y132" s="120">
        <v>35.404000000000003</v>
      </c>
      <c r="Z132" s="120">
        <v>36.045000000000002</v>
      </c>
      <c r="AA132" s="120">
        <v>21.923999999999999</v>
      </c>
      <c r="AB132" s="120">
        <v>23.986000000000001</v>
      </c>
      <c r="AC132" s="120">
        <v>22.95</v>
      </c>
      <c r="AD132" s="120">
        <v>17.259</v>
      </c>
      <c r="AE132" s="120">
        <v>15.769</v>
      </c>
      <c r="AF132" s="120">
        <v>17.228999999999999</v>
      </c>
      <c r="AG132" s="120">
        <v>25.611000000000001</v>
      </c>
      <c r="AH132" s="120">
        <v>16.588999999999999</v>
      </c>
      <c r="AI132" s="120">
        <v>10.836</v>
      </c>
      <c r="AJ132" s="120">
        <v>7.2320000000000002</v>
      </c>
      <c r="AK132" s="120">
        <v>3.222</v>
      </c>
      <c r="AL132" s="120">
        <v>3.319</v>
      </c>
      <c r="AM132" s="120">
        <v>1.5489999999999999</v>
      </c>
      <c r="AN132" s="120">
        <v>1.5169999999999999</v>
      </c>
      <c r="AO132" s="120">
        <v>2.1579999999999999</v>
      </c>
      <c r="AP132" s="120">
        <v>1.256</v>
      </c>
      <c r="AQ132" s="120">
        <v>0.63700000000000001</v>
      </c>
      <c r="AR132" s="120">
        <v>0.152</v>
      </c>
      <c r="AS132" s="120">
        <v>0</v>
      </c>
      <c r="AT132" s="120">
        <v>0</v>
      </c>
      <c r="AU132" s="120">
        <v>0</v>
      </c>
      <c r="AV132" s="120">
        <v>0</v>
      </c>
      <c r="AW132" s="120">
        <v>0</v>
      </c>
      <c r="AX132" s="120">
        <v>0</v>
      </c>
      <c r="AY132" s="120">
        <v>0</v>
      </c>
      <c r="AZ132" s="120">
        <v>0</v>
      </c>
      <c r="BA132" s="120">
        <v>0</v>
      </c>
      <c r="BB132" s="120">
        <v>0</v>
      </c>
      <c r="BC132" s="120">
        <v>0</v>
      </c>
      <c r="BD132" s="120">
        <v>0</v>
      </c>
      <c r="BE132" s="120">
        <v>0</v>
      </c>
      <c r="BF132" s="120">
        <v>0</v>
      </c>
      <c r="BG132" s="120">
        <v>0</v>
      </c>
      <c r="BH132" s="120">
        <v>0</v>
      </c>
      <c r="BI132" s="120">
        <v>0</v>
      </c>
      <c r="BJ132" s="120">
        <v>0</v>
      </c>
      <c r="BK132" s="120">
        <v>0</v>
      </c>
      <c r="BL132" s="120">
        <v>0</v>
      </c>
      <c r="BM132" s="120">
        <v>0</v>
      </c>
      <c r="BN132" s="120">
        <v>0</v>
      </c>
      <c r="BO132" s="120">
        <v>0</v>
      </c>
    </row>
    <row r="134" spans="1:67">
      <c r="A134" s="110" t="s">
        <v>4544</v>
      </c>
      <c r="B134" s="111" t="s">
        <v>4726</v>
      </c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  <c r="AP134" s="112"/>
      <c r="AQ134" s="112"/>
      <c r="AR134" s="112"/>
      <c r="AS134" s="112"/>
      <c r="AT134" s="112"/>
      <c r="AU134" s="112"/>
      <c r="AV134" s="112"/>
      <c r="AW134" s="112"/>
      <c r="AX134" s="112"/>
      <c r="AY134" s="112"/>
      <c r="AZ134" s="112"/>
      <c r="BA134" s="112"/>
      <c r="BB134" s="112"/>
      <c r="BC134" s="112"/>
      <c r="BD134" s="112"/>
      <c r="BE134" s="112"/>
      <c r="BF134" s="112"/>
      <c r="BG134" s="112"/>
      <c r="BH134" s="112"/>
      <c r="BI134" s="112"/>
      <c r="BJ134" s="112"/>
      <c r="BK134" s="112"/>
      <c r="BL134" s="112"/>
      <c r="BM134" s="112"/>
      <c r="BN134" s="112"/>
      <c r="BO134" s="112"/>
    </row>
    <row r="135" spans="1:67">
      <c r="A135" s="113" t="s">
        <v>2959</v>
      </c>
      <c r="B135" s="114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</row>
    <row r="136" spans="1:67">
      <c r="A136" s="115" t="s">
        <v>4705</v>
      </c>
      <c r="B136" s="115">
        <v>-25</v>
      </c>
      <c r="C136" s="115">
        <v>-24</v>
      </c>
      <c r="D136" s="115">
        <v>-23</v>
      </c>
      <c r="E136" s="115">
        <v>-22</v>
      </c>
      <c r="F136" s="115">
        <v>-21</v>
      </c>
      <c r="G136" s="115">
        <v>-20</v>
      </c>
      <c r="H136" s="115">
        <v>-19</v>
      </c>
      <c r="I136" s="115">
        <v>-18</v>
      </c>
      <c r="J136" s="115">
        <v>-17</v>
      </c>
      <c r="K136" s="115">
        <v>-16</v>
      </c>
      <c r="L136" s="115">
        <v>-15</v>
      </c>
      <c r="M136" s="115">
        <v>-14</v>
      </c>
      <c r="N136" s="115">
        <v>-13</v>
      </c>
      <c r="O136" s="115">
        <v>-12</v>
      </c>
      <c r="P136" s="115">
        <v>-11</v>
      </c>
      <c r="Q136" s="115">
        <v>-10</v>
      </c>
      <c r="R136" s="115">
        <v>-9</v>
      </c>
      <c r="S136" s="115">
        <v>-8</v>
      </c>
      <c r="T136" s="115">
        <v>-7</v>
      </c>
      <c r="U136" s="115">
        <v>-6</v>
      </c>
      <c r="V136" s="115">
        <v>-5</v>
      </c>
      <c r="W136" s="115">
        <v>-4</v>
      </c>
      <c r="X136" s="115">
        <v>-3</v>
      </c>
      <c r="Y136" s="115">
        <v>-2</v>
      </c>
      <c r="Z136" s="115">
        <v>-1</v>
      </c>
      <c r="AA136" s="115">
        <v>0</v>
      </c>
      <c r="AB136" s="115">
        <v>1</v>
      </c>
      <c r="AC136" s="115">
        <v>2</v>
      </c>
      <c r="AD136" s="115">
        <v>3</v>
      </c>
      <c r="AE136" s="115">
        <v>4</v>
      </c>
      <c r="AF136" s="115">
        <v>5</v>
      </c>
      <c r="AG136" s="115">
        <v>6</v>
      </c>
      <c r="AH136" s="115">
        <v>7</v>
      </c>
      <c r="AI136" s="115">
        <v>8</v>
      </c>
      <c r="AJ136" s="115">
        <v>9</v>
      </c>
      <c r="AK136" s="115">
        <v>10</v>
      </c>
      <c r="AL136" s="115">
        <v>11</v>
      </c>
      <c r="AM136" s="115">
        <v>12</v>
      </c>
      <c r="AN136" s="115">
        <v>13</v>
      </c>
      <c r="AO136" s="115">
        <v>14</v>
      </c>
      <c r="AP136" s="115">
        <v>15</v>
      </c>
      <c r="AQ136" s="115">
        <v>16</v>
      </c>
      <c r="AR136" s="115">
        <v>17</v>
      </c>
      <c r="AS136" s="115">
        <v>18</v>
      </c>
      <c r="AT136" s="115">
        <v>19</v>
      </c>
      <c r="AU136" s="115">
        <v>20</v>
      </c>
      <c r="AV136" s="115">
        <v>21</v>
      </c>
      <c r="AW136" s="115">
        <v>22</v>
      </c>
      <c r="AX136" s="115">
        <v>23</v>
      </c>
      <c r="AY136" s="115">
        <v>24</v>
      </c>
      <c r="AZ136" s="115">
        <v>25</v>
      </c>
      <c r="BA136" s="115">
        <v>26</v>
      </c>
      <c r="BB136" s="115">
        <v>27</v>
      </c>
      <c r="BC136" s="115">
        <v>28</v>
      </c>
      <c r="BD136" s="115">
        <v>29</v>
      </c>
      <c r="BE136" s="115">
        <v>30</v>
      </c>
      <c r="BF136" s="115">
        <v>31</v>
      </c>
      <c r="BG136" s="115">
        <v>32</v>
      </c>
      <c r="BH136" s="115">
        <v>33</v>
      </c>
      <c r="BI136" s="115">
        <v>34</v>
      </c>
      <c r="BJ136" s="115">
        <v>35</v>
      </c>
      <c r="BK136" s="115">
        <v>36</v>
      </c>
      <c r="BL136" s="115">
        <v>37</v>
      </c>
      <c r="BM136" s="115">
        <v>38</v>
      </c>
      <c r="BN136" s="115">
        <v>39</v>
      </c>
      <c r="BO136" s="115">
        <v>40</v>
      </c>
    </row>
    <row r="137" spans="1:67">
      <c r="A137" s="116" t="s">
        <v>4706</v>
      </c>
      <c r="B137" s="116">
        <v>0</v>
      </c>
      <c r="C137" s="116">
        <v>0</v>
      </c>
      <c r="D137" s="116">
        <v>0</v>
      </c>
      <c r="E137" s="116">
        <v>0</v>
      </c>
      <c r="F137" s="116">
        <v>0</v>
      </c>
      <c r="G137" s="116">
        <v>0</v>
      </c>
      <c r="H137" s="116">
        <v>0</v>
      </c>
      <c r="I137" s="116">
        <v>0</v>
      </c>
      <c r="J137" s="116">
        <v>0</v>
      </c>
      <c r="K137" s="116">
        <v>0</v>
      </c>
      <c r="L137" s="116">
        <v>0</v>
      </c>
      <c r="M137" s="116">
        <v>0</v>
      </c>
      <c r="N137" s="116">
        <v>0</v>
      </c>
      <c r="O137" s="116">
        <v>0</v>
      </c>
      <c r="P137" s="116">
        <v>8</v>
      </c>
      <c r="Q137" s="116">
        <v>9</v>
      </c>
      <c r="R137" s="116">
        <v>46</v>
      </c>
      <c r="S137" s="116">
        <v>23</v>
      </c>
      <c r="T137" s="116">
        <v>30</v>
      </c>
      <c r="U137" s="116">
        <v>34</v>
      </c>
      <c r="V137" s="116">
        <v>38</v>
      </c>
      <c r="W137" s="116">
        <v>49</v>
      </c>
      <c r="X137" s="116">
        <v>106</v>
      </c>
      <c r="Y137" s="116">
        <v>173</v>
      </c>
      <c r="Z137" s="116">
        <v>185</v>
      </c>
      <c r="AA137" s="116">
        <v>201</v>
      </c>
      <c r="AB137" s="116">
        <v>388</v>
      </c>
      <c r="AC137" s="116">
        <v>424</v>
      </c>
      <c r="AD137" s="116">
        <v>434</v>
      </c>
      <c r="AE137" s="116">
        <v>477</v>
      </c>
      <c r="AF137" s="116">
        <v>413</v>
      </c>
      <c r="AG137" s="116">
        <v>441</v>
      </c>
      <c r="AH137" s="116">
        <v>362</v>
      </c>
      <c r="AI137" s="116">
        <v>300</v>
      </c>
      <c r="AJ137" s="116">
        <v>355</v>
      </c>
      <c r="AK137" s="116">
        <v>354</v>
      </c>
      <c r="AL137" s="116">
        <v>363</v>
      </c>
      <c r="AM137" s="116">
        <v>435</v>
      </c>
      <c r="AN137" s="116">
        <v>340</v>
      </c>
      <c r="AO137" s="116">
        <v>436</v>
      </c>
      <c r="AP137" s="116">
        <v>378</v>
      </c>
      <c r="AQ137" s="116">
        <v>313</v>
      </c>
      <c r="AR137" s="116">
        <v>304</v>
      </c>
      <c r="AS137" s="116">
        <v>258</v>
      </c>
      <c r="AT137" s="116">
        <v>205</v>
      </c>
      <c r="AU137" s="116">
        <v>173</v>
      </c>
      <c r="AV137" s="116">
        <v>157</v>
      </c>
      <c r="AW137" s="116">
        <v>149</v>
      </c>
      <c r="AX137" s="116">
        <v>121</v>
      </c>
      <c r="AY137" s="116">
        <v>84</v>
      </c>
      <c r="AZ137" s="116">
        <v>63</v>
      </c>
      <c r="BA137" s="116">
        <v>50</v>
      </c>
      <c r="BB137" s="116">
        <v>33</v>
      </c>
      <c r="BC137" s="116">
        <v>18</v>
      </c>
      <c r="BD137" s="116">
        <v>12</v>
      </c>
      <c r="BE137" s="116">
        <v>13</v>
      </c>
      <c r="BF137" s="116">
        <v>5</v>
      </c>
      <c r="BG137" s="116">
        <v>0</v>
      </c>
      <c r="BH137" s="116">
        <v>0</v>
      </c>
      <c r="BI137" s="116">
        <v>0</v>
      </c>
      <c r="BJ137" s="116">
        <v>0</v>
      </c>
      <c r="BK137" s="116">
        <v>0</v>
      </c>
      <c r="BL137" s="116">
        <v>0</v>
      </c>
      <c r="BM137" s="116">
        <v>0</v>
      </c>
      <c r="BN137" s="116">
        <v>0</v>
      </c>
      <c r="BO137" s="116">
        <v>0</v>
      </c>
    </row>
    <row r="138" spans="1:67">
      <c r="A138" s="117" t="s">
        <v>4707</v>
      </c>
      <c r="B138" s="117">
        <v>0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72</v>
      </c>
      <c r="S138" s="117">
        <v>0</v>
      </c>
      <c r="T138" s="117">
        <v>24</v>
      </c>
      <c r="U138" s="117">
        <v>0</v>
      </c>
      <c r="V138" s="117">
        <v>48</v>
      </c>
      <c r="W138" s="117">
        <v>96</v>
      </c>
      <c r="X138" s="117">
        <v>96</v>
      </c>
      <c r="Y138" s="117">
        <v>120</v>
      </c>
      <c r="Z138" s="117">
        <v>144</v>
      </c>
      <c r="AA138" s="117">
        <v>216</v>
      </c>
      <c r="AB138" s="117">
        <v>288</v>
      </c>
      <c r="AC138" s="117">
        <v>432</v>
      </c>
      <c r="AD138" s="117">
        <v>336</v>
      </c>
      <c r="AE138" s="117">
        <v>696</v>
      </c>
      <c r="AF138" s="117">
        <v>504</v>
      </c>
      <c r="AG138" s="117">
        <v>456</v>
      </c>
      <c r="AH138" s="117">
        <v>336</v>
      </c>
      <c r="AI138" s="117">
        <v>360</v>
      </c>
      <c r="AJ138" s="117">
        <v>192</v>
      </c>
      <c r="AK138" s="117">
        <v>408</v>
      </c>
      <c r="AL138" s="117">
        <v>288</v>
      </c>
      <c r="AM138" s="117">
        <v>456</v>
      </c>
      <c r="AN138" s="117">
        <v>384</v>
      </c>
      <c r="AO138" s="117">
        <v>360</v>
      </c>
      <c r="AP138" s="117">
        <v>288</v>
      </c>
      <c r="AQ138" s="117">
        <v>360</v>
      </c>
      <c r="AR138" s="117">
        <v>432</v>
      </c>
      <c r="AS138" s="117">
        <v>528</v>
      </c>
      <c r="AT138" s="117">
        <v>264</v>
      </c>
      <c r="AU138" s="117">
        <v>216</v>
      </c>
      <c r="AV138" s="117">
        <v>192</v>
      </c>
      <c r="AW138" s="117">
        <v>48</v>
      </c>
      <c r="AX138" s="117">
        <v>72</v>
      </c>
      <c r="AY138" s="117">
        <v>24</v>
      </c>
      <c r="AZ138" s="117">
        <v>24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</row>
    <row r="139" spans="1:67">
      <c r="A139" s="117" t="s">
        <v>4708</v>
      </c>
      <c r="B139" s="118">
        <v>0</v>
      </c>
      <c r="C139" s="118">
        <v>0</v>
      </c>
      <c r="D139" s="118">
        <v>0</v>
      </c>
      <c r="E139" s="118">
        <v>0</v>
      </c>
      <c r="F139" s="118">
        <v>0</v>
      </c>
      <c r="G139" s="118">
        <v>0</v>
      </c>
      <c r="H139" s="118">
        <v>0</v>
      </c>
      <c r="I139" s="118">
        <v>0</v>
      </c>
      <c r="J139" s="118">
        <v>0</v>
      </c>
      <c r="K139" s="118">
        <v>0</v>
      </c>
      <c r="L139" s="118">
        <v>0</v>
      </c>
      <c r="M139" s="118">
        <v>0</v>
      </c>
      <c r="N139" s="118">
        <v>0</v>
      </c>
      <c r="O139" s="118">
        <v>0</v>
      </c>
      <c r="P139" s="118">
        <v>0</v>
      </c>
      <c r="Q139" s="118">
        <v>0</v>
      </c>
      <c r="R139" s="118">
        <v>0.41899999999999998</v>
      </c>
      <c r="S139" s="118">
        <v>1.367</v>
      </c>
      <c r="T139" s="118">
        <v>2.0110000000000001</v>
      </c>
      <c r="U139" s="118">
        <v>0.68100000000000005</v>
      </c>
      <c r="V139" s="118">
        <v>0.92400000000000004</v>
      </c>
      <c r="W139" s="118">
        <v>2.93</v>
      </c>
      <c r="X139" s="118">
        <v>5.2060000000000004</v>
      </c>
      <c r="Y139" s="118">
        <v>5.0389999999999997</v>
      </c>
      <c r="Z139" s="118">
        <v>3.5649999999999999</v>
      </c>
      <c r="AA139" s="118">
        <v>1.905</v>
      </c>
      <c r="AB139" s="118">
        <v>5.8659999999999997</v>
      </c>
      <c r="AC139" s="118">
        <v>7.0629999999999997</v>
      </c>
      <c r="AD139" s="118">
        <v>7.6459999999999999</v>
      </c>
      <c r="AE139" s="118">
        <v>15.026</v>
      </c>
      <c r="AF139" s="118">
        <v>19.291</v>
      </c>
      <c r="AG139" s="118">
        <v>19.613</v>
      </c>
      <c r="AH139" s="118">
        <v>19.164000000000001</v>
      </c>
      <c r="AI139" s="118">
        <v>22.965</v>
      </c>
      <c r="AJ139" s="118">
        <v>25.553999999999998</v>
      </c>
      <c r="AK139" s="118">
        <v>25.402999999999999</v>
      </c>
      <c r="AL139" s="118">
        <v>36.073</v>
      </c>
      <c r="AM139" s="118">
        <v>36.177999999999997</v>
      </c>
      <c r="AN139" s="118">
        <v>33.17</v>
      </c>
      <c r="AO139" s="118">
        <v>44.33</v>
      </c>
      <c r="AP139" s="118">
        <v>39.051000000000002</v>
      </c>
      <c r="AQ139" s="118">
        <v>46.896000000000001</v>
      </c>
      <c r="AR139" s="118">
        <v>56.405999999999999</v>
      </c>
      <c r="AS139" s="118">
        <v>60.389000000000003</v>
      </c>
      <c r="AT139" s="118">
        <v>59.313000000000002</v>
      </c>
      <c r="AU139" s="118">
        <v>59.05</v>
      </c>
      <c r="AV139" s="118">
        <v>60.606999999999999</v>
      </c>
      <c r="AW139" s="118">
        <v>67.259</v>
      </c>
      <c r="AX139" s="118">
        <v>54.591000000000001</v>
      </c>
      <c r="AY139" s="118">
        <v>38.22</v>
      </c>
      <c r="AZ139" s="118">
        <v>30.808</v>
      </c>
      <c r="BA139" s="118">
        <v>25.475999999999999</v>
      </c>
      <c r="BB139" s="118">
        <v>17.494</v>
      </c>
      <c r="BC139" s="118">
        <v>10.743</v>
      </c>
      <c r="BD139" s="118">
        <v>5.9210000000000003</v>
      </c>
      <c r="BE139" s="118">
        <v>7.3570000000000002</v>
      </c>
      <c r="BF139" s="118">
        <v>2.2570000000000001</v>
      </c>
      <c r="BG139" s="118">
        <v>0</v>
      </c>
      <c r="BH139" s="118">
        <v>0</v>
      </c>
      <c r="BI139" s="118">
        <v>0</v>
      </c>
      <c r="BJ139" s="118">
        <v>0</v>
      </c>
      <c r="BK139" s="118">
        <v>0</v>
      </c>
      <c r="BL139" s="118">
        <v>0</v>
      </c>
      <c r="BM139" s="118">
        <v>0</v>
      </c>
      <c r="BN139" s="118">
        <v>0</v>
      </c>
      <c r="BO139" s="118">
        <v>0</v>
      </c>
    </row>
    <row r="140" spans="1:67">
      <c r="A140" s="117" t="s">
        <v>4709</v>
      </c>
      <c r="B140" s="118">
        <v>0</v>
      </c>
      <c r="C140" s="118">
        <v>0</v>
      </c>
      <c r="D140" s="118">
        <v>0</v>
      </c>
      <c r="E140" s="118">
        <v>0</v>
      </c>
      <c r="F140" s="118">
        <v>0</v>
      </c>
      <c r="G140" s="118">
        <v>0</v>
      </c>
      <c r="H140" s="118">
        <v>0</v>
      </c>
      <c r="I140" s="118">
        <v>0</v>
      </c>
      <c r="J140" s="118">
        <v>0</v>
      </c>
      <c r="K140" s="118">
        <v>0</v>
      </c>
      <c r="L140" s="118">
        <v>0</v>
      </c>
      <c r="M140" s="118">
        <v>0</v>
      </c>
      <c r="N140" s="118">
        <v>0</v>
      </c>
      <c r="O140" s="118">
        <v>0</v>
      </c>
      <c r="P140" s="118">
        <v>0</v>
      </c>
      <c r="Q140" s="118">
        <v>0</v>
      </c>
      <c r="R140" s="118">
        <v>0.16</v>
      </c>
      <c r="S140" s="118">
        <v>0.251</v>
      </c>
      <c r="T140" s="118">
        <v>1.179</v>
      </c>
      <c r="U140" s="118">
        <v>1.2729999999999999</v>
      </c>
      <c r="V140" s="118">
        <v>1.4850000000000001</v>
      </c>
      <c r="W140" s="118">
        <v>3.3450000000000002</v>
      </c>
      <c r="X140" s="118">
        <v>2.7450000000000001</v>
      </c>
      <c r="Y140" s="118">
        <v>1.2030000000000001</v>
      </c>
      <c r="Z140" s="118">
        <v>2.859</v>
      </c>
      <c r="AA140" s="118">
        <v>1.962</v>
      </c>
      <c r="AB140" s="118">
        <v>5.8120000000000003</v>
      </c>
      <c r="AC140" s="118">
        <v>5.8220000000000001</v>
      </c>
      <c r="AD140" s="118">
        <v>8.3670000000000009</v>
      </c>
      <c r="AE140" s="118">
        <v>9.5459999999999994</v>
      </c>
      <c r="AF140" s="118">
        <v>11.692</v>
      </c>
      <c r="AG140" s="118">
        <v>10.353999999999999</v>
      </c>
      <c r="AH140" s="118">
        <v>12</v>
      </c>
      <c r="AI140" s="118">
        <v>13.53</v>
      </c>
      <c r="AJ140" s="118">
        <v>12.763</v>
      </c>
      <c r="AK140" s="118">
        <v>13.567</v>
      </c>
      <c r="AL140" s="118">
        <v>18.190999999999999</v>
      </c>
      <c r="AM140" s="118">
        <v>13.718</v>
      </c>
      <c r="AN140" s="118">
        <v>16.292000000000002</v>
      </c>
      <c r="AO140" s="118">
        <v>24.105</v>
      </c>
      <c r="AP140" s="118">
        <v>22.236000000000001</v>
      </c>
      <c r="AQ140" s="118">
        <v>30.024000000000001</v>
      </c>
      <c r="AR140" s="118">
        <v>31.280999999999999</v>
      </c>
      <c r="AS140" s="118">
        <v>32.429000000000002</v>
      </c>
      <c r="AT140" s="118">
        <v>32.895000000000003</v>
      </c>
      <c r="AU140" s="118">
        <v>30.71</v>
      </c>
      <c r="AV140" s="118">
        <v>20.186</v>
      </c>
      <c r="AW140" s="118">
        <v>18.477</v>
      </c>
      <c r="AX140" s="118">
        <v>11.237</v>
      </c>
      <c r="AY140" s="118">
        <v>6.7389999999999999</v>
      </c>
      <c r="AZ140" s="118">
        <v>4.524</v>
      </c>
      <c r="BA140" s="118">
        <v>2.4729999999999999</v>
      </c>
      <c r="BB140" s="118">
        <v>1.976</v>
      </c>
      <c r="BC140" s="118">
        <v>1.0820000000000001</v>
      </c>
      <c r="BD140" s="118">
        <v>0.37</v>
      </c>
      <c r="BE140" s="118">
        <v>0.622</v>
      </c>
      <c r="BF140" s="118">
        <v>0</v>
      </c>
      <c r="BG140" s="118">
        <v>0</v>
      </c>
      <c r="BH140" s="118">
        <v>0</v>
      </c>
      <c r="BI140" s="118">
        <v>0</v>
      </c>
      <c r="BJ140" s="118">
        <v>0</v>
      </c>
      <c r="BK140" s="118">
        <v>0</v>
      </c>
      <c r="BL140" s="118">
        <v>0</v>
      </c>
      <c r="BM140" s="118">
        <v>0</v>
      </c>
      <c r="BN140" s="118">
        <v>0</v>
      </c>
      <c r="BO140" s="118">
        <v>0</v>
      </c>
    </row>
    <row r="141" spans="1:67">
      <c r="A141" s="117" t="s">
        <v>4710</v>
      </c>
      <c r="B141" s="118">
        <v>0</v>
      </c>
      <c r="C141" s="118">
        <v>0</v>
      </c>
      <c r="D141" s="118">
        <v>0</v>
      </c>
      <c r="E141" s="118">
        <v>0</v>
      </c>
      <c r="F141" s="118">
        <v>0</v>
      </c>
      <c r="G141" s="118">
        <v>0</v>
      </c>
      <c r="H141" s="118">
        <v>0</v>
      </c>
      <c r="I141" s="118">
        <v>0</v>
      </c>
      <c r="J141" s="118">
        <v>0</v>
      </c>
      <c r="K141" s="118">
        <v>0</v>
      </c>
      <c r="L141" s="118">
        <v>0</v>
      </c>
      <c r="M141" s="118">
        <v>0</v>
      </c>
      <c r="N141" s="118">
        <v>0</v>
      </c>
      <c r="O141" s="118">
        <v>0</v>
      </c>
      <c r="P141" s="118">
        <v>0</v>
      </c>
      <c r="Q141" s="118">
        <v>0</v>
      </c>
      <c r="R141" s="118">
        <v>0.93500000000000005</v>
      </c>
      <c r="S141" s="118">
        <v>1.8440000000000001</v>
      </c>
      <c r="T141" s="118">
        <v>4.8239999999999998</v>
      </c>
      <c r="U141" s="118">
        <v>1.827</v>
      </c>
      <c r="V141" s="118">
        <v>1.7569999999999999</v>
      </c>
      <c r="W141" s="118">
        <v>6.0670000000000002</v>
      </c>
      <c r="X141" s="118">
        <v>10.433999999999999</v>
      </c>
      <c r="Y141" s="118">
        <v>9.16</v>
      </c>
      <c r="Z141" s="118">
        <v>8.6349999999999998</v>
      </c>
      <c r="AA141" s="118">
        <v>4.3650000000000002</v>
      </c>
      <c r="AB141" s="118">
        <v>11.374000000000001</v>
      </c>
      <c r="AC141" s="118">
        <v>12.04</v>
      </c>
      <c r="AD141" s="118">
        <v>9.3379999999999992</v>
      </c>
      <c r="AE141" s="118">
        <v>18.503</v>
      </c>
      <c r="AF141" s="118">
        <v>23.341999999999999</v>
      </c>
      <c r="AG141" s="118">
        <v>18.632000000000001</v>
      </c>
      <c r="AH141" s="118">
        <v>21.896999999999998</v>
      </c>
      <c r="AI141" s="118">
        <v>23.919</v>
      </c>
      <c r="AJ141" s="118">
        <v>23.439</v>
      </c>
      <c r="AK141" s="118">
        <v>21.631</v>
      </c>
      <c r="AL141" s="118">
        <v>29.686</v>
      </c>
      <c r="AM141" s="118">
        <v>25.899000000000001</v>
      </c>
      <c r="AN141" s="118">
        <v>23.956</v>
      </c>
      <c r="AO141" s="118">
        <v>28.626999999999999</v>
      </c>
      <c r="AP141" s="118">
        <v>24.061</v>
      </c>
      <c r="AQ141" s="118">
        <v>27.481999999999999</v>
      </c>
      <c r="AR141" s="118">
        <v>32.404000000000003</v>
      </c>
      <c r="AS141" s="118">
        <v>33.683999999999997</v>
      </c>
      <c r="AT141" s="118">
        <v>33.134</v>
      </c>
      <c r="AU141" s="118">
        <v>33.414999999999999</v>
      </c>
      <c r="AV141" s="118">
        <v>35.953000000000003</v>
      </c>
      <c r="AW141" s="118">
        <v>38.307000000000002</v>
      </c>
      <c r="AX141" s="118">
        <v>31.053000000000001</v>
      </c>
      <c r="AY141" s="118">
        <v>19.518999999999998</v>
      </c>
      <c r="AZ141" s="118">
        <v>16.957999999999998</v>
      </c>
      <c r="BA141" s="118">
        <v>14.21</v>
      </c>
      <c r="BB141" s="118">
        <v>9.2200000000000006</v>
      </c>
      <c r="BC141" s="118">
        <v>4.9939999999999998</v>
      </c>
      <c r="BD141" s="118">
        <v>2.625</v>
      </c>
      <c r="BE141" s="118">
        <v>3.5630000000000002</v>
      </c>
      <c r="BF141" s="118">
        <v>0.749</v>
      </c>
      <c r="BG141" s="118">
        <v>0</v>
      </c>
      <c r="BH141" s="118">
        <v>0</v>
      </c>
      <c r="BI141" s="118">
        <v>0</v>
      </c>
      <c r="BJ141" s="118">
        <v>0</v>
      </c>
      <c r="BK141" s="118">
        <v>0</v>
      </c>
      <c r="BL141" s="118">
        <v>0</v>
      </c>
      <c r="BM141" s="118">
        <v>0</v>
      </c>
      <c r="BN141" s="118">
        <v>0</v>
      </c>
      <c r="BO141" s="118">
        <v>0</v>
      </c>
    </row>
    <row r="142" spans="1:67">
      <c r="A142" s="117" t="s">
        <v>4711</v>
      </c>
      <c r="B142" s="118">
        <v>0</v>
      </c>
      <c r="C142" s="118">
        <v>0</v>
      </c>
      <c r="D142" s="118">
        <v>0</v>
      </c>
      <c r="E142" s="118">
        <v>0</v>
      </c>
      <c r="F142" s="118">
        <v>0</v>
      </c>
      <c r="G142" s="118">
        <v>0</v>
      </c>
      <c r="H142" s="118">
        <v>0</v>
      </c>
      <c r="I142" s="118">
        <v>0</v>
      </c>
      <c r="J142" s="118">
        <v>0</v>
      </c>
      <c r="K142" s="118">
        <v>0</v>
      </c>
      <c r="L142" s="118">
        <v>0</v>
      </c>
      <c r="M142" s="118">
        <v>0</v>
      </c>
      <c r="N142" s="118">
        <v>0</v>
      </c>
      <c r="O142" s="118">
        <v>0</v>
      </c>
      <c r="P142" s="118">
        <v>0</v>
      </c>
      <c r="Q142" s="118">
        <v>0</v>
      </c>
      <c r="R142" s="118">
        <v>0</v>
      </c>
      <c r="S142" s="118">
        <v>0</v>
      </c>
      <c r="T142" s="118">
        <v>1.917</v>
      </c>
      <c r="U142" s="118">
        <v>0.64</v>
      </c>
      <c r="V142" s="118">
        <v>0</v>
      </c>
      <c r="W142" s="118">
        <v>1.1120000000000001</v>
      </c>
      <c r="X142" s="118">
        <v>3.4009999999999998</v>
      </c>
      <c r="Y142" s="118">
        <v>3.9009999999999998</v>
      </c>
      <c r="Z142" s="118">
        <v>2.024</v>
      </c>
      <c r="AA142" s="118">
        <v>0.67700000000000005</v>
      </c>
      <c r="AB142" s="118">
        <v>2.5379999999999998</v>
      </c>
      <c r="AC142" s="118">
        <v>1.514</v>
      </c>
      <c r="AD142" s="118">
        <v>1.41</v>
      </c>
      <c r="AE142" s="118">
        <v>4.2910000000000004</v>
      </c>
      <c r="AF142" s="118">
        <v>6.54</v>
      </c>
      <c r="AG142" s="118">
        <v>5.4279999999999999</v>
      </c>
      <c r="AH142" s="118">
        <v>5.694</v>
      </c>
      <c r="AI142" s="118">
        <v>9.4390000000000001</v>
      </c>
      <c r="AJ142" s="118">
        <v>9.09</v>
      </c>
      <c r="AK142" s="118">
        <v>10.209</v>
      </c>
      <c r="AL142" s="118">
        <v>11.36</v>
      </c>
      <c r="AM142" s="118">
        <v>16.821999999999999</v>
      </c>
      <c r="AN142" s="118">
        <v>10.981999999999999</v>
      </c>
      <c r="AO142" s="118">
        <v>20.693999999999999</v>
      </c>
      <c r="AP142" s="118">
        <v>13.125</v>
      </c>
      <c r="AQ142" s="118">
        <v>16.041</v>
      </c>
      <c r="AR142" s="118">
        <v>24.117999999999999</v>
      </c>
      <c r="AS142" s="118">
        <v>26.571999999999999</v>
      </c>
      <c r="AT142" s="118">
        <v>21.539000000000001</v>
      </c>
      <c r="AU142" s="118">
        <v>19.184999999999999</v>
      </c>
      <c r="AV142" s="118">
        <v>29.795999999999999</v>
      </c>
      <c r="AW142" s="118">
        <v>36.274999999999999</v>
      </c>
      <c r="AX142" s="118">
        <v>34.662999999999997</v>
      </c>
      <c r="AY142" s="118">
        <v>29.946000000000002</v>
      </c>
      <c r="AZ142" s="118">
        <v>18.440999999999999</v>
      </c>
      <c r="BA142" s="118">
        <v>19.443000000000001</v>
      </c>
      <c r="BB142" s="118">
        <v>13.696</v>
      </c>
      <c r="BC142" s="118">
        <v>8.8889999999999993</v>
      </c>
      <c r="BD142" s="118">
        <v>5.0620000000000003</v>
      </c>
      <c r="BE142" s="118">
        <v>6.5</v>
      </c>
      <c r="BF142" s="118">
        <v>2.7810000000000001</v>
      </c>
      <c r="BG142" s="118">
        <v>0</v>
      </c>
      <c r="BH142" s="118">
        <v>0</v>
      </c>
      <c r="BI142" s="118">
        <v>0</v>
      </c>
      <c r="BJ142" s="118">
        <v>0</v>
      </c>
      <c r="BK142" s="118">
        <v>0</v>
      </c>
      <c r="BL142" s="118">
        <v>0</v>
      </c>
      <c r="BM142" s="118">
        <v>0</v>
      </c>
      <c r="BN142" s="118">
        <v>0</v>
      </c>
      <c r="BO142" s="118">
        <v>0</v>
      </c>
    </row>
    <row r="143" spans="1:67">
      <c r="A143" s="119" t="s">
        <v>4712</v>
      </c>
      <c r="B143" s="120">
        <v>0</v>
      </c>
      <c r="C143" s="120">
        <v>0</v>
      </c>
      <c r="D143" s="120">
        <v>0</v>
      </c>
      <c r="E143" s="120">
        <v>0</v>
      </c>
      <c r="F143" s="120">
        <v>0</v>
      </c>
      <c r="G143" s="120">
        <v>0</v>
      </c>
      <c r="H143" s="120">
        <v>0</v>
      </c>
      <c r="I143" s="120">
        <v>0</v>
      </c>
      <c r="J143" s="120">
        <v>0</v>
      </c>
      <c r="K143" s="120">
        <v>0</v>
      </c>
      <c r="L143" s="120">
        <v>0</v>
      </c>
      <c r="M143" s="120">
        <v>0</v>
      </c>
      <c r="N143" s="120">
        <v>0</v>
      </c>
      <c r="O143" s="120">
        <v>0</v>
      </c>
      <c r="P143" s="120">
        <v>0</v>
      </c>
      <c r="Q143" s="120">
        <v>0</v>
      </c>
      <c r="R143" s="120">
        <v>0</v>
      </c>
      <c r="S143" s="120">
        <v>0</v>
      </c>
      <c r="T143" s="120">
        <v>0</v>
      </c>
      <c r="U143" s="120">
        <v>0</v>
      </c>
      <c r="V143" s="120">
        <v>0</v>
      </c>
      <c r="W143" s="120">
        <v>0.58699999999999997</v>
      </c>
      <c r="X143" s="120">
        <v>1.0429999999999999</v>
      </c>
      <c r="Y143" s="120">
        <v>0.38800000000000001</v>
      </c>
      <c r="Z143" s="120">
        <v>0</v>
      </c>
      <c r="AA143" s="120">
        <v>0.151</v>
      </c>
      <c r="AB143" s="120">
        <v>0.39900000000000002</v>
      </c>
      <c r="AC143" s="120">
        <v>0.189</v>
      </c>
      <c r="AD143" s="120">
        <v>0</v>
      </c>
      <c r="AE143" s="120">
        <v>0</v>
      </c>
      <c r="AF143" s="120">
        <v>0.32300000000000001</v>
      </c>
      <c r="AG143" s="120">
        <v>0</v>
      </c>
      <c r="AH143" s="120">
        <v>0.47799999999999998</v>
      </c>
      <c r="AI143" s="120">
        <v>0.51800000000000002</v>
      </c>
      <c r="AJ143" s="120">
        <v>0.67700000000000005</v>
      </c>
      <c r="AK143" s="120">
        <v>0.70799999999999996</v>
      </c>
      <c r="AL143" s="120">
        <v>0.65900000000000003</v>
      </c>
      <c r="AM143" s="120">
        <v>1.6679999999999999</v>
      </c>
      <c r="AN143" s="120">
        <v>1.4039999999999999</v>
      </c>
      <c r="AO143" s="120">
        <v>3.613</v>
      </c>
      <c r="AP143" s="120">
        <v>3.16</v>
      </c>
      <c r="AQ143" s="120">
        <v>4.8170000000000002</v>
      </c>
      <c r="AR143" s="120">
        <v>6.7110000000000003</v>
      </c>
      <c r="AS143" s="120">
        <v>3.512</v>
      </c>
      <c r="AT143" s="120">
        <v>4.8639999999999999</v>
      </c>
      <c r="AU143" s="120">
        <v>4.9889999999999999</v>
      </c>
      <c r="AV143" s="120">
        <v>5.0759999999999996</v>
      </c>
      <c r="AW143" s="120">
        <v>5.4130000000000003</v>
      </c>
      <c r="AX143" s="120">
        <v>2.96</v>
      </c>
      <c r="AY143" s="120">
        <v>2.7879999999999998</v>
      </c>
      <c r="AZ143" s="120">
        <v>2.214</v>
      </c>
      <c r="BA143" s="120">
        <v>0.79300000000000004</v>
      </c>
      <c r="BB143" s="120">
        <v>1.1399999999999999</v>
      </c>
      <c r="BC143" s="120">
        <v>0.47899999999999998</v>
      </c>
      <c r="BD143" s="120">
        <v>0.64400000000000002</v>
      </c>
      <c r="BE143" s="120">
        <v>0.62</v>
      </c>
      <c r="BF143" s="120">
        <v>0</v>
      </c>
      <c r="BG143" s="120">
        <v>0</v>
      </c>
      <c r="BH143" s="120">
        <v>0</v>
      </c>
      <c r="BI143" s="120">
        <v>0</v>
      </c>
      <c r="BJ143" s="120">
        <v>0</v>
      </c>
      <c r="BK143" s="120">
        <v>0</v>
      </c>
      <c r="BL143" s="120">
        <v>0</v>
      </c>
      <c r="BM143" s="120">
        <v>0</v>
      </c>
      <c r="BN143" s="120">
        <v>0</v>
      </c>
      <c r="BO143" s="120">
        <v>0</v>
      </c>
    </row>
    <row r="145" spans="1:67">
      <c r="A145" s="110" t="s">
        <v>4544</v>
      </c>
      <c r="B145" s="111" t="s">
        <v>4727</v>
      </c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2"/>
      <c r="AK145" s="112"/>
      <c r="AL145" s="112"/>
      <c r="AM145" s="112"/>
      <c r="AN145" s="112"/>
      <c r="AO145" s="112"/>
      <c r="AP145" s="112"/>
      <c r="AQ145" s="112"/>
      <c r="AR145" s="112"/>
      <c r="AS145" s="112"/>
      <c r="AT145" s="112"/>
      <c r="AU145" s="112"/>
      <c r="AV145" s="112"/>
      <c r="AW145" s="112"/>
      <c r="AX145" s="112"/>
      <c r="AY145" s="112"/>
      <c r="AZ145" s="112"/>
      <c r="BA145" s="112"/>
      <c r="BB145" s="112"/>
      <c r="BC145" s="112"/>
      <c r="BD145" s="112"/>
      <c r="BE145" s="112"/>
      <c r="BF145" s="112"/>
      <c r="BG145" s="112"/>
      <c r="BH145" s="112"/>
      <c r="BI145" s="112"/>
      <c r="BJ145" s="112"/>
      <c r="BK145" s="112"/>
      <c r="BL145" s="112"/>
      <c r="BM145" s="112"/>
      <c r="BN145" s="112"/>
      <c r="BO145" s="112"/>
    </row>
    <row r="146" spans="1:67">
      <c r="A146" s="113" t="s">
        <v>4269</v>
      </c>
      <c r="B146" s="114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/>
      <c r="BJ146" s="112"/>
      <c r="BK146" s="112"/>
      <c r="BL146" s="112"/>
      <c r="BM146" s="112"/>
      <c r="BN146" s="112"/>
      <c r="BO146" s="112"/>
    </row>
    <row r="147" spans="1:67">
      <c r="A147" s="115" t="s">
        <v>4705</v>
      </c>
      <c r="B147" s="115">
        <v>-25</v>
      </c>
      <c r="C147" s="115">
        <v>-24</v>
      </c>
      <c r="D147" s="115">
        <v>-23</v>
      </c>
      <c r="E147" s="115">
        <v>-22</v>
      </c>
      <c r="F147" s="115">
        <v>-21</v>
      </c>
      <c r="G147" s="115">
        <v>-20</v>
      </c>
      <c r="H147" s="115">
        <v>-19</v>
      </c>
      <c r="I147" s="115">
        <v>-18</v>
      </c>
      <c r="J147" s="115">
        <v>-17</v>
      </c>
      <c r="K147" s="115">
        <v>-16</v>
      </c>
      <c r="L147" s="115">
        <v>-15</v>
      </c>
      <c r="M147" s="115">
        <v>-14</v>
      </c>
      <c r="N147" s="115">
        <v>-13</v>
      </c>
      <c r="O147" s="115">
        <v>-12</v>
      </c>
      <c r="P147" s="115">
        <v>-11</v>
      </c>
      <c r="Q147" s="115">
        <v>-10</v>
      </c>
      <c r="R147" s="115">
        <v>-9</v>
      </c>
      <c r="S147" s="115">
        <v>-8</v>
      </c>
      <c r="T147" s="115">
        <v>-7</v>
      </c>
      <c r="U147" s="115">
        <v>-6</v>
      </c>
      <c r="V147" s="115">
        <v>-5</v>
      </c>
      <c r="W147" s="115">
        <v>-4</v>
      </c>
      <c r="X147" s="115">
        <v>-3</v>
      </c>
      <c r="Y147" s="115">
        <v>-2</v>
      </c>
      <c r="Z147" s="115">
        <v>-1</v>
      </c>
      <c r="AA147" s="115">
        <v>0</v>
      </c>
      <c r="AB147" s="115">
        <v>1</v>
      </c>
      <c r="AC147" s="115">
        <v>2</v>
      </c>
      <c r="AD147" s="115">
        <v>3</v>
      </c>
      <c r="AE147" s="115">
        <v>4</v>
      </c>
      <c r="AF147" s="115">
        <v>5</v>
      </c>
      <c r="AG147" s="115">
        <v>6</v>
      </c>
      <c r="AH147" s="115">
        <v>7</v>
      </c>
      <c r="AI147" s="115">
        <v>8</v>
      </c>
      <c r="AJ147" s="115">
        <v>9</v>
      </c>
      <c r="AK147" s="115">
        <v>10</v>
      </c>
      <c r="AL147" s="115">
        <v>11</v>
      </c>
      <c r="AM147" s="115">
        <v>12</v>
      </c>
      <c r="AN147" s="115">
        <v>13</v>
      </c>
      <c r="AO147" s="115">
        <v>14</v>
      </c>
      <c r="AP147" s="115">
        <v>15</v>
      </c>
      <c r="AQ147" s="115">
        <v>16</v>
      </c>
      <c r="AR147" s="115">
        <v>17</v>
      </c>
      <c r="AS147" s="115">
        <v>18</v>
      </c>
      <c r="AT147" s="115">
        <v>19</v>
      </c>
      <c r="AU147" s="115">
        <v>20</v>
      </c>
      <c r="AV147" s="115">
        <v>21</v>
      </c>
      <c r="AW147" s="115">
        <v>22</v>
      </c>
      <c r="AX147" s="115">
        <v>23</v>
      </c>
      <c r="AY147" s="115">
        <v>24</v>
      </c>
      <c r="AZ147" s="115">
        <v>25</v>
      </c>
      <c r="BA147" s="115">
        <v>26</v>
      </c>
      <c r="BB147" s="115">
        <v>27</v>
      </c>
      <c r="BC147" s="115">
        <v>28</v>
      </c>
      <c r="BD147" s="115">
        <v>29</v>
      </c>
      <c r="BE147" s="115">
        <v>30</v>
      </c>
      <c r="BF147" s="115">
        <v>31</v>
      </c>
      <c r="BG147" s="115">
        <v>32</v>
      </c>
      <c r="BH147" s="115">
        <v>33</v>
      </c>
      <c r="BI147" s="115">
        <v>34</v>
      </c>
      <c r="BJ147" s="115">
        <v>35</v>
      </c>
      <c r="BK147" s="115">
        <v>36</v>
      </c>
      <c r="BL147" s="115">
        <v>37</v>
      </c>
      <c r="BM147" s="115">
        <v>38</v>
      </c>
      <c r="BN147" s="115">
        <v>39</v>
      </c>
      <c r="BO147" s="115">
        <v>40</v>
      </c>
    </row>
    <row r="148" spans="1:67">
      <c r="A148" s="116" t="s">
        <v>4706</v>
      </c>
      <c r="B148" s="116">
        <v>0</v>
      </c>
      <c r="C148" s="116">
        <v>0</v>
      </c>
      <c r="D148" s="116">
        <v>0</v>
      </c>
      <c r="E148" s="116">
        <v>0</v>
      </c>
      <c r="F148" s="116">
        <v>0</v>
      </c>
      <c r="G148" s="116">
        <v>0</v>
      </c>
      <c r="H148" s="116">
        <v>0</v>
      </c>
      <c r="I148" s="116">
        <v>0</v>
      </c>
      <c r="J148" s="116">
        <v>0</v>
      </c>
      <c r="K148" s="116">
        <v>2</v>
      </c>
      <c r="L148" s="116">
        <v>14</v>
      </c>
      <c r="M148" s="116">
        <v>17</v>
      </c>
      <c r="N148" s="116">
        <v>25</v>
      </c>
      <c r="O148" s="116">
        <v>25</v>
      </c>
      <c r="P148" s="116">
        <v>38</v>
      </c>
      <c r="Q148" s="116">
        <v>47</v>
      </c>
      <c r="R148" s="116">
        <v>35</v>
      </c>
      <c r="S148" s="116">
        <v>45</v>
      </c>
      <c r="T148" s="116">
        <v>97</v>
      </c>
      <c r="U148" s="116">
        <v>117</v>
      </c>
      <c r="V148" s="116">
        <v>104</v>
      </c>
      <c r="W148" s="116">
        <v>159</v>
      </c>
      <c r="X148" s="116">
        <v>196</v>
      </c>
      <c r="Y148" s="116">
        <v>265</v>
      </c>
      <c r="Z148" s="116">
        <v>307</v>
      </c>
      <c r="AA148" s="116">
        <v>334</v>
      </c>
      <c r="AB148" s="116">
        <v>474</v>
      </c>
      <c r="AC148" s="116">
        <v>427</v>
      </c>
      <c r="AD148" s="116">
        <v>408</v>
      </c>
      <c r="AE148" s="116">
        <v>370</v>
      </c>
      <c r="AF148" s="116">
        <v>373</v>
      </c>
      <c r="AG148" s="116">
        <v>408</v>
      </c>
      <c r="AH148" s="116">
        <v>392</v>
      </c>
      <c r="AI148" s="116">
        <v>426</v>
      </c>
      <c r="AJ148" s="116">
        <v>422</v>
      </c>
      <c r="AK148" s="116">
        <v>418</v>
      </c>
      <c r="AL148" s="116">
        <v>398</v>
      </c>
      <c r="AM148" s="116">
        <v>351</v>
      </c>
      <c r="AN148" s="116">
        <v>316</v>
      </c>
      <c r="AO148" s="116">
        <v>294</v>
      </c>
      <c r="AP148" s="116">
        <v>259</v>
      </c>
      <c r="AQ148" s="116">
        <v>236</v>
      </c>
      <c r="AR148" s="116">
        <v>215</v>
      </c>
      <c r="AS148" s="116">
        <v>189</v>
      </c>
      <c r="AT148" s="116">
        <v>164</v>
      </c>
      <c r="AU148" s="116">
        <v>111</v>
      </c>
      <c r="AV148" s="116">
        <v>82</v>
      </c>
      <c r="AW148" s="116">
        <v>63</v>
      </c>
      <c r="AX148" s="116">
        <v>51</v>
      </c>
      <c r="AY148" s="116">
        <v>27</v>
      </c>
      <c r="AZ148" s="116">
        <v>17</v>
      </c>
      <c r="BA148" s="116">
        <v>23</v>
      </c>
      <c r="BB148" s="116">
        <v>11</v>
      </c>
      <c r="BC148" s="116">
        <v>8</v>
      </c>
      <c r="BD148" s="116">
        <v>0</v>
      </c>
      <c r="BE148" s="116">
        <v>0</v>
      </c>
      <c r="BF148" s="116">
        <v>0</v>
      </c>
      <c r="BG148" s="116">
        <v>0</v>
      </c>
      <c r="BH148" s="116">
        <v>0</v>
      </c>
      <c r="BI148" s="116">
        <v>0</v>
      </c>
      <c r="BJ148" s="116">
        <v>0</v>
      </c>
      <c r="BK148" s="116">
        <v>0</v>
      </c>
      <c r="BL148" s="116">
        <v>0</v>
      </c>
      <c r="BM148" s="116">
        <v>0</v>
      </c>
      <c r="BN148" s="116">
        <v>0</v>
      </c>
      <c r="BO148" s="116">
        <v>0</v>
      </c>
    </row>
    <row r="149" spans="1:67">
      <c r="A149" s="117" t="s">
        <v>4707</v>
      </c>
      <c r="B149" s="117">
        <v>0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0</v>
      </c>
      <c r="N149" s="117">
        <v>24</v>
      </c>
      <c r="O149" s="117">
        <v>0</v>
      </c>
      <c r="P149" s="117">
        <v>0</v>
      </c>
      <c r="Q149" s="117">
        <v>72</v>
      </c>
      <c r="R149" s="117">
        <v>48</v>
      </c>
      <c r="S149" s="117">
        <v>72</v>
      </c>
      <c r="T149" s="117">
        <v>120</v>
      </c>
      <c r="U149" s="117">
        <v>144</v>
      </c>
      <c r="V149" s="117">
        <v>96</v>
      </c>
      <c r="W149" s="117">
        <v>96</v>
      </c>
      <c r="X149" s="117">
        <v>72</v>
      </c>
      <c r="Y149" s="117">
        <v>240</v>
      </c>
      <c r="Z149" s="117">
        <v>288</v>
      </c>
      <c r="AA149" s="117">
        <v>528</v>
      </c>
      <c r="AB149" s="117">
        <v>336</v>
      </c>
      <c r="AC149" s="117">
        <v>504</v>
      </c>
      <c r="AD149" s="117">
        <v>456</v>
      </c>
      <c r="AE149" s="117">
        <v>360</v>
      </c>
      <c r="AF149" s="117">
        <v>336</v>
      </c>
      <c r="AG149" s="117">
        <v>384</v>
      </c>
      <c r="AH149" s="117">
        <v>408</v>
      </c>
      <c r="AI149" s="117">
        <v>336</v>
      </c>
      <c r="AJ149" s="117">
        <v>504</v>
      </c>
      <c r="AK149" s="117">
        <v>408</v>
      </c>
      <c r="AL149" s="117">
        <v>336</v>
      </c>
      <c r="AM149" s="117">
        <v>408</v>
      </c>
      <c r="AN149" s="117">
        <v>384</v>
      </c>
      <c r="AO149" s="117">
        <v>576</v>
      </c>
      <c r="AP149" s="117">
        <v>360</v>
      </c>
      <c r="AQ149" s="117">
        <v>336</v>
      </c>
      <c r="AR149" s="117">
        <v>144</v>
      </c>
      <c r="AS149" s="117">
        <v>144</v>
      </c>
      <c r="AT149" s="117">
        <v>72</v>
      </c>
      <c r="AU149" s="117">
        <v>120</v>
      </c>
      <c r="AV149" s="117">
        <v>48</v>
      </c>
      <c r="AW149" s="117">
        <v>0</v>
      </c>
      <c r="AX149" s="117">
        <v>0</v>
      </c>
      <c r="AY149" s="117">
        <v>0</v>
      </c>
      <c r="AZ149" s="117">
        <v>0</v>
      </c>
      <c r="BA149" s="117">
        <v>0</v>
      </c>
      <c r="BB149" s="117">
        <v>0</v>
      </c>
      <c r="BC149" s="117">
        <v>0</v>
      </c>
      <c r="BD149" s="117">
        <v>0</v>
      </c>
      <c r="BE149" s="117">
        <v>0</v>
      </c>
      <c r="BF149" s="117">
        <v>0</v>
      </c>
      <c r="BG149" s="117">
        <v>0</v>
      </c>
      <c r="BH149" s="117">
        <v>0</v>
      </c>
      <c r="BI149" s="117">
        <v>0</v>
      </c>
      <c r="BJ149" s="117">
        <v>0</v>
      </c>
      <c r="BK149" s="117">
        <v>0</v>
      </c>
      <c r="BL149" s="117">
        <v>0</v>
      </c>
      <c r="BM149" s="117">
        <v>0</v>
      </c>
      <c r="BN149" s="117">
        <v>0</v>
      </c>
      <c r="BO149" s="117">
        <v>0</v>
      </c>
    </row>
    <row r="150" spans="1:67">
      <c r="A150" s="117" t="s">
        <v>4708</v>
      </c>
      <c r="B150" s="118">
        <v>0</v>
      </c>
      <c r="C150" s="118">
        <v>0</v>
      </c>
      <c r="D150" s="118">
        <v>0</v>
      </c>
      <c r="E150" s="118">
        <v>0</v>
      </c>
      <c r="F150" s="118">
        <v>0</v>
      </c>
      <c r="G150" s="118">
        <v>0</v>
      </c>
      <c r="H150" s="118">
        <v>0</v>
      </c>
      <c r="I150" s="118">
        <v>0</v>
      </c>
      <c r="J150" s="118">
        <v>0</v>
      </c>
      <c r="K150" s="118">
        <v>0</v>
      </c>
      <c r="L150" s="118">
        <v>0</v>
      </c>
      <c r="M150" s="118">
        <v>0</v>
      </c>
      <c r="N150" s="118">
        <v>0.19900000000000001</v>
      </c>
      <c r="O150" s="118">
        <v>0.28599999999999998</v>
      </c>
      <c r="P150" s="118">
        <v>0.79400000000000004</v>
      </c>
      <c r="Q150" s="118">
        <v>2.1269999999999998</v>
      </c>
      <c r="R150" s="118">
        <v>1.859</v>
      </c>
      <c r="S150" s="118">
        <v>1.802</v>
      </c>
      <c r="T150" s="118">
        <v>2.8319999999999999</v>
      </c>
      <c r="U150" s="118">
        <v>3.2269999999999999</v>
      </c>
      <c r="V150" s="118">
        <v>4.6139999999999999</v>
      </c>
      <c r="W150" s="118">
        <v>7.1609999999999996</v>
      </c>
      <c r="X150" s="118">
        <v>6.5410000000000004</v>
      </c>
      <c r="Y150" s="118">
        <v>7.83</v>
      </c>
      <c r="Z150" s="118">
        <v>7.3159999999999998</v>
      </c>
      <c r="AA150" s="118">
        <v>13.753</v>
      </c>
      <c r="AB150" s="118">
        <v>21.352</v>
      </c>
      <c r="AC150" s="118">
        <v>14.973000000000001</v>
      </c>
      <c r="AD150" s="118">
        <v>18.638000000000002</v>
      </c>
      <c r="AE150" s="118">
        <v>18.795000000000002</v>
      </c>
      <c r="AF150" s="118">
        <v>19.724</v>
      </c>
      <c r="AG150" s="118">
        <v>30.178999999999998</v>
      </c>
      <c r="AH150" s="118">
        <v>30.282</v>
      </c>
      <c r="AI150" s="118">
        <v>34.207000000000001</v>
      </c>
      <c r="AJ150" s="118">
        <v>34.774999999999999</v>
      </c>
      <c r="AK150" s="118">
        <v>42.393000000000001</v>
      </c>
      <c r="AL150" s="118">
        <v>48.832999999999998</v>
      </c>
      <c r="AM150" s="118">
        <v>49.923000000000002</v>
      </c>
      <c r="AN150" s="118">
        <v>42.36</v>
      </c>
      <c r="AO150" s="118">
        <v>45.691000000000003</v>
      </c>
      <c r="AP150" s="118">
        <v>50.082000000000001</v>
      </c>
      <c r="AQ150" s="118">
        <v>59.216999999999999</v>
      </c>
      <c r="AR150" s="118">
        <v>66.971999999999994</v>
      </c>
      <c r="AS150" s="118">
        <v>70.844999999999999</v>
      </c>
      <c r="AT150" s="118">
        <v>74.727999999999994</v>
      </c>
      <c r="AU150" s="118">
        <v>48.319000000000003</v>
      </c>
      <c r="AV150" s="118">
        <v>38.43</v>
      </c>
      <c r="AW150" s="118">
        <v>29.263000000000002</v>
      </c>
      <c r="AX150" s="118">
        <v>25.396000000000001</v>
      </c>
      <c r="AY150" s="118">
        <v>14.811</v>
      </c>
      <c r="AZ150" s="118">
        <v>11.058</v>
      </c>
      <c r="BA150" s="118">
        <v>12.679</v>
      </c>
      <c r="BB150" s="118">
        <v>6.9889999999999999</v>
      </c>
      <c r="BC150" s="118">
        <v>4.6669999999999998</v>
      </c>
      <c r="BD150" s="118">
        <v>0</v>
      </c>
      <c r="BE150" s="118">
        <v>0</v>
      </c>
      <c r="BF150" s="118">
        <v>0</v>
      </c>
      <c r="BG150" s="118">
        <v>0</v>
      </c>
      <c r="BH150" s="118">
        <v>0</v>
      </c>
      <c r="BI150" s="118">
        <v>0</v>
      </c>
      <c r="BJ150" s="118">
        <v>0</v>
      </c>
      <c r="BK150" s="118">
        <v>0</v>
      </c>
      <c r="BL150" s="118">
        <v>0</v>
      </c>
      <c r="BM150" s="118">
        <v>0</v>
      </c>
      <c r="BN150" s="118">
        <v>0</v>
      </c>
      <c r="BO150" s="118">
        <v>0</v>
      </c>
    </row>
    <row r="151" spans="1:67">
      <c r="A151" s="117" t="s">
        <v>4709</v>
      </c>
      <c r="B151" s="118">
        <v>0</v>
      </c>
      <c r="C151" s="118">
        <v>0</v>
      </c>
      <c r="D151" s="118">
        <v>0</v>
      </c>
      <c r="E151" s="118">
        <v>0</v>
      </c>
      <c r="F151" s="118">
        <v>0</v>
      </c>
      <c r="G151" s="118">
        <v>0</v>
      </c>
      <c r="H151" s="118">
        <v>0</v>
      </c>
      <c r="I151" s="118">
        <v>0</v>
      </c>
      <c r="J151" s="118">
        <v>0</v>
      </c>
      <c r="K151" s="118">
        <v>0</v>
      </c>
      <c r="L151" s="118">
        <v>0.36699999999999999</v>
      </c>
      <c r="M151" s="118">
        <v>0.46300000000000002</v>
      </c>
      <c r="N151" s="118">
        <v>1.0369999999999999</v>
      </c>
      <c r="O151" s="118">
        <v>1.0089999999999999</v>
      </c>
      <c r="P151" s="118">
        <v>1.504</v>
      </c>
      <c r="Q151" s="118">
        <v>3.746</v>
      </c>
      <c r="R151" s="118">
        <v>2.2469999999999999</v>
      </c>
      <c r="S151" s="118">
        <v>2.5569999999999999</v>
      </c>
      <c r="T151" s="118">
        <v>3.7970000000000002</v>
      </c>
      <c r="U151" s="118">
        <v>4.5270000000000001</v>
      </c>
      <c r="V151" s="118">
        <v>5.1950000000000003</v>
      </c>
      <c r="W151" s="118">
        <v>6.1420000000000003</v>
      </c>
      <c r="X151" s="118">
        <v>6.4489999999999998</v>
      </c>
      <c r="Y151" s="118">
        <v>8.6430000000000007</v>
      </c>
      <c r="Z151" s="118">
        <v>6.6150000000000002</v>
      </c>
      <c r="AA151" s="118">
        <v>12.657</v>
      </c>
      <c r="AB151" s="118">
        <v>17.457000000000001</v>
      </c>
      <c r="AC151" s="118">
        <v>12.791</v>
      </c>
      <c r="AD151" s="118">
        <v>16.536000000000001</v>
      </c>
      <c r="AE151" s="118">
        <v>14.257</v>
      </c>
      <c r="AF151" s="118">
        <v>14.478</v>
      </c>
      <c r="AG151" s="118">
        <v>21.164999999999999</v>
      </c>
      <c r="AH151" s="118">
        <v>18.510000000000002</v>
      </c>
      <c r="AI151" s="118">
        <v>18.315000000000001</v>
      </c>
      <c r="AJ151" s="118">
        <v>22.47</v>
      </c>
      <c r="AK151" s="118">
        <v>23.111000000000001</v>
      </c>
      <c r="AL151" s="118">
        <v>31.317</v>
      </c>
      <c r="AM151" s="118">
        <v>23.885999999999999</v>
      </c>
      <c r="AN151" s="118">
        <v>19.968</v>
      </c>
      <c r="AO151" s="118">
        <v>29.777000000000001</v>
      </c>
      <c r="AP151" s="118">
        <v>27.492999999999999</v>
      </c>
      <c r="AQ151" s="118">
        <v>27.811</v>
      </c>
      <c r="AR151" s="118">
        <v>36.424999999999997</v>
      </c>
      <c r="AS151" s="118">
        <v>26.82</v>
      </c>
      <c r="AT151" s="118">
        <v>24.367999999999999</v>
      </c>
      <c r="AU151" s="118">
        <v>13.832000000000001</v>
      </c>
      <c r="AV151" s="118">
        <v>15.698</v>
      </c>
      <c r="AW151" s="118">
        <v>8.9209999999999994</v>
      </c>
      <c r="AX151" s="118">
        <v>10.153</v>
      </c>
      <c r="AY151" s="118">
        <v>4.4020000000000001</v>
      </c>
      <c r="AZ151" s="118">
        <v>3.097</v>
      </c>
      <c r="BA151" s="118">
        <v>2.3119999999999998</v>
      </c>
      <c r="BB151" s="118">
        <v>0.47599999999999998</v>
      </c>
      <c r="BC151" s="118">
        <v>0</v>
      </c>
      <c r="BD151" s="118">
        <v>0</v>
      </c>
      <c r="BE151" s="118">
        <v>0</v>
      </c>
      <c r="BF151" s="118">
        <v>0</v>
      </c>
      <c r="BG151" s="118">
        <v>0</v>
      </c>
      <c r="BH151" s="118">
        <v>0</v>
      </c>
      <c r="BI151" s="118">
        <v>0</v>
      </c>
      <c r="BJ151" s="118">
        <v>0</v>
      </c>
      <c r="BK151" s="118">
        <v>0</v>
      </c>
      <c r="BL151" s="118">
        <v>0</v>
      </c>
      <c r="BM151" s="118">
        <v>0</v>
      </c>
      <c r="BN151" s="118">
        <v>0</v>
      </c>
      <c r="BO151" s="118">
        <v>0</v>
      </c>
    </row>
    <row r="152" spans="1:67">
      <c r="A152" s="117" t="s">
        <v>4710</v>
      </c>
      <c r="B152" s="118">
        <v>0</v>
      </c>
      <c r="C152" s="118">
        <v>0</v>
      </c>
      <c r="D152" s="118">
        <v>0</v>
      </c>
      <c r="E152" s="118">
        <v>0</v>
      </c>
      <c r="F152" s="118">
        <v>0</v>
      </c>
      <c r="G152" s="118">
        <v>0</v>
      </c>
      <c r="H152" s="118">
        <v>0</v>
      </c>
      <c r="I152" s="118">
        <v>0</v>
      </c>
      <c r="J152" s="118">
        <v>0</v>
      </c>
      <c r="K152" s="118">
        <v>0</v>
      </c>
      <c r="L152" s="118">
        <v>0.33800000000000002</v>
      </c>
      <c r="M152" s="118">
        <v>0.157</v>
      </c>
      <c r="N152" s="118">
        <v>1.155</v>
      </c>
      <c r="O152" s="118">
        <v>0.77900000000000003</v>
      </c>
      <c r="P152" s="118">
        <v>2.8250000000000002</v>
      </c>
      <c r="Q152" s="118">
        <v>6.2619999999999996</v>
      </c>
      <c r="R152" s="118">
        <v>4.79</v>
      </c>
      <c r="S152" s="118">
        <v>5.36</v>
      </c>
      <c r="T152" s="118">
        <v>8.3670000000000009</v>
      </c>
      <c r="U152" s="118">
        <v>9.4480000000000004</v>
      </c>
      <c r="V152" s="118">
        <v>12.083</v>
      </c>
      <c r="W152" s="118">
        <v>11.766999999999999</v>
      </c>
      <c r="X152" s="118">
        <v>12.911</v>
      </c>
      <c r="Y152" s="118">
        <v>15.696999999999999</v>
      </c>
      <c r="Z152" s="118">
        <v>11.734</v>
      </c>
      <c r="AA152" s="118">
        <v>19.899000000000001</v>
      </c>
      <c r="AB152" s="118">
        <v>26.24</v>
      </c>
      <c r="AC152" s="118">
        <v>17.977</v>
      </c>
      <c r="AD152" s="118">
        <v>27.552</v>
      </c>
      <c r="AE152" s="118">
        <v>25.213999999999999</v>
      </c>
      <c r="AF152" s="118">
        <v>28.178000000000001</v>
      </c>
      <c r="AG152" s="118">
        <v>37.238</v>
      </c>
      <c r="AH152" s="118">
        <v>35.930999999999997</v>
      </c>
      <c r="AI152" s="118">
        <v>30.716000000000001</v>
      </c>
      <c r="AJ152" s="118">
        <v>26.097000000000001</v>
      </c>
      <c r="AK152" s="118">
        <v>30.867999999999999</v>
      </c>
      <c r="AL152" s="118">
        <v>32.591999999999999</v>
      </c>
      <c r="AM152" s="118">
        <v>38.290999999999997</v>
      </c>
      <c r="AN152" s="118">
        <v>26.100999999999999</v>
      </c>
      <c r="AO152" s="118">
        <v>25.081</v>
      </c>
      <c r="AP152" s="118">
        <v>27.42</v>
      </c>
      <c r="AQ152" s="118">
        <v>36.073999999999998</v>
      </c>
      <c r="AR152" s="118">
        <v>40.331000000000003</v>
      </c>
      <c r="AS152" s="118">
        <v>45.670999999999999</v>
      </c>
      <c r="AT152" s="118">
        <v>48.238999999999997</v>
      </c>
      <c r="AU152" s="118">
        <v>28.873999999999999</v>
      </c>
      <c r="AV152" s="118">
        <v>21.887</v>
      </c>
      <c r="AW152" s="118">
        <v>14.98</v>
      </c>
      <c r="AX152" s="118">
        <v>15.096</v>
      </c>
      <c r="AY152" s="118">
        <v>7.774</v>
      </c>
      <c r="AZ152" s="118">
        <v>6.28</v>
      </c>
      <c r="BA152" s="118">
        <v>6.4610000000000003</v>
      </c>
      <c r="BB152" s="118">
        <v>3.6269999999999998</v>
      </c>
      <c r="BC152" s="118">
        <v>2.6030000000000002</v>
      </c>
      <c r="BD152" s="118">
        <v>0</v>
      </c>
      <c r="BE152" s="118">
        <v>0</v>
      </c>
      <c r="BF152" s="118">
        <v>0</v>
      </c>
      <c r="BG152" s="118">
        <v>0</v>
      </c>
      <c r="BH152" s="118">
        <v>0</v>
      </c>
      <c r="BI152" s="118">
        <v>0</v>
      </c>
      <c r="BJ152" s="118">
        <v>0</v>
      </c>
      <c r="BK152" s="118">
        <v>0</v>
      </c>
      <c r="BL152" s="118">
        <v>0</v>
      </c>
      <c r="BM152" s="118">
        <v>0</v>
      </c>
      <c r="BN152" s="118">
        <v>0</v>
      </c>
      <c r="BO152" s="118">
        <v>0</v>
      </c>
    </row>
    <row r="153" spans="1:67">
      <c r="A153" s="117" t="s">
        <v>4711</v>
      </c>
      <c r="B153" s="118">
        <v>0</v>
      </c>
      <c r="C153" s="118">
        <v>0</v>
      </c>
      <c r="D153" s="118">
        <v>0</v>
      </c>
      <c r="E153" s="118">
        <v>0</v>
      </c>
      <c r="F153" s="118">
        <v>0</v>
      </c>
      <c r="G153" s="118">
        <v>0</v>
      </c>
      <c r="H153" s="118">
        <v>0</v>
      </c>
      <c r="I153" s="118">
        <v>0</v>
      </c>
      <c r="J153" s="118">
        <v>0</v>
      </c>
      <c r="K153" s="118">
        <v>0</v>
      </c>
      <c r="L153" s="118">
        <v>0</v>
      </c>
      <c r="M153" s="118">
        <v>0</v>
      </c>
      <c r="N153" s="118">
        <v>0</v>
      </c>
      <c r="O153" s="118">
        <v>0.17</v>
      </c>
      <c r="P153" s="118">
        <v>0.58599999999999997</v>
      </c>
      <c r="Q153" s="118">
        <v>1.504</v>
      </c>
      <c r="R153" s="118">
        <v>1.468</v>
      </c>
      <c r="S153" s="118">
        <v>1.393</v>
      </c>
      <c r="T153" s="118">
        <v>1.5920000000000001</v>
      </c>
      <c r="U153" s="118">
        <v>3.367</v>
      </c>
      <c r="V153" s="118">
        <v>4.9139999999999997</v>
      </c>
      <c r="W153" s="118">
        <v>5.2190000000000003</v>
      </c>
      <c r="X153" s="118">
        <v>4.71</v>
      </c>
      <c r="Y153" s="118">
        <v>3.5379999999999998</v>
      </c>
      <c r="Z153" s="118">
        <v>4.5679999999999996</v>
      </c>
      <c r="AA153" s="118">
        <v>7.6619999999999999</v>
      </c>
      <c r="AB153" s="118">
        <v>12.637</v>
      </c>
      <c r="AC153" s="118">
        <v>6.7309999999999999</v>
      </c>
      <c r="AD153" s="118">
        <v>7.7389999999999999</v>
      </c>
      <c r="AE153" s="118">
        <v>8.0960000000000001</v>
      </c>
      <c r="AF153" s="118">
        <v>9.8170000000000002</v>
      </c>
      <c r="AG153" s="118">
        <v>15.308999999999999</v>
      </c>
      <c r="AH153" s="118">
        <v>13.467000000000001</v>
      </c>
      <c r="AI153" s="118">
        <v>13.047000000000001</v>
      </c>
      <c r="AJ153" s="118">
        <v>11.601000000000001</v>
      </c>
      <c r="AK153" s="118">
        <v>16.949000000000002</v>
      </c>
      <c r="AL153" s="118">
        <v>17.111000000000001</v>
      </c>
      <c r="AM153" s="118">
        <v>20.085999999999999</v>
      </c>
      <c r="AN153" s="118">
        <v>18.731999999999999</v>
      </c>
      <c r="AO153" s="118">
        <v>18.771999999999998</v>
      </c>
      <c r="AP153" s="118">
        <v>18.452000000000002</v>
      </c>
      <c r="AQ153" s="118">
        <v>26.343</v>
      </c>
      <c r="AR153" s="118">
        <v>26.018999999999998</v>
      </c>
      <c r="AS153" s="118">
        <v>32.433999999999997</v>
      </c>
      <c r="AT153" s="118">
        <v>37.606999999999999</v>
      </c>
      <c r="AU153" s="118">
        <v>29.413</v>
      </c>
      <c r="AV153" s="118">
        <v>15.598000000000001</v>
      </c>
      <c r="AW153" s="118">
        <v>14.284000000000001</v>
      </c>
      <c r="AX153" s="118">
        <v>10.766999999999999</v>
      </c>
      <c r="AY153" s="118">
        <v>7.1779999999999999</v>
      </c>
      <c r="AZ153" s="118">
        <v>4.7190000000000003</v>
      </c>
      <c r="BA153" s="118">
        <v>7.2229999999999999</v>
      </c>
      <c r="BB153" s="118">
        <v>4.4560000000000004</v>
      </c>
      <c r="BC153" s="118">
        <v>4.7290000000000001</v>
      </c>
      <c r="BD153" s="118">
        <v>0</v>
      </c>
      <c r="BE153" s="118">
        <v>0</v>
      </c>
      <c r="BF153" s="118">
        <v>0</v>
      </c>
      <c r="BG153" s="118">
        <v>0</v>
      </c>
      <c r="BH153" s="118">
        <v>0</v>
      </c>
      <c r="BI153" s="118">
        <v>0</v>
      </c>
      <c r="BJ153" s="118">
        <v>0</v>
      </c>
      <c r="BK153" s="118">
        <v>0</v>
      </c>
      <c r="BL153" s="118">
        <v>0</v>
      </c>
      <c r="BM153" s="118">
        <v>0</v>
      </c>
      <c r="BN153" s="118">
        <v>0</v>
      </c>
      <c r="BO153" s="118">
        <v>0</v>
      </c>
    </row>
    <row r="154" spans="1:67">
      <c r="A154" s="119" t="s">
        <v>4712</v>
      </c>
      <c r="B154" s="120">
        <v>0</v>
      </c>
      <c r="C154" s="120">
        <v>0</v>
      </c>
      <c r="D154" s="120">
        <v>0</v>
      </c>
      <c r="E154" s="120">
        <v>0</v>
      </c>
      <c r="F154" s="120">
        <v>0</v>
      </c>
      <c r="G154" s="120">
        <v>0</v>
      </c>
      <c r="H154" s="120">
        <v>0</v>
      </c>
      <c r="I154" s="120">
        <v>0</v>
      </c>
      <c r="J154" s="120">
        <v>0</v>
      </c>
      <c r="K154" s="120">
        <v>0</v>
      </c>
      <c r="L154" s="120">
        <v>0</v>
      </c>
      <c r="M154" s="120">
        <v>0</v>
      </c>
      <c r="N154" s="120">
        <v>0</v>
      </c>
      <c r="O154" s="120">
        <v>0.17</v>
      </c>
      <c r="P154" s="120">
        <v>0.35799999999999998</v>
      </c>
      <c r="Q154" s="120">
        <v>0.54600000000000004</v>
      </c>
      <c r="R154" s="120">
        <v>1.115</v>
      </c>
      <c r="S154" s="120">
        <v>0.72699999999999998</v>
      </c>
      <c r="T154" s="120">
        <v>1.139</v>
      </c>
      <c r="U154" s="120">
        <v>1.2310000000000001</v>
      </c>
      <c r="V154" s="120">
        <v>1.39</v>
      </c>
      <c r="W154" s="120">
        <v>2.5859999999999999</v>
      </c>
      <c r="X154" s="120">
        <v>1.609</v>
      </c>
      <c r="Y154" s="120">
        <v>1.601</v>
      </c>
      <c r="Z154" s="120">
        <v>1.4410000000000001</v>
      </c>
      <c r="AA154" s="120">
        <v>3.11</v>
      </c>
      <c r="AB154" s="120">
        <v>4.6580000000000004</v>
      </c>
      <c r="AC154" s="120">
        <v>2.4830000000000001</v>
      </c>
      <c r="AD154" s="120">
        <v>1.7050000000000001</v>
      </c>
      <c r="AE154" s="120">
        <v>1.839</v>
      </c>
      <c r="AF154" s="120">
        <v>2.2330000000000001</v>
      </c>
      <c r="AG154" s="120">
        <v>3.1080000000000001</v>
      </c>
      <c r="AH154" s="120">
        <v>3.2010000000000001</v>
      </c>
      <c r="AI154" s="120">
        <v>2.9359999999999999</v>
      </c>
      <c r="AJ154" s="120">
        <v>3.6389999999999998</v>
      </c>
      <c r="AK154" s="120">
        <v>4.2960000000000003</v>
      </c>
      <c r="AL154" s="120">
        <v>4.992</v>
      </c>
      <c r="AM154" s="120">
        <v>4.4130000000000003</v>
      </c>
      <c r="AN154" s="120">
        <v>3.7690000000000001</v>
      </c>
      <c r="AO154" s="120">
        <v>3.3820000000000001</v>
      </c>
      <c r="AP154" s="120">
        <v>2.5579999999999998</v>
      </c>
      <c r="AQ154" s="120">
        <v>4.47</v>
      </c>
      <c r="AR154" s="120">
        <v>5.6310000000000002</v>
      </c>
      <c r="AS154" s="120">
        <v>5.4619999999999997</v>
      </c>
      <c r="AT154" s="120">
        <v>3.8889999999999998</v>
      </c>
      <c r="AU154" s="120">
        <v>4.0140000000000002</v>
      </c>
      <c r="AV154" s="120">
        <v>2.8879999999999999</v>
      </c>
      <c r="AW154" s="120">
        <v>2.1539999999999999</v>
      </c>
      <c r="AX154" s="120">
        <v>2.1150000000000002</v>
      </c>
      <c r="AY154" s="120">
        <v>1.4470000000000001</v>
      </c>
      <c r="AZ154" s="120">
        <v>0.78900000000000003</v>
      </c>
      <c r="BA154" s="120">
        <v>0.78900000000000003</v>
      </c>
      <c r="BB154" s="120">
        <v>0.46</v>
      </c>
      <c r="BC154" s="120">
        <v>0</v>
      </c>
      <c r="BD154" s="120">
        <v>0</v>
      </c>
      <c r="BE154" s="120">
        <v>0</v>
      </c>
      <c r="BF154" s="120">
        <v>0</v>
      </c>
      <c r="BG154" s="120">
        <v>0</v>
      </c>
      <c r="BH154" s="120">
        <v>0</v>
      </c>
      <c r="BI154" s="120">
        <v>0</v>
      </c>
      <c r="BJ154" s="120">
        <v>0</v>
      </c>
      <c r="BK154" s="120">
        <v>0</v>
      </c>
      <c r="BL154" s="120">
        <v>0</v>
      </c>
      <c r="BM154" s="120">
        <v>0</v>
      </c>
      <c r="BN154" s="120">
        <v>0</v>
      </c>
      <c r="BO154" s="120">
        <v>0</v>
      </c>
    </row>
    <row r="156" spans="1:67">
      <c r="A156" s="110" t="s">
        <v>4544</v>
      </c>
      <c r="B156" s="111" t="s">
        <v>4728</v>
      </c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  <c r="BI156" s="112"/>
      <c r="BJ156" s="112"/>
      <c r="BK156" s="112"/>
      <c r="BL156" s="112"/>
      <c r="BM156" s="112"/>
      <c r="BN156" s="112"/>
      <c r="BO156" s="112"/>
    </row>
    <row r="157" spans="1:67">
      <c r="A157" s="113" t="s">
        <v>4564</v>
      </c>
      <c r="B157" s="114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/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2"/>
      <c r="BI157" s="112"/>
      <c r="BJ157" s="112"/>
      <c r="BK157" s="112"/>
      <c r="BL157" s="112"/>
      <c r="BM157" s="112"/>
      <c r="BN157" s="112"/>
      <c r="BO157" s="112"/>
    </row>
    <row r="158" spans="1:67">
      <c r="A158" s="115" t="s">
        <v>4705</v>
      </c>
      <c r="B158" s="115">
        <v>-25</v>
      </c>
      <c r="C158" s="115">
        <v>-24</v>
      </c>
      <c r="D158" s="115">
        <v>-23</v>
      </c>
      <c r="E158" s="115">
        <v>-22</v>
      </c>
      <c r="F158" s="115">
        <v>-21</v>
      </c>
      <c r="G158" s="115">
        <v>-20</v>
      </c>
      <c r="H158" s="115">
        <v>-19</v>
      </c>
      <c r="I158" s="115">
        <v>-18</v>
      </c>
      <c r="J158" s="115">
        <v>-17</v>
      </c>
      <c r="K158" s="115">
        <v>-16</v>
      </c>
      <c r="L158" s="115">
        <v>-15</v>
      </c>
      <c r="M158" s="115">
        <v>-14</v>
      </c>
      <c r="N158" s="115">
        <v>-13</v>
      </c>
      <c r="O158" s="115">
        <v>-12</v>
      </c>
      <c r="P158" s="115">
        <v>-11</v>
      </c>
      <c r="Q158" s="115">
        <v>-10</v>
      </c>
      <c r="R158" s="115">
        <v>-9</v>
      </c>
      <c r="S158" s="115">
        <v>-8</v>
      </c>
      <c r="T158" s="115">
        <v>-7</v>
      </c>
      <c r="U158" s="115">
        <v>-6</v>
      </c>
      <c r="V158" s="115">
        <v>-5</v>
      </c>
      <c r="W158" s="115">
        <v>-4</v>
      </c>
      <c r="X158" s="115">
        <v>-3</v>
      </c>
      <c r="Y158" s="115">
        <v>-2</v>
      </c>
      <c r="Z158" s="115">
        <v>-1</v>
      </c>
      <c r="AA158" s="115">
        <v>0</v>
      </c>
      <c r="AB158" s="115">
        <v>1</v>
      </c>
      <c r="AC158" s="115">
        <v>2</v>
      </c>
      <c r="AD158" s="115">
        <v>3</v>
      </c>
      <c r="AE158" s="115">
        <v>4</v>
      </c>
      <c r="AF158" s="115">
        <v>5</v>
      </c>
      <c r="AG158" s="115">
        <v>6</v>
      </c>
      <c r="AH158" s="115">
        <v>7</v>
      </c>
      <c r="AI158" s="115">
        <v>8</v>
      </c>
      <c r="AJ158" s="115">
        <v>9</v>
      </c>
      <c r="AK158" s="115">
        <v>10</v>
      </c>
      <c r="AL158" s="115">
        <v>11</v>
      </c>
      <c r="AM158" s="115">
        <v>12</v>
      </c>
      <c r="AN158" s="115">
        <v>13</v>
      </c>
      <c r="AO158" s="115">
        <v>14</v>
      </c>
      <c r="AP158" s="115">
        <v>15</v>
      </c>
      <c r="AQ158" s="115">
        <v>16</v>
      </c>
      <c r="AR158" s="115">
        <v>17</v>
      </c>
      <c r="AS158" s="115">
        <v>18</v>
      </c>
      <c r="AT158" s="115">
        <v>19</v>
      </c>
      <c r="AU158" s="115">
        <v>20</v>
      </c>
      <c r="AV158" s="115">
        <v>21</v>
      </c>
      <c r="AW158" s="115">
        <v>22</v>
      </c>
      <c r="AX158" s="115">
        <v>23</v>
      </c>
      <c r="AY158" s="115">
        <v>24</v>
      </c>
      <c r="AZ158" s="115">
        <v>25</v>
      </c>
      <c r="BA158" s="115">
        <v>26</v>
      </c>
      <c r="BB158" s="115">
        <v>27</v>
      </c>
      <c r="BC158" s="115">
        <v>28</v>
      </c>
      <c r="BD158" s="115">
        <v>29</v>
      </c>
      <c r="BE158" s="115">
        <v>30</v>
      </c>
      <c r="BF158" s="115">
        <v>31</v>
      </c>
      <c r="BG158" s="115">
        <v>32</v>
      </c>
      <c r="BH158" s="115">
        <v>33</v>
      </c>
      <c r="BI158" s="115">
        <v>34</v>
      </c>
      <c r="BJ158" s="115">
        <v>35</v>
      </c>
      <c r="BK158" s="115">
        <v>36</v>
      </c>
      <c r="BL158" s="115">
        <v>37</v>
      </c>
      <c r="BM158" s="115">
        <v>38</v>
      </c>
      <c r="BN158" s="115">
        <v>39</v>
      </c>
      <c r="BO158" s="115">
        <v>40</v>
      </c>
    </row>
    <row r="159" spans="1:67">
      <c r="A159" s="116" t="s">
        <v>4706</v>
      </c>
      <c r="B159" s="116">
        <v>0</v>
      </c>
      <c r="C159" s="116">
        <v>0</v>
      </c>
      <c r="D159" s="116">
        <v>0</v>
      </c>
      <c r="E159" s="116">
        <v>0</v>
      </c>
      <c r="F159" s="116">
        <v>0</v>
      </c>
      <c r="G159" s="116">
        <v>0</v>
      </c>
      <c r="H159" s="116">
        <v>0</v>
      </c>
      <c r="I159" s="116">
        <v>0</v>
      </c>
      <c r="J159" s="116">
        <v>0</v>
      </c>
      <c r="K159" s="116">
        <v>0</v>
      </c>
      <c r="L159" s="116">
        <v>0</v>
      </c>
      <c r="M159" s="116">
        <v>0</v>
      </c>
      <c r="N159" s="116">
        <v>0</v>
      </c>
      <c r="O159" s="116">
        <v>0</v>
      </c>
      <c r="P159" s="116">
        <v>0</v>
      </c>
      <c r="Q159" s="116">
        <v>0</v>
      </c>
      <c r="R159" s="116">
        <v>0</v>
      </c>
      <c r="S159" s="116">
        <v>0</v>
      </c>
      <c r="T159" s="116">
        <v>0</v>
      </c>
      <c r="U159" s="116">
        <v>0</v>
      </c>
      <c r="V159" s="116">
        <v>0</v>
      </c>
      <c r="W159" s="116">
        <v>2</v>
      </c>
      <c r="X159" s="116">
        <v>13</v>
      </c>
      <c r="Y159" s="116">
        <v>47</v>
      </c>
      <c r="Z159" s="116">
        <v>75</v>
      </c>
      <c r="AA159" s="116">
        <v>131</v>
      </c>
      <c r="AB159" s="116">
        <v>184</v>
      </c>
      <c r="AC159" s="116">
        <v>281</v>
      </c>
      <c r="AD159" s="116">
        <v>328</v>
      </c>
      <c r="AE159" s="116">
        <v>349</v>
      </c>
      <c r="AF159" s="116">
        <v>324</v>
      </c>
      <c r="AG159" s="116">
        <v>362</v>
      </c>
      <c r="AH159" s="116">
        <v>426</v>
      </c>
      <c r="AI159" s="116">
        <v>438</v>
      </c>
      <c r="AJ159" s="116">
        <v>366</v>
      </c>
      <c r="AK159" s="116">
        <v>339</v>
      </c>
      <c r="AL159" s="116">
        <v>329</v>
      </c>
      <c r="AM159" s="116">
        <v>385</v>
      </c>
      <c r="AN159" s="116">
        <v>350</v>
      </c>
      <c r="AO159" s="116">
        <v>385</v>
      </c>
      <c r="AP159" s="116">
        <v>404</v>
      </c>
      <c r="AQ159" s="116">
        <v>395</v>
      </c>
      <c r="AR159" s="116">
        <v>358</v>
      </c>
      <c r="AS159" s="116">
        <v>341</v>
      </c>
      <c r="AT159" s="116">
        <v>344</v>
      </c>
      <c r="AU159" s="116">
        <v>304</v>
      </c>
      <c r="AV159" s="116">
        <v>295</v>
      </c>
      <c r="AW159" s="116">
        <v>242</v>
      </c>
      <c r="AX159" s="116">
        <v>208</v>
      </c>
      <c r="AY159" s="116">
        <v>179</v>
      </c>
      <c r="AZ159" s="116">
        <v>139</v>
      </c>
      <c r="BA159" s="116">
        <v>149</v>
      </c>
      <c r="BB159" s="116">
        <v>113</v>
      </c>
      <c r="BC159" s="116">
        <v>70</v>
      </c>
      <c r="BD159" s="116">
        <v>50</v>
      </c>
      <c r="BE159" s="116">
        <v>22</v>
      </c>
      <c r="BF159" s="116">
        <v>17</v>
      </c>
      <c r="BG159" s="116">
        <v>6</v>
      </c>
      <c r="BH159" s="116">
        <v>7</v>
      </c>
      <c r="BI159" s="116">
        <v>3</v>
      </c>
      <c r="BJ159" s="116">
        <v>0</v>
      </c>
      <c r="BK159" s="116">
        <v>0</v>
      </c>
      <c r="BL159" s="116">
        <v>0</v>
      </c>
      <c r="BM159" s="116">
        <v>0</v>
      </c>
      <c r="BN159" s="116">
        <v>0</v>
      </c>
      <c r="BO159" s="116">
        <v>0</v>
      </c>
    </row>
    <row r="160" spans="1:67">
      <c r="A160" s="117" t="s">
        <v>4707</v>
      </c>
      <c r="B160" s="117">
        <v>0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</v>
      </c>
      <c r="N160" s="117">
        <v>0</v>
      </c>
      <c r="O160" s="117">
        <v>0</v>
      </c>
      <c r="P160" s="117">
        <v>0</v>
      </c>
      <c r="Q160" s="117">
        <v>0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24</v>
      </c>
      <c r="Z160" s="117">
        <v>24</v>
      </c>
      <c r="AA160" s="117">
        <v>96</v>
      </c>
      <c r="AB160" s="117">
        <v>240</v>
      </c>
      <c r="AC160" s="117">
        <v>240</v>
      </c>
      <c r="AD160" s="117">
        <v>360</v>
      </c>
      <c r="AE160" s="117">
        <v>384</v>
      </c>
      <c r="AF160" s="117">
        <v>312</v>
      </c>
      <c r="AG160" s="117">
        <v>312</v>
      </c>
      <c r="AH160" s="117">
        <v>360</v>
      </c>
      <c r="AI160" s="117">
        <v>552</v>
      </c>
      <c r="AJ160" s="117">
        <v>360</v>
      </c>
      <c r="AK160" s="117">
        <v>360</v>
      </c>
      <c r="AL160" s="117">
        <v>360</v>
      </c>
      <c r="AM160" s="117">
        <v>384</v>
      </c>
      <c r="AN160" s="117">
        <v>360</v>
      </c>
      <c r="AO160" s="117">
        <v>432</v>
      </c>
      <c r="AP160" s="117">
        <v>360</v>
      </c>
      <c r="AQ160" s="117">
        <v>216</v>
      </c>
      <c r="AR160" s="117">
        <v>552</v>
      </c>
      <c r="AS160" s="117">
        <v>336</v>
      </c>
      <c r="AT160" s="117">
        <v>312</v>
      </c>
      <c r="AU160" s="117">
        <v>288</v>
      </c>
      <c r="AV160" s="117">
        <v>288</v>
      </c>
      <c r="AW160" s="117">
        <v>408</v>
      </c>
      <c r="AX160" s="117">
        <v>384</v>
      </c>
      <c r="AY160" s="117">
        <v>216</v>
      </c>
      <c r="AZ160" s="117">
        <v>168</v>
      </c>
      <c r="BA160" s="117">
        <v>24</v>
      </c>
      <c r="BB160" s="117">
        <v>48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0</v>
      </c>
      <c r="BO160" s="117">
        <v>0</v>
      </c>
    </row>
    <row r="161" spans="1:67">
      <c r="A161" s="117" t="s">
        <v>4708</v>
      </c>
      <c r="B161" s="118">
        <v>0</v>
      </c>
      <c r="C161" s="118">
        <v>0</v>
      </c>
      <c r="D161" s="118">
        <v>0</v>
      </c>
      <c r="E161" s="118">
        <v>0</v>
      </c>
      <c r="F161" s="118">
        <v>0</v>
      </c>
      <c r="G161" s="118">
        <v>0</v>
      </c>
      <c r="H161" s="118">
        <v>0</v>
      </c>
      <c r="I161" s="118">
        <v>0</v>
      </c>
      <c r="J161" s="118">
        <v>0</v>
      </c>
      <c r="K161" s="118">
        <v>0</v>
      </c>
      <c r="L161" s="118">
        <v>0</v>
      </c>
      <c r="M161" s="118">
        <v>0</v>
      </c>
      <c r="N161" s="118">
        <v>0</v>
      </c>
      <c r="O161" s="118">
        <v>0</v>
      </c>
      <c r="P161" s="118">
        <v>0</v>
      </c>
      <c r="Q161" s="118">
        <v>0</v>
      </c>
      <c r="R161" s="118">
        <v>0</v>
      </c>
      <c r="S161" s="118">
        <v>0</v>
      </c>
      <c r="T161" s="118">
        <v>0</v>
      </c>
      <c r="U161" s="118">
        <v>0</v>
      </c>
      <c r="V161" s="118">
        <v>0</v>
      </c>
      <c r="W161" s="118">
        <v>0</v>
      </c>
      <c r="X161" s="118">
        <v>0</v>
      </c>
      <c r="Y161" s="118">
        <v>0</v>
      </c>
      <c r="Z161" s="118">
        <v>0.96899999999999997</v>
      </c>
      <c r="AA161" s="118">
        <v>1.4590000000000001</v>
      </c>
      <c r="AB161" s="118">
        <v>2.8239999999999998</v>
      </c>
      <c r="AC161" s="118">
        <v>6.2060000000000004</v>
      </c>
      <c r="AD161" s="118">
        <v>8.0519999999999996</v>
      </c>
      <c r="AE161" s="118">
        <v>13.260999999999999</v>
      </c>
      <c r="AF161" s="118">
        <v>17.047000000000001</v>
      </c>
      <c r="AG161" s="118">
        <v>19.277999999999999</v>
      </c>
      <c r="AH161" s="118">
        <v>20.710999999999999</v>
      </c>
      <c r="AI161" s="118">
        <v>23.779</v>
      </c>
      <c r="AJ161" s="118">
        <v>21.376999999999999</v>
      </c>
      <c r="AK161" s="118">
        <v>31.423999999999999</v>
      </c>
      <c r="AL161" s="118">
        <v>33.018000000000001</v>
      </c>
      <c r="AM161" s="118">
        <v>41.648000000000003</v>
      </c>
      <c r="AN161" s="118">
        <v>35.762</v>
      </c>
      <c r="AO161" s="118">
        <v>44.895000000000003</v>
      </c>
      <c r="AP161" s="118">
        <v>48.103000000000002</v>
      </c>
      <c r="AQ161" s="118">
        <v>49.997999999999998</v>
      </c>
      <c r="AR161" s="118">
        <v>52.511000000000003</v>
      </c>
      <c r="AS161" s="118">
        <v>54.441000000000003</v>
      </c>
      <c r="AT161" s="118">
        <v>57.579000000000001</v>
      </c>
      <c r="AU161" s="118">
        <v>61.234000000000002</v>
      </c>
      <c r="AV161" s="118">
        <v>66.162999999999997</v>
      </c>
      <c r="AW161" s="118">
        <v>67.995000000000005</v>
      </c>
      <c r="AX161" s="118">
        <v>66.007999999999996</v>
      </c>
      <c r="AY161" s="118">
        <v>59.567999999999998</v>
      </c>
      <c r="AZ161" s="118">
        <v>59.908999999999999</v>
      </c>
      <c r="BA161" s="118">
        <v>69.304000000000002</v>
      </c>
      <c r="BB161" s="118">
        <v>58.988999999999997</v>
      </c>
      <c r="BC161" s="118">
        <v>39.009</v>
      </c>
      <c r="BD161" s="118">
        <v>26.093</v>
      </c>
      <c r="BE161" s="118">
        <v>11.936999999999999</v>
      </c>
      <c r="BF161" s="118">
        <v>9.4489999999999998</v>
      </c>
      <c r="BG161" s="118">
        <v>3.2450000000000001</v>
      </c>
      <c r="BH161" s="118">
        <v>3.86</v>
      </c>
      <c r="BI161" s="118">
        <v>1.5489999999999999</v>
      </c>
      <c r="BJ161" s="118">
        <v>0</v>
      </c>
      <c r="BK161" s="118">
        <v>0</v>
      </c>
      <c r="BL161" s="118">
        <v>0</v>
      </c>
      <c r="BM161" s="118">
        <v>0</v>
      </c>
      <c r="BN161" s="118">
        <v>0</v>
      </c>
      <c r="BO161" s="118">
        <v>0</v>
      </c>
    </row>
    <row r="162" spans="1:67">
      <c r="A162" s="117" t="s">
        <v>4709</v>
      </c>
      <c r="B162" s="118">
        <v>0</v>
      </c>
      <c r="C162" s="118">
        <v>0</v>
      </c>
      <c r="D162" s="118">
        <v>0</v>
      </c>
      <c r="E162" s="118">
        <v>0</v>
      </c>
      <c r="F162" s="118">
        <v>0</v>
      </c>
      <c r="G162" s="118">
        <v>0</v>
      </c>
      <c r="H162" s="118">
        <v>0</v>
      </c>
      <c r="I162" s="118">
        <v>0</v>
      </c>
      <c r="J162" s="118">
        <v>0</v>
      </c>
      <c r="K162" s="118">
        <v>0</v>
      </c>
      <c r="L162" s="118">
        <v>0</v>
      </c>
      <c r="M162" s="118">
        <v>0</v>
      </c>
      <c r="N162" s="118">
        <v>0</v>
      </c>
      <c r="O162" s="118">
        <v>0</v>
      </c>
      <c r="P162" s="118">
        <v>0</v>
      </c>
      <c r="Q162" s="118">
        <v>0</v>
      </c>
      <c r="R162" s="118">
        <v>0</v>
      </c>
      <c r="S162" s="118">
        <v>0</v>
      </c>
      <c r="T162" s="118">
        <v>0</v>
      </c>
      <c r="U162" s="118">
        <v>0</v>
      </c>
      <c r="V162" s="118">
        <v>0</v>
      </c>
      <c r="W162" s="118">
        <v>0</v>
      </c>
      <c r="X162" s="118">
        <v>0.73599999999999999</v>
      </c>
      <c r="Y162" s="118">
        <v>0.69499999999999995</v>
      </c>
      <c r="Z162" s="118">
        <v>1.962</v>
      </c>
      <c r="AA162" s="118">
        <v>2.0470000000000002</v>
      </c>
      <c r="AB162" s="118">
        <v>4.1500000000000004</v>
      </c>
      <c r="AC162" s="118">
        <v>6.04</v>
      </c>
      <c r="AD162" s="118">
        <v>7.0780000000000003</v>
      </c>
      <c r="AE162" s="118">
        <v>10.961</v>
      </c>
      <c r="AF162" s="118">
        <v>9.8070000000000004</v>
      </c>
      <c r="AG162" s="118">
        <v>11.03</v>
      </c>
      <c r="AH162" s="118">
        <v>15.250999999999999</v>
      </c>
      <c r="AI162" s="118">
        <v>18.23</v>
      </c>
      <c r="AJ162" s="118">
        <v>16.75</v>
      </c>
      <c r="AK162" s="118">
        <v>19.257000000000001</v>
      </c>
      <c r="AL162" s="118">
        <v>21.872</v>
      </c>
      <c r="AM162" s="118">
        <v>25.064</v>
      </c>
      <c r="AN162" s="118">
        <v>18.832000000000001</v>
      </c>
      <c r="AO162" s="118">
        <v>23.852</v>
      </c>
      <c r="AP162" s="118">
        <v>21.812000000000001</v>
      </c>
      <c r="AQ162" s="118">
        <v>30.6</v>
      </c>
      <c r="AR162" s="118">
        <v>22.808</v>
      </c>
      <c r="AS162" s="118">
        <v>32.67</v>
      </c>
      <c r="AT162" s="118">
        <v>30.643999999999998</v>
      </c>
      <c r="AU162" s="118">
        <v>28.995000000000001</v>
      </c>
      <c r="AV162" s="118">
        <v>31.574999999999999</v>
      </c>
      <c r="AW162" s="118">
        <v>32.057000000000002</v>
      </c>
      <c r="AX162" s="118">
        <v>29.084</v>
      </c>
      <c r="AY162" s="118">
        <v>22.905000000000001</v>
      </c>
      <c r="AZ162" s="118">
        <v>20.457000000000001</v>
      </c>
      <c r="BA162" s="118">
        <v>14.727</v>
      </c>
      <c r="BB162" s="118">
        <v>8.8889999999999993</v>
      </c>
      <c r="BC162" s="118">
        <v>4.2409999999999997</v>
      </c>
      <c r="BD162" s="118">
        <v>1.1910000000000001</v>
      </c>
      <c r="BE162" s="118">
        <v>0.996</v>
      </c>
      <c r="BF162" s="118">
        <v>1.034</v>
      </c>
      <c r="BG162" s="118">
        <v>0.54200000000000004</v>
      </c>
      <c r="BH162" s="118">
        <v>0.32600000000000001</v>
      </c>
      <c r="BI162" s="118">
        <v>0</v>
      </c>
      <c r="BJ162" s="118">
        <v>0</v>
      </c>
      <c r="BK162" s="118">
        <v>0</v>
      </c>
      <c r="BL162" s="118">
        <v>0</v>
      </c>
      <c r="BM162" s="118">
        <v>0</v>
      </c>
      <c r="BN162" s="118">
        <v>0</v>
      </c>
      <c r="BO162" s="118">
        <v>0</v>
      </c>
    </row>
    <row r="163" spans="1:67">
      <c r="A163" s="117" t="s">
        <v>4710</v>
      </c>
      <c r="B163" s="118">
        <v>0</v>
      </c>
      <c r="C163" s="118">
        <v>0</v>
      </c>
      <c r="D163" s="118">
        <v>0</v>
      </c>
      <c r="E163" s="118">
        <v>0</v>
      </c>
      <c r="F163" s="118">
        <v>0</v>
      </c>
      <c r="G163" s="118">
        <v>0</v>
      </c>
      <c r="H163" s="118">
        <v>0</v>
      </c>
      <c r="I163" s="118">
        <v>0</v>
      </c>
      <c r="J163" s="118">
        <v>0</v>
      </c>
      <c r="K163" s="118">
        <v>0</v>
      </c>
      <c r="L163" s="118">
        <v>0</v>
      </c>
      <c r="M163" s="118">
        <v>0</v>
      </c>
      <c r="N163" s="118">
        <v>0</v>
      </c>
      <c r="O163" s="118">
        <v>0</v>
      </c>
      <c r="P163" s="118">
        <v>0</v>
      </c>
      <c r="Q163" s="118">
        <v>0</v>
      </c>
      <c r="R163" s="118">
        <v>0</v>
      </c>
      <c r="S163" s="118">
        <v>0</v>
      </c>
      <c r="T163" s="118">
        <v>0</v>
      </c>
      <c r="U163" s="118">
        <v>0</v>
      </c>
      <c r="V163" s="118">
        <v>0</v>
      </c>
      <c r="W163" s="118">
        <v>0</v>
      </c>
      <c r="X163" s="118">
        <v>0.496</v>
      </c>
      <c r="Y163" s="118">
        <v>0.40400000000000003</v>
      </c>
      <c r="Z163" s="118">
        <v>2.032</v>
      </c>
      <c r="AA163" s="118">
        <v>3.1429999999999998</v>
      </c>
      <c r="AB163" s="118">
        <v>7.3079999999999998</v>
      </c>
      <c r="AC163" s="118">
        <v>14.859</v>
      </c>
      <c r="AD163" s="118">
        <v>19.637</v>
      </c>
      <c r="AE163" s="118">
        <v>29.29</v>
      </c>
      <c r="AF163" s="118">
        <v>31.452000000000002</v>
      </c>
      <c r="AG163" s="118">
        <v>38.378</v>
      </c>
      <c r="AH163" s="118">
        <v>37.667999999999999</v>
      </c>
      <c r="AI163" s="118">
        <v>36.991999999999997</v>
      </c>
      <c r="AJ163" s="118">
        <v>28.018000000000001</v>
      </c>
      <c r="AK163" s="118">
        <v>39.411000000000001</v>
      </c>
      <c r="AL163" s="118">
        <v>40.295999999999999</v>
      </c>
      <c r="AM163" s="118">
        <v>50.082000000000001</v>
      </c>
      <c r="AN163" s="118">
        <v>39.536999999999999</v>
      </c>
      <c r="AO163" s="118">
        <v>46.886000000000003</v>
      </c>
      <c r="AP163" s="118">
        <v>41.847999999999999</v>
      </c>
      <c r="AQ163" s="118">
        <v>42.212000000000003</v>
      </c>
      <c r="AR163" s="118">
        <v>42.957000000000001</v>
      </c>
      <c r="AS163" s="118">
        <v>39.787999999999997</v>
      </c>
      <c r="AT163" s="118">
        <v>40.29</v>
      </c>
      <c r="AU163" s="118">
        <v>38.795000000000002</v>
      </c>
      <c r="AV163" s="118">
        <v>38.058999999999997</v>
      </c>
      <c r="AW163" s="118">
        <v>36.811</v>
      </c>
      <c r="AX163" s="118">
        <v>34.808999999999997</v>
      </c>
      <c r="AY163" s="118">
        <v>31.244</v>
      </c>
      <c r="AZ163" s="118">
        <v>31.768999999999998</v>
      </c>
      <c r="BA163" s="118">
        <v>37.292000000000002</v>
      </c>
      <c r="BB163" s="118">
        <v>31.614000000000001</v>
      </c>
      <c r="BC163" s="118">
        <v>20.553000000000001</v>
      </c>
      <c r="BD163" s="118">
        <v>12.617000000000001</v>
      </c>
      <c r="BE163" s="118">
        <v>5.8230000000000004</v>
      </c>
      <c r="BF163" s="118">
        <v>4.7409999999999997</v>
      </c>
      <c r="BG163" s="118">
        <v>1.871</v>
      </c>
      <c r="BH163" s="118">
        <v>1.966</v>
      </c>
      <c r="BI163" s="118">
        <v>0.81399999999999995</v>
      </c>
      <c r="BJ163" s="118">
        <v>0</v>
      </c>
      <c r="BK163" s="118">
        <v>0</v>
      </c>
      <c r="BL163" s="118">
        <v>0</v>
      </c>
      <c r="BM163" s="118">
        <v>0</v>
      </c>
      <c r="BN163" s="118">
        <v>0</v>
      </c>
      <c r="BO163" s="118">
        <v>0</v>
      </c>
    </row>
    <row r="164" spans="1:67">
      <c r="A164" s="117" t="s">
        <v>4711</v>
      </c>
      <c r="B164" s="118">
        <v>0</v>
      </c>
      <c r="C164" s="118">
        <v>0</v>
      </c>
      <c r="D164" s="118">
        <v>0</v>
      </c>
      <c r="E164" s="118">
        <v>0</v>
      </c>
      <c r="F164" s="118">
        <v>0</v>
      </c>
      <c r="G164" s="118">
        <v>0</v>
      </c>
      <c r="H164" s="118">
        <v>0</v>
      </c>
      <c r="I164" s="118">
        <v>0</v>
      </c>
      <c r="J164" s="118">
        <v>0</v>
      </c>
      <c r="K164" s="118">
        <v>0</v>
      </c>
      <c r="L164" s="118">
        <v>0</v>
      </c>
      <c r="M164" s="118">
        <v>0</v>
      </c>
      <c r="N164" s="118">
        <v>0</v>
      </c>
      <c r="O164" s="118">
        <v>0</v>
      </c>
      <c r="P164" s="118">
        <v>0</v>
      </c>
      <c r="Q164" s="118">
        <v>0</v>
      </c>
      <c r="R164" s="118">
        <v>0</v>
      </c>
      <c r="S164" s="118">
        <v>0</v>
      </c>
      <c r="T164" s="118">
        <v>0</v>
      </c>
      <c r="U164" s="118">
        <v>0</v>
      </c>
      <c r="V164" s="118">
        <v>0</v>
      </c>
      <c r="W164" s="118">
        <v>0</v>
      </c>
      <c r="X164" s="118">
        <v>0</v>
      </c>
      <c r="Y164" s="118">
        <v>0</v>
      </c>
      <c r="Z164" s="118">
        <v>0</v>
      </c>
      <c r="AA164" s="118">
        <v>0</v>
      </c>
      <c r="AB164" s="118">
        <v>0</v>
      </c>
      <c r="AC164" s="118">
        <v>1.635</v>
      </c>
      <c r="AD164" s="118">
        <v>3.9780000000000002</v>
      </c>
      <c r="AE164" s="118">
        <v>5.3579999999999997</v>
      </c>
      <c r="AF164" s="118">
        <v>7.8719999999999999</v>
      </c>
      <c r="AG164" s="118">
        <v>10.537000000000001</v>
      </c>
      <c r="AH164" s="118">
        <v>10.603999999999999</v>
      </c>
      <c r="AI164" s="118">
        <v>7.7750000000000004</v>
      </c>
      <c r="AJ164" s="118">
        <v>4.7869999999999999</v>
      </c>
      <c r="AK164" s="118">
        <v>10.866</v>
      </c>
      <c r="AL164" s="118">
        <v>12.077</v>
      </c>
      <c r="AM164" s="118">
        <v>14.734</v>
      </c>
      <c r="AN164" s="118">
        <v>14.846</v>
      </c>
      <c r="AO164" s="118">
        <v>19.905999999999999</v>
      </c>
      <c r="AP164" s="118">
        <v>26.041</v>
      </c>
      <c r="AQ164" s="118">
        <v>18.199000000000002</v>
      </c>
      <c r="AR164" s="118">
        <v>23.315999999999999</v>
      </c>
      <c r="AS164" s="118">
        <v>18.228999999999999</v>
      </c>
      <c r="AT164" s="118">
        <v>22.971</v>
      </c>
      <c r="AU164" s="118">
        <v>23.239000000000001</v>
      </c>
      <c r="AV164" s="118">
        <v>28.853999999999999</v>
      </c>
      <c r="AW164" s="118">
        <v>27.218</v>
      </c>
      <c r="AX164" s="118">
        <v>24.942</v>
      </c>
      <c r="AY164" s="118">
        <v>25.306999999999999</v>
      </c>
      <c r="AZ164" s="118">
        <v>24.506</v>
      </c>
      <c r="BA164" s="118">
        <v>37.874000000000002</v>
      </c>
      <c r="BB164" s="118">
        <v>37.582000000000001</v>
      </c>
      <c r="BC164" s="118">
        <v>24.190999999999999</v>
      </c>
      <c r="BD164" s="118">
        <v>22.89</v>
      </c>
      <c r="BE164" s="118">
        <v>8.9879999999999995</v>
      </c>
      <c r="BF164" s="118">
        <v>7.1369999999999996</v>
      </c>
      <c r="BG164" s="118">
        <v>2.0339999999999998</v>
      </c>
      <c r="BH164" s="118">
        <v>3.0249999999999999</v>
      </c>
      <c r="BI164" s="118">
        <v>1.673</v>
      </c>
      <c r="BJ164" s="118">
        <v>0</v>
      </c>
      <c r="BK164" s="118">
        <v>0</v>
      </c>
      <c r="BL164" s="118">
        <v>0</v>
      </c>
      <c r="BM164" s="118">
        <v>0</v>
      </c>
      <c r="BN164" s="118">
        <v>0</v>
      </c>
      <c r="BO164" s="118">
        <v>0</v>
      </c>
    </row>
    <row r="165" spans="1:67">
      <c r="A165" s="119" t="s">
        <v>4712</v>
      </c>
      <c r="B165" s="120">
        <v>0</v>
      </c>
      <c r="C165" s="120">
        <v>0</v>
      </c>
      <c r="D165" s="120">
        <v>0</v>
      </c>
      <c r="E165" s="120">
        <v>0</v>
      </c>
      <c r="F165" s="120">
        <v>0</v>
      </c>
      <c r="G165" s="120">
        <v>0</v>
      </c>
      <c r="H165" s="120">
        <v>0</v>
      </c>
      <c r="I165" s="120">
        <v>0</v>
      </c>
      <c r="J165" s="120">
        <v>0</v>
      </c>
      <c r="K165" s="120">
        <v>0</v>
      </c>
      <c r="L165" s="120">
        <v>0</v>
      </c>
      <c r="M165" s="120">
        <v>0</v>
      </c>
      <c r="N165" s="120">
        <v>0</v>
      </c>
      <c r="O165" s="120">
        <v>0</v>
      </c>
      <c r="P165" s="120">
        <v>0</v>
      </c>
      <c r="Q165" s="120">
        <v>0</v>
      </c>
      <c r="R165" s="120">
        <v>0</v>
      </c>
      <c r="S165" s="120">
        <v>0</v>
      </c>
      <c r="T165" s="120">
        <v>0</v>
      </c>
      <c r="U165" s="120">
        <v>0</v>
      </c>
      <c r="V165" s="120">
        <v>0</v>
      </c>
      <c r="W165" s="120">
        <v>0</v>
      </c>
      <c r="X165" s="120">
        <v>0</v>
      </c>
      <c r="Y165" s="120">
        <v>0</v>
      </c>
      <c r="Z165" s="120">
        <v>0</v>
      </c>
      <c r="AA165" s="120">
        <v>0</v>
      </c>
      <c r="AB165" s="120">
        <v>0</v>
      </c>
      <c r="AC165" s="120">
        <v>0.151</v>
      </c>
      <c r="AD165" s="120">
        <v>0.16400000000000001</v>
      </c>
      <c r="AE165" s="120">
        <v>0.37</v>
      </c>
      <c r="AF165" s="120">
        <v>0.32200000000000001</v>
      </c>
      <c r="AG165" s="120">
        <v>0</v>
      </c>
      <c r="AH165" s="120">
        <v>0</v>
      </c>
      <c r="AI165" s="120">
        <v>0</v>
      </c>
      <c r="AJ165" s="120">
        <v>0</v>
      </c>
      <c r="AK165" s="120">
        <v>0</v>
      </c>
      <c r="AL165" s="120">
        <v>0.34699999999999998</v>
      </c>
      <c r="AM165" s="120">
        <v>0.66100000000000003</v>
      </c>
      <c r="AN165" s="120">
        <v>0.30299999999999999</v>
      </c>
      <c r="AO165" s="120">
        <v>0.216</v>
      </c>
      <c r="AP165" s="120">
        <v>1.1339999999999999</v>
      </c>
      <c r="AQ165" s="120">
        <v>1.2589999999999999</v>
      </c>
      <c r="AR165" s="120">
        <v>0.78</v>
      </c>
      <c r="AS165" s="120">
        <v>1.1579999999999999</v>
      </c>
      <c r="AT165" s="120">
        <v>1.246</v>
      </c>
      <c r="AU165" s="120">
        <v>2.36</v>
      </c>
      <c r="AV165" s="120">
        <v>1.5940000000000001</v>
      </c>
      <c r="AW165" s="120">
        <v>1.2809999999999999</v>
      </c>
      <c r="AX165" s="120">
        <v>2.7010000000000001</v>
      </c>
      <c r="AY165" s="120">
        <v>0.77100000000000002</v>
      </c>
      <c r="AZ165" s="120">
        <v>1.395</v>
      </c>
      <c r="BA165" s="120">
        <v>1.7050000000000001</v>
      </c>
      <c r="BB165" s="120">
        <v>1.381</v>
      </c>
      <c r="BC165" s="120">
        <v>1.2250000000000001</v>
      </c>
      <c r="BD165" s="120">
        <v>0.61799999999999999</v>
      </c>
      <c r="BE165" s="120">
        <v>0.47099999999999997</v>
      </c>
      <c r="BF165" s="120">
        <v>0.47199999999999998</v>
      </c>
      <c r="BG165" s="120">
        <v>0</v>
      </c>
      <c r="BH165" s="120">
        <v>0.155</v>
      </c>
      <c r="BI165" s="120">
        <v>0</v>
      </c>
      <c r="BJ165" s="120">
        <v>0</v>
      </c>
      <c r="BK165" s="120">
        <v>0</v>
      </c>
      <c r="BL165" s="120">
        <v>0</v>
      </c>
      <c r="BM165" s="120">
        <v>0</v>
      </c>
      <c r="BN165" s="120">
        <v>0</v>
      </c>
      <c r="BO165" s="120">
        <v>0</v>
      </c>
    </row>
    <row r="167" spans="1:67">
      <c r="A167" s="110" t="s">
        <v>4544</v>
      </c>
      <c r="B167" s="111" t="s">
        <v>4729</v>
      </c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  <c r="BI167" s="112"/>
      <c r="BJ167" s="112"/>
      <c r="BK167" s="112"/>
      <c r="BL167" s="112"/>
      <c r="BM167" s="112"/>
      <c r="BN167" s="112"/>
      <c r="BO167" s="112"/>
    </row>
    <row r="168" spans="1:67">
      <c r="A168" s="113" t="s">
        <v>3226</v>
      </c>
      <c r="B168" s="114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  <c r="BI168" s="112"/>
      <c r="BJ168" s="112"/>
      <c r="BK168" s="112"/>
      <c r="BL168" s="112"/>
      <c r="BM168" s="112"/>
      <c r="BN168" s="112"/>
      <c r="BO168" s="112"/>
    </row>
    <row r="169" spans="1:67">
      <c r="A169" s="115" t="s">
        <v>4705</v>
      </c>
      <c r="B169" s="115">
        <v>-25</v>
      </c>
      <c r="C169" s="115">
        <v>-24</v>
      </c>
      <c r="D169" s="115">
        <v>-23</v>
      </c>
      <c r="E169" s="115">
        <v>-22</v>
      </c>
      <c r="F169" s="115">
        <v>-21</v>
      </c>
      <c r="G169" s="115">
        <v>-20</v>
      </c>
      <c r="H169" s="115">
        <v>-19</v>
      </c>
      <c r="I169" s="115">
        <v>-18</v>
      </c>
      <c r="J169" s="115">
        <v>-17</v>
      </c>
      <c r="K169" s="115">
        <v>-16</v>
      </c>
      <c r="L169" s="115">
        <v>-15</v>
      </c>
      <c r="M169" s="115">
        <v>-14</v>
      </c>
      <c r="N169" s="115">
        <v>-13</v>
      </c>
      <c r="O169" s="115">
        <v>-12</v>
      </c>
      <c r="P169" s="115">
        <v>-11</v>
      </c>
      <c r="Q169" s="115">
        <v>-10</v>
      </c>
      <c r="R169" s="115">
        <v>-9</v>
      </c>
      <c r="S169" s="115">
        <v>-8</v>
      </c>
      <c r="T169" s="115">
        <v>-7</v>
      </c>
      <c r="U169" s="115">
        <v>-6</v>
      </c>
      <c r="V169" s="115">
        <v>-5</v>
      </c>
      <c r="W169" s="115">
        <v>-4</v>
      </c>
      <c r="X169" s="115">
        <v>-3</v>
      </c>
      <c r="Y169" s="115">
        <v>-2</v>
      </c>
      <c r="Z169" s="115">
        <v>-1</v>
      </c>
      <c r="AA169" s="115">
        <v>0</v>
      </c>
      <c r="AB169" s="115">
        <v>1</v>
      </c>
      <c r="AC169" s="115">
        <v>2</v>
      </c>
      <c r="AD169" s="115">
        <v>3</v>
      </c>
      <c r="AE169" s="115">
        <v>4</v>
      </c>
      <c r="AF169" s="115">
        <v>5</v>
      </c>
      <c r="AG169" s="115">
        <v>6</v>
      </c>
      <c r="AH169" s="115">
        <v>7</v>
      </c>
      <c r="AI169" s="115">
        <v>8</v>
      </c>
      <c r="AJ169" s="115">
        <v>9</v>
      </c>
      <c r="AK169" s="115">
        <v>10</v>
      </c>
      <c r="AL169" s="115">
        <v>11</v>
      </c>
      <c r="AM169" s="115">
        <v>12</v>
      </c>
      <c r="AN169" s="115">
        <v>13</v>
      </c>
      <c r="AO169" s="115">
        <v>14</v>
      </c>
      <c r="AP169" s="115">
        <v>15</v>
      </c>
      <c r="AQ169" s="115">
        <v>16</v>
      </c>
      <c r="AR169" s="115">
        <v>17</v>
      </c>
      <c r="AS169" s="115">
        <v>18</v>
      </c>
      <c r="AT169" s="115">
        <v>19</v>
      </c>
      <c r="AU169" s="115">
        <v>20</v>
      </c>
      <c r="AV169" s="115">
        <v>21</v>
      </c>
      <c r="AW169" s="115">
        <v>22</v>
      </c>
      <c r="AX169" s="115">
        <v>23</v>
      </c>
      <c r="AY169" s="115">
        <v>24</v>
      </c>
      <c r="AZ169" s="115">
        <v>25</v>
      </c>
      <c r="BA169" s="115">
        <v>26</v>
      </c>
      <c r="BB169" s="115">
        <v>27</v>
      </c>
      <c r="BC169" s="115">
        <v>28</v>
      </c>
      <c r="BD169" s="115">
        <v>29</v>
      </c>
      <c r="BE169" s="115">
        <v>30</v>
      </c>
      <c r="BF169" s="115">
        <v>31</v>
      </c>
      <c r="BG169" s="115">
        <v>32</v>
      </c>
      <c r="BH169" s="115">
        <v>33</v>
      </c>
      <c r="BI169" s="115">
        <v>34</v>
      </c>
      <c r="BJ169" s="115">
        <v>35</v>
      </c>
      <c r="BK169" s="115">
        <v>36</v>
      </c>
      <c r="BL169" s="115">
        <v>37</v>
      </c>
      <c r="BM169" s="115">
        <v>38</v>
      </c>
      <c r="BN169" s="115">
        <v>39</v>
      </c>
      <c r="BO169" s="115">
        <v>40</v>
      </c>
    </row>
    <row r="170" spans="1:67">
      <c r="A170" s="116" t="s">
        <v>4706</v>
      </c>
      <c r="B170" s="116">
        <v>0</v>
      </c>
      <c r="C170" s="116">
        <v>0</v>
      </c>
      <c r="D170" s="116">
        <v>0</v>
      </c>
      <c r="E170" s="116">
        <v>0</v>
      </c>
      <c r="F170" s="116">
        <v>0</v>
      </c>
      <c r="G170" s="116">
        <v>0</v>
      </c>
      <c r="H170" s="116">
        <v>0</v>
      </c>
      <c r="I170" s="116">
        <v>0</v>
      </c>
      <c r="J170" s="116">
        <v>0</v>
      </c>
      <c r="K170" s="116">
        <v>0</v>
      </c>
      <c r="L170" s="116">
        <v>0</v>
      </c>
      <c r="M170" s="116">
        <v>0</v>
      </c>
      <c r="N170" s="116">
        <v>0</v>
      </c>
      <c r="O170" s="116">
        <v>0</v>
      </c>
      <c r="P170" s="116">
        <v>0</v>
      </c>
      <c r="Q170" s="116">
        <v>0</v>
      </c>
      <c r="R170" s="116">
        <v>0</v>
      </c>
      <c r="S170" s="116">
        <v>0</v>
      </c>
      <c r="T170" s="116">
        <v>0</v>
      </c>
      <c r="U170" s="116">
        <v>0</v>
      </c>
      <c r="V170" s="116">
        <v>0</v>
      </c>
      <c r="W170" s="116">
        <v>0</v>
      </c>
      <c r="X170" s="116">
        <v>3</v>
      </c>
      <c r="Y170" s="116">
        <v>24</v>
      </c>
      <c r="Z170" s="116">
        <v>34</v>
      </c>
      <c r="AA170" s="116">
        <v>45</v>
      </c>
      <c r="AB170" s="116">
        <v>190</v>
      </c>
      <c r="AC170" s="116">
        <v>270</v>
      </c>
      <c r="AD170" s="116">
        <v>344</v>
      </c>
      <c r="AE170" s="116">
        <v>428</v>
      </c>
      <c r="AF170" s="116">
        <v>409</v>
      </c>
      <c r="AG170" s="116">
        <v>436</v>
      </c>
      <c r="AH170" s="116">
        <v>405</v>
      </c>
      <c r="AI170" s="116">
        <v>366</v>
      </c>
      <c r="AJ170" s="116">
        <v>351</v>
      </c>
      <c r="AK170" s="116">
        <v>354</v>
      </c>
      <c r="AL170" s="116">
        <v>330</v>
      </c>
      <c r="AM170" s="116">
        <v>379</v>
      </c>
      <c r="AN170" s="116">
        <v>369</v>
      </c>
      <c r="AO170" s="116">
        <v>355</v>
      </c>
      <c r="AP170" s="116">
        <v>406</v>
      </c>
      <c r="AQ170" s="116">
        <v>373</v>
      </c>
      <c r="AR170" s="116">
        <v>344</v>
      </c>
      <c r="AS170" s="116">
        <v>349</v>
      </c>
      <c r="AT170" s="116">
        <v>356</v>
      </c>
      <c r="AU170" s="116">
        <v>361</v>
      </c>
      <c r="AV170" s="116">
        <v>326</v>
      </c>
      <c r="AW170" s="116">
        <v>262</v>
      </c>
      <c r="AX170" s="116">
        <v>220</v>
      </c>
      <c r="AY170" s="116">
        <v>167</v>
      </c>
      <c r="AZ170" s="116">
        <v>161</v>
      </c>
      <c r="BA170" s="116">
        <v>118</v>
      </c>
      <c r="BB170" s="116">
        <v>88</v>
      </c>
      <c r="BC170" s="116">
        <v>63</v>
      </c>
      <c r="BD170" s="116">
        <v>51</v>
      </c>
      <c r="BE170" s="116">
        <v>19</v>
      </c>
      <c r="BF170" s="116">
        <v>3</v>
      </c>
      <c r="BG170" s="116">
        <v>1</v>
      </c>
      <c r="BH170" s="116">
        <v>0</v>
      </c>
      <c r="BI170" s="116">
        <v>0</v>
      </c>
      <c r="BJ170" s="116">
        <v>0</v>
      </c>
      <c r="BK170" s="116">
        <v>0</v>
      </c>
      <c r="BL170" s="116">
        <v>0</v>
      </c>
      <c r="BM170" s="116">
        <v>0</v>
      </c>
      <c r="BN170" s="116">
        <v>0</v>
      </c>
      <c r="BO170" s="116">
        <v>0</v>
      </c>
    </row>
    <row r="171" spans="1:67">
      <c r="A171" s="117" t="s">
        <v>4707</v>
      </c>
      <c r="B171" s="117">
        <v>0</v>
      </c>
      <c r="C171" s="117">
        <v>0</v>
      </c>
      <c r="D171" s="117">
        <v>0</v>
      </c>
      <c r="E171" s="117">
        <v>0</v>
      </c>
      <c r="F171" s="117">
        <v>0</v>
      </c>
      <c r="G171" s="117">
        <v>0</v>
      </c>
      <c r="H171" s="117">
        <v>0</v>
      </c>
      <c r="I171" s="117">
        <v>0</v>
      </c>
      <c r="J171" s="117">
        <v>0</v>
      </c>
      <c r="K171" s="117">
        <v>0</v>
      </c>
      <c r="L171" s="117">
        <v>0</v>
      </c>
      <c r="M171" s="117">
        <v>0</v>
      </c>
      <c r="N171" s="117">
        <v>0</v>
      </c>
      <c r="O171" s="117">
        <v>0</v>
      </c>
      <c r="P171" s="117">
        <v>0</v>
      </c>
      <c r="Q171" s="117">
        <v>0</v>
      </c>
      <c r="R171" s="117">
        <v>0</v>
      </c>
      <c r="S171" s="117">
        <v>0</v>
      </c>
      <c r="T171" s="117">
        <v>0</v>
      </c>
      <c r="U171" s="117">
        <v>0</v>
      </c>
      <c r="V171" s="117">
        <v>0</v>
      </c>
      <c r="W171" s="117">
        <v>0</v>
      </c>
      <c r="X171" s="117">
        <v>0</v>
      </c>
      <c r="Y171" s="117">
        <v>0</v>
      </c>
      <c r="Z171" s="117">
        <v>0</v>
      </c>
      <c r="AA171" s="117">
        <v>48</v>
      </c>
      <c r="AB171" s="117">
        <v>120</v>
      </c>
      <c r="AC171" s="117">
        <v>168</v>
      </c>
      <c r="AD171" s="117">
        <v>360</v>
      </c>
      <c r="AE171" s="117">
        <v>456</v>
      </c>
      <c r="AF171" s="117">
        <v>600</v>
      </c>
      <c r="AG171" s="117">
        <v>528</v>
      </c>
      <c r="AH171" s="117">
        <v>336</v>
      </c>
      <c r="AI171" s="117">
        <v>384</v>
      </c>
      <c r="AJ171" s="117">
        <v>360</v>
      </c>
      <c r="AK171" s="117">
        <v>336</v>
      </c>
      <c r="AL171" s="117">
        <v>312</v>
      </c>
      <c r="AM171" s="117">
        <v>312</v>
      </c>
      <c r="AN171" s="117">
        <v>360</v>
      </c>
      <c r="AO171" s="117">
        <v>360</v>
      </c>
      <c r="AP171" s="117">
        <v>432</v>
      </c>
      <c r="AQ171" s="117">
        <v>288</v>
      </c>
      <c r="AR171" s="117">
        <v>432</v>
      </c>
      <c r="AS171" s="117">
        <v>432</v>
      </c>
      <c r="AT171" s="117">
        <v>312</v>
      </c>
      <c r="AU171" s="117">
        <v>360</v>
      </c>
      <c r="AV171" s="117">
        <v>432</v>
      </c>
      <c r="AW171" s="117">
        <v>240</v>
      </c>
      <c r="AX171" s="117">
        <v>384</v>
      </c>
      <c r="AY171" s="117">
        <v>240</v>
      </c>
      <c r="AZ171" s="117">
        <v>168</v>
      </c>
      <c r="BA171" s="117">
        <v>0</v>
      </c>
      <c r="BB171" s="117">
        <v>0</v>
      </c>
      <c r="BC171" s="117">
        <v>0</v>
      </c>
      <c r="BD171" s="117">
        <v>0</v>
      </c>
      <c r="BE171" s="117">
        <v>0</v>
      </c>
      <c r="BF171" s="117">
        <v>0</v>
      </c>
      <c r="BG171" s="117">
        <v>0</v>
      </c>
      <c r="BH171" s="117">
        <v>0</v>
      </c>
      <c r="BI171" s="117">
        <v>0</v>
      </c>
      <c r="BJ171" s="117">
        <v>0</v>
      </c>
      <c r="BK171" s="117">
        <v>0</v>
      </c>
      <c r="BL171" s="117">
        <v>0</v>
      </c>
      <c r="BM171" s="117">
        <v>0</v>
      </c>
      <c r="BN171" s="117">
        <v>0</v>
      </c>
      <c r="BO171" s="117">
        <v>0</v>
      </c>
    </row>
    <row r="172" spans="1:67">
      <c r="A172" s="117" t="s">
        <v>4708</v>
      </c>
      <c r="B172" s="118">
        <v>0</v>
      </c>
      <c r="C172" s="118">
        <v>0</v>
      </c>
      <c r="D172" s="118">
        <v>0</v>
      </c>
      <c r="E172" s="118">
        <v>0</v>
      </c>
      <c r="F172" s="118">
        <v>0</v>
      </c>
      <c r="G172" s="118">
        <v>0</v>
      </c>
      <c r="H172" s="118">
        <v>0</v>
      </c>
      <c r="I172" s="118">
        <v>0</v>
      </c>
      <c r="J172" s="118">
        <v>0</v>
      </c>
      <c r="K172" s="118">
        <v>0</v>
      </c>
      <c r="L172" s="118">
        <v>0</v>
      </c>
      <c r="M172" s="118">
        <v>0</v>
      </c>
      <c r="N172" s="118">
        <v>0</v>
      </c>
      <c r="O172" s="118">
        <v>0</v>
      </c>
      <c r="P172" s="118">
        <v>0</v>
      </c>
      <c r="Q172" s="118">
        <v>0</v>
      </c>
      <c r="R172" s="118">
        <v>0</v>
      </c>
      <c r="S172" s="118">
        <v>0</v>
      </c>
      <c r="T172" s="118">
        <v>0</v>
      </c>
      <c r="U172" s="118">
        <v>0</v>
      </c>
      <c r="V172" s="118">
        <v>0</v>
      </c>
      <c r="W172" s="118">
        <v>0</v>
      </c>
      <c r="X172" s="118">
        <v>0</v>
      </c>
      <c r="Y172" s="118">
        <v>0</v>
      </c>
      <c r="Z172" s="118">
        <v>0.218</v>
      </c>
      <c r="AA172" s="118">
        <v>0.70399999999999996</v>
      </c>
      <c r="AB172" s="118">
        <v>2.4159999999999999</v>
      </c>
      <c r="AC172" s="118">
        <v>3.9319999999999999</v>
      </c>
      <c r="AD172" s="118">
        <v>6.31</v>
      </c>
      <c r="AE172" s="118">
        <v>12.999000000000001</v>
      </c>
      <c r="AF172" s="118">
        <v>19.463999999999999</v>
      </c>
      <c r="AG172" s="118">
        <v>30.625</v>
      </c>
      <c r="AH172" s="118">
        <v>26.622</v>
      </c>
      <c r="AI172" s="118">
        <v>28.298999999999999</v>
      </c>
      <c r="AJ172" s="118">
        <v>24.420999999999999</v>
      </c>
      <c r="AK172" s="118">
        <v>31.440999999999999</v>
      </c>
      <c r="AL172" s="118">
        <v>27.677</v>
      </c>
      <c r="AM172" s="118">
        <v>29</v>
      </c>
      <c r="AN172" s="118">
        <v>35.326000000000001</v>
      </c>
      <c r="AO172" s="118">
        <v>38.543999999999997</v>
      </c>
      <c r="AP172" s="118">
        <v>45.408000000000001</v>
      </c>
      <c r="AQ172" s="118">
        <v>49.625999999999998</v>
      </c>
      <c r="AR172" s="118">
        <v>45.619</v>
      </c>
      <c r="AS172" s="118">
        <v>52.34</v>
      </c>
      <c r="AT172" s="118">
        <v>60.756999999999998</v>
      </c>
      <c r="AU172" s="118">
        <v>72.218000000000004</v>
      </c>
      <c r="AV172" s="118">
        <v>59.83</v>
      </c>
      <c r="AW172" s="118">
        <v>67.86</v>
      </c>
      <c r="AX172" s="118">
        <v>65.795000000000002</v>
      </c>
      <c r="AY172" s="118">
        <v>62.692</v>
      </c>
      <c r="AZ172" s="118">
        <v>60.515000000000001</v>
      </c>
      <c r="BA172" s="118">
        <v>50.631</v>
      </c>
      <c r="BB172" s="118">
        <v>39.448</v>
      </c>
      <c r="BC172" s="118">
        <v>30.699000000000002</v>
      </c>
      <c r="BD172" s="118">
        <v>26.030999999999999</v>
      </c>
      <c r="BE172" s="118">
        <v>11.2</v>
      </c>
      <c r="BF172" s="118">
        <v>1.8180000000000001</v>
      </c>
      <c r="BG172" s="118">
        <v>0.627</v>
      </c>
      <c r="BH172" s="118">
        <v>0</v>
      </c>
      <c r="BI172" s="118">
        <v>0</v>
      </c>
      <c r="BJ172" s="118">
        <v>0</v>
      </c>
      <c r="BK172" s="118">
        <v>0</v>
      </c>
      <c r="BL172" s="118">
        <v>0</v>
      </c>
      <c r="BM172" s="118">
        <v>0</v>
      </c>
      <c r="BN172" s="118">
        <v>0</v>
      </c>
      <c r="BO172" s="118">
        <v>0</v>
      </c>
    </row>
    <row r="173" spans="1:67">
      <c r="A173" s="117" t="s">
        <v>4709</v>
      </c>
      <c r="B173" s="118">
        <v>0</v>
      </c>
      <c r="C173" s="118">
        <v>0</v>
      </c>
      <c r="D173" s="118">
        <v>0</v>
      </c>
      <c r="E173" s="118">
        <v>0</v>
      </c>
      <c r="F173" s="118">
        <v>0</v>
      </c>
      <c r="G173" s="118">
        <v>0</v>
      </c>
      <c r="H173" s="118">
        <v>0</v>
      </c>
      <c r="I173" s="118">
        <v>0</v>
      </c>
      <c r="J173" s="118">
        <v>0</v>
      </c>
      <c r="K173" s="118">
        <v>0</v>
      </c>
      <c r="L173" s="118">
        <v>0</v>
      </c>
      <c r="M173" s="118">
        <v>0</v>
      </c>
      <c r="N173" s="118">
        <v>0</v>
      </c>
      <c r="O173" s="118">
        <v>0</v>
      </c>
      <c r="P173" s="118">
        <v>0</v>
      </c>
      <c r="Q173" s="118">
        <v>0</v>
      </c>
      <c r="R173" s="118">
        <v>0</v>
      </c>
      <c r="S173" s="118">
        <v>0</v>
      </c>
      <c r="T173" s="118">
        <v>0</v>
      </c>
      <c r="U173" s="118">
        <v>0</v>
      </c>
      <c r="V173" s="118">
        <v>0</v>
      </c>
      <c r="W173" s="118">
        <v>0</v>
      </c>
      <c r="X173" s="118">
        <v>0</v>
      </c>
      <c r="Y173" s="118">
        <v>0</v>
      </c>
      <c r="Z173" s="118">
        <v>0.46300000000000002</v>
      </c>
      <c r="AA173" s="118">
        <v>1.5329999999999999</v>
      </c>
      <c r="AB173" s="118">
        <v>3.8180000000000001</v>
      </c>
      <c r="AC173" s="118">
        <v>5.0839999999999996</v>
      </c>
      <c r="AD173" s="118">
        <v>7.1779999999999999</v>
      </c>
      <c r="AE173" s="118">
        <v>13.385</v>
      </c>
      <c r="AF173" s="118">
        <v>16.838000000000001</v>
      </c>
      <c r="AG173" s="118">
        <v>14.951000000000001</v>
      </c>
      <c r="AH173" s="118">
        <v>10.984999999999999</v>
      </c>
      <c r="AI173" s="118">
        <v>12.141999999999999</v>
      </c>
      <c r="AJ173" s="118">
        <v>11.351000000000001</v>
      </c>
      <c r="AK173" s="118">
        <v>10.906000000000001</v>
      </c>
      <c r="AL173" s="118">
        <v>12.287000000000001</v>
      </c>
      <c r="AM173" s="118">
        <v>13.766</v>
      </c>
      <c r="AN173" s="118">
        <v>19.347999999999999</v>
      </c>
      <c r="AO173" s="118">
        <v>19.995000000000001</v>
      </c>
      <c r="AP173" s="118">
        <v>25.353000000000002</v>
      </c>
      <c r="AQ173" s="118">
        <v>22.414000000000001</v>
      </c>
      <c r="AR173" s="118">
        <v>25.161000000000001</v>
      </c>
      <c r="AS173" s="118">
        <v>28.97</v>
      </c>
      <c r="AT173" s="118">
        <v>27.475000000000001</v>
      </c>
      <c r="AU173" s="118">
        <v>27.283999999999999</v>
      </c>
      <c r="AV173" s="118">
        <v>30.367000000000001</v>
      </c>
      <c r="AW173" s="118">
        <v>29.599</v>
      </c>
      <c r="AX173" s="118">
        <v>22.478999999999999</v>
      </c>
      <c r="AY173" s="118">
        <v>20.855</v>
      </c>
      <c r="AZ173" s="118">
        <v>12.685</v>
      </c>
      <c r="BA173" s="118">
        <v>7.7169999999999996</v>
      </c>
      <c r="BB173" s="118">
        <v>3.9350000000000001</v>
      </c>
      <c r="BC173" s="118">
        <v>2.5750000000000002</v>
      </c>
      <c r="BD173" s="118">
        <v>0.78700000000000003</v>
      </c>
      <c r="BE173" s="118">
        <v>0.156</v>
      </c>
      <c r="BF173" s="118">
        <v>0</v>
      </c>
      <c r="BG173" s="118">
        <v>0</v>
      </c>
      <c r="BH173" s="118">
        <v>0</v>
      </c>
      <c r="BI173" s="118">
        <v>0</v>
      </c>
      <c r="BJ173" s="118">
        <v>0</v>
      </c>
      <c r="BK173" s="118">
        <v>0</v>
      </c>
      <c r="BL173" s="118">
        <v>0</v>
      </c>
      <c r="BM173" s="118">
        <v>0</v>
      </c>
      <c r="BN173" s="118">
        <v>0</v>
      </c>
      <c r="BO173" s="118">
        <v>0</v>
      </c>
    </row>
    <row r="174" spans="1:67">
      <c r="A174" s="117" t="s">
        <v>4710</v>
      </c>
      <c r="B174" s="118">
        <v>0</v>
      </c>
      <c r="C174" s="118">
        <v>0</v>
      </c>
      <c r="D174" s="118">
        <v>0</v>
      </c>
      <c r="E174" s="118">
        <v>0</v>
      </c>
      <c r="F174" s="118">
        <v>0</v>
      </c>
      <c r="G174" s="118">
        <v>0</v>
      </c>
      <c r="H174" s="118">
        <v>0</v>
      </c>
      <c r="I174" s="118">
        <v>0</v>
      </c>
      <c r="J174" s="118">
        <v>0</v>
      </c>
      <c r="K174" s="118">
        <v>0</v>
      </c>
      <c r="L174" s="118">
        <v>0</v>
      </c>
      <c r="M174" s="118">
        <v>0</v>
      </c>
      <c r="N174" s="118">
        <v>0</v>
      </c>
      <c r="O174" s="118">
        <v>0</v>
      </c>
      <c r="P174" s="118">
        <v>0</v>
      </c>
      <c r="Q174" s="118">
        <v>0</v>
      </c>
      <c r="R174" s="118">
        <v>0</v>
      </c>
      <c r="S174" s="118">
        <v>0</v>
      </c>
      <c r="T174" s="118">
        <v>0</v>
      </c>
      <c r="U174" s="118">
        <v>0</v>
      </c>
      <c r="V174" s="118">
        <v>0</v>
      </c>
      <c r="W174" s="118">
        <v>0</v>
      </c>
      <c r="X174" s="118">
        <v>0</v>
      </c>
      <c r="Y174" s="118">
        <v>0</v>
      </c>
      <c r="Z174" s="118">
        <v>0.36199999999999999</v>
      </c>
      <c r="AA174" s="118">
        <v>1.42</v>
      </c>
      <c r="AB174" s="118">
        <v>4.3280000000000003</v>
      </c>
      <c r="AC174" s="118">
        <v>7.2089999999999996</v>
      </c>
      <c r="AD174" s="118">
        <v>11.49</v>
      </c>
      <c r="AE174" s="118">
        <v>22.960999999999999</v>
      </c>
      <c r="AF174" s="118">
        <v>31.79</v>
      </c>
      <c r="AG174" s="118">
        <v>49.134</v>
      </c>
      <c r="AH174" s="118">
        <v>45.033999999999999</v>
      </c>
      <c r="AI174" s="118">
        <v>41.265000000000001</v>
      </c>
      <c r="AJ174" s="118">
        <v>32.950000000000003</v>
      </c>
      <c r="AK174" s="118">
        <v>39.686</v>
      </c>
      <c r="AL174" s="118">
        <v>32.880000000000003</v>
      </c>
      <c r="AM174" s="118">
        <v>34.039000000000001</v>
      </c>
      <c r="AN174" s="118">
        <v>32.372999999999998</v>
      </c>
      <c r="AO174" s="118">
        <v>38.914999999999999</v>
      </c>
      <c r="AP174" s="118">
        <v>36.402000000000001</v>
      </c>
      <c r="AQ174" s="118">
        <v>40.545000000000002</v>
      </c>
      <c r="AR174" s="118">
        <v>29.545000000000002</v>
      </c>
      <c r="AS174" s="118">
        <v>36.463999999999999</v>
      </c>
      <c r="AT174" s="118">
        <v>39.445999999999998</v>
      </c>
      <c r="AU174" s="118">
        <v>41.337000000000003</v>
      </c>
      <c r="AV174" s="118">
        <v>32.411000000000001</v>
      </c>
      <c r="AW174" s="118">
        <v>35.758000000000003</v>
      </c>
      <c r="AX174" s="118">
        <v>37.298999999999999</v>
      </c>
      <c r="AY174" s="118">
        <v>33.978000000000002</v>
      </c>
      <c r="AZ174" s="118">
        <v>32.469000000000001</v>
      </c>
      <c r="BA174" s="118">
        <v>27.11</v>
      </c>
      <c r="BB174" s="118">
        <v>19.831</v>
      </c>
      <c r="BC174" s="118">
        <v>15.786</v>
      </c>
      <c r="BD174" s="118">
        <v>13.183</v>
      </c>
      <c r="BE174" s="118">
        <v>6.2220000000000004</v>
      </c>
      <c r="BF174" s="118">
        <v>1.1140000000000001</v>
      </c>
      <c r="BG174" s="118">
        <v>0.38700000000000001</v>
      </c>
      <c r="BH174" s="118">
        <v>0</v>
      </c>
      <c r="BI174" s="118">
        <v>0</v>
      </c>
      <c r="BJ174" s="118">
        <v>0</v>
      </c>
      <c r="BK174" s="118">
        <v>0</v>
      </c>
      <c r="BL174" s="118">
        <v>0</v>
      </c>
      <c r="BM174" s="118">
        <v>0</v>
      </c>
      <c r="BN174" s="118">
        <v>0</v>
      </c>
      <c r="BO174" s="118">
        <v>0</v>
      </c>
    </row>
    <row r="175" spans="1:67">
      <c r="A175" s="117" t="s">
        <v>4711</v>
      </c>
      <c r="B175" s="118">
        <v>0</v>
      </c>
      <c r="C175" s="118">
        <v>0</v>
      </c>
      <c r="D175" s="118">
        <v>0</v>
      </c>
      <c r="E175" s="118">
        <v>0</v>
      </c>
      <c r="F175" s="118">
        <v>0</v>
      </c>
      <c r="G175" s="118">
        <v>0</v>
      </c>
      <c r="H175" s="118">
        <v>0</v>
      </c>
      <c r="I175" s="118">
        <v>0</v>
      </c>
      <c r="J175" s="118">
        <v>0</v>
      </c>
      <c r="K175" s="118">
        <v>0</v>
      </c>
      <c r="L175" s="118">
        <v>0</v>
      </c>
      <c r="M175" s="118">
        <v>0</v>
      </c>
      <c r="N175" s="118">
        <v>0</v>
      </c>
      <c r="O175" s="118">
        <v>0</v>
      </c>
      <c r="P175" s="118">
        <v>0</v>
      </c>
      <c r="Q175" s="118">
        <v>0</v>
      </c>
      <c r="R175" s="118">
        <v>0</v>
      </c>
      <c r="S175" s="118">
        <v>0</v>
      </c>
      <c r="T175" s="118">
        <v>0</v>
      </c>
      <c r="U175" s="118">
        <v>0</v>
      </c>
      <c r="V175" s="118">
        <v>0</v>
      </c>
      <c r="W175" s="118">
        <v>0</v>
      </c>
      <c r="X175" s="118">
        <v>0</v>
      </c>
      <c r="Y175" s="118">
        <v>0</v>
      </c>
      <c r="Z175" s="118">
        <v>0</v>
      </c>
      <c r="AA175" s="118">
        <v>0</v>
      </c>
      <c r="AB175" s="118">
        <v>0</v>
      </c>
      <c r="AC175" s="118">
        <v>0</v>
      </c>
      <c r="AD175" s="118">
        <v>0.94699999999999995</v>
      </c>
      <c r="AE175" s="118">
        <v>3.46</v>
      </c>
      <c r="AF175" s="118">
        <v>2.8439999999999999</v>
      </c>
      <c r="AG175" s="118">
        <v>11.518000000000001</v>
      </c>
      <c r="AH175" s="118">
        <v>15.714</v>
      </c>
      <c r="AI175" s="118">
        <v>17.497</v>
      </c>
      <c r="AJ175" s="118">
        <v>12.477</v>
      </c>
      <c r="AK175" s="118">
        <v>14.102</v>
      </c>
      <c r="AL175" s="118">
        <v>13.305999999999999</v>
      </c>
      <c r="AM175" s="118">
        <v>15.266999999999999</v>
      </c>
      <c r="AN175" s="118">
        <v>15.193</v>
      </c>
      <c r="AO175" s="118">
        <v>16.027000000000001</v>
      </c>
      <c r="AP175" s="118">
        <v>17.25</v>
      </c>
      <c r="AQ175" s="118">
        <v>18.274999999999999</v>
      </c>
      <c r="AR175" s="118">
        <v>19.399999999999999</v>
      </c>
      <c r="AS175" s="118">
        <v>16.195</v>
      </c>
      <c r="AT175" s="118">
        <v>21.585000000000001</v>
      </c>
      <c r="AU175" s="118">
        <v>30.638000000000002</v>
      </c>
      <c r="AV175" s="118">
        <v>23.667999999999999</v>
      </c>
      <c r="AW175" s="118">
        <v>27.393000000000001</v>
      </c>
      <c r="AX175" s="118">
        <v>29.556000000000001</v>
      </c>
      <c r="AY175" s="118">
        <v>24.178000000000001</v>
      </c>
      <c r="AZ175" s="118">
        <v>33.4</v>
      </c>
      <c r="BA175" s="118">
        <v>31.29</v>
      </c>
      <c r="BB175" s="118">
        <v>28.033000000000001</v>
      </c>
      <c r="BC175" s="118">
        <v>23.077000000000002</v>
      </c>
      <c r="BD175" s="118">
        <v>23.986000000000001</v>
      </c>
      <c r="BE175" s="118">
        <v>9.3520000000000003</v>
      </c>
      <c r="BF175" s="118">
        <v>1.7230000000000001</v>
      </c>
      <c r="BG175" s="118">
        <v>0.59499999999999997</v>
      </c>
      <c r="BH175" s="118">
        <v>0</v>
      </c>
      <c r="BI175" s="118">
        <v>0</v>
      </c>
      <c r="BJ175" s="118">
        <v>0</v>
      </c>
      <c r="BK175" s="118">
        <v>0</v>
      </c>
      <c r="BL175" s="118">
        <v>0</v>
      </c>
      <c r="BM175" s="118">
        <v>0</v>
      </c>
      <c r="BN175" s="118">
        <v>0</v>
      </c>
      <c r="BO175" s="118">
        <v>0</v>
      </c>
    </row>
    <row r="176" spans="1:67">
      <c r="A176" s="119" t="s">
        <v>4712</v>
      </c>
      <c r="B176" s="120">
        <v>0</v>
      </c>
      <c r="C176" s="120">
        <v>0</v>
      </c>
      <c r="D176" s="120">
        <v>0</v>
      </c>
      <c r="E176" s="120">
        <v>0</v>
      </c>
      <c r="F176" s="120">
        <v>0</v>
      </c>
      <c r="G176" s="120">
        <v>0</v>
      </c>
      <c r="H176" s="120">
        <v>0</v>
      </c>
      <c r="I176" s="120">
        <v>0</v>
      </c>
      <c r="J176" s="120">
        <v>0</v>
      </c>
      <c r="K176" s="120">
        <v>0</v>
      </c>
      <c r="L176" s="120">
        <v>0</v>
      </c>
      <c r="M176" s="120">
        <v>0</v>
      </c>
      <c r="N176" s="120">
        <v>0</v>
      </c>
      <c r="O176" s="120">
        <v>0</v>
      </c>
      <c r="P176" s="120">
        <v>0</v>
      </c>
      <c r="Q176" s="120">
        <v>0</v>
      </c>
      <c r="R176" s="120">
        <v>0</v>
      </c>
      <c r="S176" s="120">
        <v>0</v>
      </c>
      <c r="T176" s="120">
        <v>0</v>
      </c>
      <c r="U176" s="120">
        <v>0</v>
      </c>
      <c r="V176" s="120">
        <v>0</v>
      </c>
      <c r="W176" s="120">
        <v>0</v>
      </c>
      <c r="X176" s="120">
        <v>0</v>
      </c>
      <c r="Y176" s="120">
        <v>0</v>
      </c>
      <c r="Z176" s="120">
        <v>0</v>
      </c>
      <c r="AA176" s="120">
        <v>0</v>
      </c>
      <c r="AB176" s="120">
        <v>0</v>
      </c>
      <c r="AC176" s="120">
        <v>0</v>
      </c>
      <c r="AD176" s="120">
        <v>0</v>
      </c>
      <c r="AE176" s="120">
        <v>0</v>
      </c>
      <c r="AF176" s="120">
        <v>0</v>
      </c>
      <c r="AG176" s="120">
        <v>0</v>
      </c>
      <c r="AH176" s="120">
        <v>0</v>
      </c>
      <c r="AI176" s="120">
        <v>0</v>
      </c>
      <c r="AJ176" s="120">
        <v>0</v>
      </c>
      <c r="AK176" s="120">
        <v>0</v>
      </c>
      <c r="AL176" s="120">
        <v>0.157</v>
      </c>
      <c r="AM176" s="120">
        <v>0.17499999999999999</v>
      </c>
      <c r="AN176" s="120">
        <v>0.15</v>
      </c>
      <c r="AO176" s="120">
        <v>0.311</v>
      </c>
      <c r="AP176" s="120">
        <v>1.0940000000000001</v>
      </c>
      <c r="AQ176" s="120">
        <v>1.72</v>
      </c>
      <c r="AR176" s="120">
        <v>1.466</v>
      </c>
      <c r="AS176" s="120">
        <v>2.4169999999999998</v>
      </c>
      <c r="AT176" s="120">
        <v>3.1190000000000002</v>
      </c>
      <c r="AU176" s="120">
        <v>2.488</v>
      </c>
      <c r="AV176" s="120">
        <v>3.0539999999999998</v>
      </c>
      <c r="AW176" s="120">
        <v>4.4649999999999999</v>
      </c>
      <c r="AX176" s="120">
        <v>4.3609999999999998</v>
      </c>
      <c r="AY176" s="120">
        <v>5.3810000000000002</v>
      </c>
      <c r="AZ176" s="120">
        <v>3.7869999999999999</v>
      </c>
      <c r="BA176" s="120">
        <v>3.2010000000000001</v>
      </c>
      <c r="BB176" s="120">
        <v>2.0470000000000002</v>
      </c>
      <c r="BC176" s="120">
        <v>1.913</v>
      </c>
      <c r="BD176" s="120">
        <v>0.46800000000000003</v>
      </c>
      <c r="BE176" s="120">
        <v>0.15</v>
      </c>
      <c r="BF176" s="120">
        <v>0</v>
      </c>
      <c r="BG176" s="120">
        <v>0</v>
      </c>
      <c r="BH176" s="120">
        <v>0</v>
      </c>
      <c r="BI176" s="120">
        <v>0</v>
      </c>
      <c r="BJ176" s="120">
        <v>0</v>
      </c>
      <c r="BK176" s="120">
        <v>0</v>
      </c>
      <c r="BL176" s="120">
        <v>0</v>
      </c>
      <c r="BM176" s="120">
        <v>0</v>
      </c>
      <c r="BN176" s="120">
        <v>0</v>
      </c>
      <c r="BO176" s="120">
        <v>0</v>
      </c>
    </row>
    <row r="178" spans="1:67">
      <c r="A178" s="110" t="s">
        <v>4544</v>
      </c>
      <c r="B178" s="111" t="s">
        <v>4730</v>
      </c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  <c r="BI178" s="112"/>
      <c r="BJ178" s="112"/>
      <c r="BK178" s="112"/>
      <c r="BL178" s="112"/>
      <c r="BM178" s="112"/>
      <c r="BN178" s="112"/>
      <c r="BO178" s="112"/>
    </row>
    <row r="179" spans="1:67">
      <c r="A179" s="113" t="s">
        <v>1063</v>
      </c>
      <c r="B179" s="114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  <c r="BI179" s="112"/>
      <c r="BJ179" s="112"/>
      <c r="BK179" s="112"/>
      <c r="BL179" s="112"/>
      <c r="BM179" s="112"/>
      <c r="BN179" s="112"/>
      <c r="BO179" s="112"/>
    </row>
    <row r="180" spans="1:67">
      <c r="A180" s="115" t="s">
        <v>4705</v>
      </c>
      <c r="B180" s="115">
        <v>-25</v>
      </c>
      <c r="C180" s="115">
        <v>-24</v>
      </c>
      <c r="D180" s="115">
        <v>-23</v>
      </c>
      <c r="E180" s="115">
        <v>-22</v>
      </c>
      <c r="F180" s="115">
        <v>-21</v>
      </c>
      <c r="G180" s="115">
        <v>-20</v>
      </c>
      <c r="H180" s="115">
        <v>-19</v>
      </c>
      <c r="I180" s="115">
        <v>-18</v>
      </c>
      <c r="J180" s="115">
        <v>-17</v>
      </c>
      <c r="K180" s="115">
        <v>-16</v>
      </c>
      <c r="L180" s="115">
        <v>-15</v>
      </c>
      <c r="M180" s="115">
        <v>-14</v>
      </c>
      <c r="N180" s="115">
        <v>-13</v>
      </c>
      <c r="O180" s="115">
        <v>-12</v>
      </c>
      <c r="P180" s="115">
        <v>-11</v>
      </c>
      <c r="Q180" s="115">
        <v>-10</v>
      </c>
      <c r="R180" s="115">
        <v>-9</v>
      </c>
      <c r="S180" s="115">
        <v>-8</v>
      </c>
      <c r="T180" s="115">
        <v>-7</v>
      </c>
      <c r="U180" s="115">
        <v>-6</v>
      </c>
      <c r="V180" s="115">
        <v>-5</v>
      </c>
      <c r="W180" s="115">
        <v>-4</v>
      </c>
      <c r="X180" s="115">
        <v>-3</v>
      </c>
      <c r="Y180" s="115">
        <v>-2</v>
      </c>
      <c r="Z180" s="115">
        <v>-1</v>
      </c>
      <c r="AA180" s="115">
        <v>0</v>
      </c>
      <c r="AB180" s="115">
        <v>1</v>
      </c>
      <c r="AC180" s="115">
        <v>2</v>
      </c>
      <c r="AD180" s="115">
        <v>3</v>
      </c>
      <c r="AE180" s="115">
        <v>4</v>
      </c>
      <c r="AF180" s="115">
        <v>5</v>
      </c>
      <c r="AG180" s="115">
        <v>6</v>
      </c>
      <c r="AH180" s="115">
        <v>7</v>
      </c>
      <c r="AI180" s="115">
        <v>8</v>
      </c>
      <c r="AJ180" s="115">
        <v>9</v>
      </c>
      <c r="AK180" s="115">
        <v>10</v>
      </c>
      <c r="AL180" s="115">
        <v>11</v>
      </c>
      <c r="AM180" s="115">
        <v>12</v>
      </c>
      <c r="AN180" s="115">
        <v>13</v>
      </c>
      <c r="AO180" s="115">
        <v>14</v>
      </c>
      <c r="AP180" s="115">
        <v>15</v>
      </c>
      <c r="AQ180" s="115">
        <v>16</v>
      </c>
      <c r="AR180" s="115">
        <v>17</v>
      </c>
      <c r="AS180" s="115">
        <v>18</v>
      </c>
      <c r="AT180" s="115">
        <v>19</v>
      </c>
      <c r="AU180" s="115">
        <v>20</v>
      </c>
      <c r="AV180" s="115">
        <v>21</v>
      </c>
      <c r="AW180" s="115">
        <v>22</v>
      </c>
      <c r="AX180" s="115">
        <v>23</v>
      </c>
      <c r="AY180" s="115">
        <v>24</v>
      </c>
      <c r="AZ180" s="115">
        <v>25</v>
      </c>
      <c r="BA180" s="115">
        <v>26</v>
      </c>
      <c r="BB180" s="115">
        <v>27</v>
      </c>
      <c r="BC180" s="115">
        <v>28</v>
      </c>
      <c r="BD180" s="115">
        <v>29</v>
      </c>
      <c r="BE180" s="115">
        <v>30</v>
      </c>
      <c r="BF180" s="115">
        <v>31</v>
      </c>
      <c r="BG180" s="115">
        <v>32</v>
      </c>
      <c r="BH180" s="115">
        <v>33</v>
      </c>
      <c r="BI180" s="115">
        <v>34</v>
      </c>
      <c r="BJ180" s="115">
        <v>35</v>
      </c>
      <c r="BK180" s="115">
        <v>36</v>
      </c>
      <c r="BL180" s="115">
        <v>37</v>
      </c>
      <c r="BM180" s="115">
        <v>38</v>
      </c>
      <c r="BN180" s="115">
        <v>39</v>
      </c>
      <c r="BO180" s="115">
        <v>40</v>
      </c>
    </row>
    <row r="181" spans="1:67">
      <c r="A181" s="116" t="s">
        <v>4706</v>
      </c>
      <c r="B181" s="116">
        <v>0</v>
      </c>
      <c r="C181" s="116">
        <v>0</v>
      </c>
      <c r="D181" s="116">
        <v>0</v>
      </c>
      <c r="E181" s="116">
        <v>0</v>
      </c>
      <c r="F181" s="116">
        <v>0</v>
      </c>
      <c r="G181" s="116">
        <v>0</v>
      </c>
      <c r="H181" s="116">
        <v>0</v>
      </c>
      <c r="I181" s="116">
        <v>0</v>
      </c>
      <c r="J181" s="116">
        <v>0</v>
      </c>
      <c r="K181" s="116">
        <v>0</v>
      </c>
      <c r="L181" s="116">
        <v>0</v>
      </c>
      <c r="M181" s="116">
        <v>0</v>
      </c>
      <c r="N181" s="116">
        <v>0</v>
      </c>
      <c r="O181" s="116">
        <v>0</v>
      </c>
      <c r="P181" s="116">
        <v>0</v>
      </c>
      <c r="Q181" s="116">
        <v>0</v>
      </c>
      <c r="R181" s="116">
        <v>1</v>
      </c>
      <c r="S181" s="116">
        <v>5</v>
      </c>
      <c r="T181" s="116">
        <v>42</v>
      </c>
      <c r="U181" s="116">
        <v>67</v>
      </c>
      <c r="V181" s="116">
        <v>83</v>
      </c>
      <c r="W181" s="116">
        <v>58</v>
      </c>
      <c r="X181" s="116">
        <v>130</v>
      </c>
      <c r="Y181" s="116">
        <v>198</v>
      </c>
      <c r="Z181" s="116">
        <v>209</v>
      </c>
      <c r="AA181" s="116">
        <v>256</v>
      </c>
      <c r="AB181" s="116">
        <v>346</v>
      </c>
      <c r="AC181" s="116">
        <v>309</v>
      </c>
      <c r="AD181" s="116">
        <v>370</v>
      </c>
      <c r="AE181" s="116">
        <v>470</v>
      </c>
      <c r="AF181" s="116">
        <v>364</v>
      </c>
      <c r="AG181" s="116">
        <v>310</v>
      </c>
      <c r="AH181" s="116">
        <v>341</v>
      </c>
      <c r="AI181" s="116">
        <v>349</v>
      </c>
      <c r="AJ181" s="116">
        <v>372</v>
      </c>
      <c r="AK181" s="116">
        <v>389</v>
      </c>
      <c r="AL181" s="116">
        <v>354</v>
      </c>
      <c r="AM181" s="116">
        <v>368</v>
      </c>
      <c r="AN181" s="116">
        <v>362</v>
      </c>
      <c r="AO181" s="116">
        <v>335</v>
      </c>
      <c r="AP181" s="116">
        <v>376</v>
      </c>
      <c r="AQ181" s="116">
        <v>411</v>
      </c>
      <c r="AR181" s="116">
        <v>367</v>
      </c>
      <c r="AS181" s="116">
        <v>304</v>
      </c>
      <c r="AT181" s="116">
        <v>262</v>
      </c>
      <c r="AU181" s="116">
        <v>197</v>
      </c>
      <c r="AV181" s="116">
        <v>157</v>
      </c>
      <c r="AW181" s="116">
        <v>106</v>
      </c>
      <c r="AX181" s="116">
        <v>116</v>
      </c>
      <c r="AY181" s="116">
        <v>85</v>
      </c>
      <c r="AZ181" s="116">
        <v>79</v>
      </c>
      <c r="BA181" s="116">
        <v>59</v>
      </c>
      <c r="BB181" s="116">
        <v>37</v>
      </c>
      <c r="BC181" s="116">
        <v>29</v>
      </c>
      <c r="BD181" s="116">
        <v>30</v>
      </c>
      <c r="BE181" s="116">
        <v>25</v>
      </c>
      <c r="BF181" s="116">
        <v>13</v>
      </c>
      <c r="BG181" s="116">
        <v>11</v>
      </c>
      <c r="BH181" s="116">
        <v>6</v>
      </c>
      <c r="BI181" s="116">
        <v>2</v>
      </c>
      <c r="BJ181" s="116">
        <v>0</v>
      </c>
      <c r="BK181" s="116">
        <v>0</v>
      </c>
      <c r="BL181" s="116">
        <v>0</v>
      </c>
      <c r="BM181" s="116">
        <v>0</v>
      </c>
      <c r="BN181" s="116">
        <v>0</v>
      </c>
      <c r="BO181" s="116">
        <v>0</v>
      </c>
    </row>
    <row r="182" spans="1:67">
      <c r="A182" s="117" t="s">
        <v>4707</v>
      </c>
      <c r="B182" s="117">
        <v>0</v>
      </c>
      <c r="C182" s="117">
        <v>0</v>
      </c>
      <c r="D182" s="117">
        <v>0</v>
      </c>
      <c r="E182" s="117">
        <v>0</v>
      </c>
      <c r="F182" s="117">
        <v>0</v>
      </c>
      <c r="G182" s="117">
        <v>0</v>
      </c>
      <c r="H182" s="117">
        <v>0</v>
      </c>
      <c r="I182" s="117">
        <v>0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0</v>
      </c>
      <c r="R182" s="117">
        <v>0</v>
      </c>
      <c r="S182" s="117">
        <v>0</v>
      </c>
      <c r="T182" s="117">
        <v>24</v>
      </c>
      <c r="U182" s="117">
        <v>24</v>
      </c>
      <c r="V182" s="117">
        <v>96</v>
      </c>
      <c r="W182" s="117">
        <v>120</v>
      </c>
      <c r="X182" s="117">
        <v>96</v>
      </c>
      <c r="Y182" s="117">
        <v>144</v>
      </c>
      <c r="Z182" s="117">
        <v>192</v>
      </c>
      <c r="AA182" s="117">
        <v>192</v>
      </c>
      <c r="AB182" s="117">
        <v>336</v>
      </c>
      <c r="AC182" s="117">
        <v>336</v>
      </c>
      <c r="AD182" s="117">
        <v>312</v>
      </c>
      <c r="AE182" s="117">
        <v>504</v>
      </c>
      <c r="AF182" s="117">
        <v>408</v>
      </c>
      <c r="AG182" s="117">
        <v>336</v>
      </c>
      <c r="AH182" s="117">
        <v>288</v>
      </c>
      <c r="AI182" s="117">
        <v>432</v>
      </c>
      <c r="AJ182" s="117">
        <v>384</v>
      </c>
      <c r="AK182" s="117">
        <v>408</v>
      </c>
      <c r="AL182" s="117">
        <v>432</v>
      </c>
      <c r="AM182" s="117">
        <v>384</v>
      </c>
      <c r="AN182" s="117">
        <v>312</v>
      </c>
      <c r="AO182" s="117">
        <v>432</v>
      </c>
      <c r="AP182" s="117">
        <v>360</v>
      </c>
      <c r="AQ182" s="117">
        <v>336</v>
      </c>
      <c r="AR182" s="117">
        <v>408</v>
      </c>
      <c r="AS182" s="117">
        <v>240</v>
      </c>
      <c r="AT182" s="117">
        <v>240</v>
      </c>
      <c r="AU182" s="117">
        <v>312</v>
      </c>
      <c r="AV182" s="117">
        <v>216</v>
      </c>
      <c r="AW182" s="117">
        <v>144</v>
      </c>
      <c r="AX182" s="117">
        <v>120</v>
      </c>
      <c r="AY182" s="117">
        <v>120</v>
      </c>
      <c r="AZ182" s="117">
        <v>24</v>
      </c>
      <c r="BA182" s="117">
        <v>48</v>
      </c>
      <c r="BB182" s="117">
        <v>0</v>
      </c>
      <c r="BC182" s="117">
        <v>0</v>
      </c>
      <c r="BD182" s="117">
        <v>0</v>
      </c>
      <c r="BE182" s="117">
        <v>0</v>
      </c>
      <c r="BF182" s="117">
        <v>0</v>
      </c>
      <c r="BG182" s="117">
        <v>0</v>
      </c>
      <c r="BH182" s="117">
        <v>0</v>
      </c>
      <c r="BI182" s="117">
        <v>0</v>
      </c>
      <c r="BJ182" s="117">
        <v>0</v>
      </c>
      <c r="BK182" s="117">
        <v>0</v>
      </c>
      <c r="BL182" s="117">
        <v>0</v>
      </c>
      <c r="BM182" s="117">
        <v>0</v>
      </c>
      <c r="BN182" s="117">
        <v>0</v>
      </c>
      <c r="BO182" s="117">
        <v>0</v>
      </c>
    </row>
    <row r="183" spans="1:67">
      <c r="A183" s="117" t="s">
        <v>4708</v>
      </c>
      <c r="B183" s="118">
        <v>0</v>
      </c>
      <c r="C183" s="118">
        <v>0</v>
      </c>
      <c r="D183" s="118">
        <v>0</v>
      </c>
      <c r="E183" s="118">
        <v>0</v>
      </c>
      <c r="F183" s="118">
        <v>0</v>
      </c>
      <c r="G183" s="118">
        <v>0</v>
      </c>
      <c r="H183" s="118">
        <v>0</v>
      </c>
      <c r="I183" s="118">
        <v>0</v>
      </c>
      <c r="J183" s="118">
        <v>0</v>
      </c>
      <c r="K183" s="118">
        <v>0</v>
      </c>
      <c r="L183" s="118">
        <v>0</v>
      </c>
      <c r="M183" s="118">
        <v>0</v>
      </c>
      <c r="N183" s="118">
        <v>0</v>
      </c>
      <c r="O183" s="118">
        <v>0</v>
      </c>
      <c r="P183" s="118">
        <v>0</v>
      </c>
      <c r="Q183" s="118">
        <v>0</v>
      </c>
      <c r="R183" s="118">
        <v>0</v>
      </c>
      <c r="S183" s="118">
        <v>0</v>
      </c>
      <c r="T183" s="118">
        <v>0</v>
      </c>
      <c r="U183" s="118">
        <v>0.154</v>
      </c>
      <c r="V183" s="118">
        <v>1.1299999999999999</v>
      </c>
      <c r="W183" s="118">
        <v>2.141</v>
      </c>
      <c r="X183" s="118">
        <v>3.149</v>
      </c>
      <c r="Y183" s="118">
        <v>4.6369999999999996</v>
      </c>
      <c r="Z183" s="118">
        <v>3.835</v>
      </c>
      <c r="AA183" s="118">
        <v>3.6</v>
      </c>
      <c r="AB183" s="118">
        <v>7.0229999999999997</v>
      </c>
      <c r="AC183" s="118">
        <v>7.0380000000000003</v>
      </c>
      <c r="AD183" s="118">
        <v>8.718</v>
      </c>
      <c r="AE183" s="118">
        <v>9.4960000000000004</v>
      </c>
      <c r="AF183" s="118">
        <v>15.593</v>
      </c>
      <c r="AG183" s="118">
        <v>15.965999999999999</v>
      </c>
      <c r="AH183" s="118">
        <v>19.076000000000001</v>
      </c>
      <c r="AI183" s="118">
        <v>22.013000000000002</v>
      </c>
      <c r="AJ183" s="118">
        <v>21.611999999999998</v>
      </c>
      <c r="AK183" s="118">
        <v>27.71</v>
      </c>
      <c r="AL183" s="118">
        <v>25.884</v>
      </c>
      <c r="AM183" s="118">
        <v>35.793999999999997</v>
      </c>
      <c r="AN183" s="118">
        <v>37.158999999999999</v>
      </c>
      <c r="AO183" s="118">
        <v>47.753</v>
      </c>
      <c r="AP183" s="118">
        <v>37.536000000000001</v>
      </c>
      <c r="AQ183" s="118">
        <v>52.262999999999998</v>
      </c>
      <c r="AR183" s="118">
        <v>59.353000000000002</v>
      </c>
      <c r="AS183" s="118">
        <v>51.780999999999999</v>
      </c>
      <c r="AT183" s="118">
        <v>51.465000000000003</v>
      </c>
      <c r="AU183" s="118">
        <v>47.667999999999999</v>
      </c>
      <c r="AV183" s="118">
        <v>45.372999999999998</v>
      </c>
      <c r="AW183" s="118">
        <v>30.532</v>
      </c>
      <c r="AX183" s="118">
        <v>41.442</v>
      </c>
      <c r="AY183" s="118">
        <v>32.515000000000001</v>
      </c>
      <c r="AZ183" s="118">
        <v>39.970999999999997</v>
      </c>
      <c r="BA183" s="118">
        <v>29.411000000000001</v>
      </c>
      <c r="BB183" s="118">
        <v>17.751000000000001</v>
      </c>
      <c r="BC183" s="118">
        <v>13.818</v>
      </c>
      <c r="BD183" s="118">
        <v>14.577</v>
      </c>
      <c r="BE183" s="118">
        <v>14.52</v>
      </c>
      <c r="BF183" s="118">
        <v>7.5359999999999996</v>
      </c>
      <c r="BG183" s="118">
        <v>6.2930000000000001</v>
      </c>
      <c r="BH183" s="118">
        <v>3.6440000000000001</v>
      </c>
      <c r="BI183" s="118">
        <v>1.2669999999999999</v>
      </c>
      <c r="BJ183" s="118">
        <v>0</v>
      </c>
      <c r="BK183" s="118">
        <v>0</v>
      </c>
      <c r="BL183" s="118">
        <v>0</v>
      </c>
      <c r="BM183" s="118">
        <v>0</v>
      </c>
      <c r="BN183" s="118">
        <v>0</v>
      </c>
      <c r="BO183" s="118">
        <v>0</v>
      </c>
    </row>
    <row r="184" spans="1:67">
      <c r="A184" s="117" t="s">
        <v>4709</v>
      </c>
      <c r="B184" s="118">
        <v>0</v>
      </c>
      <c r="C184" s="118">
        <v>0</v>
      </c>
      <c r="D184" s="118">
        <v>0</v>
      </c>
      <c r="E184" s="118">
        <v>0</v>
      </c>
      <c r="F184" s="118">
        <v>0</v>
      </c>
      <c r="G184" s="118">
        <v>0</v>
      </c>
      <c r="H184" s="118">
        <v>0</v>
      </c>
      <c r="I184" s="118">
        <v>0</v>
      </c>
      <c r="J184" s="118">
        <v>0</v>
      </c>
      <c r="K184" s="118">
        <v>0</v>
      </c>
      <c r="L184" s="118">
        <v>0</v>
      </c>
      <c r="M184" s="118">
        <v>0</v>
      </c>
      <c r="N184" s="118">
        <v>0</v>
      </c>
      <c r="O184" s="118">
        <v>0</v>
      </c>
      <c r="P184" s="118">
        <v>0</v>
      </c>
      <c r="Q184" s="118">
        <v>0</v>
      </c>
      <c r="R184" s="118">
        <v>0</v>
      </c>
      <c r="S184" s="118">
        <v>0</v>
      </c>
      <c r="T184" s="118">
        <v>0.34799999999999998</v>
      </c>
      <c r="U184" s="118">
        <v>0.189</v>
      </c>
      <c r="V184" s="118">
        <v>1.8879999999999999</v>
      </c>
      <c r="W184" s="118">
        <v>1.155</v>
      </c>
      <c r="X184" s="118">
        <v>1.8919999999999999</v>
      </c>
      <c r="Y184" s="118">
        <v>3.895</v>
      </c>
      <c r="Z184" s="118">
        <v>3.7149999999999999</v>
      </c>
      <c r="AA184" s="118">
        <v>3.1560000000000001</v>
      </c>
      <c r="AB184" s="118">
        <v>6.3230000000000004</v>
      </c>
      <c r="AC184" s="118">
        <v>4.1360000000000001</v>
      </c>
      <c r="AD184" s="118">
        <v>6.6589999999999998</v>
      </c>
      <c r="AE184" s="118">
        <v>7.3079999999999998</v>
      </c>
      <c r="AF184" s="118">
        <v>11.858000000000001</v>
      </c>
      <c r="AG184" s="118">
        <v>9.4939999999999998</v>
      </c>
      <c r="AH184" s="118">
        <v>11.545</v>
      </c>
      <c r="AI184" s="118">
        <v>14.613</v>
      </c>
      <c r="AJ184" s="118">
        <v>14.361000000000001</v>
      </c>
      <c r="AK184" s="118">
        <v>17.571000000000002</v>
      </c>
      <c r="AL184" s="118">
        <v>18.841999999999999</v>
      </c>
      <c r="AM184" s="118">
        <v>20.417999999999999</v>
      </c>
      <c r="AN184" s="118">
        <v>20.251000000000001</v>
      </c>
      <c r="AO184" s="118">
        <v>23.98</v>
      </c>
      <c r="AP184" s="118">
        <v>23.081</v>
      </c>
      <c r="AQ184" s="118">
        <v>22.978999999999999</v>
      </c>
      <c r="AR184" s="118">
        <v>26.893000000000001</v>
      </c>
      <c r="AS184" s="118">
        <v>24.844000000000001</v>
      </c>
      <c r="AT184" s="118">
        <v>22.466999999999999</v>
      </c>
      <c r="AU184" s="118">
        <v>20.193000000000001</v>
      </c>
      <c r="AV184" s="118">
        <v>19.288</v>
      </c>
      <c r="AW184" s="118">
        <v>14.423999999999999</v>
      </c>
      <c r="AX184" s="118">
        <v>16.954999999999998</v>
      </c>
      <c r="AY184" s="118">
        <v>10.061</v>
      </c>
      <c r="AZ184" s="118">
        <v>11.983000000000001</v>
      </c>
      <c r="BA184" s="118">
        <v>7.9160000000000004</v>
      </c>
      <c r="BB184" s="118">
        <v>3.8820000000000001</v>
      </c>
      <c r="BC184" s="118">
        <v>3.7269999999999999</v>
      </c>
      <c r="BD184" s="118">
        <v>2.3860000000000001</v>
      </c>
      <c r="BE184" s="118">
        <v>2.7450000000000001</v>
      </c>
      <c r="BF184" s="118">
        <v>0.70599999999999996</v>
      </c>
      <c r="BG184" s="118">
        <v>0.56399999999999995</v>
      </c>
      <c r="BH184" s="118">
        <v>0.46800000000000003</v>
      </c>
      <c r="BI184" s="118">
        <v>0.153</v>
      </c>
      <c r="BJ184" s="118">
        <v>0</v>
      </c>
      <c r="BK184" s="118">
        <v>0</v>
      </c>
      <c r="BL184" s="118">
        <v>0</v>
      </c>
      <c r="BM184" s="118">
        <v>0</v>
      </c>
      <c r="BN184" s="118">
        <v>0</v>
      </c>
      <c r="BO184" s="118">
        <v>0</v>
      </c>
    </row>
    <row r="185" spans="1:67">
      <c r="A185" s="117" t="s">
        <v>4710</v>
      </c>
      <c r="B185" s="118">
        <v>0</v>
      </c>
      <c r="C185" s="118">
        <v>0</v>
      </c>
      <c r="D185" s="118">
        <v>0</v>
      </c>
      <c r="E185" s="118">
        <v>0</v>
      </c>
      <c r="F185" s="118">
        <v>0</v>
      </c>
      <c r="G185" s="118">
        <v>0</v>
      </c>
      <c r="H185" s="118">
        <v>0</v>
      </c>
      <c r="I185" s="118">
        <v>0</v>
      </c>
      <c r="J185" s="118">
        <v>0</v>
      </c>
      <c r="K185" s="118">
        <v>0</v>
      </c>
      <c r="L185" s="118">
        <v>0</v>
      </c>
      <c r="M185" s="118">
        <v>0</v>
      </c>
      <c r="N185" s="118">
        <v>0</v>
      </c>
      <c r="O185" s="118">
        <v>0</v>
      </c>
      <c r="P185" s="118">
        <v>0</v>
      </c>
      <c r="Q185" s="118">
        <v>0</v>
      </c>
      <c r="R185" s="118">
        <v>0</v>
      </c>
      <c r="S185" s="118">
        <v>0</v>
      </c>
      <c r="T185" s="118">
        <v>0.36</v>
      </c>
      <c r="U185" s="118">
        <v>0.24399999999999999</v>
      </c>
      <c r="V185" s="118">
        <v>2.1360000000000001</v>
      </c>
      <c r="W185" s="118">
        <v>3.1219999999999999</v>
      </c>
      <c r="X185" s="118">
        <v>5.351</v>
      </c>
      <c r="Y185" s="118">
        <v>9.7040000000000006</v>
      </c>
      <c r="Z185" s="118">
        <v>8.5640000000000001</v>
      </c>
      <c r="AA185" s="118">
        <v>7.1440000000000001</v>
      </c>
      <c r="AB185" s="118">
        <v>12.741</v>
      </c>
      <c r="AC185" s="118">
        <v>10.611000000000001</v>
      </c>
      <c r="AD185" s="118">
        <v>11.839</v>
      </c>
      <c r="AE185" s="118">
        <v>13.045</v>
      </c>
      <c r="AF185" s="118">
        <v>19.690000000000001</v>
      </c>
      <c r="AG185" s="118">
        <v>15.788</v>
      </c>
      <c r="AH185" s="118">
        <v>18.518000000000001</v>
      </c>
      <c r="AI185" s="118">
        <v>23.446000000000002</v>
      </c>
      <c r="AJ185" s="118">
        <v>19.228999999999999</v>
      </c>
      <c r="AK185" s="118">
        <v>25.007000000000001</v>
      </c>
      <c r="AL185" s="118">
        <v>22.367000000000001</v>
      </c>
      <c r="AM185" s="118">
        <v>33.902000000000001</v>
      </c>
      <c r="AN185" s="118">
        <v>31.617000000000001</v>
      </c>
      <c r="AO185" s="118">
        <v>36.783000000000001</v>
      </c>
      <c r="AP185" s="118">
        <v>27.012</v>
      </c>
      <c r="AQ185" s="118">
        <v>36.113999999999997</v>
      </c>
      <c r="AR185" s="118">
        <v>36.972000000000001</v>
      </c>
      <c r="AS185" s="118">
        <v>30.67</v>
      </c>
      <c r="AT185" s="118">
        <v>26.654</v>
      </c>
      <c r="AU185" s="118">
        <v>22.65</v>
      </c>
      <c r="AV185" s="118">
        <v>22.367999999999999</v>
      </c>
      <c r="AW185" s="118">
        <v>17.204999999999998</v>
      </c>
      <c r="AX185" s="118">
        <v>21.417000000000002</v>
      </c>
      <c r="AY185" s="118">
        <v>16.128</v>
      </c>
      <c r="AZ185" s="118">
        <v>21.1</v>
      </c>
      <c r="BA185" s="118">
        <v>14.887</v>
      </c>
      <c r="BB185" s="118">
        <v>9.6709999999999994</v>
      </c>
      <c r="BC185" s="118">
        <v>8.0030000000000001</v>
      </c>
      <c r="BD185" s="118">
        <v>6.798</v>
      </c>
      <c r="BE185" s="118">
        <v>8.3330000000000002</v>
      </c>
      <c r="BF185" s="118">
        <v>3.7109999999999999</v>
      </c>
      <c r="BG185" s="118">
        <v>3.7360000000000002</v>
      </c>
      <c r="BH185" s="118">
        <v>2.1320000000000001</v>
      </c>
      <c r="BI185" s="118">
        <v>0.82399999999999995</v>
      </c>
      <c r="BJ185" s="118">
        <v>0</v>
      </c>
      <c r="BK185" s="118">
        <v>0</v>
      </c>
      <c r="BL185" s="118">
        <v>0</v>
      </c>
      <c r="BM185" s="118">
        <v>0</v>
      </c>
      <c r="BN185" s="118">
        <v>0</v>
      </c>
      <c r="BO185" s="118">
        <v>0</v>
      </c>
    </row>
    <row r="186" spans="1:67">
      <c r="A186" s="117" t="s">
        <v>4711</v>
      </c>
      <c r="B186" s="118">
        <v>0</v>
      </c>
      <c r="C186" s="118">
        <v>0</v>
      </c>
      <c r="D186" s="118">
        <v>0</v>
      </c>
      <c r="E186" s="118">
        <v>0</v>
      </c>
      <c r="F186" s="118">
        <v>0</v>
      </c>
      <c r="G186" s="118">
        <v>0</v>
      </c>
      <c r="H186" s="118">
        <v>0</v>
      </c>
      <c r="I186" s="118">
        <v>0</v>
      </c>
      <c r="J186" s="118">
        <v>0</v>
      </c>
      <c r="K186" s="118">
        <v>0</v>
      </c>
      <c r="L186" s="118">
        <v>0</v>
      </c>
      <c r="M186" s="118">
        <v>0</v>
      </c>
      <c r="N186" s="118">
        <v>0</v>
      </c>
      <c r="O186" s="118">
        <v>0</v>
      </c>
      <c r="P186" s="118">
        <v>0</v>
      </c>
      <c r="Q186" s="118">
        <v>0</v>
      </c>
      <c r="R186" s="118">
        <v>0</v>
      </c>
      <c r="S186" s="118">
        <v>0</v>
      </c>
      <c r="T186" s="118">
        <v>0</v>
      </c>
      <c r="U186" s="118">
        <v>0</v>
      </c>
      <c r="V186" s="118">
        <v>0</v>
      </c>
      <c r="W186" s="118">
        <v>0.64500000000000002</v>
      </c>
      <c r="X186" s="118">
        <v>1.839</v>
      </c>
      <c r="Y186" s="118">
        <v>1.8320000000000001</v>
      </c>
      <c r="Z186" s="118">
        <v>0.89600000000000002</v>
      </c>
      <c r="AA186" s="118">
        <v>1.7210000000000001</v>
      </c>
      <c r="AB186" s="118">
        <v>3.52</v>
      </c>
      <c r="AC186" s="118">
        <v>2.4649999999999999</v>
      </c>
      <c r="AD186" s="118">
        <v>2.992</v>
      </c>
      <c r="AE186" s="118">
        <v>3.0760000000000001</v>
      </c>
      <c r="AF186" s="118">
        <v>3.802</v>
      </c>
      <c r="AG186" s="118">
        <v>5.4290000000000003</v>
      </c>
      <c r="AH186" s="118">
        <v>4.3940000000000001</v>
      </c>
      <c r="AI186" s="118">
        <v>6.9080000000000004</v>
      </c>
      <c r="AJ186" s="118">
        <v>5.4630000000000001</v>
      </c>
      <c r="AK186" s="118">
        <v>8.7669999999999995</v>
      </c>
      <c r="AL186" s="118">
        <v>7.6079999999999997</v>
      </c>
      <c r="AM186" s="118">
        <v>10.778</v>
      </c>
      <c r="AN186" s="118">
        <v>10.786</v>
      </c>
      <c r="AO186" s="118">
        <v>16.452000000000002</v>
      </c>
      <c r="AP186" s="118">
        <v>16.434999999999999</v>
      </c>
      <c r="AQ186" s="118">
        <v>19.690000000000001</v>
      </c>
      <c r="AR186" s="118">
        <v>20.219000000000001</v>
      </c>
      <c r="AS186" s="118">
        <v>23.231999999999999</v>
      </c>
      <c r="AT186" s="118">
        <v>20.167000000000002</v>
      </c>
      <c r="AU186" s="118">
        <v>17.960999999999999</v>
      </c>
      <c r="AV186" s="118">
        <v>19.928000000000001</v>
      </c>
      <c r="AW186" s="118">
        <v>12.680999999999999</v>
      </c>
      <c r="AX186" s="118">
        <v>16.399999999999999</v>
      </c>
      <c r="AY186" s="118">
        <v>16.484999999999999</v>
      </c>
      <c r="AZ186" s="118">
        <v>19.712</v>
      </c>
      <c r="BA186" s="118">
        <v>16.77</v>
      </c>
      <c r="BB186" s="118">
        <v>11.615</v>
      </c>
      <c r="BC186" s="118">
        <v>6.6890000000000001</v>
      </c>
      <c r="BD186" s="118">
        <v>9.5589999999999993</v>
      </c>
      <c r="BE186" s="118">
        <v>8.5760000000000005</v>
      </c>
      <c r="BF186" s="118">
        <v>5.0670000000000002</v>
      </c>
      <c r="BG186" s="118">
        <v>4.4720000000000004</v>
      </c>
      <c r="BH186" s="118">
        <v>2.653</v>
      </c>
      <c r="BI186" s="118">
        <v>0.94499999999999995</v>
      </c>
      <c r="BJ186" s="118">
        <v>0</v>
      </c>
      <c r="BK186" s="118">
        <v>0</v>
      </c>
      <c r="BL186" s="118">
        <v>0</v>
      </c>
      <c r="BM186" s="118">
        <v>0</v>
      </c>
      <c r="BN186" s="118">
        <v>0</v>
      </c>
      <c r="BO186" s="118">
        <v>0</v>
      </c>
    </row>
    <row r="187" spans="1:67">
      <c r="A187" s="119" t="s">
        <v>4712</v>
      </c>
      <c r="B187" s="120">
        <v>0</v>
      </c>
      <c r="C187" s="120">
        <v>0</v>
      </c>
      <c r="D187" s="120">
        <v>0</v>
      </c>
      <c r="E187" s="120">
        <v>0</v>
      </c>
      <c r="F187" s="120">
        <v>0</v>
      </c>
      <c r="G187" s="120">
        <v>0</v>
      </c>
      <c r="H187" s="120">
        <v>0</v>
      </c>
      <c r="I187" s="120">
        <v>0</v>
      </c>
      <c r="J187" s="120">
        <v>0</v>
      </c>
      <c r="K187" s="120">
        <v>0</v>
      </c>
      <c r="L187" s="120">
        <v>0</v>
      </c>
      <c r="M187" s="120">
        <v>0</v>
      </c>
      <c r="N187" s="120">
        <v>0</v>
      </c>
      <c r="O187" s="120">
        <v>0</v>
      </c>
      <c r="P187" s="120">
        <v>0</v>
      </c>
      <c r="Q187" s="120">
        <v>0</v>
      </c>
      <c r="R187" s="120">
        <v>0</v>
      </c>
      <c r="S187" s="120">
        <v>0</v>
      </c>
      <c r="T187" s="120">
        <v>0</v>
      </c>
      <c r="U187" s="120">
        <v>0</v>
      </c>
      <c r="V187" s="120">
        <v>0</v>
      </c>
      <c r="W187" s="120">
        <v>0.39200000000000002</v>
      </c>
      <c r="X187" s="120">
        <v>0.53400000000000003</v>
      </c>
      <c r="Y187" s="120">
        <v>0.55000000000000004</v>
      </c>
      <c r="Z187" s="120">
        <v>0.33800000000000002</v>
      </c>
      <c r="AA187" s="120">
        <v>0.35899999999999999</v>
      </c>
      <c r="AB187" s="120">
        <v>0.64300000000000002</v>
      </c>
      <c r="AC187" s="120">
        <v>0</v>
      </c>
      <c r="AD187" s="120">
        <v>0.30399999999999999</v>
      </c>
      <c r="AE187" s="120">
        <v>0.186</v>
      </c>
      <c r="AF187" s="120">
        <v>0.35299999999999998</v>
      </c>
      <c r="AG187" s="120">
        <v>0.48699999999999999</v>
      </c>
      <c r="AH187" s="120">
        <v>0.89200000000000002</v>
      </c>
      <c r="AI187" s="120">
        <v>0.49199999999999999</v>
      </c>
      <c r="AJ187" s="120">
        <v>0.80800000000000005</v>
      </c>
      <c r="AK187" s="120">
        <v>1.099</v>
      </c>
      <c r="AL187" s="120">
        <v>1.0069999999999999</v>
      </c>
      <c r="AM187" s="120">
        <v>0.78500000000000003</v>
      </c>
      <c r="AN187" s="120">
        <v>1.633</v>
      </c>
      <c r="AO187" s="120">
        <v>2.903</v>
      </c>
      <c r="AP187" s="120">
        <v>3.516</v>
      </c>
      <c r="AQ187" s="120">
        <v>3.5049999999999999</v>
      </c>
      <c r="AR187" s="120">
        <v>3.5569999999999999</v>
      </c>
      <c r="AS187" s="120">
        <v>4.141</v>
      </c>
      <c r="AT187" s="120">
        <v>4.3170000000000002</v>
      </c>
      <c r="AU187" s="120">
        <v>5.49</v>
      </c>
      <c r="AV187" s="120">
        <v>3.9460000000000002</v>
      </c>
      <c r="AW187" s="120">
        <v>1.6339999999999999</v>
      </c>
      <c r="AX187" s="120">
        <v>3.9289999999999998</v>
      </c>
      <c r="AY187" s="120">
        <v>3.742</v>
      </c>
      <c r="AZ187" s="120">
        <v>3.6779999999999999</v>
      </c>
      <c r="BA187" s="120">
        <v>2.5640000000000001</v>
      </c>
      <c r="BB187" s="120">
        <v>1.4390000000000001</v>
      </c>
      <c r="BC187" s="120">
        <v>1.821</v>
      </c>
      <c r="BD187" s="120">
        <v>0.97699999999999998</v>
      </c>
      <c r="BE187" s="120">
        <v>1.4059999999999999</v>
      </c>
      <c r="BF187" s="120">
        <v>0.63700000000000001</v>
      </c>
      <c r="BG187" s="120">
        <v>0.32400000000000001</v>
      </c>
      <c r="BH187" s="120">
        <v>0.46100000000000002</v>
      </c>
      <c r="BI187" s="120">
        <v>0.153</v>
      </c>
      <c r="BJ187" s="120">
        <v>0</v>
      </c>
      <c r="BK187" s="120">
        <v>0</v>
      </c>
      <c r="BL187" s="120">
        <v>0</v>
      </c>
      <c r="BM187" s="120">
        <v>0</v>
      </c>
      <c r="BN187" s="120">
        <v>0</v>
      </c>
      <c r="BO187" s="120">
        <v>0</v>
      </c>
    </row>
    <row r="189" spans="1:67">
      <c r="A189" s="110" t="s">
        <v>4544</v>
      </c>
      <c r="B189" s="111" t="s">
        <v>4731</v>
      </c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  <c r="BI189" s="112"/>
      <c r="BJ189" s="112"/>
      <c r="BK189" s="112"/>
      <c r="BL189" s="112"/>
      <c r="BM189" s="112"/>
      <c r="BN189" s="112"/>
      <c r="BO189" s="112"/>
    </row>
    <row r="190" spans="1:67">
      <c r="A190" s="113" t="s">
        <v>3410</v>
      </c>
      <c r="B190" s="114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  <c r="BI190" s="112"/>
      <c r="BJ190" s="112"/>
      <c r="BK190" s="112"/>
      <c r="BL190" s="112"/>
      <c r="BM190" s="112"/>
      <c r="BN190" s="112"/>
      <c r="BO190" s="112"/>
    </row>
    <row r="191" spans="1:67">
      <c r="A191" s="115" t="s">
        <v>4705</v>
      </c>
      <c r="B191" s="115">
        <v>-25</v>
      </c>
      <c r="C191" s="115">
        <v>-24</v>
      </c>
      <c r="D191" s="115">
        <v>-23</v>
      </c>
      <c r="E191" s="115">
        <v>-22</v>
      </c>
      <c r="F191" s="115">
        <v>-21</v>
      </c>
      <c r="G191" s="115">
        <v>-20</v>
      </c>
      <c r="H191" s="115">
        <v>-19</v>
      </c>
      <c r="I191" s="115">
        <v>-18</v>
      </c>
      <c r="J191" s="115">
        <v>-17</v>
      </c>
      <c r="K191" s="115">
        <v>-16</v>
      </c>
      <c r="L191" s="115">
        <v>-15</v>
      </c>
      <c r="M191" s="115">
        <v>-14</v>
      </c>
      <c r="N191" s="115">
        <v>-13</v>
      </c>
      <c r="O191" s="115">
        <v>-12</v>
      </c>
      <c r="P191" s="115">
        <v>-11</v>
      </c>
      <c r="Q191" s="115">
        <v>-10</v>
      </c>
      <c r="R191" s="115">
        <v>-9</v>
      </c>
      <c r="S191" s="115">
        <v>-8</v>
      </c>
      <c r="T191" s="115">
        <v>-7</v>
      </c>
      <c r="U191" s="115">
        <v>-6</v>
      </c>
      <c r="V191" s="115">
        <v>-5</v>
      </c>
      <c r="W191" s="115">
        <v>-4</v>
      </c>
      <c r="X191" s="115">
        <v>-3</v>
      </c>
      <c r="Y191" s="115">
        <v>-2</v>
      </c>
      <c r="Z191" s="115">
        <v>-1</v>
      </c>
      <c r="AA191" s="115">
        <v>0</v>
      </c>
      <c r="AB191" s="115">
        <v>1</v>
      </c>
      <c r="AC191" s="115">
        <v>2</v>
      </c>
      <c r="AD191" s="115">
        <v>3</v>
      </c>
      <c r="AE191" s="115">
        <v>4</v>
      </c>
      <c r="AF191" s="115">
        <v>5</v>
      </c>
      <c r="AG191" s="115">
        <v>6</v>
      </c>
      <c r="AH191" s="115">
        <v>7</v>
      </c>
      <c r="AI191" s="115">
        <v>8</v>
      </c>
      <c r="AJ191" s="115">
        <v>9</v>
      </c>
      <c r="AK191" s="115">
        <v>10</v>
      </c>
      <c r="AL191" s="115">
        <v>11</v>
      </c>
      <c r="AM191" s="115">
        <v>12</v>
      </c>
      <c r="AN191" s="115">
        <v>13</v>
      </c>
      <c r="AO191" s="115">
        <v>14</v>
      </c>
      <c r="AP191" s="115">
        <v>15</v>
      </c>
      <c r="AQ191" s="115">
        <v>16</v>
      </c>
      <c r="AR191" s="115">
        <v>17</v>
      </c>
      <c r="AS191" s="115">
        <v>18</v>
      </c>
      <c r="AT191" s="115">
        <v>19</v>
      </c>
      <c r="AU191" s="115">
        <v>20</v>
      </c>
      <c r="AV191" s="115">
        <v>21</v>
      </c>
      <c r="AW191" s="115">
        <v>22</v>
      </c>
      <c r="AX191" s="115">
        <v>23</v>
      </c>
      <c r="AY191" s="115">
        <v>24</v>
      </c>
      <c r="AZ191" s="115">
        <v>25</v>
      </c>
      <c r="BA191" s="115">
        <v>26</v>
      </c>
      <c r="BB191" s="115">
        <v>27</v>
      </c>
      <c r="BC191" s="115">
        <v>28</v>
      </c>
      <c r="BD191" s="115">
        <v>29</v>
      </c>
      <c r="BE191" s="115">
        <v>30</v>
      </c>
      <c r="BF191" s="115">
        <v>31</v>
      </c>
      <c r="BG191" s="115">
        <v>32</v>
      </c>
      <c r="BH191" s="115">
        <v>33</v>
      </c>
      <c r="BI191" s="115">
        <v>34</v>
      </c>
      <c r="BJ191" s="115">
        <v>35</v>
      </c>
      <c r="BK191" s="115">
        <v>36</v>
      </c>
      <c r="BL191" s="115">
        <v>37</v>
      </c>
      <c r="BM191" s="115">
        <v>38</v>
      </c>
      <c r="BN191" s="115">
        <v>39</v>
      </c>
      <c r="BO191" s="115">
        <v>40</v>
      </c>
    </row>
    <row r="192" spans="1:67">
      <c r="A192" s="116" t="s">
        <v>4706</v>
      </c>
      <c r="B192" s="116">
        <v>0</v>
      </c>
      <c r="C192" s="116">
        <v>0</v>
      </c>
      <c r="D192" s="116">
        <v>0</v>
      </c>
      <c r="E192" s="116">
        <v>0</v>
      </c>
      <c r="F192" s="116">
        <v>0</v>
      </c>
      <c r="G192" s="116">
        <v>0</v>
      </c>
      <c r="H192" s="116">
        <v>0</v>
      </c>
      <c r="I192" s="116">
        <v>0</v>
      </c>
      <c r="J192" s="116">
        <v>0</v>
      </c>
      <c r="K192" s="116">
        <v>0</v>
      </c>
      <c r="L192" s="116">
        <v>0</v>
      </c>
      <c r="M192" s="116">
        <v>0</v>
      </c>
      <c r="N192" s="116">
        <v>0</v>
      </c>
      <c r="O192" s="116">
        <v>0</v>
      </c>
      <c r="P192" s="116">
        <v>0</v>
      </c>
      <c r="Q192" s="116">
        <v>0</v>
      </c>
      <c r="R192" s="116">
        <v>0</v>
      </c>
      <c r="S192" s="116">
        <v>0</v>
      </c>
      <c r="T192" s="116">
        <v>3</v>
      </c>
      <c r="U192" s="116">
        <v>10</v>
      </c>
      <c r="V192" s="116">
        <v>23</v>
      </c>
      <c r="W192" s="116">
        <v>47</v>
      </c>
      <c r="X192" s="116">
        <v>75</v>
      </c>
      <c r="Y192" s="116">
        <v>120</v>
      </c>
      <c r="Z192" s="116">
        <v>206</v>
      </c>
      <c r="AA192" s="116">
        <v>234</v>
      </c>
      <c r="AB192" s="116">
        <v>301</v>
      </c>
      <c r="AC192" s="116">
        <v>323</v>
      </c>
      <c r="AD192" s="116">
        <v>287</v>
      </c>
      <c r="AE192" s="116">
        <v>275</v>
      </c>
      <c r="AF192" s="116">
        <v>262</v>
      </c>
      <c r="AG192" s="116">
        <v>311</v>
      </c>
      <c r="AH192" s="116">
        <v>337</v>
      </c>
      <c r="AI192" s="116">
        <v>347</v>
      </c>
      <c r="AJ192" s="116">
        <v>399</v>
      </c>
      <c r="AK192" s="116">
        <v>337</v>
      </c>
      <c r="AL192" s="116">
        <v>334</v>
      </c>
      <c r="AM192" s="116">
        <v>326</v>
      </c>
      <c r="AN192" s="116">
        <v>373</v>
      </c>
      <c r="AO192" s="116">
        <v>393</v>
      </c>
      <c r="AP192" s="116">
        <v>320</v>
      </c>
      <c r="AQ192" s="116">
        <v>346</v>
      </c>
      <c r="AR192" s="116">
        <v>339</v>
      </c>
      <c r="AS192" s="116">
        <v>312</v>
      </c>
      <c r="AT192" s="116">
        <v>309</v>
      </c>
      <c r="AU192" s="116">
        <v>342</v>
      </c>
      <c r="AV192" s="116">
        <v>294</v>
      </c>
      <c r="AW192" s="116">
        <v>245</v>
      </c>
      <c r="AX192" s="116">
        <v>199</v>
      </c>
      <c r="AY192" s="116">
        <v>170</v>
      </c>
      <c r="AZ192" s="116">
        <v>152</v>
      </c>
      <c r="BA192" s="116">
        <v>110</v>
      </c>
      <c r="BB192" s="116">
        <v>121</v>
      </c>
      <c r="BC192" s="116">
        <v>93</v>
      </c>
      <c r="BD192" s="116">
        <v>65</v>
      </c>
      <c r="BE192" s="116">
        <v>16</v>
      </c>
      <c r="BF192" s="116">
        <v>4</v>
      </c>
      <c r="BG192" s="116">
        <v>0</v>
      </c>
      <c r="BH192" s="116">
        <v>0</v>
      </c>
      <c r="BI192" s="116">
        <v>0</v>
      </c>
      <c r="BJ192" s="116">
        <v>0</v>
      </c>
      <c r="BK192" s="116">
        <v>0</v>
      </c>
      <c r="BL192" s="116">
        <v>0</v>
      </c>
      <c r="BM192" s="116">
        <v>0</v>
      </c>
      <c r="BN192" s="116">
        <v>0</v>
      </c>
      <c r="BO192" s="116">
        <v>0</v>
      </c>
    </row>
    <row r="193" spans="1:67">
      <c r="A193" s="117" t="s">
        <v>4707</v>
      </c>
      <c r="B193" s="117">
        <v>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48</v>
      </c>
      <c r="Y193" s="117">
        <v>24</v>
      </c>
      <c r="Z193" s="117">
        <v>96</v>
      </c>
      <c r="AA193" s="117">
        <v>216</v>
      </c>
      <c r="AB193" s="117">
        <v>336</v>
      </c>
      <c r="AC193" s="117">
        <v>384</v>
      </c>
      <c r="AD193" s="117">
        <v>288</v>
      </c>
      <c r="AE193" s="117">
        <v>480</v>
      </c>
      <c r="AF193" s="117">
        <v>264</v>
      </c>
      <c r="AG193" s="117">
        <v>264</v>
      </c>
      <c r="AH193" s="117">
        <v>456</v>
      </c>
      <c r="AI193" s="117">
        <v>456</v>
      </c>
      <c r="AJ193" s="117">
        <v>360</v>
      </c>
      <c r="AK193" s="117">
        <v>192</v>
      </c>
      <c r="AL193" s="117">
        <v>360</v>
      </c>
      <c r="AM193" s="117">
        <v>240</v>
      </c>
      <c r="AN193" s="117">
        <v>432</v>
      </c>
      <c r="AO193" s="117">
        <v>264</v>
      </c>
      <c r="AP193" s="117">
        <v>360</v>
      </c>
      <c r="AQ193" s="117">
        <v>408</v>
      </c>
      <c r="AR193" s="117">
        <v>456</v>
      </c>
      <c r="AS193" s="117">
        <v>312</v>
      </c>
      <c r="AT193" s="117">
        <v>360</v>
      </c>
      <c r="AU193" s="117">
        <v>264</v>
      </c>
      <c r="AV193" s="117">
        <v>264</v>
      </c>
      <c r="AW193" s="117">
        <v>480</v>
      </c>
      <c r="AX193" s="117">
        <v>336</v>
      </c>
      <c r="AY193" s="117">
        <v>264</v>
      </c>
      <c r="AZ193" s="117">
        <v>96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</row>
    <row r="194" spans="1:67">
      <c r="A194" s="117" t="s">
        <v>4708</v>
      </c>
      <c r="B194" s="118">
        <v>0</v>
      </c>
      <c r="C194" s="118">
        <v>0</v>
      </c>
      <c r="D194" s="118">
        <v>0</v>
      </c>
      <c r="E194" s="118">
        <v>0</v>
      </c>
      <c r="F194" s="118">
        <v>0</v>
      </c>
      <c r="G194" s="118">
        <v>0</v>
      </c>
      <c r="H194" s="118">
        <v>0</v>
      </c>
      <c r="I194" s="118">
        <v>0</v>
      </c>
      <c r="J194" s="118">
        <v>0</v>
      </c>
      <c r="K194" s="118">
        <v>0</v>
      </c>
      <c r="L194" s="118">
        <v>0</v>
      </c>
      <c r="M194" s="118">
        <v>0</v>
      </c>
      <c r="N194" s="118">
        <v>0</v>
      </c>
      <c r="O194" s="118">
        <v>0</v>
      </c>
      <c r="P194" s="118">
        <v>0</v>
      </c>
      <c r="Q194" s="118">
        <v>0</v>
      </c>
      <c r="R194" s="118">
        <v>0</v>
      </c>
      <c r="S194" s="118">
        <v>0</v>
      </c>
      <c r="T194" s="118">
        <v>0</v>
      </c>
      <c r="U194" s="118">
        <v>0</v>
      </c>
      <c r="V194" s="118">
        <v>0</v>
      </c>
      <c r="W194" s="118">
        <v>0</v>
      </c>
      <c r="X194" s="118">
        <v>0.185</v>
      </c>
      <c r="Y194" s="118">
        <v>0.38600000000000001</v>
      </c>
      <c r="Z194" s="118">
        <v>1.0529999999999999</v>
      </c>
      <c r="AA194" s="118">
        <v>1.4039999999999999</v>
      </c>
      <c r="AB194" s="118">
        <v>2.7360000000000002</v>
      </c>
      <c r="AC194" s="118">
        <v>5.9420000000000002</v>
      </c>
      <c r="AD194" s="118">
        <v>8.5259999999999998</v>
      </c>
      <c r="AE194" s="118">
        <v>11.446</v>
      </c>
      <c r="AF194" s="118">
        <v>13.821999999999999</v>
      </c>
      <c r="AG194" s="118">
        <v>14.333</v>
      </c>
      <c r="AH194" s="118">
        <v>17.651</v>
      </c>
      <c r="AI194" s="118">
        <v>19.399999999999999</v>
      </c>
      <c r="AJ194" s="118">
        <v>22.686</v>
      </c>
      <c r="AK194" s="118">
        <v>22.332999999999998</v>
      </c>
      <c r="AL194" s="118">
        <v>33.975999999999999</v>
      </c>
      <c r="AM194" s="118">
        <v>32.405000000000001</v>
      </c>
      <c r="AN194" s="118">
        <v>29.378</v>
      </c>
      <c r="AO194" s="118">
        <v>37.256999999999998</v>
      </c>
      <c r="AP194" s="118">
        <v>37.119</v>
      </c>
      <c r="AQ194" s="118">
        <v>38.637999999999998</v>
      </c>
      <c r="AR194" s="118">
        <v>40.064999999999998</v>
      </c>
      <c r="AS194" s="118">
        <v>44.845999999999997</v>
      </c>
      <c r="AT194" s="118">
        <v>51.646999999999998</v>
      </c>
      <c r="AU194" s="118">
        <v>57.332000000000001</v>
      </c>
      <c r="AV194" s="118">
        <v>59.655000000000001</v>
      </c>
      <c r="AW194" s="118">
        <v>67.944999999999993</v>
      </c>
      <c r="AX194" s="118">
        <v>78.174000000000007</v>
      </c>
      <c r="AY194" s="118">
        <v>61.66</v>
      </c>
      <c r="AZ194" s="118">
        <v>61.1</v>
      </c>
      <c r="BA194" s="118">
        <v>54.527000000000001</v>
      </c>
      <c r="BB194" s="118">
        <v>62.469000000000001</v>
      </c>
      <c r="BC194" s="118">
        <v>51.606999999999999</v>
      </c>
      <c r="BD194" s="118">
        <v>37.152000000000001</v>
      </c>
      <c r="BE194" s="118">
        <v>10.282</v>
      </c>
      <c r="BF194" s="118">
        <v>2.39</v>
      </c>
      <c r="BG194" s="118">
        <v>0</v>
      </c>
      <c r="BH194" s="118">
        <v>0</v>
      </c>
      <c r="BI194" s="118">
        <v>0</v>
      </c>
      <c r="BJ194" s="118">
        <v>0</v>
      </c>
      <c r="BK194" s="118">
        <v>0</v>
      </c>
      <c r="BL194" s="118">
        <v>0</v>
      </c>
      <c r="BM194" s="118">
        <v>0</v>
      </c>
      <c r="BN194" s="118">
        <v>0</v>
      </c>
      <c r="BO194" s="118">
        <v>0</v>
      </c>
    </row>
    <row r="195" spans="1:67">
      <c r="A195" s="117" t="s">
        <v>4709</v>
      </c>
      <c r="B195" s="118">
        <v>0</v>
      </c>
      <c r="C195" s="118">
        <v>0</v>
      </c>
      <c r="D195" s="118">
        <v>0</v>
      </c>
      <c r="E195" s="118">
        <v>0</v>
      </c>
      <c r="F195" s="118">
        <v>0</v>
      </c>
      <c r="G195" s="118">
        <v>0</v>
      </c>
      <c r="H195" s="118">
        <v>0</v>
      </c>
      <c r="I195" s="118">
        <v>0</v>
      </c>
      <c r="J195" s="118">
        <v>0</v>
      </c>
      <c r="K195" s="118">
        <v>0</v>
      </c>
      <c r="L195" s="118">
        <v>0</v>
      </c>
      <c r="M195" s="118">
        <v>0</v>
      </c>
      <c r="N195" s="118">
        <v>0</v>
      </c>
      <c r="O195" s="118">
        <v>0</v>
      </c>
      <c r="P195" s="118">
        <v>0</v>
      </c>
      <c r="Q195" s="118">
        <v>0</v>
      </c>
      <c r="R195" s="118">
        <v>0</v>
      </c>
      <c r="S195" s="118">
        <v>0</v>
      </c>
      <c r="T195" s="118">
        <v>0</v>
      </c>
      <c r="U195" s="118">
        <v>0</v>
      </c>
      <c r="V195" s="118">
        <v>0.57299999999999995</v>
      </c>
      <c r="W195" s="118">
        <v>0.23100000000000001</v>
      </c>
      <c r="X195" s="118">
        <v>1.0309999999999999</v>
      </c>
      <c r="Y195" s="118">
        <v>2.0630000000000002</v>
      </c>
      <c r="Z195" s="118">
        <v>2.9550000000000001</v>
      </c>
      <c r="AA195" s="118">
        <v>3.355</v>
      </c>
      <c r="AB195" s="118">
        <v>5.2549999999999999</v>
      </c>
      <c r="AC195" s="118">
        <v>8.0630000000000006</v>
      </c>
      <c r="AD195" s="118">
        <v>6.9619999999999997</v>
      </c>
      <c r="AE195" s="118">
        <v>8.2629999999999999</v>
      </c>
      <c r="AF195" s="118">
        <v>9.6530000000000005</v>
      </c>
      <c r="AG195" s="118">
        <v>10.478999999999999</v>
      </c>
      <c r="AH195" s="118">
        <v>8.1069999999999993</v>
      </c>
      <c r="AI195" s="118">
        <v>9.6839999999999993</v>
      </c>
      <c r="AJ195" s="118">
        <v>16.701000000000001</v>
      </c>
      <c r="AK195" s="118">
        <v>11.009</v>
      </c>
      <c r="AL195" s="118">
        <v>15.561</v>
      </c>
      <c r="AM195" s="118">
        <v>16.875</v>
      </c>
      <c r="AN195" s="118">
        <v>14.853</v>
      </c>
      <c r="AO195" s="118">
        <v>15.978</v>
      </c>
      <c r="AP195" s="118">
        <v>17.312999999999999</v>
      </c>
      <c r="AQ195" s="118">
        <v>20.896999999999998</v>
      </c>
      <c r="AR195" s="118">
        <v>20.666</v>
      </c>
      <c r="AS195" s="118">
        <v>20.065000000000001</v>
      </c>
      <c r="AT195" s="118">
        <v>25.832000000000001</v>
      </c>
      <c r="AU195" s="118">
        <v>24.74</v>
      </c>
      <c r="AV195" s="118">
        <v>28.111999999999998</v>
      </c>
      <c r="AW195" s="118">
        <v>28.331</v>
      </c>
      <c r="AX195" s="118">
        <v>26.274000000000001</v>
      </c>
      <c r="AY195" s="118">
        <v>21.181000000000001</v>
      </c>
      <c r="AZ195" s="118">
        <v>20.422000000000001</v>
      </c>
      <c r="BA195" s="118">
        <v>15.58</v>
      </c>
      <c r="BB195" s="118">
        <v>12.486000000000001</v>
      </c>
      <c r="BC195" s="118">
        <v>6.4569999999999999</v>
      </c>
      <c r="BD195" s="118">
        <v>1.6879999999999999</v>
      </c>
      <c r="BE195" s="118">
        <v>0.32500000000000001</v>
      </c>
      <c r="BF195" s="118">
        <v>0</v>
      </c>
      <c r="BG195" s="118">
        <v>0</v>
      </c>
      <c r="BH195" s="118">
        <v>0</v>
      </c>
      <c r="BI195" s="118">
        <v>0</v>
      </c>
      <c r="BJ195" s="118">
        <v>0</v>
      </c>
      <c r="BK195" s="118">
        <v>0</v>
      </c>
      <c r="BL195" s="118">
        <v>0</v>
      </c>
      <c r="BM195" s="118">
        <v>0</v>
      </c>
      <c r="BN195" s="118">
        <v>0</v>
      </c>
      <c r="BO195" s="118">
        <v>0</v>
      </c>
    </row>
    <row r="196" spans="1:67">
      <c r="A196" s="117" t="s">
        <v>4710</v>
      </c>
      <c r="B196" s="118">
        <v>0</v>
      </c>
      <c r="C196" s="118">
        <v>0</v>
      </c>
      <c r="D196" s="118">
        <v>0</v>
      </c>
      <c r="E196" s="118">
        <v>0</v>
      </c>
      <c r="F196" s="118">
        <v>0</v>
      </c>
      <c r="G196" s="118">
        <v>0</v>
      </c>
      <c r="H196" s="118">
        <v>0</v>
      </c>
      <c r="I196" s="118">
        <v>0</v>
      </c>
      <c r="J196" s="118">
        <v>0</v>
      </c>
      <c r="K196" s="118">
        <v>0</v>
      </c>
      <c r="L196" s="118">
        <v>0</v>
      </c>
      <c r="M196" s="118">
        <v>0</v>
      </c>
      <c r="N196" s="118">
        <v>0</v>
      </c>
      <c r="O196" s="118">
        <v>0</v>
      </c>
      <c r="P196" s="118">
        <v>0</v>
      </c>
      <c r="Q196" s="118">
        <v>0</v>
      </c>
      <c r="R196" s="118">
        <v>0</v>
      </c>
      <c r="S196" s="118">
        <v>0</v>
      </c>
      <c r="T196" s="118">
        <v>0</v>
      </c>
      <c r="U196" s="118">
        <v>0</v>
      </c>
      <c r="V196" s="118">
        <v>0.36499999999999999</v>
      </c>
      <c r="W196" s="118">
        <v>0.20300000000000001</v>
      </c>
      <c r="X196" s="118">
        <v>1.1279999999999999</v>
      </c>
      <c r="Y196" s="118">
        <v>2.1309999999999998</v>
      </c>
      <c r="Z196" s="118">
        <v>2.9910000000000001</v>
      </c>
      <c r="AA196" s="118">
        <v>3.7959999999999998</v>
      </c>
      <c r="AB196" s="118">
        <v>7.4820000000000002</v>
      </c>
      <c r="AC196" s="118">
        <v>14.125999999999999</v>
      </c>
      <c r="AD196" s="118">
        <v>17.28</v>
      </c>
      <c r="AE196" s="118">
        <v>21.1</v>
      </c>
      <c r="AF196" s="118">
        <v>26.428999999999998</v>
      </c>
      <c r="AG196" s="118">
        <v>20.597000000000001</v>
      </c>
      <c r="AH196" s="118">
        <v>27.901</v>
      </c>
      <c r="AI196" s="118">
        <v>31.652000000000001</v>
      </c>
      <c r="AJ196" s="118">
        <v>33.837000000000003</v>
      </c>
      <c r="AK196" s="118">
        <v>29.247</v>
      </c>
      <c r="AL196" s="118">
        <v>39.728999999999999</v>
      </c>
      <c r="AM196" s="118">
        <v>33.482999999999997</v>
      </c>
      <c r="AN196" s="118">
        <v>29.577000000000002</v>
      </c>
      <c r="AO196" s="118">
        <v>33.021000000000001</v>
      </c>
      <c r="AP196" s="118">
        <v>28.291</v>
      </c>
      <c r="AQ196" s="118">
        <v>28.204000000000001</v>
      </c>
      <c r="AR196" s="118">
        <v>28.373999999999999</v>
      </c>
      <c r="AS196" s="118">
        <v>30.361999999999998</v>
      </c>
      <c r="AT196" s="118">
        <v>32.423999999999999</v>
      </c>
      <c r="AU196" s="118">
        <v>34.433</v>
      </c>
      <c r="AV196" s="118">
        <v>30.867999999999999</v>
      </c>
      <c r="AW196" s="118">
        <v>35.463000000000001</v>
      </c>
      <c r="AX196" s="118">
        <v>42.616</v>
      </c>
      <c r="AY196" s="118">
        <v>33.67</v>
      </c>
      <c r="AZ196" s="118">
        <v>33.645000000000003</v>
      </c>
      <c r="BA196" s="118">
        <v>28.530999999999999</v>
      </c>
      <c r="BB196" s="118">
        <v>33.942999999999998</v>
      </c>
      <c r="BC196" s="118">
        <v>26.727</v>
      </c>
      <c r="BD196" s="118">
        <v>18.701000000000001</v>
      </c>
      <c r="BE196" s="118">
        <v>5.7519999999999998</v>
      </c>
      <c r="BF196" s="118">
        <v>1.3480000000000001</v>
      </c>
      <c r="BG196" s="118">
        <v>0</v>
      </c>
      <c r="BH196" s="118">
        <v>0</v>
      </c>
      <c r="BI196" s="118">
        <v>0</v>
      </c>
      <c r="BJ196" s="118">
        <v>0</v>
      </c>
      <c r="BK196" s="118">
        <v>0</v>
      </c>
      <c r="BL196" s="118">
        <v>0</v>
      </c>
      <c r="BM196" s="118">
        <v>0</v>
      </c>
      <c r="BN196" s="118">
        <v>0</v>
      </c>
      <c r="BO196" s="118">
        <v>0</v>
      </c>
    </row>
    <row r="197" spans="1:67">
      <c r="A197" s="117" t="s">
        <v>4711</v>
      </c>
      <c r="B197" s="118">
        <v>0</v>
      </c>
      <c r="C197" s="118">
        <v>0</v>
      </c>
      <c r="D197" s="118">
        <v>0</v>
      </c>
      <c r="E197" s="118">
        <v>0</v>
      </c>
      <c r="F197" s="118">
        <v>0</v>
      </c>
      <c r="G197" s="118">
        <v>0</v>
      </c>
      <c r="H197" s="118">
        <v>0</v>
      </c>
      <c r="I197" s="118">
        <v>0</v>
      </c>
      <c r="J197" s="118">
        <v>0</v>
      </c>
      <c r="K197" s="118">
        <v>0</v>
      </c>
      <c r="L197" s="118">
        <v>0</v>
      </c>
      <c r="M197" s="118">
        <v>0</v>
      </c>
      <c r="N197" s="118">
        <v>0</v>
      </c>
      <c r="O197" s="118">
        <v>0</v>
      </c>
      <c r="P197" s="118">
        <v>0</v>
      </c>
      <c r="Q197" s="118">
        <v>0</v>
      </c>
      <c r="R197" s="118">
        <v>0</v>
      </c>
      <c r="S197" s="118">
        <v>0</v>
      </c>
      <c r="T197" s="118">
        <v>0</v>
      </c>
      <c r="U197" s="118">
        <v>0</v>
      </c>
      <c r="V197" s="118">
        <v>0</v>
      </c>
      <c r="W197" s="118">
        <v>0</v>
      </c>
      <c r="X197" s="118">
        <v>0</v>
      </c>
      <c r="Y197" s="118">
        <v>0</v>
      </c>
      <c r="Z197" s="118">
        <v>0</v>
      </c>
      <c r="AA197" s="118">
        <v>0</v>
      </c>
      <c r="AB197" s="118">
        <v>0</v>
      </c>
      <c r="AC197" s="118">
        <v>1.399</v>
      </c>
      <c r="AD197" s="118">
        <v>3.758</v>
      </c>
      <c r="AE197" s="118">
        <v>3.1720000000000002</v>
      </c>
      <c r="AF197" s="118">
        <v>6.806</v>
      </c>
      <c r="AG197" s="118">
        <v>4.4859999999999998</v>
      </c>
      <c r="AH197" s="118">
        <v>7.758</v>
      </c>
      <c r="AI197" s="118">
        <v>9.7080000000000002</v>
      </c>
      <c r="AJ197" s="118">
        <v>8.9749999999999996</v>
      </c>
      <c r="AK197" s="118">
        <v>8.843</v>
      </c>
      <c r="AL197" s="118">
        <v>15.292999999999999</v>
      </c>
      <c r="AM197" s="118">
        <v>12.688000000000001</v>
      </c>
      <c r="AN197" s="118">
        <v>14.14</v>
      </c>
      <c r="AO197" s="118">
        <v>16.036000000000001</v>
      </c>
      <c r="AP197" s="118">
        <v>16.102</v>
      </c>
      <c r="AQ197" s="118">
        <v>18.649000000000001</v>
      </c>
      <c r="AR197" s="118">
        <v>14.993</v>
      </c>
      <c r="AS197" s="118">
        <v>17.716999999999999</v>
      </c>
      <c r="AT197" s="118">
        <v>17.032</v>
      </c>
      <c r="AU197" s="118">
        <v>20.741</v>
      </c>
      <c r="AV197" s="118">
        <v>24.550999999999998</v>
      </c>
      <c r="AW197" s="118">
        <v>31.951000000000001</v>
      </c>
      <c r="AX197" s="118">
        <v>35.572000000000003</v>
      </c>
      <c r="AY197" s="118">
        <v>29.283999999999999</v>
      </c>
      <c r="AZ197" s="118">
        <v>27.596</v>
      </c>
      <c r="BA197" s="118">
        <v>25.123000000000001</v>
      </c>
      <c r="BB197" s="118">
        <v>35.125</v>
      </c>
      <c r="BC197" s="118">
        <v>34.28</v>
      </c>
      <c r="BD197" s="118">
        <v>31.027000000000001</v>
      </c>
      <c r="BE197" s="118">
        <v>7.9219999999999997</v>
      </c>
      <c r="BF197" s="118">
        <v>2.1280000000000001</v>
      </c>
      <c r="BG197" s="118">
        <v>0</v>
      </c>
      <c r="BH197" s="118">
        <v>0</v>
      </c>
      <c r="BI197" s="118">
        <v>0</v>
      </c>
      <c r="BJ197" s="118">
        <v>0</v>
      </c>
      <c r="BK197" s="118">
        <v>0</v>
      </c>
      <c r="BL197" s="118">
        <v>0</v>
      </c>
      <c r="BM197" s="118">
        <v>0</v>
      </c>
      <c r="BN197" s="118">
        <v>0</v>
      </c>
      <c r="BO197" s="118">
        <v>0</v>
      </c>
    </row>
    <row r="198" spans="1:67">
      <c r="A198" s="119" t="s">
        <v>4712</v>
      </c>
      <c r="B198" s="120">
        <v>0</v>
      </c>
      <c r="C198" s="120">
        <v>0</v>
      </c>
      <c r="D198" s="120">
        <v>0</v>
      </c>
      <c r="E198" s="120">
        <v>0</v>
      </c>
      <c r="F198" s="120">
        <v>0</v>
      </c>
      <c r="G198" s="120">
        <v>0</v>
      </c>
      <c r="H198" s="120">
        <v>0</v>
      </c>
      <c r="I198" s="120">
        <v>0</v>
      </c>
      <c r="J198" s="120">
        <v>0</v>
      </c>
      <c r="K198" s="120">
        <v>0</v>
      </c>
      <c r="L198" s="120">
        <v>0</v>
      </c>
      <c r="M198" s="120">
        <v>0</v>
      </c>
      <c r="N198" s="120">
        <v>0</v>
      </c>
      <c r="O198" s="120">
        <v>0</v>
      </c>
      <c r="P198" s="120">
        <v>0</v>
      </c>
      <c r="Q198" s="120">
        <v>0</v>
      </c>
      <c r="R198" s="120">
        <v>0</v>
      </c>
      <c r="S198" s="120">
        <v>0</v>
      </c>
      <c r="T198" s="120">
        <v>0</v>
      </c>
      <c r="U198" s="120">
        <v>0</v>
      </c>
      <c r="V198" s="120">
        <v>0</v>
      </c>
      <c r="W198" s="120">
        <v>0</v>
      </c>
      <c r="X198" s="120">
        <v>0</v>
      </c>
      <c r="Y198" s="120">
        <v>0</v>
      </c>
      <c r="Z198" s="120">
        <v>0</v>
      </c>
      <c r="AA198" s="120">
        <v>0</v>
      </c>
      <c r="AB198" s="120">
        <v>0</v>
      </c>
      <c r="AC198" s="120">
        <v>0</v>
      </c>
      <c r="AD198" s="120">
        <v>0</v>
      </c>
      <c r="AE198" s="120">
        <v>0</v>
      </c>
      <c r="AF198" s="120">
        <v>0</v>
      </c>
      <c r="AG198" s="120">
        <v>0</v>
      </c>
      <c r="AH198" s="120">
        <v>0.151</v>
      </c>
      <c r="AI198" s="120">
        <v>0</v>
      </c>
      <c r="AJ198" s="120">
        <v>0</v>
      </c>
      <c r="AK198" s="120">
        <v>0.36799999999999999</v>
      </c>
      <c r="AL198" s="120">
        <v>0.18</v>
      </c>
      <c r="AM198" s="120">
        <v>0.63900000000000001</v>
      </c>
      <c r="AN198" s="120">
        <v>0.313</v>
      </c>
      <c r="AO198" s="120">
        <v>0.315</v>
      </c>
      <c r="AP198" s="120">
        <v>0.314</v>
      </c>
      <c r="AQ198" s="120">
        <v>0.313</v>
      </c>
      <c r="AR198" s="120">
        <v>0.35099999999999998</v>
      </c>
      <c r="AS198" s="120">
        <v>0.96199999999999997</v>
      </c>
      <c r="AT198" s="120">
        <v>0.77800000000000002</v>
      </c>
      <c r="AU198" s="120">
        <v>0.93600000000000005</v>
      </c>
      <c r="AV198" s="120">
        <v>3.3919999999999999</v>
      </c>
      <c r="AW198" s="120">
        <v>2.5139999999999998</v>
      </c>
      <c r="AX198" s="120">
        <v>3.9969999999999999</v>
      </c>
      <c r="AY198" s="120">
        <v>2.6859999999999999</v>
      </c>
      <c r="AZ198" s="120">
        <v>2.7869999999999999</v>
      </c>
      <c r="BA198" s="120">
        <v>3.7829999999999999</v>
      </c>
      <c r="BB198" s="120">
        <v>3.2719999999999998</v>
      </c>
      <c r="BC198" s="120">
        <v>2.964</v>
      </c>
      <c r="BD198" s="120">
        <v>0.91900000000000004</v>
      </c>
      <c r="BE198" s="120">
        <v>0.314</v>
      </c>
      <c r="BF198" s="120">
        <v>0</v>
      </c>
      <c r="BG198" s="120">
        <v>0</v>
      </c>
      <c r="BH198" s="120">
        <v>0</v>
      </c>
      <c r="BI198" s="120">
        <v>0</v>
      </c>
      <c r="BJ198" s="120">
        <v>0</v>
      </c>
      <c r="BK198" s="120">
        <v>0</v>
      </c>
      <c r="BL198" s="120">
        <v>0</v>
      </c>
      <c r="BM198" s="120">
        <v>0</v>
      </c>
      <c r="BN198" s="120">
        <v>0</v>
      </c>
      <c r="BO198" s="120">
        <v>0</v>
      </c>
    </row>
    <row r="200" spans="1:67">
      <c r="A200" s="110" t="s">
        <v>4544</v>
      </c>
      <c r="B200" s="111" t="s">
        <v>4732</v>
      </c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2"/>
      <c r="BK200" s="112"/>
      <c r="BL200" s="112"/>
      <c r="BM200" s="112"/>
      <c r="BN200" s="112"/>
      <c r="BO200" s="112"/>
    </row>
    <row r="201" spans="1:67">
      <c r="A201" s="113" t="s">
        <v>4194</v>
      </c>
      <c r="B201" s="114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  <c r="BI201" s="112"/>
      <c r="BJ201" s="112"/>
      <c r="BK201" s="112"/>
      <c r="BL201" s="112"/>
      <c r="BM201" s="112"/>
      <c r="BN201" s="112"/>
      <c r="BO201" s="112"/>
    </row>
    <row r="202" spans="1:67">
      <c r="A202" s="115" t="s">
        <v>4705</v>
      </c>
      <c r="B202" s="115">
        <v>-25</v>
      </c>
      <c r="C202" s="115">
        <v>-24</v>
      </c>
      <c r="D202" s="115">
        <v>-23</v>
      </c>
      <c r="E202" s="115">
        <v>-22</v>
      </c>
      <c r="F202" s="115">
        <v>-21</v>
      </c>
      <c r="G202" s="115">
        <v>-20</v>
      </c>
      <c r="H202" s="115">
        <v>-19</v>
      </c>
      <c r="I202" s="115">
        <v>-18</v>
      </c>
      <c r="J202" s="115">
        <v>-17</v>
      </c>
      <c r="K202" s="115">
        <v>-16</v>
      </c>
      <c r="L202" s="115">
        <v>-15</v>
      </c>
      <c r="M202" s="115">
        <v>-14</v>
      </c>
      <c r="N202" s="115">
        <v>-13</v>
      </c>
      <c r="O202" s="115">
        <v>-12</v>
      </c>
      <c r="P202" s="115">
        <v>-11</v>
      </c>
      <c r="Q202" s="115">
        <v>-10</v>
      </c>
      <c r="R202" s="115">
        <v>-9</v>
      </c>
      <c r="S202" s="115">
        <v>-8</v>
      </c>
      <c r="T202" s="115">
        <v>-7</v>
      </c>
      <c r="U202" s="115">
        <v>-6</v>
      </c>
      <c r="V202" s="115">
        <v>-5</v>
      </c>
      <c r="W202" s="115">
        <v>-4</v>
      </c>
      <c r="X202" s="115">
        <v>-3</v>
      </c>
      <c r="Y202" s="115">
        <v>-2</v>
      </c>
      <c r="Z202" s="115">
        <v>-1</v>
      </c>
      <c r="AA202" s="115">
        <v>0</v>
      </c>
      <c r="AB202" s="115">
        <v>1</v>
      </c>
      <c r="AC202" s="115">
        <v>2</v>
      </c>
      <c r="AD202" s="115">
        <v>3</v>
      </c>
      <c r="AE202" s="115">
        <v>4</v>
      </c>
      <c r="AF202" s="115">
        <v>5</v>
      </c>
      <c r="AG202" s="115">
        <v>6</v>
      </c>
      <c r="AH202" s="115">
        <v>7</v>
      </c>
      <c r="AI202" s="115">
        <v>8</v>
      </c>
      <c r="AJ202" s="115">
        <v>9</v>
      </c>
      <c r="AK202" s="115">
        <v>10</v>
      </c>
      <c r="AL202" s="115">
        <v>11</v>
      </c>
      <c r="AM202" s="115">
        <v>12</v>
      </c>
      <c r="AN202" s="115">
        <v>13</v>
      </c>
      <c r="AO202" s="115">
        <v>14</v>
      </c>
      <c r="AP202" s="115">
        <v>15</v>
      </c>
      <c r="AQ202" s="115">
        <v>16</v>
      </c>
      <c r="AR202" s="115">
        <v>17</v>
      </c>
      <c r="AS202" s="115">
        <v>18</v>
      </c>
      <c r="AT202" s="115">
        <v>19</v>
      </c>
      <c r="AU202" s="115">
        <v>20</v>
      </c>
      <c r="AV202" s="115">
        <v>21</v>
      </c>
      <c r="AW202" s="115">
        <v>22</v>
      </c>
      <c r="AX202" s="115">
        <v>23</v>
      </c>
      <c r="AY202" s="115">
        <v>24</v>
      </c>
      <c r="AZ202" s="115">
        <v>25</v>
      </c>
      <c r="BA202" s="115">
        <v>26</v>
      </c>
      <c r="BB202" s="115">
        <v>27</v>
      </c>
      <c r="BC202" s="115">
        <v>28</v>
      </c>
      <c r="BD202" s="115">
        <v>29</v>
      </c>
      <c r="BE202" s="115">
        <v>30</v>
      </c>
      <c r="BF202" s="115">
        <v>31</v>
      </c>
      <c r="BG202" s="115">
        <v>32</v>
      </c>
      <c r="BH202" s="115">
        <v>33</v>
      </c>
      <c r="BI202" s="115">
        <v>34</v>
      </c>
      <c r="BJ202" s="115">
        <v>35</v>
      </c>
      <c r="BK202" s="115">
        <v>36</v>
      </c>
      <c r="BL202" s="115">
        <v>37</v>
      </c>
      <c r="BM202" s="115">
        <v>38</v>
      </c>
      <c r="BN202" s="115">
        <v>39</v>
      </c>
      <c r="BO202" s="115">
        <v>40</v>
      </c>
    </row>
    <row r="203" spans="1:67">
      <c r="A203" s="116" t="s">
        <v>4706</v>
      </c>
      <c r="B203" s="116">
        <v>0</v>
      </c>
      <c r="C203" s="116">
        <v>0</v>
      </c>
      <c r="D203" s="116">
        <v>0</v>
      </c>
      <c r="E203" s="116">
        <v>0</v>
      </c>
      <c r="F203" s="116">
        <v>0</v>
      </c>
      <c r="G203" s="116">
        <v>0</v>
      </c>
      <c r="H203" s="116">
        <v>0</v>
      </c>
      <c r="I203" s="116">
        <v>0</v>
      </c>
      <c r="J203" s="116">
        <v>5</v>
      </c>
      <c r="K203" s="116">
        <v>3</v>
      </c>
      <c r="L203" s="116">
        <v>4</v>
      </c>
      <c r="M203" s="116">
        <v>6</v>
      </c>
      <c r="N203" s="116">
        <v>13</v>
      </c>
      <c r="O203" s="116">
        <v>20</v>
      </c>
      <c r="P203" s="116">
        <v>25</v>
      </c>
      <c r="Q203" s="116">
        <v>50</v>
      </c>
      <c r="R203" s="116">
        <v>44</v>
      </c>
      <c r="S203" s="116">
        <v>86</v>
      </c>
      <c r="T203" s="116">
        <v>67</v>
      </c>
      <c r="U203" s="116">
        <v>90</v>
      </c>
      <c r="V203" s="116">
        <v>173</v>
      </c>
      <c r="W203" s="116">
        <v>206</v>
      </c>
      <c r="X203" s="116">
        <v>217</v>
      </c>
      <c r="Y203" s="116">
        <v>283</v>
      </c>
      <c r="Z203" s="116">
        <v>411</v>
      </c>
      <c r="AA203" s="116">
        <v>364</v>
      </c>
      <c r="AB203" s="116">
        <v>437</v>
      </c>
      <c r="AC203" s="116">
        <v>476</v>
      </c>
      <c r="AD203" s="116">
        <v>390</v>
      </c>
      <c r="AE203" s="116">
        <v>400</v>
      </c>
      <c r="AF203" s="116">
        <v>464</v>
      </c>
      <c r="AG203" s="116">
        <v>371</v>
      </c>
      <c r="AH203" s="116">
        <v>436</v>
      </c>
      <c r="AI203" s="116">
        <v>407</v>
      </c>
      <c r="AJ203" s="116">
        <v>414</v>
      </c>
      <c r="AK203" s="116">
        <v>427</v>
      </c>
      <c r="AL203" s="116">
        <v>385</v>
      </c>
      <c r="AM203" s="116">
        <v>325</v>
      </c>
      <c r="AN203" s="116">
        <v>308</v>
      </c>
      <c r="AO203" s="116">
        <v>274</v>
      </c>
      <c r="AP203" s="116">
        <v>223</v>
      </c>
      <c r="AQ203" s="116">
        <v>198</v>
      </c>
      <c r="AR203" s="116">
        <v>141</v>
      </c>
      <c r="AS203" s="116">
        <v>144</v>
      </c>
      <c r="AT203" s="116">
        <v>117</v>
      </c>
      <c r="AU203" s="116">
        <v>98</v>
      </c>
      <c r="AV203" s="116">
        <v>71</v>
      </c>
      <c r="AW203" s="116">
        <v>75</v>
      </c>
      <c r="AX203" s="116">
        <v>55</v>
      </c>
      <c r="AY203" s="116">
        <v>27</v>
      </c>
      <c r="AZ203" s="116">
        <v>14</v>
      </c>
      <c r="BA203" s="116">
        <v>9</v>
      </c>
      <c r="BB203" s="116">
        <v>6</v>
      </c>
      <c r="BC203" s="116">
        <v>1</v>
      </c>
      <c r="BD203" s="116">
        <v>0</v>
      </c>
      <c r="BE203" s="116">
        <v>0</v>
      </c>
      <c r="BF203" s="116">
        <v>0</v>
      </c>
      <c r="BG203" s="116">
        <v>0</v>
      </c>
      <c r="BH203" s="116">
        <v>0</v>
      </c>
      <c r="BI203" s="116">
        <v>0</v>
      </c>
      <c r="BJ203" s="116">
        <v>0</v>
      </c>
      <c r="BK203" s="116">
        <v>0</v>
      </c>
      <c r="BL203" s="116">
        <v>0</v>
      </c>
      <c r="BM203" s="116">
        <v>0</v>
      </c>
      <c r="BN203" s="116">
        <v>0</v>
      </c>
      <c r="BO203" s="116">
        <v>0</v>
      </c>
    </row>
    <row r="204" spans="1:67">
      <c r="A204" s="117" t="s">
        <v>4707</v>
      </c>
      <c r="B204" s="117">
        <v>0</v>
      </c>
      <c r="C204" s="117">
        <v>0</v>
      </c>
      <c r="D204" s="117">
        <v>0</v>
      </c>
      <c r="E204" s="117">
        <v>0</v>
      </c>
      <c r="F204" s="117">
        <v>0</v>
      </c>
      <c r="G204" s="117">
        <v>0</v>
      </c>
      <c r="H204" s="117">
        <v>0</v>
      </c>
      <c r="I204" s="117">
        <v>0</v>
      </c>
      <c r="J204" s="117">
        <v>0</v>
      </c>
      <c r="K204" s="117">
        <v>0</v>
      </c>
      <c r="L204" s="117">
        <v>0</v>
      </c>
      <c r="M204" s="117">
        <v>0</v>
      </c>
      <c r="N204" s="117">
        <v>24</v>
      </c>
      <c r="O204" s="117">
        <v>24</v>
      </c>
      <c r="P204" s="117">
        <v>0</v>
      </c>
      <c r="Q204" s="117">
        <v>48</v>
      </c>
      <c r="R204" s="117">
        <v>48</v>
      </c>
      <c r="S204" s="117">
        <v>72</v>
      </c>
      <c r="T204" s="117">
        <v>48</v>
      </c>
      <c r="U204" s="117">
        <v>144</v>
      </c>
      <c r="V204" s="117">
        <v>120</v>
      </c>
      <c r="W204" s="117">
        <v>120</v>
      </c>
      <c r="X204" s="117">
        <v>264</v>
      </c>
      <c r="Y204" s="117">
        <v>240</v>
      </c>
      <c r="Z204" s="117">
        <v>216</v>
      </c>
      <c r="AA204" s="117">
        <v>576</v>
      </c>
      <c r="AB204" s="117">
        <v>528</v>
      </c>
      <c r="AC204" s="117">
        <v>408</v>
      </c>
      <c r="AD204" s="117">
        <v>480</v>
      </c>
      <c r="AE204" s="117">
        <v>408</v>
      </c>
      <c r="AF204" s="117">
        <v>408</v>
      </c>
      <c r="AG204" s="117">
        <v>360</v>
      </c>
      <c r="AH204" s="117">
        <v>504</v>
      </c>
      <c r="AI204" s="117">
        <v>408</v>
      </c>
      <c r="AJ204" s="117">
        <v>384</v>
      </c>
      <c r="AK204" s="117">
        <v>504</v>
      </c>
      <c r="AL204" s="117">
        <v>408</v>
      </c>
      <c r="AM204" s="117">
        <v>264</v>
      </c>
      <c r="AN204" s="117">
        <v>264</v>
      </c>
      <c r="AO204" s="117">
        <v>336</v>
      </c>
      <c r="AP204" s="117">
        <v>216</v>
      </c>
      <c r="AQ204" s="117">
        <v>216</v>
      </c>
      <c r="AR204" s="117">
        <v>312</v>
      </c>
      <c r="AS204" s="117">
        <v>240</v>
      </c>
      <c r="AT204" s="117">
        <v>72</v>
      </c>
      <c r="AU204" s="117">
        <v>48</v>
      </c>
      <c r="AV204" s="117">
        <v>48</v>
      </c>
      <c r="AW204" s="117">
        <v>0</v>
      </c>
      <c r="AX204" s="117">
        <v>0</v>
      </c>
      <c r="AY204" s="117">
        <v>0</v>
      </c>
      <c r="AZ204" s="117">
        <v>0</v>
      </c>
      <c r="BA204" s="117">
        <v>0</v>
      </c>
      <c r="BB204" s="117">
        <v>0</v>
      </c>
      <c r="BC204" s="117">
        <v>0</v>
      </c>
      <c r="BD204" s="117">
        <v>0</v>
      </c>
      <c r="BE204" s="117">
        <v>0</v>
      </c>
      <c r="BF204" s="117">
        <v>0</v>
      </c>
      <c r="BG204" s="117">
        <v>0</v>
      </c>
      <c r="BH204" s="117">
        <v>0</v>
      </c>
      <c r="BI204" s="117">
        <v>0</v>
      </c>
      <c r="BJ204" s="117">
        <v>0</v>
      </c>
      <c r="BK204" s="117">
        <v>0</v>
      </c>
      <c r="BL204" s="117">
        <v>0</v>
      </c>
      <c r="BM204" s="117">
        <v>0</v>
      </c>
      <c r="BN204" s="117">
        <v>0</v>
      </c>
      <c r="BO204" s="117">
        <v>0</v>
      </c>
    </row>
    <row r="205" spans="1:67">
      <c r="A205" s="117" t="s">
        <v>4708</v>
      </c>
      <c r="B205" s="118">
        <v>0</v>
      </c>
      <c r="C205" s="118">
        <v>0</v>
      </c>
      <c r="D205" s="118">
        <v>0</v>
      </c>
      <c r="E205" s="118">
        <v>0</v>
      </c>
      <c r="F205" s="118">
        <v>0</v>
      </c>
      <c r="G205" s="118">
        <v>0</v>
      </c>
      <c r="H205" s="118">
        <v>0</v>
      </c>
      <c r="I205" s="118">
        <v>0</v>
      </c>
      <c r="J205" s="118">
        <v>0</v>
      </c>
      <c r="K205" s="118">
        <v>0</v>
      </c>
      <c r="L205" s="118">
        <v>0.16</v>
      </c>
      <c r="M205" s="118">
        <v>0.30599999999999999</v>
      </c>
      <c r="N205" s="118">
        <v>0</v>
      </c>
      <c r="O205" s="118">
        <v>0.57999999999999996</v>
      </c>
      <c r="P205" s="118">
        <v>1.1459999999999999</v>
      </c>
      <c r="Q205" s="118">
        <v>3.2959999999999998</v>
      </c>
      <c r="R205" s="118">
        <v>3.4940000000000002</v>
      </c>
      <c r="S205" s="118">
        <v>2.544</v>
      </c>
      <c r="T205" s="118">
        <v>4.4870000000000001</v>
      </c>
      <c r="U205" s="118">
        <v>4.4050000000000002</v>
      </c>
      <c r="V205" s="118">
        <v>6.7569999999999997</v>
      </c>
      <c r="W205" s="118">
        <v>13.209</v>
      </c>
      <c r="X205" s="118">
        <v>10.111000000000001</v>
      </c>
      <c r="Y205" s="118">
        <v>8.9949999999999992</v>
      </c>
      <c r="Z205" s="118">
        <v>14.776</v>
      </c>
      <c r="AA205" s="118">
        <v>16.108000000000001</v>
      </c>
      <c r="AB205" s="118">
        <v>26.050999999999998</v>
      </c>
      <c r="AC205" s="118">
        <v>31.359000000000002</v>
      </c>
      <c r="AD205" s="118">
        <v>27.914000000000001</v>
      </c>
      <c r="AE205" s="118">
        <v>29.323</v>
      </c>
      <c r="AF205" s="118">
        <v>44.9</v>
      </c>
      <c r="AG205" s="118">
        <v>44.887999999999998</v>
      </c>
      <c r="AH205" s="118">
        <v>54.042000000000002</v>
      </c>
      <c r="AI205" s="118">
        <v>50.247</v>
      </c>
      <c r="AJ205" s="118">
        <v>69.436999999999998</v>
      </c>
      <c r="AK205" s="118">
        <v>76.078999999999994</v>
      </c>
      <c r="AL205" s="118">
        <v>66.742999999999995</v>
      </c>
      <c r="AM205" s="118">
        <v>66.944000000000003</v>
      </c>
      <c r="AN205" s="118">
        <v>59.417999999999999</v>
      </c>
      <c r="AO205" s="118">
        <v>62.997</v>
      </c>
      <c r="AP205" s="118">
        <v>66.611999999999995</v>
      </c>
      <c r="AQ205" s="118">
        <v>56.648000000000003</v>
      </c>
      <c r="AR205" s="118">
        <v>43.866999999999997</v>
      </c>
      <c r="AS205" s="118">
        <v>51.826000000000001</v>
      </c>
      <c r="AT205" s="118">
        <v>55.305</v>
      </c>
      <c r="AU205" s="118">
        <v>47.412999999999997</v>
      </c>
      <c r="AV205" s="118">
        <v>36.74</v>
      </c>
      <c r="AW205" s="118">
        <v>41.87</v>
      </c>
      <c r="AX205" s="118">
        <v>35.101999999999997</v>
      </c>
      <c r="AY205" s="118">
        <v>16.628</v>
      </c>
      <c r="AZ205" s="118">
        <v>9.3550000000000004</v>
      </c>
      <c r="BA205" s="118">
        <v>6.7009999999999996</v>
      </c>
      <c r="BB205" s="118">
        <v>3.7559999999999998</v>
      </c>
      <c r="BC205" s="118">
        <v>0.71399999999999997</v>
      </c>
      <c r="BD205" s="118">
        <v>0</v>
      </c>
      <c r="BE205" s="118">
        <v>0</v>
      </c>
      <c r="BF205" s="118">
        <v>0</v>
      </c>
      <c r="BG205" s="118">
        <v>0</v>
      </c>
      <c r="BH205" s="118">
        <v>0</v>
      </c>
      <c r="BI205" s="118">
        <v>0</v>
      </c>
      <c r="BJ205" s="118">
        <v>0</v>
      </c>
      <c r="BK205" s="118">
        <v>0</v>
      </c>
      <c r="BL205" s="118">
        <v>0</v>
      </c>
      <c r="BM205" s="118">
        <v>0</v>
      </c>
      <c r="BN205" s="118">
        <v>0</v>
      </c>
      <c r="BO205" s="118">
        <v>0</v>
      </c>
    </row>
    <row r="206" spans="1:67">
      <c r="A206" s="117" t="s">
        <v>4709</v>
      </c>
      <c r="B206" s="118">
        <v>0</v>
      </c>
      <c r="C206" s="118">
        <v>0</v>
      </c>
      <c r="D206" s="118">
        <v>0</v>
      </c>
      <c r="E206" s="118">
        <v>0</v>
      </c>
      <c r="F206" s="118">
        <v>0</v>
      </c>
      <c r="G206" s="118">
        <v>0</v>
      </c>
      <c r="H206" s="118">
        <v>0</v>
      </c>
      <c r="I206" s="118">
        <v>0</v>
      </c>
      <c r="J206" s="118">
        <v>0</v>
      </c>
      <c r="K206" s="118">
        <v>0</v>
      </c>
      <c r="L206" s="118">
        <v>0.60099999999999998</v>
      </c>
      <c r="M206" s="118">
        <v>0.63100000000000001</v>
      </c>
      <c r="N206" s="118">
        <v>0</v>
      </c>
      <c r="O206" s="118">
        <v>1.0409999999999999</v>
      </c>
      <c r="P206" s="118">
        <v>2.6859999999999999</v>
      </c>
      <c r="Q206" s="118">
        <v>3.5720000000000001</v>
      </c>
      <c r="R206" s="118">
        <v>2.048</v>
      </c>
      <c r="S206" s="118">
        <v>2.988</v>
      </c>
      <c r="T206" s="118">
        <v>5.117</v>
      </c>
      <c r="U206" s="118">
        <v>5.742</v>
      </c>
      <c r="V206" s="118">
        <v>8.0060000000000002</v>
      </c>
      <c r="W206" s="118">
        <v>8.702</v>
      </c>
      <c r="X206" s="118">
        <v>9.157</v>
      </c>
      <c r="Y206" s="118">
        <v>8.8179999999999996</v>
      </c>
      <c r="Z206" s="118">
        <v>11.936999999999999</v>
      </c>
      <c r="AA206" s="118">
        <v>13.443</v>
      </c>
      <c r="AB206" s="118">
        <v>18.204000000000001</v>
      </c>
      <c r="AC206" s="118">
        <v>26.452999999999999</v>
      </c>
      <c r="AD206" s="118">
        <v>24.978999999999999</v>
      </c>
      <c r="AE206" s="118">
        <v>30.349</v>
      </c>
      <c r="AF206" s="118">
        <v>33.180999999999997</v>
      </c>
      <c r="AG206" s="118">
        <v>35.515000000000001</v>
      </c>
      <c r="AH206" s="118">
        <v>33.659999999999997</v>
      </c>
      <c r="AI206" s="118">
        <v>33.249000000000002</v>
      </c>
      <c r="AJ206" s="118">
        <v>38.046999999999997</v>
      </c>
      <c r="AK206" s="118">
        <v>37.453000000000003</v>
      </c>
      <c r="AL206" s="118">
        <v>33.301000000000002</v>
      </c>
      <c r="AM206" s="118">
        <v>34.31</v>
      </c>
      <c r="AN206" s="118">
        <v>35.24</v>
      </c>
      <c r="AO206" s="118">
        <v>27.638999999999999</v>
      </c>
      <c r="AP206" s="118">
        <v>28.318000000000001</v>
      </c>
      <c r="AQ206" s="118">
        <v>25.396000000000001</v>
      </c>
      <c r="AR206" s="118">
        <v>24.946999999999999</v>
      </c>
      <c r="AS206" s="118">
        <v>20.241</v>
      </c>
      <c r="AT206" s="118">
        <v>18.988</v>
      </c>
      <c r="AU206" s="118">
        <v>13.427</v>
      </c>
      <c r="AV206" s="118">
        <v>7.0549999999999997</v>
      </c>
      <c r="AW206" s="118">
        <v>6.4459999999999997</v>
      </c>
      <c r="AX206" s="118">
        <v>5.0659999999999998</v>
      </c>
      <c r="AY206" s="118">
        <v>1.177</v>
      </c>
      <c r="AZ206" s="118">
        <v>1.1419999999999999</v>
      </c>
      <c r="BA206" s="118">
        <v>0.251</v>
      </c>
      <c r="BB206" s="118">
        <v>0.17599999999999999</v>
      </c>
      <c r="BC206" s="118">
        <v>0.15</v>
      </c>
      <c r="BD206" s="118">
        <v>0</v>
      </c>
      <c r="BE206" s="118">
        <v>0</v>
      </c>
      <c r="BF206" s="118">
        <v>0</v>
      </c>
      <c r="BG206" s="118">
        <v>0</v>
      </c>
      <c r="BH206" s="118">
        <v>0</v>
      </c>
      <c r="BI206" s="118">
        <v>0</v>
      </c>
      <c r="BJ206" s="118">
        <v>0</v>
      </c>
      <c r="BK206" s="118">
        <v>0</v>
      </c>
      <c r="BL206" s="118">
        <v>0</v>
      </c>
      <c r="BM206" s="118">
        <v>0</v>
      </c>
      <c r="BN206" s="118">
        <v>0</v>
      </c>
      <c r="BO206" s="118">
        <v>0</v>
      </c>
    </row>
    <row r="207" spans="1:67">
      <c r="A207" s="117" t="s">
        <v>4710</v>
      </c>
      <c r="B207" s="118">
        <v>0</v>
      </c>
      <c r="C207" s="118">
        <v>0</v>
      </c>
      <c r="D207" s="118">
        <v>0</v>
      </c>
      <c r="E207" s="118">
        <v>0</v>
      </c>
      <c r="F207" s="118">
        <v>0</v>
      </c>
      <c r="G207" s="118">
        <v>0</v>
      </c>
      <c r="H207" s="118">
        <v>0</v>
      </c>
      <c r="I207" s="118">
        <v>0</v>
      </c>
      <c r="J207" s="118">
        <v>0</v>
      </c>
      <c r="K207" s="118">
        <v>0</v>
      </c>
      <c r="L207" s="118">
        <v>0.501</v>
      </c>
      <c r="M207" s="118">
        <v>0.76500000000000001</v>
      </c>
      <c r="N207" s="118">
        <v>0</v>
      </c>
      <c r="O207" s="118">
        <v>1.397</v>
      </c>
      <c r="P207" s="118">
        <v>3.4289999999999998</v>
      </c>
      <c r="Q207" s="118">
        <v>7.5170000000000003</v>
      </c>
      <c r="R207" s="118">
        <v>7.6669999999999998</v>
      </c>
      <c r="S207" s="118">
        <v>5.8179999999999996</v>
      </c>
      <c r="T207" s="118">
        <v>10.009</v>
      </c>
      <c r="U207" s="118">
        <v>9.343</v>
      </c>
      <c r="V207" s="118">
        <v>14.395</v>
      </c>
      <c r="W207" s="118">
        <v>25.558</v>
      </c>
      <c r="X207" s="118">
        <v>16.02</v>
      </c>
      <c r="Y207" s="118">
        <v>10.911</v>
      </c>
      <c r="Z207" s="118">
        <v>20.704000000000001</v>
      </c>
      <c r="AA207" s="118">
        <v>27.184000000000001</v>
      </c>
      <c r="AB207" s="118">
        <v>39.911999999999999</v>
      </c>
      <c r="AC207" s="118">
        <v>47.412999999999997</v>
      </c>
      <c r="AD207" s="118">
        <v>47.713999999999999</v>
      </c>
      <c r="AE207" s="118">
        <v>56.078000000000003</v>
      </c>
      <c r="AF207" s="118">
        <v>68.587000000000003</v>
      </c>
      <c r="AG207" s="118">
        <v>66.234999999999999</v>
      </c>
      <c r="AH207" s="118">
        <v>64.239000000000004</v>
      </c>
      <c r="AI207" s="118">
        <v>44.399000000000001</v>
      </c>
      <c r="AJ207" s="118">
        <v>61.274000000000001</v>
      </c>
      <c r="AK207" s="118">
        <v>60.246000000000002</v>
      </c>
      <c r="AL207" s="118">
        <v>45.018000000000001</v>
      </c>
      <c r="AM207" s="118">
        <v>50.502000000000002</v>
      </c>
      <c r="AN207" s="118">
        <v>34.89</v>
      </c>
      <c r="AO207" s="118">
        <v>39.637</v>
      </c>
      <c r="AP207" s="118">
        <v>42.423000000000002</v>
      </c>
      <c r="AQ207" s="118">
        <v>34.426000000000002</v>
      </c>
      <c r="AR207" s="118">
        <v>25.52</v>
      </c>
      <c r="AS207" s="118">
        <v>31.817</v>
      </c>
      <c r="AT207" s="118">
        <v>32.561</v>
      </c>
      <c r="AU207" s="118">
        <v>28.481000000000002</v>
      </c>
      <c r="AV207" s="118">
        <v>20.324999999999999</v>
      </c>
      <c r="AW207" s="118">
        <v>22.286000000000001</v>
      </c>
      <c r="AX207" s="118">
        <v>19.045000000000002</v>
      </c>
      <c r="AY207" s="118">
        <v>9.6199999999999992</v>
      </c>
      <c r="AZ207" s="118">
        <v>5.0810000000000004</v>
      </c>
      <c r="BA207" s="118">
        <v>4.1609999999999996</v>
      </c>
      <c r="BB207" s="118">
        <v>2.3330000000000002</v>
      </c>
      <c r="BC207" s="118">
        <v>0.40600000000000003</v>
      </c>
      <c r="BD207" s="118">
        <v>0</v>
      </c>
      <c r="BE207" s="118">
        <v>0</v>
      </c>
      <c r="BF207" s="118">
        <v>0</v>
      </c>
      <c r="BG207" s="118">
        <v>0</v>
      </c>
      <c r="BH207" s="118">
        <v>0</v>
      </c>
      <c r="BI207" s="118">
        <v>0</v>
      </c>
      <c r="BJ207" s="118">
        <v>0</v>
      </c>
      <c r="BK207" s="118">
        <v>0</v>
      </c>
      <c r="BL207" s="118">
        <v>0</v>
      </c>
      <c r="BM207" s="118">
        <v>0</v>
      </c>
      <c r="BN207" s="118">
        <v>0</v>
      </c>
      <c r="BO207" s="118">
        <v>0</v>
      </c>
    </row>
    <row r="208" spans="1:67">
      <c r="A208" s="117" t="s">
        <v>4711</v>
      </c>
      <c r="B208" s="118">
        <v>0</v>
      </c>
      <c r="C208" s="118">
        <v>0</v>
      </c>
      <c r="D208" s="118">
        <v>0</v>
      </c>
      <c r="E208" s="118">
        <v>0</v>
      </c>
      <c r="F208" s="118">
        <v>0</v>
      </c>
      <c r="G208" s="118">
        <v>0</v>
      </c>
      <c r="H208" s="118">
        <v>0</v>
      </c>
      <c r="I208" s="118">
        <v>0</v>
      </c>
      <c r="J208" s="118">
        <v>0</v>
      </c>
      <c r="K208" s="118">
        <v>0</v>
      </c>
      <c r="L208" s="118">
        <v>0</v>
      </c>
      <c r="M208" s="118">
        <v>0</v>
      </c>
      <c r="N208" s="118">
        <v>0</v>
      </c>
      <c r="O208" s="118">
        <v>0.17100000000000001</v>
      </c>
      <c r="P208" s="118">
        <v>0.7</v>
      </c>
      <c r="Q208" s="118">
        <v>2.399</v>
      </c>
      <c r="R208" s="118">
        <v>3.0950000000000002</v>
      </c>
      <c r="S208" s="118">
        <v>2.5299999999999998</v>
      </c>
      <c r="T208" s="118">
        <v>3.3879999999999999</v>
      </c>
      <c r="U208" s="118">
        <v>2.294</v>
      </c>
      <c r="V208" s="118">
        <v>4.4930000000000003</v>
      </c>
      <c r="W208" s="118">
        <v>12.038</v>
      </c>
      <c r="X208" s="118">
        <v>5.91</v>
      </c>
      <c r="Y208" s="118">
        <v>2.6789999999999998</v>
      </c>
      <c r="Z208" s="118">
        <v>6.0609999999999999</v>
      </c>
      <c r="AA208" s="118">
        <v>10.347</v>
      </c>
      <c r="AB208" s="118">
        <v>17.931000000000001</v>
      </c>
      <c r="AC208" s="118">
        <v>13.609</v>
      </c>
      <c r="AD208" s="118">
        <v>12.164999999999999</v>
      </c>
      <c r="AE208" s="118">
        <v>16.515999999999998</v>
      </c>
      <c r="AF208" s="118">
        <v>23.866</v>
      </c>
      <c r="AG208" s="118">
        <v>25.905999999999999</v>
      </c>
      <c r="AH208" s="118">
        <v>25.173999999999999</v>
      </c>
      <c r="AI208" s="118">
        <v>16.838999999999999</v>
      </c>
      <c r="AJ208" s="118">
        <v>30.285</v>
      </c>
      <c r="AK208" s="118">
        <v>32.487000000000002</v>
      </c>
      <c r="AL208" s="118">
        <v>29.201000000000001</v>
      </c>
      <c r="AM208" s="118">
        <v>29.199000000000002</v>
      </c>
      <c r="AN208" s="118">
        <v>16.597999999999999</v>
      </c>
      <c r="AO208" s="118">
        <v>28.693999999999999</v>
      </c>
      <c r="AP208" s="118">
        <v>34.005000000000003</v>
      </c>
      <c r="AQ208" s="118">
        <v>26.402999999999999</v>
      </c>
      <c r="AR208" s="118">
        <v>15.085000000000001</v>
      </c>
      <c r="AS208" s="118">
        <v>24.859000000000002</v>
      </c>
      <c r="AT208" s="118">
        <v>26.805</v>
      </c>
      <c r="AU208" s="118">
        <v>22.544</v>
      </c>
      <c r="AV208" s="118">
        <v>21.637</v>
      </c>
      <c r="AW208" s="118">
        <v>26.791</v>
      </c>
      <c r="AX208" s="118">
        <v>21.006</v>
      </c>
      <c r="AY208" s="118">
        <v>9.5690000000000008</v>
      </c>
      <c r="AZ208" s="118">
        <v>4.7919999999999998</v>
      </c>
      <c r="BA208" s="118">
        <v>4.1609999999999996</v>
      </c>
      <c r="BB208" s="118">
        <v>2.9319999999999999</v>
      </c>
      <c r="BC208" s="118">
        <v>0.4</v>
      </c>
      <c r="BD208" s="118">
        <v>0</v>
      </c>
      <c r="BE208" s="118">
        <v>0</v>
      </c>
      <c r="BF208" s="118">
        <v>0</v>
      </c>
      <c r="BG208" s="118">
        <v>0</v>
      </c>
      <c r="BH208" s="118">
        <v>0</v>
      </c>
      <c r="BI208" s="118">
        <v>0</v>
      </c>
      <c r="BJ208" s="118">
        <v>0</v>
      </c>
      <c r="BK208" s="118">
        <v>0</v>
      </c>
      <c r="BL208" s="118">
        <v>0</v>
      </c>
      <c r="BM208" s="118">
        <v>0</v>
      </c>
      <c r="BN208" s="118">
        <v>0</v>
      </c>
      <c r="BO208" s="118">
        <v>0</v>
      </c>
    </row>
    <row r="209" spans="1:67">
      <c r="A209" s="119" t="s">
        <v>4712</v>
      </c>
      <c r="B209" s="120">
        <v>0</v>
      </c>
      <c r="C209" s="120">
        <v>0</v>
      </c>
      <c r="D209" s="120">
        <v>0</v>
      </c>
      <c r="E209" s="120">
        <v>0</v>
      </c>
      <c r="F209" s="120">
        <v>0</v>
      </c>
      <c r="G209" s="120">
        <v>0</v>
      </c>
      <c r="H209" s="120">
        <v>0</v>
      </c>
      <c r="I209" s="120">
        <v>0</v>
      </c>
      <c r="J209" s="120">
        <v>0</v>
      </c>
      <c r="K209" s="120">
        <v>0</v>
      </c>
      <c r="L209" s="120">
        <v>0</v>
      </c>
      <c r="M209" s="120">
        <v>0</v>
      </c>
      <c r="N209" s="120">
        <v>0</v>
      </c>
      <c r="O209" s="120">
        <v>0.17899999999999999</v>
      </c>
      <c r="P209" s="120">
        <v>0.20100000000000001</v>
      </c>
      <c r="Q209" s="120">
        <v>0.56799999999999995</v>
      </c>
      <c r="R209" s="120">
        <v>0.72799999999999998</v>
      </c>
      <c r="S209" s="120">
        <v>0.41799999999999998</v>
      </c>
      <c r="T209" s="120">
        <v>1.1279999999999999</v>
      </c>
      <c r="U209" s="120">
        <v>0.751</v>
      </c>
      <c r="V209" s="120">
        <v>2.323</v>
      </c>
      <c r="W209" s="120">
        <v>3.7149999999999999</v>
      </c>
      <c r="X209" s="120">
        <v>2.2229999999999999</v>
      </c>
      <c r="Y209" s="120">
        <v>1.639</v>
      </c>
      <c r="Z209" s="120">
        <v>1.859</v>
      </c>
      <c r="AA209" s="120">
        <v>1.962</v>
      </c>
      <c r="AB209" s="120">
        <v>2.8959999999999999</v>
      </c>
      <c r="AC209" s="120">
        <v>2.5720000000000001</v>
      </c>
      <c r="AD209" s="120">
        <v>2.589</v>
      </c>
      <c r="AE209" s="120">
        <v>4.6920000000000002</v>
      </c>
      <c r="AF209" s="120">
        <v>5.1070000000000002</v>
      </c>
      <c r="AG209" s="120">
        <v>6.8029999999999999</v>
      </c>
      <c r="AH209" s="120">
        <v>4.3639999999999999</v>
      </c>
      <c r="AI209" s="120">
        <v>3.5110000000000001</v>
      </c>
      <c r="AJ209" s="120">
        <v>5.8869999999999996</v>
      </c>
      <c r="AK209" s="120">
        <v>5.7169999999999996</v>
      </c>
      <c r="AL209" s="120">
        <v>2.1619999999999999</v>
      </c>
      <c r="AM209" s="120">
        <v>3.202</v>
      </c>
      <c r="AN209" s="120">
        <v>3.1120000000000001</v>
      </c>
      <c r="AO209" s="120">
        <v>1.712</v>
      </c>
      <c r="AP209" s="120">
        <v>2.2629999999999999</v>
      </c>
      <c r="AQ209" s="120">
        <v>1.151</v>
      </c>
      <c r="AR209" s="120">
        <v>0.99399999999999999</v>
      </c>
      <c r="AS209" s="120">
        <v>0.81899999999999995</v>
      </c>
      <c r="AT209" s="120">
        <v>0.61099999999999999</v>
      </c>
      <c r="AU209" s="120">
        <v>1.147</v>
      </c>
      <c r="AV209" s="120">
        <v>0.497</v>
      </c>
      <c r="AW209" s="120">
        <v>0.63400000000000001</v>
      </c>
      <c r="AX209" s="120">
        <v>0.47399999999999998</v>
      </c>
      <c r="AY209" s="120">
        <v>0.30599999999999999</v>
      </c>
      <c r="AZ209" s="120">
        <v>0.157</v>
      </c>
      <c r="BA209" s="120">
        <v>0.152</v>
      </c>
      <c r="BB209" s="120">
        <v>0.159</v>
      </c>
      <c r="BC209" s="120">
        <v>0</v>
      </c>
      <c r="BD209" s="120">
        <v>0</v>
      </c>
      <c r="BE209" s="120">
        <v>0</v>
      </c>
      <c r="BF209" s="120">
        <v>0</v>
      </c>
      <c r="BG209" s="120">
        <v>0</v>
      </c>
      <c r="BH209" s="120">
        <v>0</v>
      </c>
      <c r="BI209" s="120">
        <v>0</v>
      </c>
      <c r="BJ209" s="120">
        <v>0</v>
      </c>
      <c r="BK209" s="120">
        <v>0</v>
      </c>
      <c r="BL209" s="120">
        <v>0</v>
      </c>
      <c r="BM209" s="120">
        <v>0</v>
      </c>
      <c r="BN209" s="120">
        <v>0</v>
      </c>
      <c r="BO209" s="120">
        <v>0</v>
      </c>
    </row>
    <row r="211" spans="1:67">
      <c r="A211" s="110" t="s">
        <v>4544</v>
      </c>
      <c r="B211" s="111" t="s">
        <v>4733</v>
      </c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</row>
    <row r="212" spans="1:67">
      <c r="A212" s="113" t="s">
        <v>4296</v>
      </c>
      <c r="B212" s="114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</row>
    <row r="213" spans="1:67">
      <c r="A213" s="115" t="s">
        <v>4705</v>
      </c>
      <c r="B213" s="115">
        <v>-25</v>
      </c>
      <c r="C213" s="115">
        <v>-24</v>
      </c>
      <c r="D213" s="115">
        <v>-23</v>
      </c>
      <c r="E213" s="115">
        <v>-22</v>
      </c>
      <c r="F213" s="115">
        <v>-21</v>
      </c>
      <c r="G213" s="115">
        <v>-20</v>
      </c>
      <c r="H213" s="115">
        <v>-19</v>
      </c>
      <c r="I213" s="115">
        <v>-18</v>
      </c>
      <c r="J213" s="115">
        <v>-17</v>
      </c>
      <c r="K213" s="115">
        <v>-16</v>
      </c>
      <c r="L213" s="115">
        <v>-15</v>
      </c>
      <c r="M213" s="115">
        <v>-14</v>
      </c>
      <c r="N213" s="115">
        <v>-13</v>
      </c>
      <c r="O213" s="115">
        <v>-12</v>
      </c>
      <c r="P213" s="115">
        <v>-11</v>
      </c>
      <c r="Q213" s="115">
        <v>-10</v>
      </c>
      <c r="R213" s="115">
        <v>-9</v>
      </c>
      <c r="S213" s="115">
        <v>-8</v>
      </c>
      <c r="T213" s="115">
        <v>-7</v>
      </c>
      <c r="U213" s="115">
        <v>-6</v>
      </c>
      <c r="V213" s="115">
        <v>-5</v>
      </c>
      <c r="W213" s="115">
        <v>-4</v>
      </c>
      <c r="X213" s="115">
        <v>-3</v>
      </c>
      <c r="Y213" s="115">
        <v>-2</v>
      </c>
      <c r="Z213" s="115">
        <v>-1</v>
      </c>
      <c r="AA213" s="115">
        <v>0</v>
      </c>
      <c r="AB213" s="115">
        <v>1</v>
      </c>
      <c r="AC213" s="115">
        <v>2</v>
      </c>
      <c r="AD213" s="115">
        <v>3</v>
      </c>
      <c r="AE213" s="115">
        <v>4</v>
      </c>
      <c r="AF213" s="115">
        <v>5</v>
      </c>
      <c r="AG213" s="115">
        <v>6</v>
      </c>
      <c r="AH213" s="115">
        <v>7</v>
      </c>
      <c r="AI213" s="115">
        <v>8</v>
      </c>
      <c r="AJ213" s="115">
        <v>9</v>
      </c>
      <c r="AK213" s="115">
        <v>10</v>
      </c>
      <c r="AL213" s="115">
        <v>11</v>
      </c>
      <c r="AM213" s="115">
        <v>12</v>
      </c>
      <c r="AN213" s="115">
        <v>13</v>
      </c>
      <c r="AO213" s="115">
        <v>14</v>
      </c>
      <c r="AP213" s="115">
        <v>15</v>
      </c>
      <c r="AQ213" s="115">
        <v>16</v>
      </c>
      <c r="AR213" s="115">
        <v>17</v>
      </c>
      <c r="AS213" s="115">
        <v>18</v>
      </c>
      <c r="AT213" s="115">
        <v>19</v>
      </c>
      <c r="AU213" s="115">
        <v>20</v>
      </c>
      <c r="AV213" s="115">
        <v>21</v>
      </c>
      <c r="AW213" s="115">
        <v>22</v>
      </c>
      <c r="AX213" s="115">
        <v>23</v>
      </c>
      <c r="AY213" s="115">
        <v>24</v>
      </c>
      <c r="AZ213" s="115">
        <v>25</v>
      </c>
      <c r="BA213" s="115">
        <v>26</v>
      </c>
      <c r="BB213" s="115">
        <v>27</v>
      </c>
      <c r="BC213" s="115">
        <v>28</v>
      </c>
      <c r="BD213" s="115">
        <v>29</v>
      </c>
      <c r="BE213" s="115">
        <v>30</v>
      </c>
      <c r="BF213" s="115">
        <v>31</v>
      </c>
      <c r="BG213" s="115">
        <v>32</v>
      </c>
      <c r="BH213" s="115">
        <v>33</v>
      </c>
      <c r="BI213" s="115">
        <v>34</v>
      </c>
      <c r="BJ213" s="115">
        <v>35</v>
      </c>
      <c r="BK213" s="115">
        <v>36</v>
      </c>
      <c r="BL213" s="115">
        <v>37</v>
      </c>
      <c r="BM213" s="115">
        <v>38</v>
      </c>
      <c r="BN213" s="115">
        <v>39</v>
      </c>
      <c r="BO213" s="115">
        <v>40</v>
      </c>
    </row>
    <row r="214" spans="1:67">
      <c r="A214" s="116" t="s">
        <v>4706</v>
      </c>
      <c r="B214" s="116">
        <v>0</v>
      </c>
      <c r="C214" s="116">
        <v>0</v>
      </c>
      <c r="D214" s="116">
        <v>0</v>
      </c>
      <c r="E214" s="116">
        <v>0</v>
      </c>
      <c r="F214" s="116">
        <v>0</v>
      </c>
      <c r="G214" s="116">
        <v>0</v>
      </c>
      <c r="H214" s="116">
        <v>0</v>
      </c>
      <c r="I214" s="116">
        <v>0</v>
      </c>
      <c r="J214" s="116">
        <v>0</v>
      </c>
      <c r="K214" s="116">
        <v>0</v>
      </c>
      <c r="L214" s="116">
        <v>0</v>
      </c>
      <c r="M214" s="116">
        <v>0</v>
      </c>
      <c r="N214" s="116">
        <v>0</v>
      </c>
      <c r="O214" s="116">
        <v>0</v>
      </c>
      <c r="P214" s="116">
        <v>0</v>
      </c>
      <c r="Q214" s="116">
        <v>6</v>
      </c>
      <c r="R214" s="116">
        <v>5</v>
      </c>
      <c r="S214" s="116">
        <v>7</v>
      </c>
      <c r="T214" s="116">
        <v>29</v>
      </c>
      <c r="U214" s="116">
        <v>19</v>
      </c>
      <c r="V214" s="116">
        <v>19</v>
      </c>
      <c r="W214" s="116">
        <v>37</v>
      </c>
      <c r="X214" s="116">
        <v>32</v>
      </c>
      <c r="Y214" s="116">
        <v>92</v>
      </c>
      <c r="Z214" s="116">
        <v>117</v>
      </c>
      <c r="AA214" s="116">
        <v>249</v>
      </c>
      <c r="AB214" s="116">
        <v>349</v>
      </c>
      <c r="AC214" s="116">
        <v>421</v>
      </c>
      <c r="AD214" s="116">
        <v>394</v>
      </c>
      <c r="AE214" s="116">
        <v>482</v>
      </c>
      <c r="AF214" s="116">
        <v>394</v>
      </c>
      <c r="AG214" s="116">
        <v>390</v>
      </c>
      <c r="AH214" s="116">
        <v>370</v>
      </c>
      <c r="AI214" s="116">
        <v>332</v>
      </c>
      <c r="AJ214" s="116">
        <v>322</v>
      </c>
      <c r="AK214" s="116">
        <v>351</v>
      </c>
      <c r="AL214" s="116">
        <v>380</v>
      </c>
      <c r="AM214" s="116">
        <v>392</v>
      </c>
      <c r="AN214" s="116">
        <v>387</v>
      </c>
      <c r="AO214" s="116">
        <v>371</v>
      </c>
      <c r="AP214" s="116">
        <v>308</v>
      </c>
      <c r="AQ214" s="116">
        <v>325</v>
      </c>
      <c r="AR214" s="116">
        <v>327</v>
      </c>
      <c r="AS214" s="116">
        <v>334</v>
      </c>
      <c r="AT214" s="116">
        <v>292</v>
      </c>
      <c r="AU214" s="116">
        <v>260</v>
      </c>
      <c r="AV214" s="116">
        <v>205</v>
      </c>
      <c r="AW214" s="116">
        <v>199</v>
      </c>
      <c r="AX214" s="116">
        <v>144</v>
      </c>
      <c r="AY214" s="116">
        <v>130</v>
      </c>
      <c r="AZ214" s="116">
        <v>80</v>
      </c>
      <c r="BA214" s="116">
        <v>81</v>
      </c>
      <c r="BB214" s="116">
        <v>50</v>
      </c>
      <c r="BC214" s="116">
        <v>27</v>
      </c>
      <c r="BD214" s="116">
        <v>24</v>
      </c>
      <c r="BE214" s="116">
        <v>11</v>
      </c>
      <c r="BF214" s="116">
        <v>9</v>
      </c>
      <c r="BG214" s="116">
        <v>5</v>
      </c>
      <c r="BH214" s="116">
        <v>1</v>
      </c>
      <c r="BI214" s="116">
        <v>1</v>
      </c>
      <c r="BJ214" s="116">
        <v>0</v>
      </c>
      <c r="BK214" s="116">
        <v>0</v>
      </c>
      <c r="BL214" s="116">
        <v>0</v>
      </c>
      <c r="BM214" s="116">
        <v>0</v>
      </c>
      <c r="BN214" s="116">
        <v>0</v>
      </c>
      <c r="BO214" s="116">
        <v>0</v>
      </c>
    </row>
    <row r="215" spans="1:67">
      <c r="A215" s="117" t="s">
        <v>4707</v>
      </c>
      <c r="B215" s="117">
        <v>0</v>
      </c>
      <c r="C215" s="117">
        <v>0</v>
      </c>
      <c r="D215" s="117">
        <v>0</v>
      </c>
      <c r="E215" s="117">
        <v>0</v>
      </c>
      <c r="F215" s="117">
        <v>0</v>
      </c>
      <c r="G215" s="117">
        <v>0</v>
      </c>
      <c r="H215" s="117">
        <v>0</v>
      </c>
      <c r="I215" s="117">
        <v>0</v>
      </c>
      <c r="J215" s="117">
        <v>0</v>
      </c>
      <c r="K215" s="117">
        <v>0</v>
      </c>
      <c r="L215" s="117">
        <v>0</v>
      </c>
      <c r="M215" s="117">
        <v>0</v>
      </c>
      <c r="N215" s="117">
        <v>0</v>
      </c>
      <c r="O215" s="117">
        <v>0</v>
      </c>
      <c r="P215" s="117">
        <v>0</v>
      </c>
      <c r="Q215" s="117">
        <v>0</v>
      </c>
      <c r="R215" s="117">
        <v>0</v>
      </c>
      <c r="S215" s="117">
        <v>24</v>
      </c>
      <c r="T215" s="117">
        <v>24</v>
      </c>
      <c r="U215" s="117">
        <v>0</v>
      </c>
      <c r="V215" s="117">
        <v>24</v>
      </c>
      <c r="W215" s="117">
        <v>24</v>
      </c>
      <c r="X215" s="117">
        <v>48</v>
      </c>
      <c r="Y215" s="117">
        <v>48</v>
      </c>
      <c r="Z215" s="117">
        <v>96</v>
      </c>
      <c r="AA215" s="117">
        <v>216</v>
      </c>
      <c r="AB215" s="117">
        <v>384</v>
      </c>
      <c r="AC215" s="117">
        <v>360</v>
      </c>
      <c r="AD215" s="117">
        <v>552</v>
      </c>
      <c r="AE215" s="117">
        <v>480</v>
      </c>
      <c r="AF215" s="117">
        <v>312</v>
      </c>
      <c r="AG215" s="117">
        <v>384</v>
      </c>
      <c r="AH215" s="117">
        <v>384</v>
      </c>
      <c r="AI215" s="117">
        <v>360</v>
      </c>
      <c r="AJ215" s="117">
        <v>312</v>
      </c>
      <c r="AK215" s="117">
        <v>288</v>
      </c>
      <c r="AL215" s="117">
        <v>360</v>
      </c>
      <c r="AM215" s="117">
        <v>336</v>
      </c>
      <c r="AN215" s="117">
        <v>552</v>
      </c>
      <c r="AO215" s="117">
        <v>408</v>
      </c>
      <c r="AP215" s="117">
        <v>360</v>
      </c>
      <c r="AQ215" s="117">
        <v>216</v>
      </c>
      <c r="AR215" s="117">
        <v>408</v>
      </c>
      <c r="AS215" s="117">
        <v>192</v>
      </c>
      <c r="AT215" s="117">
        <v>456</v>
      </c>
      <c r="AU215" s="117">
        <v>216</v>
      </c>
      <c r="AV215" s="117">
        <v>384</v>
      </c>
      <c r="AW215" s="117">
        <v>216</v>
      </c>
      <c r="AX215" s="117">
        <v>168</v>
      </c>
      <c r="AY215" s="117">
        <v>72</v>
      </c>
      <c r="AZ215" s="117">
        <v>72</v>
      </c>
      <c r="BA215" s="117">
        <v>0</v>
      </c>
      <c r="BB215" s="117">
        <v>24</v>
      </c>
      <c r="BC215" s="117">
        <v>0</v>
      </c>
      <c r="BD215" s="117">
        <v>0</v>
      </c>
      <c r="BE215" s="117">
        <v>0</v>
      </c>
      <c r="BF215" s="117">
        <v>0</v>
      </c>
      <c r="BG215" s="117">
        <v>0</v>
      </c>
      <c r="BH215" s="117">
        <v>0</v>
      </c>
      <c r="BI215" s="117">
        <v>0</v>
      </c>
      <c r="BJ215" s="117">
        <v>0</v>
      </c>
      <c r="BK215" s="117">
        <v>0</v>
      </c>
      <c r="BL215" s="117">
        <v>0</v>
      </c>
      <c r="BM215" s="117">
        <v>0</v>
      </c>
      <c r="BN215" s="117">
        <v>0</v>
      </c>
      <c r="BO215" s="117">
        <v>0</v>
      </c>
    </row>
    <row r="216" spans="1:67">
      <c r="A216" s="117" t="s">
        <v>4708</v>
      </c>
      <c r="B216" s="118">
        <v>0</v>
      </c>
      <c r="C216" s="118">
        <v>0</v>
      </c>
      <c r="D216" s="118">
        <v>0</v>
      </c>
      <c r="E216" s="118">
        <v>0</v>
      </c>
      <c r="F216" s="118">
        <v>0</v>
      </c>
      <c r="G216" s="118">
        <v>0</v>
      </c>
      <c r="H216" s="118">
        <v>0</v>
      </c>
      <c r="I216" s="118">
        <v>0</v>
      </c>
      <c r="J216" s="118">
        <v>0</v>
      </c>
      <c r="K216" s="118">
        <v>0</v>
      </c>
      <c r="L216" s="118">
        <v>0</v>
      </c>
      <c r="M216" s="118">
        <v>0</v>
      </c>
      <c r="N216" s="118">
        <v>0</v>
      </c>
      <c r="O216" s="118">
        <v>0</v>
      </c>
      <c r="P216" s="118">
        <v>0</v>
      </c>
      <c r="Q216" s="118">
        <v>0</v>
      </c>
      <c r="R216" s="118">
        <v>0</v>
      </c>
      <c r="S216" s="118">
        <v>0.17699999999999999</v>
      </c>
      <c r="T216" s="118">
        <v>0.58099999999999996</v>
      </c>
      <c r="U216" s="118">
        <v>0.433</v>
      </c>
      <c r="V216" s="118">
        <v>0.91600000000000004</v>
      </c>
      <c r="W216" s="118">
        <v>1.391</v>
      </c>
      <c r="X216" s="118">
        <v>1.1779999999999999</v>
      </c>
      <c r="Y216" s="118">
        <v>4.5019999999999998</v>
      </c>
      <c r="Z216" s="118">
        <v>4.2430000000000003</v>
      </c>
      <c r="AA216" s="118">
        <v>5.3410000000000002</v>
      </c>
      <c r="AB216" s="118">
        <v>5.2130000000000001</v>
      </c>
      <c r="AC216" s="118">
        <v>8.1199999999999992</v>
      </c>
      <c r="AD216" s="118">
        <v>7.1390000000000002</v>
      </c>
      <c r="AE216" s="118">
        <v>18.951000000000001</v>
      </c>
      <c r="AF216" s="118">
        <v>14.186</v>
      </c>
      <c r="AG216" s="118">
        <v>19.835000000000001</v>
      </c>
      <c r="AH216" s="118">
        <v>24.413</v>
      </c>
      <c r="AI216" s="118">
        <v>23.896999999999998</v>
      </c>
      <c r="AJ216" s="118">
        <v>23.763999999999999</v>
      </c>
      <c r="AK216" s="118">
        <v>35.619</v>
      </c>
      <c r="AL216" s="118">
        <v>33.106999999999999</v>
      </c>
      <c r="AM216" s="118">
        <v>36.433</v>
      </c>
      <c r="AN216" s="118">
        <v>39.576000000000001</v>
      </c>
      <c r="AO216" s="118">
        <v>40.146999999999998</v>
      </c>
      <c r="AP216" s="118">
        <v>49.168999999999997</v>
      </c>
      <c r="AQ216" s="118">
        <v>43.441000000000003</v>
      </c>
      <c r="AR216" s="118">
        <v>54.628</v>
      </c>
      <c r="AS216" s="118">
        <v>57.728999999999999</v>
      </c>
      <c r="AT216" s="118">
        <v>55.860999999999997</v>
      </c>
      <c r="AU216" s="118">
        <v>57.948</v>
      </c>
      <c r="AV216" s="118">
        <v>53.784999999999997</v>
      </c>
      <c r="AW216" s="118">
        <v>59.835000000000001</v>
      </c>
      <c r="AX216" s="118">
        <v>46.526000000000003</v>
      </c>
      <c r="AY216" s="118">
        <v>49.74</v>
      </c>
      <c r="AZ216" s="118">
        <v>40.158000000000001</v>
      </c>
      <c r="BA216" s="118">
        <v>35.700000000000003</v>
      </c>
      <c r="BB216" s="118">
        <v>25.332999999999998</v>
      </c>
      <c r="BC216" s="118">
        <v>12.978999999999999</v>
      </c>
      <c r="BD216" s="118">
        <v>11.811</v>
      </c>
      <c r="BE216" s="118">
        <v>5.907</v>
      </c>
      <c r="BF216" s="118">
        <v>3.74</v>
      </c>
      <c r="BG216" s="118">
        <v>2.3210000000000002</v>
      </c>
      <c r="BH216" s="118">
        <v>0.81</v>
      </c>
      <c r="BI216" s="118">
        <v>0.72799999999999998</v>
      </c>
      <c r="BJ216" s="118">
        <v>0</v>
      </c>
      <c r="BK216" s="118">
        <v>0</v>
      </c>
      <c r="BL216" s="118">
        <v>0</v>
      </c>
      <c r="BM216" s="118">
        <v>0</v>
      </c>
      <c r="BN216" s="118">
        <v>0</v>
      </c>
      <c r="BO216" s="118">
        <v>0</v>
      </c>
    </row>
    <row r="217" spans="1:67">
      <c r="A217" s="117" t="s">
        <v>4709</v>
      </c>
      <c r="B217" s="118">
        <v>0</v>
      </c>
      <c r="C217" s="118">
        <v>0</v>
      </c>
      <c r="D217" s="118">
        <v>0</v>
      </c>
      <c r="E217" s="118">
        <v>0</v>
      </c>
      <c r="F217" s="118">
        <v>0</v>
      </c>
      <c r="G217" s="118">
        <v>0</v>
      </c>
      <c r="H217" s="118">
        <v>0</v>
      </c>
      <c r="I217" s="118">
        <v>0</v>
      </c>
      <c r="J217" s="118">
        <v>0</v>
      </c>
      <c r="K217" s="118">
        <v>0</v>
      </c>
      <c r="L217" s="118">
        <v>0</v>
      </c>
      <c r="M217" s="118">
        <v>0</v>
      </c>
      <c r="N217" s="118">
        <v>0</v>
      </c>
      <c r="O217" s="118">
        <v>0</v>
      </c>
      <c r="P217" s="118">
        <v>0</v>
      </c>
      <c r="Q217" s="118">
        <v>0</v>
      </c>
      <c r="R217" s="118">
        <v>0</v>
      </c>
      <c r="S217" s="118">
        <v>0</v>
      </c>
      <c r="T217" s="118">
        <v>0</v>
      </c>
      <c r="U217" s="118">
        <v>0.20499999999999999</v>
      </c>
      <c r="V217" s="118">
        <v>1.605</v>
      </c>
      <c r="W217" s="118">
        <v>0.46400000000000002</v>
      </c>
      <c r="X217" s="118">
        <v>1.145</v>
      </c>
      <c r="Y217" s="118">
        <v>4.843</v>
      </c>
      <c r="Z217" s="118">
        <v>4.0229999999999997</v>
      </c>
      <c r="AA217" s="118">
        <v>5.1920000000000002</v>
      </c>
      <c r="AB217" s="118">
        <v>3.7189999999999999</v>
      </c>
      <c r="AC217" s="118">
        <v>6.657</v>
      </c>
      <c r="AD217" s="118">
        <v>5.1230000000000002</v>
      </c>
      <c r="AE217" s="118">
        <v>9.9049999999999994</v>
      </c>
      <c r="AF217" s="118">
        <v>10.372999999999999</v>
      </c>
      <c r="AG217" s="118">
        <v>10.853</v>
      </c>
      <c r="AH217" s="118">
        <v>16.417999999999999</v>
      </c>
      <c r="AI217" s="118">
        <v>12.308</v>
      </c>
      <c r="AJ217" s="118">
        <v>17.779</v>
      </c>
      <c r="AK217" s="118">
        <v>17.919</v>
      </c>
      <c r="AL217" s="118">
        <v>19.666</v>
      </c>
      <c r="AM217" s="118">
        <v>22.754999999999999</v>
      </c>
      <c r="AN217" s="118">
        <v>22.555</v>
      </c>
      <c r="AO217" s="118">
        <v>21.798999999999999</v>
      </c>
      <c r="AP217" s="118">
        <v>24.977</v>
      </c>
      <c r="AQ217" s="118">
        <v>25.152999999999999</v>
      </c>
      <c r="AR217" s="118">
        <v>27.658000000000001</v>
      </c>
      <c r="AS217" s="118">
        <v>28.247</v>
      </c>
      <c r="AT217" s="118">
        <v>27.055</v>
      </c>
      <c r="AU217" s="118">
        <v>27.439</v>
      </c>
      <c r="AV217" s="118">
        <v>27.491</v>
      </c>
      <c r="AW217" s="118">
        <v>22.623999999999999</v>
      </c>
      <c r="AX217" s="118">
        <v>15.452999999999999</v>
      </c>
      <c r="AY217" s="118">
        <v>14.834</v>
      </c>
      <c r="AZ217" s="118">
        <v>8.68</v>
      </c>
      <c r="BA217" s="118">
        <v>6.3959999999999999</v>
      </c>
      <c r="BB217" s="118">
        <v>3.6869999999999998</v>
      </c>
      <c r="BC217" s="118">
        <v>2.0750000000000002</v>
      </c>
      <c r="BD217" s="118">
        <v>1.589</v>
      </c>
      <c r="BE217" s="118">
        <v>0.40899999999999997</v>
      </c>
      <c r="BF217" s="118">
        <v>0.187</v>
      </c>
      <c r="BG217" s="118">
        <v>0</v>
      </c>
      <c r="BH217" s="118">
        <v>0.17199999999999999</v>
      </c>
      <c r="BI217" s="118">
        <v>0.158</v>
      </c>
      <c r="BJ217" s="118">
        <v>0</v>
      </c>
      <c r="BK217" s="118">
        <v>0</v>
      </c>
      <c r="BL217" s="118">
        <v>0</v>
      </c>
      <c r="BM217" s="118">
        <v>0</v>
      </c>
      <c r="BN217" s="118">
        <v>0</v>
      </c>
      <c r="BO217" s="118">
        <v>0</v>
      </c>
    </row>
    <row r="218" spans="1:67">
      <c r="A218" s="117" t="s">
        <v>4710</v>
      </c>
      <c r="B218" s="118">
        <v>0</v>
      </c>
      <c r="C218" s="118">
        <v>0</v>
      </c>
      <c r="D218" s="118">
        <v>0</v>
      </c>
      <c r="E218" s="118">
        <v>0</v>
      </c>
      <c r="F218" s="118">
        <v>0</v>
      </c>
      <c r="G218" s="118">
        <v>0</v>
      </c>
      <c r="H218" s="118">
        <v>0</v>
      </c>
      <c r="I218" s="118">
        <v>0</v>
      </c>
      <c r="J218" s="118">
        <v>0</v>
      </c>
      <c r="K218" s="118">
        <v>0</v>
      </c>
      <c r="L218" s="118">
        <v>0</v>
      </c>
      <c r="M218" s="118">
        <v>0</v>
      </c>
      <c r="N218" s="118">
        <v>0</v>
      </c>
      <c r="O218" s="118">
        <v>0</v>
      </c>
      <c r="P218" s="118">
        <v>0</v>
      </c>
      <c r="Q218" s="118">
        <v>0</v>
      </c>
      <c r="R218" s="118">
        <v>0</v>
      </c>
      <c r="S218" s="118">
        <v>0.189</v>
      </c>
      <c r="T218" s="118">
        <v>0.71299999999999997</v>
      </c>
      <c r="U218" s="118">
        <v>0.76600000000000001</v>
      </c>
      <c r="V218" s="118">
        <v>1.9830000000000001</v>
      </c>
      <c r="W218" s="118">
        <v>2.8519999999999999</v>
      </c>
      <c r="X218" s="118">
        <v>2.4780000000000002</v>
      </c>
      <c r="Y218" s="118">
        <v>9.6280000000000001</v>
      </c>
      <c r="Z218" s="118">
        <v>9.4339999999999993</v>
      </c>
      <c r="AA218" s="118">
        <v>10.436</v>
      </c>
      <c r="AB218" s="118">
        <v>10.27</v>
      </c>
      <c r="AC218" s="118">
        <v>14.430999999999999</v>
      </c>
      <c r="AD218" s="118">
        <v>10.667</v>
      </c>
      <c r="AE218" s="118">
        <v>31.895</v>
      </c>
      <c r="AF218" s="118">
        <v>17.829999999999998</v>
      </c>
      <c r="AG218" s="118">
        <v>21.042000000000002</v>
      </c>
      <c r="AH218" s="118">
        <v>25.939</v>
      </c>
      <c r="AI218" s="118">
        <v>24.507999999999999</v>
      </c>
      <c r="AJ218" s="118">
        <v>22.486000000000001</v>
      </c>
      <c r="AK218" s="118">
        <v>35.713000000000001</v>
      </c>
      <c r="AL218" s="118">
        <v>31.143999999999998</v>
      </c>
      <c r="AM218" s="118">
        <v>32.177999999999997</v>
      </c>
      <c r="AN218" s="118">
        <v>30.664000000000001</v>
      </c>
      <c r="AO218" s="118">
        <v>27.553000000000001</v>
      </c>
      <c r="AP218" s="118">
        <v>32.085999999999999</v>
      </c>
      <c r="AQ218" s="118">
        <v>29.7</v>
      </c>
      <c r="AR218" s="118">
        <v>33.819000000000003</v>
      </c>
      <c r="AS218" s="118">
        <v>35.853999999999999</v>
      </c>
      <c r="AT218" s="118">
        <v>32.587000000000003</v>
      </c>
      <c r="AU218" s="118">
        <v>29.282</v>
      </c>
      <c r="AV218" s="118">
        <v>30.138000000000002</v>
      </c>
      <c r="AW218" s="118">
        <v>32.927</v>
      </c>
      <c r="AX218" s="118">
        <v>24.318000000000001</v>
      </c>
      <c r="AY218" s="118">
        <v>26.885000000000002</v>
      </c>
      <c r="AZ218" s="118">
        <v>22.135000000000002</v>
      </c>
      <c r="BA218" s="118">
        <v>19.824999999999999</v>
      </c>
      <c r="BB218" s="118">
        <v>14.856</v>
      </c>
      <c r="BC218" s="118">
        <v>6.5380000000000003</v>
      </c>
      <c r="BD218" s="118">
        <v>6.12</v>
      </c>
      <c r="BE218" s="118">
        <v>3.09</v>
      </c>
      <c r="BF218" s="118">
        <v>1.736</v>
      </c>
      <c r="BG218" s="118">
        <v>0.90800000000000003</v>
      </c>
      <c r="BH218" s="118">
        <v>0.48899999999999999</v>
      </c>
      <c r="BI218" s="118">
        <v>0.42299999999999999</v>
      </c>
      <c r="BJ218" s="118">
        <v>0</v>
      </c>
      <c r="BK218" s="118">
        <v>0</v>
      </c>
      <c r="BL218" s="118">
        <v>0</v>
      </c>
      <c r="BM218" s="118">
        <v>0</v>
      </c>
      <c r="BN218" s="118">
        <v>0</v>
      </c>
      <c r="BO218" s="118">
        <v>0</v>
      </c>
    </row>
    <row r="219" spans="1:67">
      <c r="A219" s="117" t="s">
        <v>4711</v>
      </c>
      <c r="B219" s="118">
        <v>0</v>
      </c>
      <c r="C219" s="118">
        <v>0</v>
      </c>
      <c r="D219" s="118">
        <v>0</v>
      </c>
      <c r="E219" s="118">
        <v>0</v>
      </c>
      <c r="F219" s="118">
        <v>0</v>
      </c>
      <c r="G219" s="118">
        <v>0</v>
      </c>
      <c r="H219" s="118">
        <v>0</v>
      </c>
      <c r="I219" s="118">
        <v>0</v>
      </c>
      <c r="J219" s="118">
        <v>0</v>
      </c>
      <c r="K219" s="118">
        <v>0</v>
      </c>
      <c r="L219" s="118">
        <v>0</v>
      </c>
      <c r="M219" s="118">
        <v>0</v>
      </c>
      <c r="N219" s="118">
        <v>0</v>
      </c>
      <c r="O219" s="118">
        <v>0</v>
      </c>
      <c r="P219" s="118">
        <v>0</v>
      </c>
      <c r="Q219" s="118">
        <v>0</v>
      </c>
      <c r="R219" s="118">
        <v>0</v>
      </c>
      <c r="S219" s="118">
        <v>0</v>
      </c>
      <c r="T219" s="118">
        <v>0</v>
      </c>
      <c r="U219" s="118">
        <v>0.501</v>
      </c>
      <c r="V219" s="118">
        <v>0.26500000000000001</v>
      </c>
      <c r="W219" s="118">
        <v>1.083</v>
      </c>
      <c r="X219" s="118">
        <v>0.72299999999999998</v>
      </c>
      <c r="Y219" s="118">
        <v>3.0640000000000001</v>
      </c>
      <c r="Z219" s="118">
        <v>3.6640000000000001</v>
      </c>
      <c r="AA219" s="118">
        <v>2.121</v>
      </c>
      <c r="AB219" s="118">
        <v>2.415</v>
      </c>
      <c r="AC219" s="118">
        <v>3.6619999999999999</v>
      </c>
      <c r="AD219" s="118">
        <v>3.4159999999999999</v>
      </c>
      <c r="AE219" s="118">
        <v>8.6890000000000001</v>
      </c>
      <c r="AF219" s="118">
        <v>3.5190000000000001</v>
      </c>
      <c r="AG219" s="118">
        <v>8.6219999999999999</v>
      </c>
      <c r="AH219" s="118">
        <v>7.47</v>
      </c>
      <c r="AI219" s="118">
        <v>9.1560000000000006</v>
      </c>
      <c r="AJ219" s="118">
        <v>8.0440000000000005</v>
      </c>
      <c r="AK219" s="118">
        <v>15.907999999999999</v>
      </c>
      <c r="AL219" s="118">
        <v>11.086</v>
      </c>
      <c r="AM219" s="118">
        <v>12.691000000000001</v>
      </c>
      <c r="AN219" s="118">
        <v>11.670999999999999</v>
      </c>
      <c r="AO219" s="118">
        <v>13.673</v>
      </c>
      <c r="AP219" s="118">
        <v>15.747999999999999</v>
      </c>
      <c r="AQ219" s="118">
        <v>16.745999999999999</v>
      </c>
      <c r="AR219" s="118">
        <v>18.907</v>
      </c>
      <c r="AS219" s="118">
        <v>21.829000000000001</v>
      </c>
      <c r="AT219" s="118">
        <v>25.693999999999999</v>
      </c>
      <c r="AU219" s="118">
        <v>24.812999999999999</v>
      </c>
      <c r="AV219" s="118">
        <v>16.597000000000001</v>
      </c>
      <c r="AW219" s="118">
        <v>25.815000000000001</v>
      </c>
      <c r="AX219" s="118">
        <v>23.716999999999999</v>
      </c>
      <c r="AY219" s="118">
        <v>24.759</v>
      </c>
      <c r="AZ219" s="118">
        <v>20.488</v>
      </c>
      <c r="BA219" s="118">
        <v>21.056999999999999</v>
      </c>
      <c r="BB219" s="118">
        <v>15.724</v>
      </c>
      <c r="BC219" s="118">
        <v>9.9329999999999998</v>
      </c>
      <c r="BD219" s="118">
        <v>7.9850000000000003</v>
      </c>
      <c r="BE219" s="118">
        <v>4.742</v>
      </c>
      <c r="BF219" s="118">
        <v>3.5569999999999999</v>
      </c>
      <c r="BG219" s="118">
        <v>2.403</v>
      </c>
      <c r="BH219" s="118">
        <v>0.26700000000000002</v>
      </c>
      <c r="BI219" s="118">
        <v>0.40200000000000002</v>
      </c>
      <c r="BJ219" s="118">
        <v>0</v>
      </c>
      <c r="BK219" s="118">
        <v>0</v>
      </c>
      <c r="BL219" s="118">
        <v>0</v>
      </c>
      <c r="BM219" s="118">
        <v>0</v>
      </c>
      <c r="BN219" s="118">
        <v>0</v>
      </c>
      <c r="BO219" s="118">
        <v>0</v>
      </c>
    </row>
    <row r="220" spans="1:67">
      <c r="A220" s="119" t="s">
        <v>4712</v>
      </c>
      <c r="B220" s="120">
        <v>0</v>
      </c>
      <c r="C220" s="120">
        <v>0</v>
      </c>
      <c r="D220" s="120">
        <v>0</v>
      </c>
      <c r="E220" s="120">
        <v>0</v>
      </c>
      <c r="F220" s="120">
        <v>0</v>
      </c>
      <c r="G220" s="120">
        <v>0</v>
      </c>
      <c r="H220" s="120">
        <v>0</v>
      </c>
      <c r="I220" s="120">
        <v>0</v>
      </c>
      <c r="J220" s="120">
        <v>0</v>
      </c>
      <c r="K220" s="120">
        <v>0</v>
      </c>
      <c r="L220" s="120">
        <v>0</v>
      </c>
      <c r="M220" s="120">
        <v>0</v>
      </c>
      <c r="N220" s="120">
        <v>0</v>
      </c>
      <c r="O220" s="120">
        <v>0</v>
      </c>
      <c r="P220" s="120">
        <v>0</v>
      </c>
      <c r="Q220" s="120">
        <v>0</v>
      </c>
      <c r="R220" s="120">
        <v>0</v>
      </c>
      <c r="S220" s="120">
        <v>0</v>
      </c>
      <c r="T220" s="120">
        <v>0</v>
      </c>
      <c r="U220" s="120">
        <v>0</v>
      </c>
      <c r="V220" s="120">
        <v>0</v>
      </c>
      <c r="W220" s="120">
        <v>0</v>
      </c>
      <c r="X220" s="120">
        <v>0</v>
      </c>
      <c r="Y220" s="120">
        <v>1.1679999999999999</v>
      </c>
      <c r="Z220" s="120">
        <v>0.38400000000000001</v>
      </c>
      <c r="AA220" s="120">
        <v>0</v>
      </c>
      <c r="AB220" s="120">
        <v>0.15</v>
      </c>
      <c r="AC220" s="120">
        <v>0</v>
      </c>
      <c r="AD220" s="120">
        <v>0</v>
      </c>
      <c r="AE220" s="120">
        <v>0</v>
      </c>
      <c r="AF220" s="120">
        <v>0</v>
      </c>
      <c r="AG220" s="120">
        <v>0</v>
      </c>
      <c r="AH220" s="120">
        <v>0.158</v>
      </c>
      <c r="AI220" s="120">
        <v>0.51300000000000001</v>
      </c>
      <c r="AJ220" s="120">
        <v>0.32300000000000001</v>
      </c>
      <c r="AK220" s="120">
        <v>0.315</v>
      </c>
      <c r="AL220" s="120">
        <v>0.47099999999999997</v>
      </c>
      <c r="AM220" s="120">
        <v>0.48799999999999999</v>
      </c>
      <c r="AN220" s="120">
        <v>1.177</v>
      </c>
      <c r="AO220" s="120">
        <v>1.0469999999999999</v>
      </c>
      <c r="AP220" s="120">
        <v>2.2610000000000001</v>
      </c>
      <c r="AQ220" s="120">
        <v>2.3199999999999998</v>
      </c>
      <c r="AR220" s="120">
        <v>2.39</v>
      </c>
      <c r="AS220" s="120">
        <v>1.7869999999999999</v>
      </c>
      <c r="AT220" s="120">
        <v>3.8029999999999999</v>
      </c>
      <c r="AU220" s="120">
        <v>4.2489999999999997</v>
      </c>
      <c r="AV220" s="120">
        <v>2.8260000000000001</v>
      </c>
      <c r="AW220" s="120">
        <v>3.5129999999999999</v>
      </c>
      <c r="AX220" s="120">
        <v>2.198</v>
      </c>
      <c r="AY220" s="120">
        <v>1.861</v>
      </c>
      <c r="AZ220" s="120">
        <v>2.5059999999999998</v>
      </c>
      <c r="BA220" s="120">
        <v>2.2170000000000001</v>
      </c>
      <c r="BB220" s="120">
        <v>1.58</v>
      </c>
      <c r="BC220" s="120">
        <v>0.78600000000000003</v>
      </c>
      <c r="BD220" s="120">
        <v>0.95099999999999996</v>
      </c>
      <c r="BE220" s="120">
        <v>0.154</v>
      </c>
      <c r="BF220" s="120">
        <v>0.16500000000000001</v>
      </c>
      <c r="BG220" s="120">
        <v>0</v>
      </c>
      <c r="BH220" s="120">
        <v>0.158</v>
      </c>
      <c r="BI220" s="120">
        <v>0.153</v>
      </c>
      <c r="BJ220" s="120">
        <v>0</v>
      </c>
      <c r="BK220" s="120">
        <v>0</v>
      </c>
      <c r="BL220" s="120">
        <v>0</v>
      </c>
      <c r="BM220" s="120">
        <v>0</v>
      </c>
      <c r="BN220" s="120">
        <v>0</v>
      </c>
      <c r="BO220" s="120">
        <v>0</v>
      </c>
    </row>
    <row r="222" spans="1:67">
      <c r="A222" s="110" t="s">
        <v>4544</v>
      </c>
      <c r="B222" s="111" t="s">
        <v>4734</v>
      </c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</row>
    <row r="223" spans="1:67">
      <c r="A223" s="113" t="s">
        <v>3807</v>
      </c>
      <c r="B223" s="114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</row>
    <row r="224" spans="1:67">
      <c r="A224" s="115" t="s">
        <v>4705</v>
      </c>
      <c r="B224" s="115">
        <v>-25</v>
      </c>
      <c r="C224" s="115">
        <v>-24</v>
      </c>
      <c r="D224" s="115">
        <v>-23</v>
      </c>
      <c r="E224" s="115">
        <v>-22</v>
      </c>
      <c r="F224" s="115">
        <v>-21</v>
      </c>
      <c r="G224" s="115">
        <v>-20</v>
      </c>
      <c r="H224" s="115">
        <v>-19</v>
      </c>
      <c r="I224" s="115">
        <v>-18</v>
      </c>
      <c r="J224" s="115">
        <v>-17</v>
      </c>
      <c r="K224" s="115">
        <v>-16</v>
      </c>
      <c r="L224" s="115">
        <v>-15</v>
      </c>
      <c r="M224" s="115">
        <v>-14</v>
      </c>
      <c r="N224" s="115">
        <v>-13</v>
      </c>
      <c r="O224" s="115">
        <v>-12</v>
      </c>
      <c r="P224" s="115">
        <v>-11</v>
      </c>
      <c r="Q224" s="115">
        <v>-10</v>
      </c>
      <c r="R224" s="115">
        <v>-9</v>
      </c>
      <c r="S224" s="115">
        <v>-8</v>
      </c>
      <c r="T224" s="115">
        <v>-7</v>
      </c>
      <c r="U224" s="115">
        <v>-6</v>
      </c>
      <c r="V224" s="115">
        <v>-5</v>
      </c>
      <c r="W224" s="115">
        <v>-4</v>
      </c>
      <c r="X224" s="115">
        <v>-3</v>
      </c>
      <c r="Y224" s="115">
        <v>-2</v>
      </c>
      <c r="Z224" s="115">
        <v>-1</v>
      </c>
      <c r="AA224" s="115">
        <v>0</v>
      </c>
      <c r="AB224" s="115">
        <v>1</v>
      </c>
      <c r="AC224" s="115">
        <v>2</v>
      </c>
      <c r="AD224" s="115">
        <v>3</v>
      </c>
      <c r="AE224" s="115">
        <v>4</v>
      </c>
      <c r="AF224" s="115">
        <v>5</v>
      </c>
      <c r="AG224" s="115">
        <v>6</v>
      </c>
      <c r="AH224" s="115">
        <v>7</v>
      </c>
      <c r="AI224" s="115">
        <v>8</v>
      </c>
      <c r="AJ224" s="115">
        <v>9</v>
      </c>
      <c r="AK224" s="115">
        <v>10</v>
      </c>
      <c r="AL224" s="115">
        <v>11</v>
      </c>
      <c r="AM224" s="115">
        <v>12</v>
      </c>
      <c r="AN224" s="115">
        <v>13</v>
      </c>
      <c r="AO224" s="115">
        <v>14</v>
      </c>
      <c r="AP224" s="115">
        <v>15</v>
      </c>
      <c r="AQ224" s="115">
        <v>16</v>
      </c>
      <c r="AR224" s="115">
        <v>17</v>
      </c>
      <c r="AS224" s="115">
        <v>18</v>
      </c>
      <c r="AT224" s="115">
        <v>19</v>
      </c>
      <c r="AU224" s="115">
        <v>20</v>
      </c>
      <c r="AV224" s="115">
        <v>21</v>
      </c>
      <c r="AW224" s="115">
        <v>22</v>
      </c>
      <c r="AX224" s="115">
        <v>23</v>
      </c>
      <c r="AY224" s="115">
        <v>24</v>
      </c>
      <c r="AZ224" s="115">
        <v>25</v>
      </c>
      <c r="BA224" s="115">
        <v>26</v>
      </c>
      <c r="BB224" s="115">
        <v>27</v>
      </c>
      <c r="BC224" s="115">
        <v>28</v>
      </c>
      <c r="BD224" s="115">
        <v>29</v>
      </c>
      <c r="BE224" s="115">
        <v>30</v>
      </c>
      <c r="BF224" s="115">
        <v>31</v>
      </c>
      <c r="BG224" s="115">
        <v>32</v>
      </c>
      <c r="BH224" s="115">
        <v>33</v>
      </c>
      <c r="BI224" s="115">
        <v>34</v>
      </c>
      <c r="BJ224" s="115">
        <v>35</v>
      </c>
      <c r="BK224" s="115">
        <v>36</v>
      </c>
      <c r="BL224" s="115">
        <v>37</v>
      </c>
      <c r="BM224" s="115">
        <v>38</v>
      </c>
      <c r="BN224" s="115">
        <v>39</v>
      </c>
      <c r="BO224" s="115">
        <v>40</v>
      </c>
    </row>
    <row r="225" spans="1:67">
      <c r="A225" s="116" t="s">
        <v>4706</v>
      </c>
      <c r="B225" s="116">
        <v>0</v>
      </c>
      <c r="C225" s="116">
        <v>0</v>
      </c>
      <c r="D225" s="116">
        <v>0</v>
      </c>
      <c r="E225" s="116">
        <v>0</v>
      </c>
      <c r="F225" s="116">
        <v>0</v>
      </c>
      <c r="G225" s="116">
        <v>0</v>
      </c>
      <c r="H225" s="116">
        <v>0</v>
      </c>
      <c r="I225" s="116">
        <v>0</v>
      </c>
      <c r="J225" s="116">
        <v>0</v>
      </c>
      <c r="K225" s="116">
        <v>0</v>
      </c>
      <c r="L225" s="116">
        <v>0</v>
      </c>
      <c r="M225" s="116">
        <v>0</v>
      </c>
      <c r="N225" s="116">
        <v>5</v>
      </c>
      <c r="O225" s="116">
        <v>3</v>
      </c>
      <c r="P225" s="116">
        <v>3</v>
      </c>
      <c r="Q225" s="116">
        <v>6</v>
      </c>
      <c r="R225" s="116">
        <v>18</v>
      </c>
      <c r="S225" s="116">
        <v>17</v>
      </c>
      <c r="T225" s="116">
        <v>41</v>
      </c>
      <c r="U225" s="116">
        <v>56</v>
      </c>
      <c r="V225" s="116">
        <v>56</v>
      </c>
      <c r="W225" s="116">
        <v>96</v>
      </c>
      <c r="X225" s="116">
        <v>117</v>
      </c>
      <c r="Y225" s="116">
        <v>169</v>
      </c>
      <c r="Z225" s="116">
        <v>311</v>
      </c>
      <c r="AA225" s="116">
        <v>323</v>
      </c>
      <c r="AB225" s="116">
        <v>334</v>
      </c>
      <c r="AC225" s="116">
        <v>350</v>
      </c>
      <c r="AD225" s="116">
        <v>379</v>
      </c>
      <c r="AE225" s="116">
        <v>397</v>
      </c>
      <c r="AF225" s="116">
        <v>356</v>
      </c>
      <c r="AG225" s="116">
        <v>395</v>
      </c>
      <c r="AH225" s="116">
        <v>386</v>
      </c>
      <c r="AI225" s="116">
        <v>348</v>
      </c>
      <c r="AJ225" s="116">
        <v>328</v>
      </c>
      <c r="AK225" s="116">
        <v>409</v>
      </c>
      <c r="AL225" s="116">
        <v>355</v>
      </c>
      <c r="AM225" s="116">
        <v>351</v>
      </c>
      <c r="AN225" s="116">
        <v>324</v>
      </c>
      <c r="AO225" s="116">
        <v>354</v>
      </c>
      <c r="AP225" s="116">
        <v>317</v>
      </c>
      <c r="AQ225" s="116">
        <v>312</v>
      </c>
      <c r="AR225" s="116">
        <v>268</v>
      </c>
      <c r="AS225" s="116">
        <v>259</v>
      </c>
      <c r="AT225" s="116">
        <v>238</v>
      </c>
      <c r="AU225" s="116">
        <v>216</v>
      </c>
      <c r="AV225" s="116">
        <v>162</v>
      </c>
      <c r="AW225" s="116">
        <v>171</v>
      </c>
      <c r="AX225" s="116">
        <v>129</v>
      </c>
      <c r="AY225" s="116">
        <v>130</v>
      </c>
      <c r="AZ225" s="116">
        <v>93</v>
      </c>
      <c r="BA225" s="116">
        <v>71</v>
      </c>
      <c r="BB225" s="116">
        <v>34</v>
      </c>
      <c r="BC225" s="116">
        <v>25</v>
      </c>
      <c r="BD225" s="116">
        <v>24</v>
      </c>
      <c r="BE225" s="116">
        <v>11</v>
      </c>
      <c r="BF225" s="116">
        <v>8</v>
      </c>
      <c r="BG225" s="116">
        <v>5</v>
      </c>
      <c r="BH225" s="116">
        <v>0</v>
      </c>
      <c r="BI225" s="116">
        <v>0</v>
      </c>
      <c r="BJ225" s="116">
        <v>0</v>
      </c>
      <c r="BK225" s="116">
        <v>0</v>
      </c>
      <c r="BL225" s="116">
        <v>0</v>
      </c>
      <c r="BM225" s="116">
        <v>0</v>
      </c>
      <c r="BN225" s="116">
        <v>0</v>
      </c>
      <c r="BO225" s="116">
        <v>0</v>
      </c>
    </row>
    <row r="226" spans="1:67">
      <c r="A226" s="117" t="s">
        <v>4707</v>
      </c>
      <c r="B226" s="117">
        <v>0</v>
      </c>
      <c r="C226" s="117">
        <v>0</v>
      </c>
      <c r="D226" s="117">
        <v>0</v>
      </c>
      <c r="E226" s="117">
        <v>0</v>
      </c>
      <c r="F226" s="117">
        <v>0</v>
      </c>
      <c r="G226" s="117">
        <v>0</v>
      </c>
      <c r="H226" s="117">
        <v>0</v>
      </c>
      <c r="I226" s="117">
        <v>0</v>
      </c>
      <c r="J226" s="117">
        <v>0</v>
      </c>
      <c r="K226" s="117">
        <v>0</v>
      </c>
      <c r="L226" s="117">
        <v>0</v>
      </c>
      <c r="M226" s="117">
        <v>0</v>
      </c>
      <c r="N226" s="117">
        <v>0</v>
      </c>
      <c r="O226" s="117">
        <v>0</v>
      </c>
      <c r="P226" s="117">
        <v>0</v>
      </c>
      <c r="Q226" s="117">
        <v>0</v>
      </c>
      <c r="R226" s="117">
        <v>24</v>
      </c>
      <c r="S226" s="117">
        <v>24</v>
      </c>
      <c r="T226" s="117">
        <v>24</v>
      </c>
      <c r="U226" s="117">
        <v>48</v>
      </c>
      <c r="V226" s="117">
        <v>0</v>
      </c>
      <c r="W226" s="117">
        <v>120</v>
      </c>
      <c r="X226" s="117">
        <v>96</v>
      </c>
      <c r="Y226" s="117">
        <v>192</v>
      </c>
      <c r="Z226" s="117">
        <v>168</v>
      </c>
      <c r="AA226" s="117">
        <v>456</v>
      </c>
      <c r="AB226" s="117">
        <v>408</v>
      </c>
      <c r="AC226" s="117">
        <v>336</v>
      </c>
      <c r="AD226" s="117">
        <v>408</v>
      </c>
      <c r="AE226" s="117">
        <v>264</v>
      </c>
      <c r="AF226" s="117">
        <v>312</v>
      </c>
      <c r="AG226" s="117">
        <v>384</v>
      </c>
      <c r="AH226" s="117">
        <v>408</v>
      </c>
      <c r="AI226" s="117">
        <v>408</v>
      </c>
      <c r="AJ226" s="117">
        <v>264</v>
      </c>
      <c r="AK226" s="117">
        <v>264</v>
      </c>
      <c r="AL226" s="117">
        <v>408</v>
      </c>
      <c r="AM226" s="117">
        <v>528</v>
      </c>
      <c r="AN226" s="117">
        <v>456</v>
      </c>
      <c r="AO226" s="117">
        <v>288</v>
      </c>
      <c r="AP226" s="117">
        <v>384</v>
      </c>
      <c r="AQ226" s="117">
        <v>120</v>
      </c>
      <c r="AR226" s="117">
        <v>288</v>
      </c>
      <c r="AS226" s="117">
        <v>336</v>
      </c>
      <c r="AT226" s="117">
        <v>552</v>
      </c>
      <c r="AU226" s="117">
        <v>240</v>
      </c>
      <c r="AV226" s="117">
        <v>264</v>
      </c>
      <c r="AW226" s="117">
        <v>192</v>
      </c>
      <c r="AX226" s="117">
        <v>96</v>
      </c>
      <c r="AY226" s="117">
        <v>0</v>
      </c>
      <c r="AZ226" s="117">
        <v>0</v>
      </c>
      <c r="BA226" s="117">
        <v>0</v>
      </c>
      <c r="BB226" s="117">
        <v>0</v>
      </c>
      <c r="BC226" s="117">
        <v>0</v>
      </c>
      <c r="BD226" s="117">
        <v>0</v>
      </c>
      <c r="BE226" s="117">
        <v>0</v>
      </c>
      <c r="BF226" s="117">
        <v>0</v>
      </c>
      <c r="BG226" s="117">
        <v>0</v>
      </c>
      <c r="BH226" s="117">
        <v>0</v>
      </c>
      <c r="BI226" s="117">
        <v>0</v>
      </c>
      <c r="BJ226" s="117">
        <v>0</v>
      </c>
      <c r="BK226" s="117">
        <v>0</v>
      </c>
      <c r="BL226" s="117">
        <v>0</v>
      </c>
      <c r="BM226" s="117">
        <v>0</v>
      </c>
      <c r="BN226" s="117">
        <v>0</v>
      </c>
      <c r="BO226" s="117">
        <v>0</v>
      </c>
    </row>
    <row r="227" spans="1:67">
      <c r="A227" s="117" t="s">
        <v>4708</v>
      </c>
      <c r="B227" s="118">
        <v>0</v>
      </c>
      <c r="C227" s="118">
        <v>0</v>
      </c>
      <c r="D227" s="118">
        <v>0</v>
      </c>
      <c r="E227" s="118">
        <v>0</v>
      </c>
      <c r="F227" s="118">
        <v>0</v>
      </c>
      <c r="G227" s="118">
        <v>0</v>
      </c>
      <c r="H227" s="118">
        <v>0</v>
      </c>
      <c r="I227" s="118">
        <v>0</v>
      </c>
      <c r="J227" s="118">
        <v>0</v>
      </c>
      <c r="K227" s="118">
        <v>0</v>
      </c>
      <c r="L227" s="118">
        <v>0</v>
      </c>
      <c r="M227" s="118">
        <v>0</v>
      </c>
      <c r="N227" s="118">
        <v>0</v>
      </c>
      <c r="O227" s="118">
        <v>0</v>
      </c>
      <c r="P227" s="118">
        <v>0</v>
      </c>
      <c r="Q227" s="118">
        <v>0</v>
      </c>
      <c r="R227" s="118">
        <v>0</v>
      </c>
      <c r="S227" s="118">
        <v>0</v>
      </c>
      <c r="T227" s="118">
        <v>0.68300000000000005</v>
      </c>
      <c r="U227" s="118">
        <v>2.0529999999999999</v>
      </c>
      <c r="V227" s="118">
        <v>1.927</v>
      </c>
      <c r="W227" s="118">
        <v>1.88</v>
      </c>
      <c r="X227" s="118">
        <v>5.6980000000000004</v>
      </c>
      <c r="Y227" s="118">
        <v>6.976</v>
      </c>
      <c r="Z227" s="118">
        <v>5.7080000000000002</v>
      </c>
      <c r="AA227" s="118">
        <v>7.0369999999999999</v>
      </c>
      <c r="AB227" s="118">
        <v>9.7110000000000003</v>
      </c>
      <c r="AC227" s="118">
        <v>11.318</v>
      </c>
      <c r="AD227" s="118">
        <v>17.443999999999999</v>
      </c>
      <c r="AE227" s="118">
        <v>12.935</v>
      </c>
      <c r="AF227" s="118">
        <v>16.460999999999999</v>
      </c>
      <c r="AG227" s="118">
        <v>19.105</v>
      </c>
      <c r="AH227" s="118">
        <v>22.047000000000001</v>
      </c>
      <c r="AI227" s="118">
        <v>24.564</v>
      </c>
      <c r="AJ227" s="118">
        <v>27</v>
      </c>
      <c r="AK227" s="118">
        <v>36.671999999999997</v>
      </c>
      <c r="AL227" s="118">
        <v>35.954999999999998</v>
      </c>
      <c r="AM227" s="118">
        <v>31.943000000000001</v>
      </c>
      <c r="AN227" s="118">
        <v>42.28</v>
      </c>
      <c r="AO227" s="118">
        <v>47.728000000000002</v>
      </c>
      <c r="AP227" s="118">
        <v>48.061999999999998</v>
      </c>
      <c r="AQ227" s="118">
        <v>58.841999999999999</v>
      </c>
      <c r="AR227" s="118">
        <v>50.654000000000003</v>
      </c>
      <c r="AS227" s="118">
        <v>57.093000000000004</v>
      </c>
      <c r="AT227" s="118">
        <v>62.988999999999997</v>
      </c>
      <c r="AU227" s="118">
        <v>61.325000000000003</v>
      </c>
      <c r="AV227" s="118">
        <v>50.619</v>
      </c>
      <c r="AW227" s="118">
        <v>60.902000000000001</v>
      </c>
      <c r="AX227" s="118">
        <v>55.223999999999997</v>
      </c>
      <c r="AY227" s="118">
        <v>61.369</v>
      </c>
      <c r="AZ227" s="118">
        <v>50.054000000000002</v>
      </c>
      <c r="BA227" s="118">
        <v>35.274999999999999</v>
      </c>
      <c r="BB227" s="118">
        <v>18.739999999999998</v>
      </c>
      <c r="BC227" s="118">
        <v>12.943</v>
      </c>
      <c r="BD227" s="118">
        <v>11.879</v>
      </c>
      <c r="BE227" s="118">
        <v>5.5490000000000004</v>
      </c>
      <c r="BF227" s="118">
        <v>4.7030000000000003</v>
      </c>
      <c r="BG227" s="118">
        <v>2.2909999999999999</v>
      </c>
      <c r="BH227" s="118">
        <v>0</v>
      </c>
      <c r="BI227" s="118">
        <v>0</v>
      </c>
      <c r="BJ227" s="118">
        <v>0</v>
      </c>
      <c r="BK227" s="118">
        <v>0</v>
      </c>
      <c r="BL227" s="118">
        <v>0</v>
      </c>
      <c r="BM227" s="118">
        <v>0</v>
      </c>
      <c r="BN227" s="118">
        <v>0</v>
      </c>
      <c r="BO227" s="118">
        <v>0</v>
      </c>
    </row>
    <row r="228" spans="1:67">
      <c r="A228" s="117" t="s">
        <v>4709</v>
      </c>
      <c r="B228" s="118">
        <v>0</v>
      </c>
      <c r="C228" s="118">
        <v>0</v>
      </c>
      <c r="D228" s="118">
        <v>0</v>
      </c>
      <c r="E228" s="118">
        <v>0</v>
      </c>
      <c r="F228" s="118">
        <v>0</v>
      </c>
      <c r="G228" s="118">
        <v>0</v>
      </c>
      <c r="H228" s="118">
        <v>0</v>
      </c>
      <c r="I228" s="118">
        <v>0</v>
      </c>
      <c r="J228" s="118">
        <v>0</v>
      </c>
      <c r="K228" s="118">
        <v>0</v>
      </c>
      <c r="L228" s="118">
        <v>0</v>
      </c>
      <c r="M228" s="118">
        <v>0</v>
      </c>
      <c r="N228" s="118">
        <v>0</v>
      </c>
      <c r="O228" s="118">
        <v>0</v>
      </c>
      <c r="P228" s="118">
        <v>0</v>
      </c>
      <c r="Q228" s="118">
        <v>0</v>
      </c>
      <c r="R228" s="118">
        <v>0</v>
      </c>
      <c r="S228" s="118">
        <v>0</v>
      </c>
      <c r="T228" s="118">
        <v>0.94299999999999995</v>
      </c>
      <c r="U228" s="118">
        <v>0.96399999999999997</v>
      </c>
      <c r="V228" s="118">
        <v>1.9810000000000001</v>
      </c>
      <c r="W228" s="118">
        <v>2.2989999999999999</v>
      </c>
      <c r="X228" s="118">
        <v>5.8449999999999998</v>
      </c>
      <c r="Y228" s="118">
        <v>6.6760000000000002</v>
      </c>
      <c r="Z228" s="118">
        <v>6.4329999999999998</v>
      </c>
      <c r="AA228" s="118">
        <v>5.9359999999999999</v>
      </c>
      <c r="AB228" s="118">
        <v>7.6859999999999999</v>
      </c>
      <c r="AC228" s="118">
        <v>5.3840000000000003</v>
      </c>
      <c r="AD228" s="118">
        <v>7.8819999999999997</v>
      </c>
      <c r="AE228" s="118">
        <v>10.778</v>
      </c>
      <c r="AF228" s="118">
        <v>11.577999999999999</v>
      </c>
      <c r="AG228" s="118">
        <v>13.605</v>
      </c>
      <c r="AH228" s="118">
        <v>16.914000000000001</v>
      </c>
      <c r="AI228" s="118">
        <v>20.318000000000001</v>
      </c>
      <c r="AJ228" s="118">
        <v>14.827999999999999</v>
      </c>
      <c r="AK228" s="118">
        <v>25.114000000000001</v>
      </c>
      <c r="AL228" s="118">
        <v>20.501999999999999</v>
      </c>
      <c r="AM228" s="118">
        <v>19.143000000000001</v>
      </c>
      <c r="AN228" s="118">
        <v>32.378999999999998</v>
      </c>
      <c r="AO228" s="118">
        <v>23.062000000000001</v>
      </c>
      <c r="AP228" s="118">
        <v>30.721</v>
      </c>
      <c r="AQ228" s="118">
        <v>25.792000000000002</v>
      </c>
      <c r="AR228" s="118">
        <v>23.454000000000001</v>
      </c>
      <c r="AS228" s="118">
        <v>27.155000000000001</v>
      </c>
      <c r="AT228" s="118">
        <v>27.521000000000001</v>
      </c>
      <c r="AU228" s="118">
        <v>26.664000000000001</v>
      </c>
      <c r="AV228" s="118">
        <v>19.835000000000001</v>
      </c>
      <c r="AW228" s="118">
        <v>23.074999999999999</v>
      </c>
      <c r="AX228" s="118">
        <v>15.589</v>
      </c>
      <c r="AY228" s="118">
        <v>12.305</v>
      </c>
      <c r="AZ228" s="118">
        <v>12.034000000000001</v>
      </c>
      <c r="BA228" s="118">
        <v>4.9530000000000003</v>
      </c>
      <c r="BB228" s="118">
        <v>2.79</v>
      </c>
      <c r="BC228" s="118">
        <v>1.0149999999999999</v>
      </c>
      <c r="BD228" s="118">
        <v>1.0760000000000001</v>
      </c>
      <c r="BE228" s="118">
        <v>0.151</v>
      </c>
      <c r="BF228" s="118">
        <v>0.313</v>
      </c>
      <c r="BG228" s="118">
        <v>0</v>
      </c>
      <c r="BH228" s="118">
        <v>0</v>
      </c>
      <c r="BI228" s="118">
        <v>0</v>
      </c>
      <c r="BJ228" s="118">
        <v>0</v>
      </c>
      <c r="BK228" s="118">
        <v>0</v>
      </c>
      <c r="BL228" s="118">
        <v>0</v>
      </c>
      <c r="BM228" s="118">
        <v>0</v>
      </c>
      <c r="BN228" s="118">
        <v>0</v>
      </c>
      <c r="BO228" s="118">
        <v>0</v>
      </c>
    </row>
    <row r="229" spans="1:67">
      <c r="A229" s="117" t="s">
        <v>4710</v>
      </c>
      <c r="B229" s="118">
        <v>0</v>
      </c>
      <c r="C229" s="118">
        <v>0</v>
      </c>
      <c r="D229" s="118">
        <v>0</v>
      </c>
      <c r="E229" s="118">
        <v>0</v>
      </c>
      <c r="F229" s="118">
        <v>0</v>
      </c>
      <c r="G229" s="118">
        <v>0</v>
      </c>
      <c r="H229" s="118">
        <v>0</v>
      </c>
      <c r="I229" s="118">
        <v>0</v>
      </c>
      <c r="J229" s="118">
        <v>0</v>
      </c>
      <c r="K229" s="118">
        <v>0</v>
      </c>
      <c r="L229" s="118">
        <v>0</v>
      </c>
      <c r="M229" s="118">
        <v>0</v>
      </c>
      <c r="N229" s="118">
        <v>0</v>
      </c>
      <c r="O229" s="118">
        <v>0</v>
      </c>
      <c r="P229" s="118">
        <v>0</v>
      </c>
      <c r="Q229" s="118">
        <v>0</v>
      </c>
      <c r="R229" s="118">
        <v>0</v>
      </c>
      <c r="S229" s="118">
        <v>0</v>
      </c>
      <c r="T229" s="118">
        <v>1.1970000000000001</v>
      </c>
      <c r="U229" s="118">
        <v>3.8940000000000001</v>
      </c>
      <c r="V229" s="118">
        <v>3.5390000000000001</v>
      </c>
      <c r="W229" s="118">
        <v>3.762</v>
      </c>
      <c r="X229" s="118">
        <v>11.739000000000001</v>
      </c>
      <c r="Y229" s="118">
        <v>14.537000000000001</v>
      </c>
      <c r="Z229" s="118">
        <v>11.151</v>
      </c>
      <c r="AA229" s="118">
        <v>12.002000000000001</v>
      </c>
      <c r="AB229" s="118">
        <v>13.93</v>
      </c>
      <c r="AC229" s="118">
        <v>17.963000000000001</v>
      </c>
      <c r="AD229" s="118">
        <v>28.641999999999999</v>
      </c>
      <c r="AE229" s="118">
        <v>17.015999999999998</v>
      </c>
      <c r="AF229" s="118">
        <v>16.472999999999999</v>
      </c>
      <c r="AG229" s="118">
        <v>17.048999999999999</v>
      </c>
      <c r="AH229" s="118">
        <v>21.122</v>
      </c>
      <c r="AI229" s="118">
        <v>23.164999999999999</v>
      </c>
      <c r="AJ229" s="118">
        <v>23.332000000000001</v>
      </c>
      <c r="AK229" s="118">
        <v>33.043999999999997</v>
      </c>
      <c r="AL229" s="118">
        <v>29.963000000000001</v>
      </c>
      <c r="AM229" s="118">
        <v>28.523</v>
      </c>
      <c r="AN229" s="118">
        <v>28.733000000000001</v>
      </c>
      <c r="AO229" s="118">
        <v>35.933</v>
      </c>
      <c r="AP229" s="118">
        <v>29.664000000000001</v>
      </c>
      <c r="AQ229" s="118">
        <v>38.457999999999998</v>
      </c>
      <c r="AR229" s="118">
        <v>33.322000000000003</v>
      </c>
      <c r="AS229" s="118">
        <v>34.215000000000003</v>
      </c>
      <c r="AT229" s="118">
        <v>37.567</v>
      </c>
      <c r="AU229" s="118">
        <v>31.43</v>
      </c>
      <c r="AV229" s="118">
        <v>27.925999999999998</v>
      </c>
      <c r="AW229" s="118">
        <v>33.155999999999999</v>
      </c>
      <c r="AX229" s="118">
        <v>30.125</v>
      </c>
      <c r="AY229" s="118">
        <v>31.4</v>
      </c>
      <c r="AZ229" s="118">
        <v>27.228999999999999</v>
      </c>
      <c r="BA229" s="118">
        <v>18.524000000000001</v>
      </c>
      <c r="BB229" s="118">
        <v>10.429</v>
      </c>
      <c r="BC229" s="118">
        <v>6.81</v>
      </c>
      <c r="BD229" s="118">
        <v>6.3920000000000003</v>
      </c>
      <c r="BE229" s="118">
        <v>2.661</v>
      </c>
      <c r="BF229" s="118">
        <v>2.359</v>
      </c>
      <c r="BG229" s="118">
        <v>0.80900000000000005</v>
      </c>
      <c r="BH229" s="118">
        <v>0</v>
      </c>
      <c r="BI229" s="118">
        <v>0</v>
      </c>
      <c r="BJ229" s="118">
        <v>0</v>
      </c>
      <c r="BK229" s="118">
        <v>0</v>
      </c>
      <c r="BL229" s="118">
        <v>0</v>
      </c>
      <c r="BM229" s="118">
        <v>0</v>
      </c>
      <c r="BN229" s="118">
        <v>0</v>
      </c>
      <c r="BO229" s="118">
        <v>0</v>
      </c>
    </row>
    <row r="230" spans="1:67">
      <c r="A230" s="117" t="s">
        <v>4711</v>
      </c>
      <c r="B230" s="118">
        <v>0</v>
      </c>
      <c r="C230" s="118">
        <v>0</v>
      </c>
      <c r="D230" s="118">
        <v>0</v>
      </c>
      <c r="E230" s="118">
        <v>0</v>
      </c>
      <c r="F230" s="118">
        <v>0</v>
      </c>
      <c r="G230" s="118">
        <v>0</v>
      </c>
      <c r="H230" s="118">
        <v>0</v>
      </c>
      <c r="I230" s="118">
        <v>0</v>
      </c>
      <c r="J230" s="118">
        <v>0</v>
      </c>
      <c r="K230" s="118">
        <v>0</v>
      </c>
      <c r="L230" s="118">
        <v>0</v>
      </c>
      <c r="M230" s="118">
        <v>0</v>
      </c>
      <c r="N230" s="118">
        <v>0</v>
      </c>
      <c r="O230" s="118">
        <v>0</v>
      </c>
      <c r="P230" s="118">
        <v>0</v>
      </c>
      <c r="Q230" s="118">
        <v>0</v>
      </c>
      <c r="R230" s="118">
        <v>0</v>
      </c>
      <c r="S230" s="118">
        <v>0</v>
      </c>
      <c r="T230" s="118">
        <v>0</v>
      </c>
      <c r="U230" s="118">
        <v>1.8720000000000001</v>
      </c>
      <c r="V230" s="118">
        <v>1.0009999999999999</v>
      </c>
      <c r="W230" s="118">
        <v>0.96599999999999997</v>
      </c>
      <c r="X230" s="118">
        <v>3.5129999999999999</v>
      </c>
      <c r="Y230" s="118">
        <v>3.831</v>
      </c>
      <c r="Z230" s="118">
        <v>3.665</v>
      </c>
      <c r="AA230" s="118">
        <v>3.5369999999999999</v>
      </c>
      <c r="AB230" s="118">
        <v>2.9009999999999998</v>
      </c>
      <c r="AC230" s="118">
        <v>4.3</v>
      </c>
      <c r="AD230" s="118">
        <v>10.839</v>
      </c>
      <c r="AE230" s="118">
        <v>5.3120000000000003</v>
      </c>
      <c r="AF230" s="118">
        <v>6.5570000000000004</v>
      </c>
      <c r="AG230" s="118">
        <v>10.297000000000001</v>
      </c>
      <c r="AH230" s="118">
        <v>4.6710000000000003</v>
      </c>
      <c r="AI230" s="118">
        <v>11.407999999999999</v>
      </c>
      <c r="AJ230" s="118">
        <v>10.416</v>
      </c>
      <c r="AK230" s="118">
        <v>15.909000000000001</v>
      </c>
      <c r="AL230" s="118">
        <v>13.920999999999999</v>
      </c>
      <c r="AM230" s="118">
        <v>13.625</v>
      </c>
      <c r="AN230" s="118">
        <v>9.2870000000000008</v>
      </c>
      <c r="AO230" s="118">
        <v>17.61</v>
      </c>
      <c r="AP230" s="118">
        <v>16.800999999999998</v>
      </c>
      <c r="AQ230" s="118">
        <v>26.954999999999998</v>
      </c>
      <c r="AR230" s="118">
        <v>24.512</v>
      </c>
      <c r="AS230" s="118">
        <v>28.841000000000001</v>
      </c>
      <c r="AT230" s="118">
        <v>28.635999999999999</v>
      </c>
      <c r="AU230" s="118">
        <v>29.504999999999999</v>
      </c>
      <c r="AV230" s="118">
        <v>24.050999999999998</v>
      </c>
      <c r="AW230" s="118">
        <v>24.79</v>
      </c>
      <c r="AX230" s="118">
        <v>28.792000000000002</v>
      </c>
      <c r="AY230" s="118">
        <v>38.935000000000002</v>
      </c>
      <c r="AZ230" s="118">
        <v>28.913</v>
      </c>
      <c r="BA230" s="118">
        <v>24.356000000000002</v>
      </c>
      <c r="BB230" s="118">
        <v>13.465</v>
      </c>
      <c r="BC230" s="118">
        <v>10.364000000000001</v>
      </c>
      <c r="BD230" s="118">
        <v>9.9700000000000006</v>
      </c>
      <c r="BE230" s="118">
        <v>5.2510000000000003</v>
      </c>
      <c r="BF230" s="118">
        <v>4.2140000000000004</v>
      </c>
      <c r="BG230" s="118">
        <v>2.67</v>
      </c>
      <c r="BH230" s="118">
        <v>0</v>
      </c>
      <c r="BI230" s="118">
        <v>0</v>
      </c>
      <c r="BJ230" s="118">
        <v>0</v>
      </c>
      <c r="BK230" s="118">
        <v>0</v>
      </c>
      <c r="BL230" s="118">
        <v>0</v>
      </c>
      <c r="BM230" s="118">
        <v>0</v>
      </c>
      <c r="BN230" s="118">
        <v>0</v>
      </c>
      <c r="BO230" s="118">
        <v>0</v>
      </c>
    </row>
    <row r="231" spans="1:67">
      <c r="A231" s="119" t="s">
        <v>4712</v>
      </c>
      <c r="B231" s="120">
        <v>0</v>
      </c>
      <c r="C231" s="120">
        <v>0</v>
      </c>
      <c r="D231" s="120">
        <v>0</v>
      </c>
      <c r="E231" s="120">
        <v>0</v>
      </c>
      <c r="F231" s="120">
        <v>0</v>
      </c>
      <c r="G231" s="120">
        <v>0</v>
      </c>
      <c r="H231" s="120">
        <v>0</v>
      </c>
      <c r="I231" s="120">
        <v>0</v>
      </c>
      <c r="J231" s="120">
        <v>0</v>
      </c>
      <c r="K231" s="120">
        <v>0</v>
      </c>
      <c r="L231" s="120">
        <v>0</v>
      </c>
      <c r="M231" s="120">
        <v>0</v>
      </c>
      <c r="N231" s="120">
        <v>0</v>
      </c>
      <c r="O231" s="120">
        <v>0</v>
      </c>
      <c r="P231" s="120">
        <v>0</v>
      </c>
      <c r="Q231" s="120">
        <v>0</v>
      </c>
      <c r="R231" s="120">
        <v>0</v>
      </c>
      <c r="S231" s="120">
        <v>0</v>
      </c>
      <c r="T231" s="120">
        <v>0</v>
      </c>
      <c r="U231" s="120">
        <v>0.39100000000000001</v>
      </c>
      <c r="V231" s="120">
        <v>0</v>
      </c>
      <c r="W231" s="120">
        <v>0.16800000000000001</v>
      </c>
      <c r="X231" s="120">
        <v>0.56299999999999994</v>
      </c>
      <c r="Y231" s="120">
        <v>0.7</v>
      </c>
      <c r="Z231" s="120">
        <v>0.16600000000000001</v>
      </c>
      <c r="AA231" s="120">
        <v>0.32600000000000001</v>
      </c>
      <c r="AB231" s="120">
        <v>0.36399999999999999</v>
      </c>
      <c r="AC231" s="120">
        <v>0.54700000000000004</v>
      </c>
      <c r="AD231" s="120">
        <v>0.79400000000000004</v>
      </c>
      <c r="AE231" s="120">
        <v>0.32700000000000001</v>
      </c>
      <c r="AF231" s="120">
        <v>0.79</v>
      </c>
      <c r="AG231" s="120">
        <v>0.79300000000000004</v>
      </c>
      <c r="AH231" s="120">
        <v>1.194</v>
      </c>
      <c r="AI231" s="120">
        <v>1.748</v>
      </c>
      <c r="AJ231" s="120">
        <v>1.0009999999999999</v>
      </c>
      <c r="AK231" s="120">
        <v>1.391</v>
      </c>
      <c r="AL231" s="120">
        <v>2.512</v>
      </c>
      <c r="AM231" s="120">
        <v>0.80900000000000005</v>
      </c>
      <c r="AN231" s="120">
        <v>2.444</v>
      </c>
      <c r="AO231" s="120">
        <v>2.69</v>
      </c>
      <c r="AP231" s="120">
        <v>3.0489999999999999</v>
      </c>
      <c r="AQ231" s="120">
        <v>4.798</v>
      </c>
      <c r="AR231" s="120">
        <v>3.29</v>
      </c>
      <c r="AS231" s="120">
        <v>3.52</v>
      </c>
      <c r="AT231" s="120">
        <v>4.2270000000000003</v>
      </c>
      <c r="AU231" s="120">
        <v>4.383</v>
      </c>
      <c r="AV231" s="120">
        <v>4.2370000000000001</v>
      </c>
      <c r="AW231" s="120">
        <v>5.8070000000000004</v>
      </c>
      <c r="AX231" s="120">
        <v>4.867</v>
      </c>
      <c r="AY231" s="120">
        <v>4.992</v>
      </c>
      <c r="AZ231" s="120">
        <v>6.0229999999999997</v>
      </c>
      <c r="BA231" s="120">
        <v>3.0760000000000001</v>
      </c>
      <c r="BB231" s="120">
        <v>1.6020000000000001</v>
      </c>
      <c r="BC231" s="120">
        <v>0.84699999999999998</v>
      </c>
      <c r="BD231" s="120">
        <v>1.014</v>
      </c>
      <c r="BE231" s="120">
        <v>0.151</v>
      </c>
      <c r="BF231" s="120">
        <v>0.317</v>
      </c>
      <c r="BG231" s="120">
        <v>0</v>
      </c>
      <c r="BH231" s="120">
        <v>0</v>
      </c>
      <c r="BI231" s="120">
        <v>0</v>
      </c>
      <c r="BJ231" s="120">
        <v>0</v>
      </c>
      <c r="BK231" s="120">
        <v>0</v>
      </c>
      <c r="BL231" s="120">
        <v>0</v>
      </c>
      <c r="BM231" s="120">
        <v>0</v>
      </c>
      <c r="BN231" s="120">
        <v>0</v>
      </c>
      <c r="BO231" s="120">
        <v>0</v>
      </c>
    </row>
    <row r="233" spans="1:67">
      <c r="A233" s="110" t="s">
        <v>4544</v>
      </c>
      <c r="B233" s="111" t="s">
        <v>4735</v>
      </c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</row>
    <row r="234" spans="1:67">
      <c r="A234" s="113" t="s">
        <v>4565</v>
      </c>
      <c r="B234" s="114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</row>
    <row r="235" spans="1:67">
      <c r="A235" s="115" t="s">
        <v>4705</v>
      </c>
      <c r="B235" s="115">
        <v>-25</v>
      </c>
      <c r="C235" s="115">
        <v>-24</v>
      </c>
      <c r="D235" s="115">
        <v>-23</v>
      </c>
      <c r="E235" s="115">
        <v>-22</v>
      </c>
      <c r="F235" s="115">
        <v>-21</v>
      </c>
      <c r="G235" s="115">
        <v>-20</v>
      </c>
      <c r="H235" s="115">
        <v>-19</v>
      </c>
      <c r="I235" s="115">
        <v>-18</v>
      </c>
      <c r="J235" s="115">
        <v>-17</v>
      </c>
      <c r="K235" s="115">
        <v>-16</v>
      </c>
      <c r="L235" s="115">
        <v>-15</v>
      </c>
      <c r="M235" s="115">
        <v>-14</v>
      </c>
      <c r="N235" s="115">
        <v>-13</v>
      </c>
      <c r="O235" s="115">
        <v>-12</v>
      </c>
      <c r="P235" s="115">
        <v>-11</v>
      </c>
      <c r="Q235" s="115">
        <v>-10</v>
      </c>
      <c r="R235" s="115">
        <v>-9</v>
      </c>
      <c r="S235" s="115">
        <v>-8</v>
      </c>
      <c r="T235" s="115">
        <v>-7</v>
      </c>
      <c r="U235" s="115">
        <v>-6</v>
      </c>
      <c r="V235" s="115">
        <v>-5</v>
      </c>
      <c r="W235" s="115">
        <v>-4</v>
      </c>
      <c r="X235" s="115">
        <v>-3</v>
      </c>
      <c r="Y235" s="115">
        <v>-2</v>
      </c>
      <c r="Z235" s="115">
        <v>-1</v>
      </c>
      <c r="AA235" s="115">
        <v>0</v>
      </c>
      <c r="AB235" s="115">
        <v>1</v>
      </c>
      <c r="AC235" s="115">
        <v>2</v>
      </c>
      <c r="AD235" s="115">
        <v>3</v>
      </c>
      <c r="AE235" s="115">
        <v>4</v>
      </c>
      <c r="AF235" s="115">
        <v>5</v>
      </c>
      <c r="AG235" s="115">
        <v>6</v>
      </c>
      <c r="AH235" s="115">
        <v>7</v>
      </c>
      <c r="AI235" s="115">
        <v>8</v>
      </c>
      <c r="AJ235" s="115">
        <v>9</v>
      </c>
      <c r="AK235" s="115">
        <v>10</v>
      </c>
      <c r="AL235" s="115">
        <v>11</v>
      </c>
      <c r="AM235" s="115">
        <v>12</v>
      </c>
      <c r="AN235" s="115">
        <v>13</v>
      </c>
      <c r="AO235" s="115">
        <v>14</v>
      </c>
      <c r="AP235" s="115">
        <v>15</v>
      </c>
      <c r="AQ235" s="115">
        <v>16</v>
      </c>
      <c r="AR235" s="115">
        <v>17</v>
      </c>
      <c r="AS235" s="115">
        <v>18</v>
      </c>
      <c r="AT235" s="115">
        <v>19</v>
      </c>
      <c r="AU235" s="115">
        <v>20</v>
      </c>
      <c r="AV235" s="115">
        <v>21</v>
      </c>
      <c r="AW235" s="115">
        <v>22</v>
      </c>
      <c r="AX235" s="115">
        <v>23</v>
      </c>
      <c r="AY235" s="115">
        <v>24</v>
      </c>
      <c r="AZ235" s="115">
        <v>25</v>
      </c>
      <c r="BA235" s="115">
        <v>26</v>
      </c>
      <c r="BB235" s="115">
        <v>27</v>
      </c>
      <c r="BC235" s="115">
        <v>28</v>
      </c>
      <c r="BD235" s="115">
        <v>29</v>
      </c>
      <c r="BE235" s="115">
        <v>30</v>
      </c>
      <c r="BF235" s="115">
        <v>31</v>
      </c>
      <c r="BG235" s="115">
        <v>32</v>
      </c>
      <c r="BH235" s="115">
        <v>33</v>
      </c>
      <c r="BI235" s="115">
        <v>34</v>
      </c>
      <c r="BJ235" s="115">
        <v>35</v>
      </c>
      <c r="BK235" s="115">
        <v>36</v>
      </c>
      <c r="BL235" s="115">
        <v>37</v>
      </c>
      <c r="BM235" s="115">
        <v>38</v>
      </c>
      <c r="BN235" s="115">
        <v>39</v>
      </c>
      <c r="BO235" s="115">
        <v>40</v>
      </c>
    </row>
    <row r="236" spans="1:67">
      <c r="A236" s="116" t="s">
        <v>4706</v>
      </c>
      <c r="B236" s="116">
        <v>0</v>
      </c>
      <c r="C236" s="116">
        <v>0</v>
      </c>
      <c r="D236" s="116">
        <v>0</v>
      </c>
      <c r="E236" s="116">
        <v>0</v>
      </c>
      <c r="F236" s="116">
        <v>0</v>
      </c>
      <c r="G236" s="116">
        <v>0</v>
      </c>
      <c r="H236" s="116">
        <v>0</v>
      </c>
      <c r="I236" s="116">
        <v>0</v>
      </c>
      <c r="J236" s="116">
        <v>2</v>
      </c>
      <c r="K236" s="116">
        <v>3</v>
      </c>
      <c r="L236" s="116">
        <v>9</v>
      </c>
      <c r="M236" s="116">
        <v>7</v>
      </c>
      <c r="N236" s="116">
        <v>5</v>
      </c>
      <c r="O236" s="116">
        <v>20</v>
      </c>
      <c r="P236" s="116">
        <v>19</v>
      </c>
      <c r="Q236" s="116">
        <v>36</v>
      </c>
      <c r="R236" s="116">
        <v>40</v>
      </c>
      <c r="S236" s="116">
        <v>50</v>
      </c>
      <c r="T236" s="116">
        <v>67</v>
      </c>
      <c r="U236" s="116">
        <v>112</v>
      </c>
      <c r="V236" s="116">
        <v>135</v>
      </c>
      <c r="W236" s="116">
        <v>210</v>
      </c>
      <c r="X236" s="116">
        <v>264</v>
      </c>
      <c r="Y236" s="116">
        <v>292</v>
      </c>
      <c r="Z236" s="116">
        <v>342</v>
      </c>
      <c r="AA236" s="116">
        <v>353</v>
      </c>
      <c r="AB236" s="116">
        <v>396</v>
      </c>
      <c r="AC236" s="116">
        <v>359</v>
      </c>
      <c r="AD236" s="116">
        <v>342</v>
      </c>
      <c r="AE236" s="116">
        <v>376</v>
      </c>
      <c r="AF236" s="116">
        <v>338</v>
      </c>
      <c r="AG236" s="116">
        <v>325</v>
      </c>
      <c r="AH236" s="116">
        <v>351</v>
      </c>
      <c r="AI236" s="116">
        <v>382</v>
      </c>
      <c r="AJ236" s="116">
        <v>362</v>
      </c>
      <c r="AK236" s="116">
        <v>443</v>
      </c>
      <c r="AL236" s="116">
        <v>497</v>
      </c>
      <c r="AM236" s="116">
        <v>422</v>
      </c>
      <c r="AN236" s="116">
        <v>325</v>
      </c>
      <c r="AO236" s="116">
        <v>341</v>
      </c>
      <c r="AP236" s="116">
        <v>288</v>
      </c>
      <c r="AQ236" s="116">
        <v>276</v>
      </c>
      <c r="AR236" s="116">
        <v>180</v>
      </c>
      <c r="AS236" s="116">
        <v>162</v>
      </c>
      <c r="AT236" s="116">
        <v>145</v>
      </c>
      <c r="AU236" s="116">
        <v>105</v>
      </c>
      <c r="AV236" s="116">
        <v>101</v>
      </c>
      <c r="AW236" s="116">
        <v>67</v>
      </c>
      <c r="AX236" s="116">
        <v>75</v>
      </c>
      <c r="AY236" s="116">
        <v>66</v>
      </c>
      <c r="AZ236" s="116">
        <v>37</v>
      </c>
      <c r="BA236" s="116">
        <v>21</v>
      </c>
      <c r="BB236" s="116">
        <v>11</v>
      </c>
      <c r="BC236" s="116">
        <v>1</v>
      </c>
      <c r="BD236" s="116">
        <v>0</v>
      </c>
      <c r="BE236" s="116">
        <v>0</v>
      </c>
      <c r="BF236" s="116">
        <v>0</v>
      </c>
      <c r="BG236" s="116">
        <v>0</v>
      </c>
      <c r="BH236" s="116">
        <v>0</v>
      </c>
      <c r="BI236" s="116">
        <v>0</v>
      </c>
      <c r="BJ236" s="116">
        <v>0</v>
      </c>
      <c r="BK236" s="116">
        <v>0</v>
      </c>
      <c r="BL236" s="116">
        <v>0</v>
      </c>
      <c r="BM236" s="116">
        <v>0</v>
      </c>
      <c r="BN236" s="116">
        <v>0</v>
      </c>
      <c r="BO236" s="116">
        <v>0</v>
      </c>
    </row>
    <row r="237" spans="1:67">
      <c r="A237" s="117" t="s">
        <v>4707</v>
      </c>
      <c r="B237" s="117">
        <v>0</v>
      </c>
      <c r="C237" s="117">
        <v>0</v>
      </c>
      <c r="D237" s="117">
        <v>0</v>
      </c>
      <c r="E237" s="117">
        <v>0</v>
      </c>
      <c r="F237" s="117">
        <v>0</v>
      </c>
      <c r="G237" s="117">
        <v>0</v>
      </c>
      <c r="H237" s="117">
        <v>0</v>
      </c>
      <c r="I237" s="117">
        <v>0</v>
      </c>
      <c r="J237" s="117">
        <v>0</v>
      </c>
      <c r="K237" s="117">
        <v>0</v>
      </c>
      <c r="L237" s="117">
        <v>0</v>
      </c>
      <c r="M237" s="117">
        <v>0</v>
      </c>
      <c r="N237" s="117">
        <v>0</v>
      </c>
      <c r="O237" s="117">
        <v>24</v>
      </c>
      <c r="P237" s="117">
        <v>0</v>
      </c>
      <c r="Q237" s="117">
        <v>24</v>
      </c>
      <c r="R237" s="117">
        <v>0</v>
      </c>
      <c r="S237" s="117">
        <v>24</v>
      </c>
      <c r="T237" s="117">
        <v>72</v>
      </c>
      <c r="U237" s="117">
        <v>192</v>
      </c>
      <c r="V237" s="117">
        <v>96</v>
      </c>
      <c r="W237" s="117">
        <v>168</v>
      </c>
      <c r="X237" s="117">
        <v>144</v>
      </c>
      <c r="Y237" s="117">
        <v>336</v>
      </c>
      <c r="Z237" s="117">
        <v>264</v>
      </c>
      <c r="AA237" s="117">
        <v>336</v>
      </c>
      <c r="AB237" s="117">
        <v>576</v>
      </c>
      <c r="AC237" s="117">
        <v>504</v>
      </c>
      <c r="AD237" s="117">
        <v>144</v>
      </c>
      <c r="AE237" s="117">
        <v>312</v>
      </c>
      <c r="AF237" s="117">
        <v>288</v>
      </c>
      <c r="AG237" s="117">
        <v>384</v>
      </c>
      <c r="AH237" s="117">
        <v>360</v>
      </c>
      <c r="AI237" s="117">
        <v>480</v>
      </c>
      <c r="AJ237" s="117">
        <v>456</v>
      </c>
      <c r="AK237" s="117">
        <v>504</v>
      </c>
      <c r="AL237" s="117">
        <v>432</v>
      </c>
      <c r="AM237" s="117">
        <v>528</v>
      </c>
      <c r="AN237" s="117">
        <v>336</v>
      </c>
      <c r="AO237" s="117">
        <v>480</v>
      </c>
      <c r="AP237" s="117">
        <v>168</v>
      </c>
      <c r="AQ237" s="117">
        <v>384</v>
      </c>
      <c r="AR237" s="117">
        <v>408</v>
      </c>
      <c r="AS237" s="117">
        <v>192</v>
      </c>
      <c r="AT237" s="117">
        <v>120</v>
      </c>
      <c r="AU237" s="117">
        <v>24</v>
      </c>
      <c r="AV237" s="117">
        <v>0</v>
      </c>
      <c r="AW237" s="117">
        <v>0</v>
      </c>
      <c r="AX237" s="117">
        <v>0</v>
      </c>
      <c r="AY237" s="117">
        <v>0</v>
      </c>
      <c r="AZ237" s="117">
        <v>0</v>
      </c>
      <c r="BA237" s="117">
        <v>0</v>
      </c>
      <c r="BB237" s="117">
        <v>0</v>
      </c>
      <c r="BC237" s="117">
        <v>0</v>
      </c>
      <c r="BD237" s="117">
        <v>0</v>
      </c>
      <c r="BE237" s="117">
        <v>0</v>
      </c>
      <c r="BF237" s="117">
        <v>0</v>
      </c>
      <c r="BG237" s="117">
        <v>0</v>
      </c>
      <c r="BH237" s="117">
        <v>0</v>
      </c>
      <c r="BI237" s="117">
        <v>0</v>
      </c>
      <c r="BJ237" s="117">
        <v>0</v>
      </c>
      <c r="BK237" s="117">
        <v>0</v>
      </c>
      <c r="BL237" s="117">
        <v>0</v>
      </c>
      <c r="BM237" s="117">
        <v>0</v>
      </c>
      <c r="BN237" s="117">
        <v>0</v>
      </c>
      <c r="BO237" s="117">
        <v>0</v>
      </c>
    </row>
    <row r="238" spans="1:67">
      <c r="A238" s="117" t="s">
        <v>4708</v>
      </c>
      <c r="B238" s="118">
        <v>0</v>
      </c>
      <c r="C238" s="118">
        <v>0</v>
      </c>
      <c r="D238" s="118">
        <v>0</v>
      </c>
      <c r="E238" s="118">
        <v>0</v>
      </c>
      <c r="F238" s="118">
        <v>0</v>
      </c>
      <c r="G238" s="118">
        <v>0</v>
      </c>
      <c r="H238" s="118">
        <v>0</v>
      </c>
      <c r="I238" s="118">
        <v>0</v>
      </c>
      <c r="J238" s="118">
        <v>0</v>
      </c>
      <c r="K238" s="118">
        <v>0</v>
      </c>
      <c r="L238" s="118">
        <v>0</v>
      </c>
      <c r="M238" s="118">
        <v>0.19600000000000001</v>
      </c>
      <c r="N238" s="118">
        <v>0</v>
      </c>
      <c r="O238" s="118">
        <v>0.20100000000000001</v>
      </c>
      <c r="P238" s="118">
        <v>0</v>
      </c>
      <c r="Q238" s="118">
        <v>0.39600000000000002</v>
      </c>
      <c r="R238" s="118">
        <v>0</v>
      </c>
      <c r="S238" s="118">
        <v>1.0429999999999999</v>
      </c>
      <c r="T238" s="118">
        <v>0.86099999999999999</v>
      </c>
      <c r="U238" s="118">
        <v>2.91</v>
      </c>
      <c r="V238" s="118">
        <v>3.8580000000000001</v>
      </c>
      <c r="W238" s="118">
        <v>3.407</v>
      </c>
      <c r="X238" s="118">
        <v>6.8730000000000002</v>
      </c>
      <c r="Y238" s="118">
        <v>6.8109999999999999</v>
      </c>
      <c r="Z238" s="118">
        <v>8.0459999999999994</v>
      </c>
      <c r="AA238" s="118">
        <v>12.318</v>
      </c>
      <c r="AB238" s="118">
        <v>12.391999999999999</v>
      </c>
      <c r="AC238" s="118">
        <v>19.13</v>
      </c>
      <c r="AD238" s="118">
        <v>23.349</v>
      </c>
      <c r="AE238" s="118">
        <v>20.218</v>
      </c>
      <c r="AF238" s="118">
        <v>22.853999999999999</v>
      </c>
      <c r="AG238" s="118">
        <v>17.41</v>
      </c>
      <c r="AH238" s="118">
        <v>28.545000000000002</v>
      </c>
      <c r="AI238" s="118">
        <v>27.387</v>
      </c>
      <c r="AJ238" s="118">
        <v>34.698</v>
      </c>
      <c r="AK238" s="118">
        <v>48.68</v>
      </c>
      <c r="AL238" s="118">
        <v>53.786999999999999</v>
      </c>
      <c r="AM238" s="118">
        <v>53.295999999999999</v>
      </c>
      <c r="AN238" s="118">
        <v>42.113999999999997</v>
      </c>
      <c r="AO238" s="118">
        <v>54.648000000000003</v>
      </c>
      <c r="AP238" s="118">
        <v>64.06</v>
      </c>
      <c r="AQ238" s="118">
        <v>71.962999999999994</v>
      </c>
      <c r="AR238" s="118">
        <v>53.792999999999999</v>
      </c>
      <c r="AS238" s="118">
        <v>60.780999999999999</v>
      </c>
      <c r="AT238" s="118">
        <v>60.231000000000002</v>
      </c>
      <c r="AU238" s="118">
        <v>46.064</v>
      </c>
      <c r="AV238" s="118">
        <v>52.634999999999998</v>
      </c>
      <c r="AW238" s="118">
        <v>39.07</v>
      </c>
      <c r="AX238" s="118">
        <v>45.987000000000002</v>
      </c>
      <c r="AY238" s="118">
        <v>43.566000000000003</v>
      </c>
      <c r="AZ238" s="118">
        <v>25.67</v>
      </c>
      <c r="BA238" s="118">
        <v>15.175000000000001</v>
      </c>
      <c r="BB238" s="118">
        <v>8.5389999999999997</v>
      </c>
      <c r="BC238" s="118">
        <v>0.70899999999999996</v>
      </c>
      <c r="BD238" s="118">
        <v>0</v>
      </c>
      <c r="BE238" s="118">
        <v>0</v>
      </c>
      <c r="BF238" s="118">
        <v>0</v>
      </c>
      <c r="BG238" s="118">
        <v>0</v>
      </c>
      <c r="BH238" s="118">
        <v>0</v>
      </c>
      <c r="BI238" s="118">
        <v>0</v>
      </c>
      <c r="BJ238" s="118">
        <v>0</v>
      </c>
      <c r="BK238" s="118">
        <v>0</v>
      </c>
      <c r="BL238" s="118">
        <v>0</v>
      </c>
      <c r="BM238" s="118">
        <v>0</v>
      </c>
      <c r="BN238" s="118">
        <v>0</v>
      </c>
      <c r="BO238" s="118">
        <v>0</v>
      </c>
    </row>
    <row r="239" spans="1:67">
      <c r="A239" s="117" t="s">
        <v>4709</v>
      </c>
      <c r="B239" s="118">
        <v>0</v>
      </c>
      <c r="C239" s="118">
        <v>0</v>
      </c>
      <c r="D239" s="118">
        <v>0</v>
      </c>
      <c r="E239" s="118">
        <v>0</v>
      </c>
      <c r="F239" s="118">
        <v>0</v>
      </c>
      <c r="G239" s="118">
        <v>0</v>
      </c>
      <c r="H239" s="118">
        <v>0</v>
      </c>
      <c r="I239" s="118">
        <v>0</v>
      </c>
      <c r="J239" s="118">
        <v>0</v>
      </c>
      <c r="K239" s="118">
        <v>0</v>
      </c>
      <c r="L239" s="118">
        <v>0</v>
      </c>
      <c r="M239" s="118">
        <v>0.308</v>
      </c>
      <c r="N239" s="118">
        <v>0</v>
      </c>
      <c r="O239" s="118">
        <v>0.377</v>
      </c>
      <c r="P239" s="118">
        <v>0</v>
      </c>
      <c r="Q239" s="118">
        <v>0.55100000000000005</v>
      </c>
      <c r="R239" s="118">
        <v>0</v>
      </c>
      <c r="S239" s="118">
        <v>1.5609999999999999</v>
      </c>
      <c r="T239" s="118">
        <v>0.72399999999999998</v>
      </c>
      <c r="U239" s="118">
        <v>2.5190000000000001</v>
      </c>
      <c r="V239" s="118">
        <v>3.8109999999999999</v>
      </c>
      <c r="W239" s="118">
        <v>3.0059999999999998</v>
      </c>
      <c r="X239" s="118">
        <v>5.383</v>
      </c>
      <c r="Y239" s="118">
        <v>5.2649999999999997</v>
      </c>
      <c r="Z239" s="118">
        <v>5.3029999999999999</v>
      </c>
      <c r="AA239" s="118">
        <v>8.8190000000000008</v>
      </c>
      <c r="AB239" s="118">
        <v>10.372</v>
      </c>
      <c r="AC239" s="118">
        <v>12.036</v>
      </c>
      <c r="AD239" s="118">
        <v>14.48</v>
      </c>
      <c r="AE239" s="118">
        <v>11.288</v>
      </c>
      <c r="AF239" s="118">
        <v>10.693</v>
      </c>
      <c r="AG239" s="118">
        <v>7.4039999999999999</v>
      </c>
      <c r="AH239" s="118">
        <v>13.823</v>
      </c>
      <c r="AI239" s="118">
        <v>11.49</v>
      </c>
      <c r="AJ239" s="118">
        <v>13.38</v>
      </c>
      <c r="AK239" s="118">
        <v>16.765000000000001</v>
      </c>
      <c r="AL239" s="118">
        <v>19.39</v>
      </c>
      <c r="AM239" s="118">
        <v>17.489000000000001</v>
      </c>
      <c r="AN239" s="118">
        <v>17.77</v>
      </c>
      <c r="AO239" s="118">
        <v>21.664999999999999</v>
      </c>
      <c r="AP239" s="118">
        <v>18.995000000000001</v>
      </c>
      <c r="AQ239" s="118">
        <v>26.721</v>
      </c>
      <c r="AR239" s="118">
        <v>18.617999999999999</v>
      </c>
      <c r="AS239" s="118">
        <v>19.923999999999999</v>
      </c>
      <c r="AT239" s="118">
        <v>18.919</v>
      </c>
      <c r="AU239" s="118">
        <v>17.280999999999999</v>
      </c>
      <c r="AV239" s="118">
        <v>18.998000000000001</v>
      </c>
      <c r="AW239" s="118">
        <v>9.9890000000000008</v>
      </c>
      <c r="AX239" s="118">
        <v>8.9260000000000002</v>
      </c>
      <c r="AY239" s="118">
        <v>8.0739999999999998</v>
      </c>
      <c r="AZ239" s="118">
        <v>2.9319999999999999</v>
      </c>
      <c r="BA239" s="118">
        <v>1.32</v>
      </c>
      <c r="BB239" s="118">
        <v>0.34899999999999998</v>
      </c>
      <c r="BC239" s="118">
        <v>0</v>
      </c>
      <c r="BD239" s="118">
        <v>0</v>
      </c>
      <c r="BE239" s="118">
        <v>0</v>
      </c>
      <c r="BF239" s="118">
        <v>0</v>
      </c>
      <c r="BG239" s="118">
        <v>0</v>
      </c>
      <c r="BH239" s="118">
        <v>0</v>
      </c>
      <c r="BI239" s="118">
        <v>0</v>
      </c>
      <c r="BJ239" s="118">
        <v>0</v>
      </c>
      <c r="BK239" s="118">
        <v>0</v>
      </c>
      <c r="BL239" s="118">
        <v>0</v>
      </c>
      <c r="BM239" s="118">
        <v>0</v>
      </c>
      <c r="BN239" s="118">
        <v>0</v>
      </c>
      <c r="BO239" s="118">
        <v>0</v>
      </c>
    </row>
    <row r="240" spans="1:67">
      <c r="A240" s="117" t="s">
        <v>4710</v>
      </c>
      <c r="B240" s="118">
        <v>0</v>
      </c>
      <c r="C240" s="118">
        <v>0</v>
      </c>
      <c r="D240" s="118">
        <v>0</v>
      </c>
      <c r="E240" s="118">
        <v>0</v>
      </c>
      <c r="F240" s="118">
        <v>0</v>
      </c>
      <c r="G240" s="118">
        <v>0</v>
      </c>
      <c r="H240" s="118">
        <v>0</v>
      </c>
      <c r="I240" s="118">
        <v>0</v>
      </c>
      <c r="J240" s="118">
        <v>0</v>
      </c>
      <c r="K240" s="118">
        <v>0</v>
      </c>
      <c r="L240" s="118">
        <v>0</v>
      </c>
      <c r="M240" s="118">
        <v>0.37</v>
      </c>
      <c r="N240" s="118">
        <v>0</v>
      </c>
      <c r="O240" s="118">
        <v>0.46200000000000002</v>
      </c>
      <c r="P240" s="118">
        <v>0</v>
      </c>
      <c r="Q240" s="118">
        <v>0.97899999999999998</v>
      </c>
      <c r="R240" s="118">
        <v>0</v>
      </c>
      <c r="S240" s="118">
        <v>2.1070000000000002</v>
      </c>
      <c r="T240" s="118">
        <v>0.98699999999999999</v>
      </c>
      <c r="U240" s="118">
        <v>4.7610000000000001</v>
      </c>
      <c r="V240" s="118">
        <v>8.2110000000000003</v>
      </c>
      <c r="W240" s="118">
        <v>7.085</v>
      </c>
      <c r="X240" s="118">
        <v>13.151999999999999</v>
      </c>
      <c r="Y240" s="118">
        <v>12.44</v>
      </c>
      <c r="Z240" s="118">
        <v>14.904999999999999</v>
      </c>
      <c r="AA240" s="118">
        <v>20.050999999999998</v>
      </c>
      <c r="AB240" s="118">
        <v>20.257999999999999</v>
      </c>
      <c r="AC240" s="118">
        <v>29.454999999999998</v>
      </c>
      <c r="AD240" s="118">
        <v>39.637999999999998</v>
      </c>
      <c r="AE240" s="118">
        <v>31.62</v>
      </c>
      <c r="AF240" s="118">
        <v>34.634999999999998</v>
      </c>
      <c r="AG240" s="118">
        <v>19.815999999999999</v>
      </c>
      <c r="AH240" s="118">
        <v>33.043999999999997</v>
      </c>
      <c r="AI240" s="118">
        <v>29.501000000000001</v>
      </c>
      <c r="AJ240" s="118">
        <v>32.076000000000001</v>
      </c>
      <c r="AK240" s="118">
        <v>43.555</v>
      </c>
      <c r="AL240" s="118">
        <v>46.302</v>
      </c>
      <c r="AM240" s="118">
        <v>43.265000000000001</v>
      </c>
      <c r="AN240" s="118">
        <v>29.254000000000001</v>
      </c>
      <c r="AO240" s="118">
        <v>37.177999999999997</v>
      </c>
      <c r="AP240" s="118">
        <v>41.945999999999998</v>
      </c>
      <c r="AQ240" s="118">
        <v>47.573999999999998</v>
      </c>
      <c r="AR240" s="118">
        <v>32.588999999999999</v>
      </c>
      <c r="AS240" s="118">
        <v>36.195</v>
      </c>
      <c r="AT240" s="118">
        <v>34.372999999999998</v>
      </c>
      <c r="AU240" s="118">
        <v>25.158999999999999</v>
      </c>
      <c r="AV240" s="118">
        <v>29.199000000000002</v>
      </c>
      <c r="AW240" s="118">
        <v>20.201000000000001</v>
      </c>
      <c r="AX240" s="118">
        <v>24.045999999999999</v>
      </c>
      <c r="AY240" s="118">
        <v>24.058</v>
      </c>
      <c r="AZ240" s="118">
        <v>14.65</v>
      </c>
      <c r="BA240" s="118">
        <v>8.9700000000000006</v>
      </c>
      <c r="BB240" s="118">
        <v>4.7779999999999996</v>
      </c>
      <c r="BC240" s="118">
        <v>0.504</v>
      </c>
      <c r="BD240" s="118">
        <v>0</v>
      </c>
      <c r="BE240" s="118">
        <v>0</v>
      </c>
      <c r="BF240" s="118">
        <v>0</v>
      </c>
      <c r="BG240" s="118">
        <v>0</v>
      </c>
      <c r="BH240" s="118">
        <v>0</v>
      </c>
      <c r="BI240" s="118">
        <v>0</v>
      </c>
      <c r="BJ240" s="118">
        <v>0</v>
      </c>
      <c r="BK240" s="118">
        <v>0</v>
      </c>
      <c r="BL240" s="118">
        <v>0</v>
      </c>
      <c r="BM240" s="118">
        <v>0</v>
      </c>
      <c r="BN240" s="118">
        <v>0</v>
      </c>
      <c r="BO240" s="118">
        <v>0</v>
      </c>
    </row>
    <row r="241" spans="1:67">
      <c r="A241" s="117" t="s">
        <v>4711</v>
      </c>
      <c r="B241" s="118">
        <v>0</v>
      </c>
      <c r="C241" s="118">
        <v>0</v>
      </c>
      <c r="D241" s="118">
        <v>0</v>
      </c>
      <c r="E241" s="118">
        <v>0</v>
      </c>
      <c r="F241" s="118">
        <v>0</v>
      </c>
      <c r="G241" s="118">
        <v>0</v>
      </c>
      <c r="H241" s="118">
        <v>0</v>
      </c>
      <c r="I241" s="118">
        <v>0</v>
      </c>
      <c r="J241" s="118">
        <v>0</v>
      </c>
      <c r="K241" s="118">
        <v>0</v>
      </c>
      <c r="L241" s="118">
        <v>0</v>
      </c>
      <c r="M241" s="118">
        <v>0</v>
      </c>
      <c r="N241" s="118">
        <v>0</v>
      </c>
      <c r="O241" s="118">
        <v>0</v>
      </c>
      <c r="P241" s="118">
        <v>0</v>
      </c>
      <c r="Q241" s="118">
        <v>0.26800000000000002</v>
      </c>
      <c r="R241" s="118">
        <v>0</v>
      </c>
      <c r="S241" s="118">
        <v>0.72799999999999998</v>
      </c>
      <c r="T241" s="118">
        <v>0.16200000000000001</v>
      </c>
      <c r="U241" s="118">
        <v>1.7609999999999999</v>
      </c>
      <c r="V241" s="118">
        <v>3.3849999999999998</v>
      </c>
      <c r="W241" s="118">
        <v>2.88</v>
      </c>
      <c r="X241" s="118">
        <v>5.66</v>
      </c>
      <c r="Y241" s="118">
        <v>4.3760000000000003</v>
      </c>
      <c r="Z241" s="118">
        <v>4.3440000000000003</v>
      </c>
      <c r="AA241" s="118">
        <v>6.4859999999999998</v>
      </c>
      <c r="AB241" s="118">
        <v>7.0309999999999997</v>
      </c>
      <c r="AC241" s="118">
        <v>10.363</v>
      </c>
      <c r="AD241" s="118">
        <v>12.978999999999999</v>
      </c>
      <c r="AE241" s="118">
        <v>10.146000000000001</v>
      </c>
      <c r="AF241" s="118">
        <v>11.976000000000001</v>
      </c>
      <c r="AG241" s="118">
        <v>6.9089999999999998</v>
      </c>
      <c r="AH241" s="118">
        <v>7.827</v>
      </c>
      <c r="AI241" s="118">
        <v>8.8330000000000002</v>
      </c>
      <c r="AJ241" s="118">
        <v>10.647</v>
      </c>
      <c r="AK241" s="118">
        <v>12.148</v>
      </c>
      <c r="AL241" s="118">
        <v>13.433999999999999</v>
      </c>
      <c r="AM241" s="118">
        <v>16.873999999999999</v>
      </c>
      <c r="AN241" s="118">
        <v>9.0760000000000005</v>
      </c>
      <c r="AO241" s="118">
        <v>10.295</v>
      </c>
      <c r="AP241" s="118">
        <v>17.562999999999999</v>
      </c>
      <c r="AQ241" s="118">
        <v>22.978000000000002</v>
      </c>
      <c r="AR241" s="118">
        <v>17.393999999999998</v>
      </c>
      <c r="AS241" s="118">
        <v>14.186999999999999</v>
      </c>
      <c r="AT241" s="118">
        <v>22.241</v>
      </c>
      <c r="AU241" s="118">
        <v>13.364000000000001</v>
      </c>
      <c r="AV241" s="118">
        <v>13.053000000000001</v>
      </c>
      <c r="AW241" s="118">
        <v>13.704000000000001</v>
      </c>
      <c r="AX241" s="118">
        <v>19.088000000000001</v>
      </c>
      <c r="AY241" s="118">
        <v>19.186</v>
      </c>
      <c r="AZ241" s="118">
        <v>12.638</v>
      </c>
      <c r="BA241" s="118">
        <v>8.5660000000000007</v>
      </c>
      <c r="BB241" s="118">
        <v>5.0880000000000001</v>
      </c>
      <c r="BC241" s="118">
        <v>0.47399999999999998</v>
      </c>
      <c r="BD241" s="118">
        <v>0</v>
      </c>
      <c r="BE241" s="118">
        <v>0</v>
      </c>
      <c r="BF241" s="118">
        <v>0</v>
      </c>
      <c r="BG241" s="118">
        <v>0</v>
      </c>
      <c r="BH241" s="118">
        <v>0</v>
      </c>
      <c r="BI241" s="118">
        <v>0</v>
      </c>
      <c r="BJ241" s="118">
        <v>0</v>
      </c>
      <c r="BK241" s="118">
        <v>0</v>
      </c>
      <c r="BL241" s="118">
        <v>0</v>
      </c>
      <c r="BM241" s="118">
        <v>0</v>
      </c>
      <c r="BN241" s="118">
        <v>0</v>
      </c>
      <c r="BO241" s="118">
        <v>0</v>
      </c>
    </row>
    <row r="242" spans="1:67">
      <c r="A242" s="119" t="s">
        <v>4712</v>
      </c>
      <c r="B242" s="120">
        <v>0</v>
      </c>
      <c r="C242" s="120">
        <v>0</v>
      </c>
      <c r="D242" s="120">
        <v>0</v>
      </c>
      <c r="E242" s="120">
        <v>0</v>
      </c>
      <c r="F242" s="120">
        <v>0</v>
      </c>
      <c r="G242" s="120">
        <v>0</v>
      </c>
      <c r="H242" s="120">
        <v>0</v>
      </c>
      <c r="I242" s="120">
        <v>0</v>
      </c>
      <c r="J242" s="120">
        <v>0</v>
      </c>
      <c r="K242" s="120">
        <v>0</v>
      </c>
      <c r="L242" s="120">
        <v>0</v>
      </c>
      <c r="M242" s="120">
        <v>0</v>
      </c>
      <c r="N242" s="120">
        <v>0</v>
      </c>
      <c r="O242" s="120">
        <v>0</v>
      </c>
      <c r="P242" s="120">
        <v>0</v>
      </c>
      <c r="Q242" s="120">
        <v>0.26600000000000001</v>
      </c>
      <c r="R242" s="120">
        <v>0</v>
      </c>
      <c r="S242" s="120">
        <v>0.72299999999999998</v>
      </c>
      <c r="T242" s="120">
        <v>0.161</v>
      </c>
      <c r="U242" s="120">
        <v>1.714</v>
      </c>
      <c r="V242" s="120">
        <v>2.544</v>
      </c>
      <c r="W242" s="120">
        <v>1.8859999999999999</v>
      </c>
      <c r="X242" s="120">
        <v>3.1389999999999998</v>
      </c>
      <c r="Y242" s="120">
        <v>3.03</v>
      </c>
      <c r="Z242" s="120">
        <v>2.23</v>
      </c>
      <c r="AA242" s="120">
        <v>2.9929999999999999</v>
      </c>
      <c r="AB242" s="120">
        <v>4.5670000000000002</v>
      </c>
      <c r="AC242" s="120">
        <v>4.9630000000000001</v>
      </c>
      <c r="AD242" s="120">
        <v>6.7830000000000004</v>
      </c>
      <c r="AE242" s="120">
        <v>4.1820000000000004</v>
      </c>
      <c r="AF242" s="120">
        <v>4.9189999999999996</v>
      </c>
      <c r="AG242" s="120">
        <v>2.0190000000000001</v>
      </c>
      <c r="AH242" s="120">
        <v>1.8</v>
      </c>
      <c r="AI242" s="120">
        <v>1.5249999999999999</v>
      </c>
      <c r="AJ242" s="120">
        <v>1.153</v>
      </c>
      <c r="AK242" s="120">
        <v>0</v>
      </c>
      <c r="AL242" s="120">
        <v>0.70399999999999996</v>
      </c>
      <c r="AM242" s="120">
        <v>0.46500000000000002</v>
      </c>
      <c r="AN242" s="120">
        <v>0</v>
      </c>
      <c r="AO242" s="120">
        <v>0.15</v>
      </c>
      <c r="AP242" s="120">
        <v>0.308</v>
      </c>
      <c r="AQ242" s="120">
        <v>0.50700000000000001</v>
      </c>
      <c r="AR242" s="120">
        <v>0.61099999999999999</v>
      </c>
      <c r="AS242" s="120">
        <v>0.46300000000000002</v>
      </c>
      <c r="AT242" s="120">
        <v>0.95899999999999996</v>
      </c>
      <c r="AU242" s="120">
        <v>0.46</v>
      </c>
      <c r="AV242" s="120">
        <v>0.78</v>
      </c>
      <c r="AW242" s="120">
        <v>0.77100000000000002</v>
      </c>
      <c r="AX242" s="120">
        <v>0.78300000000000003</v>
      </c>
      <c r="AY242" s="120">
        <v>0.61399999999999999</v>
      </c>
      <c r="AZ242" s="120">
        <v>0.625</v>
      </c>
      <c r="BA242" s="120">
        <v>0.154</v>
      </c>
      <c r="BB242" s="120">
        <v>0</v>
      </c>
      <c r="BC242" s="120">
        <v>0</v>
      </c>
      <c r="BD242" s="120">
        <v>0</v>
      </c>
      <c r="BE242" s="120">
        <v>0</v>
      </c>
      <c r="BF242" s="120">
        <v>0</v>
      </c>
      <c r="BG242" s="120">
        <v>0</v>
      </c>
      <c r="BH242" s="120">
        <v>0</v>
      </c>
      <c r="BI242" s="120">
        <v>0</v>
      </c>
      <c r="BJ242" s="120">
        <v>0</v>
      </c>
      <c r="BK242" s="120">
        <v>0</v>
      </c>
      <c r="BL242" s="120">
        <v>0</v>
      </c>
      <c r="BM242" s="120">
        <v>0</v>
      </c>
      <c r="BN242" s="120">
        <v>0</v>
      </c>
      <c r="BO242" s="120">
        <v>0</v>
      </c>
    </row>
    <row r="244" spans="1:67">
      <c r="A244" s="110" t="s">
        <v>4544</v>
      </c>
      <c r="B244" s="111" t="s">
        <v>4736</v>
      </c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</row>
    <row r="245" spans="1:67">
      <c r="A245" s="113" t="s">
        <v>2422</v>
      </c>
      <c r="B245" s="114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</row>
    <row r="246" spans="1:67">
      <c r="A246" s="115" t="s">
        <v>4705</v>
      </c>
      <c r="B246" s="115">
        <v>-25</v>
      </c>
      <c r="C246" s="115">
        <v>-24</v>
      </c>
      <c r="D246" s="115">
        <v>-23</v>
      </c>
      <c r="E246" s="115">
        <v>-22</v>
      </c>
      <c r="F246" s="115">
        <v>-21</v>
      </c>
      <c r="G246" s="115">
        <v>-20</v>
      </c>
      <c r="H246" s="115">
        <v>-19</v>
      </c>
      <c r="I246" s="115">
        <v>-18</v>
      </c>
      <c r="J246" s="115">
        <v>-17</v>
      </c>
      <c r="K246" s="115">
        <v>-16</v>
      </c>
      <c r="L246" s="115">
        <v>-15</v>
      </c>
      <c r="M246" s="115">
        <v>-14</v>
      </c>
      <c r="N246" s="115">
        <v>-13</v>
      </c>
      <c r="O246" s="115">
        <v>-12</v>
      </c>
      <c r="P246" s="115">
        <v>-11</v>
      </c>
      <c r="Q246" s="115">
        <v>-10</v>
      </c>
      <c r="R246" s="115">
        <v>-9</v>
      </c>
      <c r="S246" s="115">
        <v>-8</v>
      </c>
      <c r="T246" s="115">
        <v>-7</v>
      </c>
      <c r="U246" s="115">
        <v>-6</v>
      </c>
      <c r="V246" s="115">
        <v>-5</v>
      </c>
      <c r="W246" s="115">
        <v>-4</v>
      </c>
      <c r="X246" s="115">
        <v>-3</v>
      </c>
      <c r="Y246" s="115">
        <v>-2</v>
      </c>
      <c r="Z246" s="115">
        <v>-1</v>
      </c>
      <c r="AA246" s="115">
        <v>0</v>
      </c>
      <c r="AB246" s="115">
        <v>1</v>
      </c>
      <c r="AC246" s="115">
        <v>2</v>
      </c>
      <c r="AD246" s="115">
        <v>3</v>
      </c>
      <c r="AE246" s="115">
        <v>4</v>
      </c>
      <c r="AF246" s="115">
        <v>5</v>
      </c>
      <c r="AG246" s="115">
        <v>6</v>
      </c>
      <c r="AH246" s="115">
        <v>7</v>
      </c>
      <c r="AI246" s="115">
        <v>8</v>
      </c>
      <c r="AJ246" s="115">
        <v>9</v>
      </c>
      <c r="AK246" s="115">
        <v>10</v>
      </c>
      <c r="AL246" s="115">
        <v>11</v>
      </c>
      <c r="AM246" s="115">
        <v>12</v>
      </c>
      <c r="AN246" s="115">
        <v>13</v>
      </c>
      <c r="AO246" s="115">
        <v>14</v>
      </c>
      <c r="AP246" s="115">
        <v>15</v>
      </c>
      <c r="AQ246" s="115">
        <v>16</v>
      </c>
      <c r="AR246" s="115">
        <v>17</v>
      </c>
      <c r="AS246" s="115">
        <v>18</v>
      </c>
      <c r="AT246" s="115">
        <v>19</v>
      </c>
      <c r="AU246" s="115">
        <v>20</v>
      </c>
      <c r="AV246" s="115">
        <v>21</v>
      </c>
      <c r="AW246" s="115">
        <v>22</v>
      </c>
      <c r="AX246" s="115">
        <v>23</v>
      </c>
      <c r="AY246" s="115">
        <v>24</v>
      </c>
      <c r="AZ246" s="115">
        <v>25</v>
      </c>
      <c r="BA246" s="115">
        <v>26</v>
      </c>
      <c r="BB246" s="115">
        <v>27</v>
      </c>
      <c r="BC246" s="115">
        <v>28</v>
      </c>
      <c r="BD246" s="115">
        <v>29</v>
      </c>
      <c r="BE246" s="115">
        <v>30</v>
      </c>
      <c r="BF246" s="115">
        <v>31</v>
      </c>
      <c r="BG246" s="115">
        <v>32</v>
      </c>
      <c r="BH246" s="115">
        <v>33</v>
      </c>
      <c r="BI246" s="115">
        <v>34</v>
      </c>
      <c r="BJ246" s="115">
        <v>35</v>
      </c>
      <c r="BK246" s="115">
        <v>36</v>
      </c>
      <c r="BL246" s="115">
        <v>37</v>
      </c>
      <c r="BM246" s="115">
        <v>38</v>
      </c>
      <c r="BN246" s="115">
        <v>39</v>
      </c>
      <c r="BO246" s="115">
        <v>40</v>
      </c>
    </row>
    <row r="247" spans="1:67">
      <c r="A247" s="116" t="s">
        <v>4706</v>
      </c>
      <c r="B247" s="116">
        <v>16</v>
      </c>
      <c r="C247" s="116">
        <v>18</v>
      </c>
      <c r="D247" s="116">
        <v>37</v>
      </c>
      <c r="E247" s="116">
        <v>39</v>
      </c>
      <c r="F247" s="116">
        <v>39</v>
      </c>
      <c r="G247" s="116">
        <v>31</v>
      </c>
      <c r="H247" s="116">
        <v>29</v>
      </c>
      <c r="I247" s="116">
        <v>40</v>
      </c>
      <c r="J247" s="116">
        <v>49</v>
      </c>
      <c r="K247" s="116">
        <v>53</v>
      </c>
      <c r="L247" s="116">
        <v>75</v>
      </c>
      <c r="M247" s="116">
        <v>116</v>
      </c>
      <c r="N247" s="116">
        <v>101</v>
      </c>
      <c r="O247" s="116">
        <v>111</v>
      </c>
      <c r="P247" s="116">
        <v>127</v>
      </c>
      <c r="Q247" s="116">
        <v>145</v>
      </c>
      <c r="R247" s="116">
        <v>158</v>
      </c>
      <c r="S247" s="116">
        <v>187</v>
      </c>
      <c r="T247" s="116">
        <v>176</v>
      </c>
      <c r="U247" s="116">
        <v>186</v>
      </c>
      <c r="V247" s="116">
        <v>263</v>
      </c>
      <c r="W247" s="116">
        <v>281</v>
      </c>
      <c r="X247" s="116">
        <v>327</v>
      </c>
      <c r="Y247" s="116">
        <v>327</v>
      </c>
      <c r="Z247" s="116">
        <v>379</v>
      </c>
      <c r="AA247" s="116">
        <v>331</v>
      </c>
      <c r="AB247" s="116">
        <v>405</v>
      </c>
      <c r="AC247" s="116">
        <v>386</v>
      </c>
      <c r="AD247" s="116">
        <v>335</v>
      </c>
      <c r="AE247" s="116">
        <v>316</v>
      </c>
      <c r="AF247" s="116">
        <v>358</v>
      </c>
      <c r="AG247" s="116">
        <v>381</v>
      </c>
      <c r="AH247" s="116">
        <v>387</v>
      </c>
      <c r="AI247" s="116">
        <v>336</v>
      </c>
      <c r="AJ247" s="116">
        <v>315</v>
      </c>
      <c r="AK247" s="116">
        <v>325</v>
      </c>
      <c r="AL247" s="116">
        <v>227</v>
      </c>
      <c r="AM247" s="116">
        <v>212</v>
      </c>
      <c r="AN247" s="116">
        <v>193</v>
      </c>
      <c r="AO247" s="116">
        <v>189</v>
      </c>
      <c r="AP247" s="116">
        <v>124</v>
      </c>
      <c r="AQ247" s="116">
        <v>125</v>
      </c>
      <c r="AR247" s="116">
        <v>85</v>
      </c>
      <c r="AS247" s="116">
        <v>98</v>
      </c>
      <c r="AT247" s="116">
        <v>84</v>
      </c>
      <c r="AU247" s="116">
        <v>84</v>
      </c>
      <c r="AV247" s="116">
        <v>51</v>
      </c>
      <c r="AW247" s="116">
        <v>45</v>
      </c>
      <c r="AX247" s="116">
        <v>24</v>
      </c>
      <c r="AY247" s="116">
        <v>6</v>
      </c>
      <c r="AZ247" s="116">
        <v>1</v>
      </c>
      <c r="BA247" s="116">
        <v>0</v>
      </c>
      <c r="BB247" s="116">
        <v>0</v>
      </c>
      <c r="BC247" s="116">
        <v>0</v>
      </c>
      <c r="BD247" s="116">
        <v>0</v>
      </c>
      <c r="BE247" s="116">
        <v>0</v>
      </c>
      <c r="BF247" s="116">
        <v>0</v>
      </c>
      <c r="BG247" s="116">
        <v>0</v>
      </c>
      <c r="BH247" s="116">
        <v>0</v>
      </c>
      <c r="BI247" s="116">
        <v>0</v>
      </c>
      <c r="BJ247" s="116">
        <v>0</v>
      </c>
      <c r="BK247" s="116">
        <v>0</v>
      </c>
      <c r="BL247" s="116">
        <v>0</v>
      </c>
      <c r="BM247" s="116">
        <v>0</v>
      </c>
      <c r="BN247" s="116">
        <v>0</v>
      </c>
      <c r="BO247" s="116">
        <v>0</v>
      </c>
    </row>
    <row r="248" spans="1:67">
      <c r="A248" s="117" t="s">
        <v>4707</v>
      </c>
      <c r="B248" s="117">
        <v>0</v>
      </c>
      <c r="C248" s="117">
        <v>0</v>
      </c>
      <c r="D248" s="117">
        <v>0</v>
      </c>
      <c r="E248" s="117">
        <v>0</v>
      </c>
      <c r="F248" s="117">
        <v>72</v>
      </c>
      <c r="G248" s="117">
        <v>0</v>
      </c>
      <c r="H248" s="117">
        <v>48</v>
      </c>
      <c r="I248" s="117">
        <v>0</v>
      </c>
      <c r="J248" s="117">
        <v>24</v>
      </c>
      <c r="K248" s="117">
        <v>96</v>
      </c>
      <c r="L248" s="117">
        <v>96</v>
      </c>
      <c r="M248" s="117">
        <v>48</v>
      </c>
      <c r="N248" s="117">
        <v>144</v>
      </c>
      <c r="O248" s="117">
        <v>120</v>
      </c>
      <c r="P248" s="117">
        <v>96</v>
      </c>
      <c r="Q248" s="117">
        <v>192</v>
      </c>
      <c r="R248" s="117">
        <v>216</v>
      </c>
      <c r="S248" s="117">
        <v>192</v>
      </c>
      <c r="T248" s="117">
        <v>96</v>
      </c>
      <c r="U248" s="117">
        <v>240</v>
      </c>
      <c r="V248" s="117">
        <v>192</v>
      </c>
      <c r="W248" s="117">
        <v>264</v>
      </c>
      <c r="X248" s="117">
        <v>192</v>
      </c>
      <c r="Y248" s="117">
        <v>504</v>
      </c>
      <c r="Z248" s="117">
        <v>456</v>
      </c>
      <c r="AA248" s="117">
        <v>456</v>
      </c>
      <c r="AB248" s="117">
        <v>360</v>
      </c>
      <c r="AC248" s="117">
        <v>240</v>
      </c>
      <c r="AD248" s="117">
        <v>216</v>
      </c>
      <c r="AE248" s="117">
        <v>408</v>
      </c>
      <c r="AF248" s="117">
        <v>384</v>
      </c>
      <c r="AG248" s="117">
        <v>456</v>
      </c>
      <c r="AH248" s="117">
        <v>360</v>
      </c>
      <c r="AI248" s="117">
        <v>480</v>
      </c>
      <c r="AJ248" s="117">
        <v>384</v>
      </c>
      <c r="AK248" s="117">
        <v>288</v>
      </c>
      <c r="AL248" s="117">
        <v>336</v>
      </c>
      <c r="AM248" s="117">
        <v>264</v>
      </c>
      <c r="AN248" s="117">
        <v>408</v>
      </c>
      <c r="AO248" s="117">
        <v>216</v>
      </c>
      <c r="AP248" s="117">
        <v>96</v>
      </c>
      <c r="AQ248" s="117">
        <v>120</v>
      </c>
      <c r="AR248" s="117">
        <v>0</v>
      </c>
      <c r="AS248" s="117">
        <v>0</v>
      </c>
      <c r="AT248" s="117">
        <v>0</v>
      </c>
      <c r="AU248" s="117">
        <v>0</v>
      </c>
      <c r="AV248" s="117">
        <v>0</v>
      </c>
      <c r="AW248" s="117">
        <v>0</v>
      </c>
      <c r="AX248" s="117">
        <v>0</v>
      </c>
      <c r="AY248" s="117">
        <v>0</v>
      </c>
      <c r="AZ248" s="117">
        <v>0</v>
      </c>
      <c r="BA248" s="117">
        <v>0</v>
      </c>
      <c r="BB248" s="117">
        <v>0</v>
      </c>
      <c r="BC248" s="117">
        <v>0</v>
      </c>
      <c r="BD248" s="117">
        <v>0</v>
      </c>
      <c r="BE248" s="117">
        <v>0</v>
      </c>
      <c r="BF248" s="117">
        <v>0</v>
      </c>
      <c r="BG248" s="117">
        <v>0</v>
      </c>
      <c r="BH248" s="117">
        <v>0</v>
      </c>
      <c r="BI248" s="117">
        <v>0</v>
      </c>
      <c r="BJ248" s="117">
        <v>0</v>
      </c>
      <c r="BK248" s="117">
        <v>0</v>
      </c>
      <c r="BL248" s="117">
        <v>0</v>
      </c>
      <c r="BM248" s="117">
        <v>0</v>
      </c>
      <c r="BN248" s="117">
        <v>0</v>
      </c>
      <c r="BO248" s="117">
        <v>0</v>
      </c>
    </row>
    <row r="249" spans="1:67">
      <c r="A249" s="117" t="s">
        <v>4708</v>
      </c>
      <c r="B249" s="118">
        <v>0.47899999999999998</v>
      </c>
      <c r="C249" s="118">
        <v>0</v>
      </c>
      <c r="D249" s="118">
        <v>0.26200000000000001</v>
      </c>
      <c r="E249" s="118">
        <v>1.0389999999999999</v>
      </c>
      <c r="F249" s="118">
        <v>1.099</v>
      </c>
      <c r="G249" s="118">
        <v>0.92200000000000004</v>
      </c>
      <c r="H249" s="118">
        <v>0.57699999999999996</v>
      </c>
      <c r="I249" s="118">
        <v>2.774</v>
      </c>
      <c r="J249" s="118">
        <v>1.71</v>
      </c>
      <c r="K249" s="118">
        <v>1.5529999999999999</v>
      </c>
      <c r="L249" s="118">
        <v>1.675</v>
      </c>
      <c r="M249" s="118">
        <v>4.6230000000000002</v>
      </c>
      <c r="N249" s="118">
        <v>3.9209999999999998</v>
      </c>
      <c r="O249" s="118">
        <v>3.63</v>
      </c>
      <c r="P249" s="118">
        <v>8.2959999999999994</v>
      </c>
      <c r="Q249" s="118">
        <v>5.4749999999999996</v>
      </c>
      <c r="R249" s="118">
        <v>8.5180000000000007</v>
      </c>
      <c r="S249" s="118">
        <v>11.848000000000001</v>
      </c>
      <c r="T249" s="118">
        <v>8.3469999999999995</v>
      </c>
      <c r="U249" s="118">
        <v>14.077</v>
      </c>
      <c r="V249" s="118">
        <v>16.256</v>
      </c>
      <c r="W249" s="118">
        <v>18.193000000000001</v>
      </c>
      <c r="X249" s="118">
        <v>24.597000000000001</v>
      </c>
      <c r="Y249" s="118">
        <v>20.23</v>
      </c>
      <c r="Z249" s="118">
        <v>29.481000000000002</v>
      </c>
      <c r="AA249" s="118">
        <v>25.835000000000001</v>
      </c>
      <c r="AB249" s="118">
        <v>28.437000000000001</v>
      </c>
      <c r="AC249" s="118">
        <v>43.954000000000001</v>
      </c>
      <c r="AD249" s="118">
        <v>39.674999999999997</v>
      </c>
      <c r="AE249" s="118">
        <v>29.974</v>
      </c>
      <c r="AF249" s="118">
        <v>37.93</v>
      </c>
      <c r="AG249" s="118">
        <v>53.728999999999999</v>
      </c>
      <c r="AH249" s="118">
        <v>57.314</v>
      </c>
      <c r="AI249" s="118">
        <v>52.171999999999997</v>
      </c>
      <c r="AJ249" s="118">
        <v>58.198999999999998</v>
      </c>
      <c r="AK249" s="118">
        <v>52.866</v>
      </c>
      <c r="AL249" s="118">
        <v>57.35</v>
      </c>
      <c r="AM249" s="118">
        <v>55.661999999999999</v>
      </c>
      <c r="AN249" s="118">
        <v>59.372999999999998</v>
      </c>
      <c r="AO249" s="118">
        <v>72.721999999999994</v>
      </c>
      <c r="AP249" s="118">
        <v>48.398000000000003</v>
      </c>
      <c r="AQ249" s="118">
        <v>55.093000000000004</v>
      </c>
      <c r="AR249" s="118">
        <v>38.396999999999998</v>
      </c>
      <c r="AS249" s="118">
        <v>49.741</v>
      </c>
      <c r="AT249" s="118">
        <v>47.828000000000003</v>
      </c>
      <c r="AU249" s="118">
        <v>51.493000000000002</v>
      </c>
      <c r="AV249" s="118">
        <v>31.87</v>
      </c>
      <c r="AW249" s="118">
        <v>32.284999999999997</v>
      </c>
      <c r="AX249" s="118">
        <v>18.603000000000002</v>
      </c>
      <c r="AY249" s="118">
        <v>4.8140000000000001</v>
      </c>
      <c r="AZ249" s="118">
        <v>0.745</v>
      </c>
      <c r="BA249" s="118">
        <v>0</v>
      </c>
      <c r="BB249" s="118">
        <v>0</v>
      </c>
      <c r="BC249" s="118">
        <v>0</v>
      </c>
      <c r="BD249" s="118">
        <v>0</v>
      </c>
      <c r="BE249" s="118">
        <v>0</v>
      </c>
      <c r="BF249" s="118">
        <v>0</v>
      </c>
      <c r="BG249" s="118">
        <v>0</v>
      </c>
      <c r="BH249" s="118">
        <v>0</v>
      </c>
      <c r="BI249" s="118">
        <v>0</v>
      </c>
      <c r="BJ249" s="118">
        <v>0</v>
      </c>
      <c r="BK249" s="118">
        <v>0</v>
      </c>
      <c r="BL249" s="118">
        <v>0</v>
      </c>
      <c r="BM249" s="118">
        <v>0</v>
      </c>
      <c r="BN249" s="118">
        <v>0</v>
      </c>
      <c r="BO249" s="118">
        <v>0</v>
      </c>
    </row>
    <row r="250" spans="1:67">
      <c r="A250" s="117" t="s">
        <v>4709</v>
      </c>
      <c r="B250" s="118">
        <v>0.69599999999999995</v>
      </c>
      <c r="C250" s="118">
        <v>0</v>
      </c>
      <c r="D250" s="118">
        <v>0.46</v>
      </c>
      <c r="E250" s="118">
        <v>1.2010000000000001</v>
      </c>
      <c r="F250" s="118">
        <v>1.8009999999999999</v>
      </c>
      <c r="G250" s="118">
        <v>1.4390000000000001</v>
      </c>
      <c r="H250" s="118">
        <v>0.98299999999999998</v>
      </c>
      <c r="I250" s="118">
        <v>3.88</v>
      </c>
      <c r="J250" s="118">
        <v>2.2090000000000001</v>
      </c>
      <c r="K250" s="118">
        <v>2.5249999999999999</v>
      </c>
      <c r="L250" s="118">
        <v>1.782</v>
      </c>
      <c r="M250" s="118">
        <v>6.6319999999999997</v>
      </c>
      <c r="N250" s="118">
        <v>5.3719999999999999</v>
      </c>
      <c r="O250" s="118">
        <v>4.3129999999999997</v>
      </c>
      <c r="P250" s="118">
        <v>9.6020000000000003</v>
      </c>
      <c r="Q250" s="118">
        <v>5.7080000000000002</v>
      </c>
      <c r="R250" s="118">
        <v>8.407</v>
      </c>
      <c r="S250" s="118">
        <v>11.51</v>
      </c>
      <c r="T250" s="118">
        <v>6.44</v>
      </c>
      <c r="U250" s="118">
        <v>15.657</v>
      </c>
      <c r="V250" s="118">
        <v>15.172000000000001</v>
      </c>
      <c r="W250" s="118">
        <v>16.035</v>
      </c>
      <c r="X250" s="118">
        <v>22.521999999999998</v>
      </c>
      <c r="Y250" s="118">
        <v>17.645</v>
      </c>
      <c r="Z250" s="118">
        <v>27.605</v>
      </c>
      <c r="AA250" s="118">
        <v>20.195</v>
      </c>
      <c r="AB250" s="118">
        <v>23.404</v>
      </c>
      <c r="AC250" s="118">
        <v>32.265000000000001</v>
      </c>
      <c r="AD250" s="118">
        <v>25.308</v>
      </c>
      <c r="AE250" s="118">
        <v>20.077999999999999</v>
      </c>
      <c r="AF250" s="118">
        <v>22.3</v>
      </c>
      <c r="AG250" s="118">
        <v>31.992000000000001</v>
      </c>
      <c r="AH250" s="118">
        <v>32.497999999999998</v>
      </c>
      <c r="AI250" s="118">
        <v>25.143999999999998</v>
      </c>
      <c r="AJ250" s="118">
        <v>27.077000000000002</v>
      </c>
      <c r="AK250" s="118">
        <v>26.55</v>
      </c>
      <c r="AL250" s="118">
        <v>27.795999999999999</v>
      </c>
      <c r="AM250" s="118">
        <v>25.556999999999999</v>
      </c>
      <c r="AN250" s="118">
        <v>24.068000000000001</v>
      </c>
      <c r="AO250" s="118">
        <v>21.457999999999998</v>
      </c>
      <c r="AP250" s="118">
        <v>16.202000000000002</v>
      </c>
      <c r="AQ250" s="118">
        <v>14.949</v>
      </c>
      <c r="AR250" s="118">
        <v>11.855</v>
      </c>
      <c r="AS250" s="118">
        <v>12.961</v>
      </c>
      <c r="AT250" s="118">
        <v>13.151999999999999</v>
      </c>
      <c r="AU250" s="118">
        <v>11.172000000000001</v>
      </c>
      <c r="AV250" s="118">
        <v>5.2160000000000002</v>
      </c>
      <c r="AW250" s="118">
        <v>3.7970000000000002</v>
      </c>
      <c r="AX250" s="118">
        <v>2.4049999999999998</v>
      </c>
      <c r="AY250" s="118">
        <v>0.20499999999999999</v>
      </c>
      <c r="AZ250" s="118">
        <v>0</v>
      </c>
      <c r="BA250" s="118">
        <v>0</v>
      </c>
      <c r="BB250" s="118">
        <v>0</v>
      </c>
      <c r="BC250" s="118">
        <v>0</v>
      </c>
      <c r="BD250" s="118">
        <v>0</v>
      </c>
      <c r="BE250" s="118">
        <v>0</v>
      </c>
      <c r="BF250" s="118">
        <v>0</v>
      </c>
      <c r="BG250" s="118">
        <v>0</v>
      </c>
      <c r="BH250" s="118">
        <v>0</v>
      </c>
      <c r="BI250" s="118">
        <v>0</v>
      </c>
      <c r="BJ250" s="118">
        <v>0</v>
      </c>
      <c r="BK250" s="118">
        <v>0</v>
      </c>
      <c r="BL250" s="118">
        <v>0</v>
      </c>
      <c r="BM250" s="118">
        <v>0</v>
      </c>
      <c r="BN250" s="118">
        <v>0</v>
      </c>
      <c r="BO250" s="118">
        <v>0</v>
      </c>
    </row>
    <row r="251" spans="1:67">
      <c r="A251" s="117" t="s">
        <v>4710</v>
      </c>
      <c r="B251" s="118">
        <v>0.83699999999999997</v>
      </c>
      <c r="C251" s="118">
        <v>0</v>
      </c>
      <c r="D251" s="118">
        <v>0.625</v>
      </c>
      <c r="E251" s="118">
        <v>1.849</v>
      </c>
      <c r="F251" s="118">
        <v>1.978</v>
      </c>
      <c r="G251" s="118">
        <v>2.3769999999999998</v>
      </c>
      <c r="H251" s="118">
        <v>1.2969999999999999</v>
      </c>
      <c r="I251" s="118">
        <v>6.3159999999999998</v>
      </c>
      <c r="J251" s="118">
        <v>3.9660000000000002</v>
      </c>
      <c r="K251" s="118">
        <v>3.5430000000000001</v>
      </c>
      <c r="L251" s="118">
        <v>3.43</v>
      </c>
      <c r="M251" s="118">
        <v>10.419</v>
      </c>
      <c r="N251" s="118">
        <v>9.3019999999999996</v>
      </c>
      <c r="O251" s="118">
        <v>8.8689999999999998</v>
      </c>
      <c r="P251" s="118">
        <v>18.552</v>
      </c>
      <c r="Q251" s="118">
        <v>13.523999999999999</v>
      </c>
      <c r="R251" s="118">
        <v>19.527999999999999</v>
      </c>
      <c r="S251" s="118">
        <v>25.847000000000001</v>
      </c>
      <c r="T251" s="118">
        <v>17.401</v>
      </c>
      <c r="U251" s="118">
        <v>28.989000000000001</v>
      </c>
      <c r="V251" s="118">
        <v>33.479999999999997</v>
      </c>
      <c r="W251" s="118">
        <v>36.615000000000002</v>
      </c>
      <c r="X251" s="118">
        <v>43.707000000000001</v>
      </c>
      <c r="Y251" s="118">
        <v>38.045000000000002</v>
      </c>
      <c r="Z251" s="118">
        <v>44.811</v>
      </c>
      <c r="AA251" s="118">
        <v>38.64</v>
      </c>
      <c r="AB251" s="118">
        <v>36.853999999999999</v>
      </c>
      <c r="AC251" s="118">
        <v>56.58</v>
      </c>
      <c r="AD251" s="118">
        <v>44.48</v>
      </c>
      <c r="AE251" s="118">
        <v>31.457000000000001</v>
      </c>
      <c r="AF251" s="118">
        <v>40.942</v>
      </c>
      <c r="AG251" s="118">
        <v>54.040999999999997</v>
      </c>
      <c r="AH251" s="118">
        <v>53.895000000000003</v>
      </c>
      <c r="AI251" s="118">
        <v>39.277000000000001</v>
      </c>
      <c r="AJ251" s="118">
        <v>38.305999999999997</v>
      </c>
      <c r="AK251" s="118">
        <v>31.053999999999998</v>
      </c>
      <c r="AL251" s="118">
        <v>34.515999999999998</v>
      </c>
      <c r="AM251" s="118">
        <v>35.326999999999998</v>
      </c>
      <c r="AN251" s="118">
        <v>36.606999999999999</v>
      </c>
      <c r="AO251" s="118">
        <v>40.665999999999997</v>
      </c>
      <c r="AP251" s="118">
        <v>25.262</v>
      </c>
      <c r="AQ251" s="118">
        <v>33.906999999999996</v>
      </c>
      <c r="AR251" s="118">
        <v>22.655999999999999</v>
      </c>
      <c r="AS251" s="118">
        <v>27.786000000000001</v>
      </c>
      <c r="AT251" s="118">
        <v>27.797999999999998</v>
      </c>
      <c r="AU251" s="118">
        <v>30.036999999999999</v>
      </c>
      <c r="AV251" s="118">
        <v>18.170000000000002</v>
      </c>
      <c r="AW251" s="118">
        <v>18.942</v>
      </c>
      <c r="AX251" s="118">
        <v>11.132999999999999</v>
      </c>
      <c r="AY251" s="118">
        <v>2.714</v>
      </c>
      <c r="AZ251" s="118">
        <v>0.36099999999999999</v>
      </c>
      <c r="BA251" s="118">
        <v>0</v>
      </c>
      <c r="BB251" s="118">
        <v>0</v>
      </c>
      <c r="BC251" s="118">
        <v>0</v>
      </c>
      <c r="BD251" s="118">
        <v>0</v>
      </c>
      <c r="BE251" s="118">
        <v>0</v>
      </c>
      <c r="BF251" s="118">
        <v>0</v>
      </c>
      <c r="BG251" s="118">
        <v>0</v>
      </c>
      <c r="BH251" s="118">
        <v>0</v>
      </c>
      <c r="BI251" s="118">
        <v>0</v>
      </c>
      <c r="BJ251" s="118">
        <v>0</v>
      </c>
      <c r="BK251" s="118">
        <v>0</v>
      </c>
      <c r="BL251" s="118">
        <v>0</v>
      </c>
      <c r="BM251" s="118">
        <v>0</v>
      </c>
      <c r="BN251" s="118">
        <v>0</v>
      </c>
      <c r="BO251" s="118">
        <v>0</v>
      </c>
    </row>
    <row r="252" spans="1:67">
      <c r="A252" s="117" t="s">
        <v>4711</v>
      </c>
      <c r="B252" s="118">
        <v>0.19600000000000001</v>
      </c>
      <c r="C252" s="118">
        <v>0</v>
      </c>
      <c r="D252" s="118">
        <v>0.17399999999999999</v>
      </c>
      <c r="E252" s="118">
        <v>0.436</v>
      </c>
      <c r="F252" s="118">
        <v>0.45300000000000001</v>
      </c>
      <c r="G252" s="118">
        <v>0.45600000000000002</v>
      </c>
      <c r="H252" s="118">
        <v>0.375</v>
      </c>
      <c r="I252" s="118">
        <v>1.5109999999999999</v>
      </c>
      <c r="J252" s="118">
        <v>1.0589999999999999</v>
      </c>
      <c r="K252" s="118">
        <v>0.98</v>
      </c>
      <c r="L252" s="118">
        <v>1.405</v>
      </c>
      <c r="M252" s="118">
        <v>2.1930000000000001</v>
      </c>
      <c r="N252" s="118">
        <v>2.556</v>
      </c>
      <c r="O252" s="118">
        <v>3.0329999999999999</v>
      </c>
      <c r="P252" s="118">
        <v>5.9969999999999999</v>
      </c>
      <c r="Q252" s="118">
        <v>4.9189999999999996</v>
      </c>
      <c r="R252" s="118">
        <v>6.7060000000000004</v>
      </c>
      <c r="S252" s="118">
        <v>10.379</v>
      </c>
      <c r="T252" s="118">
        <v>7.9710000000000001</v>
      </c>
      <c r="U252" s="118">
        <v>12.993</v>
      </c>
      <c r="V252" s="118">
        <v>14.135</v>
      </c>
      <c r="W252" s="118">
        <v>17.571999999999999</v>
      </c>
      <c r="X252" s="118">
        <v>21.827999999999999</v>
      </c>
      <c r="Y252" s="118">
        <v>19.414999999999999</v>
      </c>
      <c r="Z252" s="118">
        <v>23.962</v>
      </c>
      <c r="AA252" s="118">
        <v>19.628</v>
      </c>
      <c r="AB252" s="118">
        <v>21.297000000000001</v>
      </c>
      <c r="AC252" s="118">
        <v>29.681000000000001</v>
      </c>
      <c r="AD252" s="118">
        <v>26.756</v>
      </c>
      <c r="AE252" s="118">
        <v>15.444000000000001</v>
      </c>
      <c r="AF252" s="118">
        <v>21.681000000000001</v>
      </c>
      <c r="AG252" s="118">
        <v>34.174999999999997</v>
      </c>
      <c r="AH252" s="118">
        <v>34.363999999999997</v>
      </c>
      <c r="AI252" s="118">
        <v>25.42</v>
      </c>
      <c r="AJ252" s="118">
        <v>24.114000000000001</v>
      </c>
      <c r="AK252" s="118">
        <v>19.573</v>
      </c>
      <c r="AL252" s="118">
        <v>17.219000000000001</v>
      </c>
      <c r="AM252" s="118">
        <v>19.773</v>
      </c>
      <c r="AN252" s="118">
        <v>18.155000000000001</v>
      </c>
      <c r="AO252" s="118">
        <v>28.309000000000001</v>
      </c>
      <c r="AP252" s="118">
        <v>20.498000000000001</v>
      </c>
      <c r="AQ252" s="118">
        <v>26.370999999999999</v>
      </c>
      <c r="AR252" s="118">
        <v>15.96</v>
      </c>
      <c r="AS252" s="118">
        <v>23.649000000000001</v>
      </c>
      <c r="AT252" s="118">
        <v>19.401</v>
      </c>
      <c r="AU252" s="118">
        <v>24.13</v>
      </c>
      <c r="AV252" s="118">
        <v>15.474</v>
      </c>
      <c r="AW252" s="118">
        <v>17.934000000000001</v>
      </c>
      <c r="AX252" s="118">
        <v>8.2929999999999993</v>
      </c>
      <c r="AY252" s="118">
        <v>2.7559999999999998</v>
      </c>
      <c r="AZ252" s="118">
        <v>0.68400000000000005</v>
      </c>
      <c r="BA252" s="118">
        <v>0</v>
      </c>
      <c r="BB252" s="118">
        <v>0</v>
      </c>
      <c r="BC252" s="118">
        <v>0</v>
      </c>
      <c r="BD252" s="118">
        <v>0</v>
      </c>
      <c r="BE252" s="118">
        <v>0</v>
      </c>
      <c r="BF252" s="118">
        <v>0</v>
      </c>
      <c r="BG252" s="118">
        <v>0</v>
      </c>
      <c r="BH252" s="118">
        <v>0</v>
      </c>
      <c r="BI252" s="118">
        <v>0</v>
      </c>
      <c r="BJ252" s="118">
        <v>0</v>
      </c>
      <c r="BK252" s="118">
        <v>0</v>
      </c>
      <c r="BL252" s="118">
        <v>0</v>
      </c>
      <c r="BM252" s="118">
        <v>0</v>
      </c>
      <c r="BN252" s="118">
        <v>0</v>
      </c>
      <c r="BO252" s="118">
        <v>0</v>
      </c>
    </row>
    <row r="253" spans="1:67">
      <c r="A253" s="119" t="s">
        <v>4712</v>
      </c>
      <c r="B253" s="120">
        <v>0.19500000000000001</v>
      </c>
      <c r="C253" s="120">
        <v>0</v>
      </c>
      <c r="D253" s="120">
        <v>0.17199999999999999</v>
      </c>
      <c r="E253" s="120">
        <v>0.43099999999999999</v>
      </c>
      <c r="F253" s="120">
        <v>0.45</v>
      </c>
      <c r="G253" s="120">
        <v>0.45</v>
      </c>
      <c r="H253" s="120">
        <v>0.373</v>
      </c>
      <c r="I253" s="120">
        <v>1.4810000000000001</v>
      </c>
      <c r="J253" s="120">
        <v>1.038</v>
      </c>
      <c r="K253" s="120">
        <v>0.96299999999999997</v>
      </c>
      <c r="L253" s="120">
        <v>1.087</v>
      </c>
      <c r="M253" s="120">
        <v>2.1589999999999998</v>
      </c>
      <c r="N253" s="120">
        <v>2.0390000000000001</v>
      </c>
      <c r="O253" s="120">
        <v>1.9670000000000001</v>
      </c>
      <c r="P253" s="120">
        <v>4.4139999999999997</v>
      </c>
      <c r="Q253" s="120">
        <v>2.7250000000000001</v>
      </c>
      <c r="R253" s="120">
        <v>4.6509999999999998</v>
      </c>
      <c r="S253" s="120">
        <v>6.3310000000000004</v>
      </c>
      <c r="T253" s="120">
        <v>4.24</v>
      </c>
      <c r="U253" s="120">
        <v>6.35</v>
      </c>
      <c r="V253" s="120">
        <v>8.1850000000000005</v>
      </c>
      <c r="W253" s="120">
        <v>8.0359999999999996</v>
      </c>
      <c r="X253" s="120">
        <v>11.757</v>
      </c>
      <c r="Y253" s="120">
        <v>9.26</v>
      </c>
      <c r="Z253" s="120">
        <v>11.641</v>
      </c>
      <c r="AA253" s="120">
        <v>10.173</v>
      </c>
      <c r="AB253" s="120">
        <v>12.361000000000001</v>
      </c>
      <c r="AC253" s="120">
        <v>15.09</v>
      </c>
      <c r="AD253" s="120">
        <v>13.209</v>
      </c>
      <c r="AE253" s="120">
        <v>9.0280000000000005</v>
      </c>
      <c r="AF253" s="120">
        <v>8.7080000000000002</v>
      </c>
      <c r="AG253" s="120">
        <v>12.113</v>
      </c>
      <c r="AH253" s="120">
        <v>11.997</v>
      </c>
      <c r="AI253" s="120">
        <v>9.0850000000000009</v>
      </c>
      <c r="AJ253" s="120">
        <v>5.3940000000000001</v>
      </c>
      <c r="AK253" s="120">
        <v>1.984</v>
      </c>
      <c r="AL253" s="120">
        <v>3.0960000000000001</v>
      </c>
      <c r="AM253" s="120">
        <v>1.903</v>
      </c>
      <c r="AN253" s="120">
        <v>1.4470000000000001</v>
      </c>
      <c r="AO253" s="120">
        <v>4.3070000000000004</v>
      </c>
      <c r="AP253" s="120">
        <v>1.254</v>
      </c>
      <c r="AQ253" s="120">
        <v>1.4059999999999999</v>
      </c>
      <c r="AR253" s="120">
        <v>0.93100000000000005</v>
      </c>
      <c r="AS253" s="120">
        <v>0.63500000000000001</v>
      </c>
      <c r="AT253" s="120">
        <v>1.732</v>
      </c>
      <c r="AU253" s="120">
        <v>1.399</v>
      </c>
      <c r="AV253" s="120">
        <v>1.129</v>
      </c>
      <c r="AW253" s="120">
        <v>0.47799999999999998</v>
      </c>
      <c r="AX253" s="120">
        <v>0.45700000000000002</v>
      </c>
      <c r="AY253" s="120">
        <v>0</v>
      </c>
      <c r="AZ253" s="120">
        <v>0</v>
      </c>
      <c r="BA253" s="120">
        <v>0</v>
      </c>
      <c r="BB253" s="120">
        <v>0</v>
      </c>
      <c r="BC253" s="120">
        <v>0</v>
      </c>
      <c r="BD253" s="120">
        <v>0</v>
      </c>
      <c r="BE253" s="120">
        <v>0</v>
      </c>
      <c r="BF253" s="120">
        <v>0</v>
      </c>
      <c r="BG253" s="120">
        <v>0</v>
      </c>
      <c r="BH253" s="120">
        <v>0</v>
      </c>
      <c r="BI253" s="120">
        <v>0</v>
      </c>
      <c r="BJ253" s="120">
        <v>0</v>
      </c>
      <c r="BK253" s="120">
        <v>0</v>
      </c>
      <c r="BL253" s="120">
        <v>0</v>
      </c>
      <c r="BM253" s="120">
        <v>0</v>
      </c>
      <c r="BN253" s="120">
        <v>0</v>
      </c>
      <c r="BO253" s="120">
        <v>0</v>
      </c>
    </row>
    <row r="255" spans="1:67">
      <c r="A255" s="110" t="s">
        <v>4544</v>
      </c>
      <c r="B255" s="111" t="s">
        <v>4737</v>
      </c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</row>
    <row r="256" spans="1:67">
      <c r="A256" s="113" t="s">
        <v>4566</v>
      </c>
      <c r="B256" s="114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  <c r="BI256" s="112"/>
      <c r="BJ256" s="112"/>
      <c r="BK256" s="112"/>
      <c r="BL256" s="112"/>
      <c r="BM256" s="112"/>
      <c r="BN256" s="112"/>
      <c r="BO256" s="112"/>
    </row>
    <row r="257" spans="1:67">
      <c r="A257" s="115" t="s">
        <v>4705</v>
      </c>
      <c r="B257" s="115">
        <v>-25</v>
      </c>
      <c r="C257" s="115">
        <v>-24</v>
      </c>
      <c r="D257" s="115">
        <v>-23</v>
      </c>
      <c r="E257" s="115">
        <v>-22</v>
      </c>
      <c r="F257" s="115">
        <v>-21</v>
      </c>
      <c r="G257" s="115">
        <v>-20</v>
      </c>
      <c r="H257" s="115">
        <v>-19</v>
      </c>
      <c r="I257" s="115">
        <v>-18</v>
      </c>
      <c r="J257" s="115">
        <v>-17</v>
      </c>
      <c r="K257" s="115">
        <v>-16</v>
      </c>
      <c r="L257" s="115">
        <v>-15</v>
      </c>
      <c r="M257" s="115">
        <v>-14</v>
      </c>
      <c r="N257" s="115">
        <v>-13</v>
      </c>
      <c r="O257" s="115">
        <v>-12</v>
      </c>
      <c r="P257" s="115">
        <v>-11</v>
      </c>
      <c r="Q257" s="115">
        <v>-10</v>
      </c>
      <c r="R257" s="115">
        <v>-9</v>
      </c>
      <c r="S257" s="115">
        <v>-8</v>
      </c>
      <c r="T257" s="115">
        <v>-7</v>
      </c>
      <c r="U257" s="115">
        <v>-6</v>
      </c>
      <c r="V257" s="115">
        <v>-5</v>
      </c>
      <c r="W257" s="115">
        <v>-4</v>
      </c>
      <c r="X257" s="115">
        <v>-3</v>
      </c>
      <c r="Y257" s="115">
        <v>-2</v>
      </c>
      <c r="Z257" s="115">
        <v>-1</v>
      </c>
      <c r="AA257" s="115">
        <v>0</v>
      </c>
      <c r="AB257" s="115">
        <v>1</v>
      </c>
      <c r="AC257" s="115">
        <v>2</v>
      </c>
      <c r="AD257" s="115">
        <v>3</v>
      </c>
      <c r="AE257" s="115">
        <v>4</v>
      </c>
      <c r="AF257" s="115">
        <v>5</v>
      </c>
      <c r="AG257" s="115">
        <v>6</v>
      </c>
      <c r="AH257" s="115">
        <v>7</v>
      </c>
      <c r="AI257" s="115">
        <v>8</v>
      </c>
      <c r="AJ257" s="115">
        <v>9</v>
      </c>
      <c r="AK257" s="115">
        <v>10</v>
      </c>
      <c r="AL257" s="115">
        <v>11</v>
      </c>
      <c r="AM257" s="115">
        <v>12</v>
      </c>
      <c r="AN257" s="115">
        <v>13</v>
      </c>
      <c r="AO257" s="115">
        <v>14</v>
      </c>
      <c r="AP257" s="115">
        <v>15</v>
      </c>
      <c r="AQ257" s="115">
        <v>16</v>
      </c>
      <c r="AR257" s="115">
        <v>17</v>
      </c>
      <c r="AS257" s="115">
        <v>18</v>
      </c>
      <c r="AT257" s="115">
        <v>19</v>
      </c>
      <c r="AU257" s="115">
        <v>20</v>
      </c>
      <c r="AV257" s="115">
        <v>21</v>
      </c>
      <c r="AW257" s="115">
        <v>22</v>
      </c>
      <c r="AX257" s="115">
        <v>23</v>
      </c>
      <c r="AY257" s="115">
        <v>24</v>
      </c>
      <c r="AZ257" s="115">
        <v>25</v>
      </c>
      <c r="BA257" s="115">
        <v>26</v>
      </c>
      <c r="BB257" s="115">
        <v>27</v>
      </c>
      <c r="BC257" s="115">
        <v>28</v>
      </c>
      <c r="BD257" s="115">
        <v>29</v>
      </c>
      <c r="BE257" s="115">
        <v>30</v>
      </c>
      <c r="BF257" s="115">
        <v>31</v>
      </c>
      <c r="BG257" s="115">
        <v>32</v>
      </c>
      <c r="BH257" s="115">
        <v>33</v>
      </c>
      <c r="BI257" s="115">
        <v>34</v>
      </c>
      <c r="BJ257" s="115">
        <v>35</v>
      </c>
      <c r="BK257" s="115">
        <v>36</v>
      </c>
      <c r="BL257" s="115">
        <v>37</v>
      </c>
      <c r="BM257" s="115">
        <v>38</v>
      </c>
      <c r="BN257" s="115">
        <v>39</v>
      </c>
      <c r="BO257" s="115">
        <v>40</v>
      </c>
    </row>
    <row r="258" spans="1:67">
      <c r="A258" s="116" t="s">
        <v>4706</v>
      </c>
      <c r="B258" s="116">
        <v>0</v>
      </c>
      <c r="C258" s="116">
        <v>0</v>
      </c>
      <c r="D258" s="116">
        <v>0</v>
      </c>
      <c r="E258" s="116">
        <v>0</v>
      </c>
      <c r="F258" s="116">
        <v>0</v>
      </c>
      <c r="G258" s="116">
        <v>0</v>
      </c>
      <c r="H258" s="116">
        <v>0</v>
      </c>
      <c r="I258" s="116">
        <v>0</v>
      </c>
      <c r="J258" s="116">
        <v>0</v>
      </c>
      <c r="K258" s="116">
        <v>4</v>
      </c>
      <c r="L258" s="116">
        <v>10</v>
      </c>
      <c r="M258" s="116">
        <v>17</v>
      </c>
      <c r="N258" s="116">
        <v>38</v>
      </c>
      <c r="O258" s="116">
        <v>57</v>
      </c>
      <c r="P258" s="116">
        <v>71</v>
      </c>
      <c r="Q258" s="116">
        <v>90</v>
      </c>
      <c r="R258" s="116">
        <v>94</v>
      </c>
      <c r="S258" s="116">
        <v>169</v>
      </c>
      <c r="T258" s="116">
        <v>201</v>
      </c>
      <c r="U258" s="116">
        <v>239</v>
      </c>
      <c r="V258" s="116">
        <v>270</v>
      </c>
      <c r="W258" s="116">
        <v>321</v>
      </c>
      <c r="X258" s="116">
        <v>413</v>
      </c>
      <c r="Y258" s="116">
        <v>398</v>
      </c>
      <c r="Z258" s="116">
        <v>418</v>
      </c>
      <c r="AA258" s="116">
        <v>365</v>
      </c>
      <c r="AB258" s="116">
        <v>362</v>
      </c>
      <c r="AC258" s="116">
        <v>371</v>
      </c>
      <c r="AD258" s="116">
        <v>372</v>
      </c>
      <c r="AE258" s="116">
        <v>380</v>
      </c>
      <c r="AF258" s="116">
        <v>417</v>
      </c>
      <c r="AG258" s="116">
        <v>337</v>
      </c>
      <c r="AH258" s="116">
        <v>385</v>
      </c>
      <c r="AI258" s="116">
        <v>382</v>
      </c>
      <c r="AJ258" s="116">
        <v>346</v>
      </c>
      <c r="AK258" s="116">
        <v>368</v>
      </c>
      <c r="AL258" s="116">
        <v>349</v>
      </c>
      <c r="AM258" s="116">
        <v>298</v>
      </c>
      <c r="AN258" s="116">
        <v>264</v>
      </c>
      <c r="AO258" s="116">
        <v>225</v>
      </c>
      <c r="AP258" s="116">
        <v>199</v>
      </c>
      <c r="AQ258" s="116">
        <v>166</v>
      </c>
      <c r="AR258" s="116">
        <v>130</v>
      </c>
      <c r="AS258" s="116">
        <v>85</v>
      </c>
      <c r="AT258" s="116">
        <v>64</v>
      </c>
      <c r="AU258" s="116">
        <v>49</v>
      </c>
      <c r="AV258" s="116">
        <v>26</v>
      </c>
      <c r="AW258" s="116">
        <v>10</v>
      </c>
      <c r="AX258" s="116">
        <v>0</v>
      </c>
      <c r="AY258" s="116">
        <v>0</v>
      </c>
      <c r="AZ258" s="116">
        <v>0</v>
      </c>
      <c r="BA258" s="116">
        <v>0</v>
      </c>
      <c r="BB258" s="116">
        <v>0</v>
      </c>
      <c r="BC258" s="116">
        <v>0</v>
      </c>
      <c r="BD258" s="116">
        <v>0</v>
      </c>
      <c r="BE258" s="116">
        <v>0</v>
      </c>
      <c r="BF258" s="116">
        <v>0</v>
      </c>
      <c r="BG258" s="116">
        <v>0</v>
      </c>
      <c r="BH258" s="116">
        <v>0</v>
      </c>
      <c r="BI258" s="116">
        <v>0</v>
      </c>
      <c r="BJ258" s="116">
        <v>0</v>
      </c>
      <c r="BK258" s="116">
        <v>0</v>
      </c>
      <c r="BL258" s="116">
        <v>0</v>
      </c>
      <c r="BM258" s="116">
        <v>0</v>
      </c>
      <c r="BN258" s="116">
        <v>0</v>
      </c>
      <c r="BO258" s="116">
        <v>0</v>
      </c>
    </row>
    <row r="259" spans="1:67">
      <c r="A259" s="117" t="s">
        <v>4707</v>
      </c>
      <c r="B259" s="117">
        <v>0</v>
      </c>
      <c r="C259" s="117">
        <v>0</v>
      </c>
      <c r="D259" s="117">
        <v>0</v>
      </c>
      <c r="E259" s="117">
        <v>0</v>
      </c>
      <c r="F259" s="117">
        <v>0</v>
      </c>
      <c r="G259" s="117">
        <v>0</v>
      </c>
      <c r="H259" s="117">
        <v>0</v>
      </c>
      <c r="I259" s="117">
        <v>0</v>
      </c>
      <c r="J259" s="117">
        <v>0</v>
      </c>
      <c r="K259" s="117">
        <v>0</v>
      </c>
      <c r="L259" s="117">
        <v>0</v>
      </c>
      <c r="M259" s="117">
        <v>0</v>
      </c>
      <c r="N259" s="117">
        <v>48</v>
      </c>
      <c r="O259" s="117">
        <v>48</v>
      </c>
      <c r="P259" s="117">
        <v>48</v>
      </c>
      <c r="Q259" s="117">
        <v>24</v>
      </c>
      <c r="R259" s="117">
        <v>72</v>
      </c>
      <c r="S259" s="117">
        <v>120</v>
      </c>
      <c r="T259" s="117">
        <v>192</v>
      </c>
      <c r="U259" s="117">
        <v>288</v>
      </c>
      <c r="V259" s="117">
        <v>264</v>
      </c>
      <c r="W259" s="117">
        <v>384</v>
      </c>
      <c r="X259" s="117">
        <v>552</v>
      </c>
      <c r="Y259" s="117">
        <v>336</v>
      </c>
      <c r="Z259" s="117">
        <v>432</v>
      </c>
      <c r="AA259" s="117">
        <v>360</v>
      </c>
      <c r="AB259" s="117">
        <v>336</v>
      </c>
      <c r="AC259" s="117">
        <v>552</v>
      </c>
      <c r="AD259" s="117">
        <v>216</v>
      </c>
      <c r="AE259" s="117">
        <v>336</v>
      </c>
      <c r="AF259" s="117">
        <v>432</v>
      </c>
      <c r="AG259" s="117">
        <v>264</v>
      </c>
      <c r="AH259" s="117">
        <v>432</v>
      </c>
      <c r="AI259" s="117">
        <v>408</v>
      </c>
      <c r="AJ259" s="117">
        <v>384</v>
      </c>
      <c r="AK259" s="117">
        <v>216</v>
      </c>
      <c r="AL259" s="117">
        <v>384</v>
      </c>
      <c r="AM259" s="117">
        <v>480</v>
      </c>
      <c r="AN259" s="117">
        <v>432</v>
      </c>
      <c r="AO259" s="117">
        <v>240</v>
      </c>
      <c r="AP259" s="117">
        <v>312</v>
      </c>
      <c r="AQ259" s="117">
        <v>120</v>
      </c>
      <c r="AR259" s="117">
        <v>48</v>
      </c>
      <c r="AS259" s="117">
        <v>0</v>
      </c>
      <c r="AT259" s="117">
        <v>0</v>
      </c>
      <c r="AU259" s="117">
        <v>0</v>
      </c>
      <c r="AV259" s="117">
        <v>0</v>
      </c>
      <c r="AW259" s="117">
        <v>0</v>
      </c>
      <c r="AX259" s="117">
        <v>0</v>
      </c>
      <c r="AY259" s="117">
        <v>0</v>
      </c>
      <c r="AZ259" s="117">
        <v>0</v>
      </c>
      <c r="BA259" s="117">
        <v>0</v>
      </c>
      <c r="BB259" s="117">
        <v>0</v>
      </c>
      <c r="BC259" s="117">
        <v>0</v>
      </c>
      <c r="BD259" s="117">
        <v>0</v>
      </c>
      <c r="BE259" s="117">
        <v>0</v>
      </c>
      <c r="BF259" s="117">
        <v>0</v>
      </c>
      <c r="BG259" s="117">
        <v>0</v>
      </c>
      <c r="BH259" s="117">
        <v>0</v>
      </c>
      <c r="BI259" s="117">
        <v>0</v>
      </c>
      <c r="BJ259" s="117">
        <v>0</v>
      </c>
      <c r="BK259" s="117">
        <v>0</v>
      </c>
      <c r="BL259" s="117">
        <v>0</v>
      </c>
      <c r="BM259" s="117">
        <v>0</v>
      </c>
      <c r="BN259" s="117">
        <v>0</v>
      </c>
      <c r="BO259" s="117">
        <v>0</v>
      </c>
    </row>
    <row r="260" spans="1:67">
      <c r="A260" s="117" t="s">
        <v>4708</v>
      </c>
      <c r="B260" s="118">
        <v>0</v>
      </c>
      <c r="C260" s="118">
        <v>0</v>
      </c>
      <c r="D260" s="118">
        <v>0</v>
      </c>
      <c r="E260" s="118">
        <v>0</v>
      </c>
      <c r="F260" s="118">
        <v>0</v>
      </c>
      <c r="G260" s="118">
        <v>0</v>
      </c>
      <c r="H260" s="118">
        <v>0</v>
      </c>
      <c r="I260" s="118">
        <v>0</v>
      </c>
      <c r="J260" s="118">
        <v>0</v>
      </c>
      <c r="K260" s="118">
        <v>0</v>
      </c>
      <c r="L260" s="118">
        <v>0</v>
      </c>
      <c r="M260" s="118">
        <v>0</v>
      </c>
      <c r="N260" s="118">
        <v>0.623</v>
      </c>
      <c r="O260" s="118">
        <v>1.0980000000000001</v>
      </c>
      <c r="P260" s="118">
        <v>5.0190000000000001</v>
      </c>
      <c r="Q260" s="118">
        <v>5.7859999999999996</v>
      </c>
      <c r="R260" s="118">
        <v>1.0900000000000001</v>
      </c>
      <c r="S260" s="118">
        <v>6.4379999999999997</v>
      </c>
      <c r="T260" s="118">
        <v>9.8640000000000008</v>
      </c>
      <c r="U260" s="118">
        <v>10.99</v>
      </c>
      <c r="V260" s="118">
        <v>14.858000000000001</v>
      </c>
      <c r="W260" s="118">
        <v>17.315000000000001</v>
      </c>
      <c r="X260" s="118">
        <v>20.870999999999999</v>
      </c>
      <c r="Y260" s="118">
        <v>23.097000000000001</v>
      </c>
      <c r="Z260" s="118">
        <v>34.021000000000001</v>
      </c>
      <c r="AA260" s="118">
        <v>27.908000000000001</v>
      </c>
      <c r="AB260" s="118">
        <v>23.981999999999999</v>
      </c>
      <c r="AC260" s="118">
        <v>27.678999999999998</v>
      </c>
      <c r="AD260" s="118">
        <v>33.969000000000001</v>
      </c>
      <c r="AE260" s="118">
        <v>38.557000000000002</v>
      </c>
      <c r="AF260" s="118">
        <v>49.243000000000002</v>
      </c>
      <c r="AG260" s="118">
        <v>37.9</v>
      </c>
      <c r="AH260" s="118">
        <v>38.874000000000002</v>
      </c>
      <c r="AI260" s="118">
        <v>39.033000000000001</v>
      </c>
      <c r="AJ260" s="118">
        <v>38.475999999999999</v>
      </c>
      <c r="AK260" s="118">
        <v>42.588000000000001</v>
      </c>
      <c r="AL260" s="118">
        <v>47.676000000000002</v>
      </c>
      <c r="AM260" s="118">
        <v>53.921999999999997</v>
      </c>
      <c r="AN260" s="118">
        <v>56.411999999999999</v>
      </c>
      <c r="AO260" s="118">
        <v>60.670999999999999</v>
      </c>
      <c r="AP260" s="118">
        <v>69.518000000000001</v>
      </c>
      <c r="AQ260" s="118">
        <v>77.468999999999994</v>
      </c>
      <c r="AR260" s="118">
        <v>66.516999999999996</v>
      </c>
      <c r="AS260" s="118">
        <v>41.75</v>
      </c>
      <c r="AT260" s="118">
        <v>37.520000000000003</v>
      </c>
      <c r="AU260" s="118">
        <v>29.103999999999999</v>
      </c>
      <c r="AV260" s="118">
        <v>17.428000000000001</v>
      </c>
      <c r="AW260" s="118">
        <v>7.4240000000000004</v>
      </c>
      <c r="AX260" s="118">
        <v>0</v>
      </c>
      <c r="AY260" s="118">
        <v>0</v>
      </c>
      <c r="AZ260" s="118">
        <v>0</v>
      </c>
      <c r="BA260" s="118">
        <v>0</v>
      </c>
      <c r="BB260" s="118">
        <v>0</v>
      </c>
      <c r="BC260" s="118">
        <v>0</v>
      </c>
      <c r="BD260" s="118">
        <v>0</v>
      </c>
      <c r="BE260" s="118">
        <v>0</v>
      </c>
      <c r="BF260" s="118">
        <v>0</v>
      </c>
      <c r="BG260" s="118">
        <v>0</v>
      </c>
      <c r="BH260" s="118">
        <v>0</v>
      </c>
      <c r="BI260" s="118">
        <v>0</v>
      </c>
      <c r="BJ260" s="118">
        <v>0</v>
      </c>
      <c r="BK260" s="118">
        <v>0</v>
      </c>
      <c r="BL260" s="118">
        <v>0</v>
      </c>
      <c r="BM260" s="118">
        <v>0</v>
      </c>
      <c r="BN260" s="118">
        <v>0</v>
      </c>
      <c r="BO260" s="118">
        <v>0</v>
      </c>
    </row>
    <row r="261" spans="1:67">
      <c r="A261" s="117" t="s">
        <v>4709</v>
      </c>
      <c r="B261" s="118">
        <v>0</v>
      </c>
      <c r="C261" s="118">
        <v>0</v>
      </c>
      <c r="D261" s="118">
        <v>0</v>
      </c>
      <c r="E261" s="118">
        <v>0</v>
      </c>
      <c r="F261" s="118">
        <v>0</v>
      </c>
      <c r="G261" s="118">
        <v>0</v>
      </c>
      <c r="H261" s="118">
        <v>0</v>
      </c>
      <c r="I261" s="118">
        <v>0</v>
      </c>
      <c r="J261" s="118">
        <v>0</v>
      </c>
      <c r="K261" s="118">
        <v>0</v>
      </c>
      <c r="L261" s="118">
        <v>0</v>
      </c>
      <c r="M261" s="118">
        <v>0.501</v>
      </c>
      <c r="N261" s="118">
        <v>1.766</v>
      </c>
      <c r="O261" s="118">
        <v>2.1059999999999999</v>
      </c>
      <c r="P261" s="118">
        <v>6.0019999999999998</v>
      </c>
      <c r="Q261" s="118">
        <v>6.0650000000000004</v>
      </c>
      <c r="R261" s="118">
        <v>3.1280000000000001</v>
      </c>
      <c r="S261" s="118">
        <v>9.0310000000000006</v>
      </c>
      <c r="T261" s="118">
        <v>11.648</v>
      </c>
      <c r="U261" s="118">
        <v>12.945</v>
      </c>
      <c r="V261" s="118">
        <v>15.948</v>
      </c>
      <c r="W261" s="118">
        <v>18.449000000000002</v>
      </c>
      <c r="X261" s="118">
        <v>25.225999999999999</v>
      </c>
      <c r="Y261" s="118">
        <v>20.285</v>
      </c>
      <c r="Z261" s="118">
        <v>28.215</v>
      </c>
      <c r="AA261" s="118">
        <v>22.065000000000001</v>
      </c>
      <c r="AB261" s="118">
        <v>19.742000000000001</v>
      </c>
      <c r="AC261" s="118">
        <v>23.361000000000001</v>
      </c>
      <c r="AD261" s="118">
        <v>25.117999999999999</v>
      </c>
      <c r="AE261" s="118">
        <v>30.873999999999999</v>
      </c>
      <c r="AF261" s="118">
        <v>31.398</v>
      </c>
      <c r="AG261" s="118">
        <v>24.283000000000001</v>
      </c>
      <c r="AH261" s="118">
        <v>22.681999999999999</v>
      </c>
      <c r="AI261" s="118">
        <v>25.716999999999999</v>
      </c>
      <c r="AJ261" s="118">
        <v>24.504000000000001</v>
      </c>
      <c r="AK261" s="118">
        <v>20.655999999999999</v>
      </c>
      <c r="AL261" s="118">
        <v>23.245999999999999</v>
      </c>
      <c r="AM261" s="118">
        <v>23.03</v>
      </c>
      <c r="AN261" s="118">
        <v>24.172000000000001</v>
      </c>
      <c r="AO261" s="118">
        <v>29.221</v>
      </c>
      <c r="AP261" s="118">
        <v>29.951000000000001</v>
      </c>
      <c r="AQ261" s="118">
        <v>28.114000000000001</v>
      </c>
      <c r="AR261" s="118">
        <v>21.12</v>
      </c>
      <c r="AS261" s="118">
        <v>17.856000000000002</v>
      </c>
      <c r="AT261" s="118">
        <v>12.771000000000001</v>
      </c>
      <c r="AU261" s="118">
        <v>8.2910000000000004</v>
      </c>
      <c r="AV261" s="118">
        <v>3.5150000000000001</v>
      </c>
      <c r="AW261" s="118">
        <v>0.59399999999999997</v>
      </c>
      <c r="AX261" s="118">
        <v>0</v>
      </c>
      <c r="AY261" s="118">
        <v>0</v>
      </c>
      <c r="AZ261" s="118">
        <v>0</v>
      </c>
      <c r="BA261" s="118">
        <v>0</v>
      </c>
      <c r="BB261" s="118">
        <v>0</v>
      </c>
      <c r="BC261" s="118">
        <v>0</v>
      </c>
      <c r="BD261" s="118">
        <v>0</v>
      </c>
      <c r="BE261" s="118">
        <v>0</v>
      </c>
      <c r="BF261" s="118">
        <v>0</v>
      </c>
      <c r="BG261" s="118">
        <v>0</v>
      </c>
      <c r="BH261" s="118">
        <v>0</v>
      </c>
      <c r="BI261" s="118">
        <v>0</v>
      </c>
      <c r="BJ261" s="118">
        <v>0</v>
      </c>
      <c r="BK261" s="118">
        <v>0</v>
      </c>
      <c r="BL261" s="118">
        <v>0</v>
      </c>
      <c r="BM261" s="118">
        <v>0</v>
      </c>
      <c r="BN261" s="118">
        <v>0</v>
      </c>
      <c r="BO261" s="118">
        <v>0</v>
      </c>
    </row>
    <row r="262" spans="1:67">
      <c r="A262" s="117" t="s">
        <v>4710</v>
      </c>
      <c r="B262" s="118">
        <v>0</v>
      </c>
      <c r="C262" s="118">
        <v>0</v>
      </c>
      <c r="D262" s="118">
        <v>0</v>
      </c>
      <c r="E262" s="118">
        <v>0</v>
      </c>
      <c r="F262" s="118">
        <v>0</v>
      </c>
      <c r="G262" s="118">
        <v>0</v>
      </c>
      <c r="H262" s="118">
        <v>0</v>
      </c>
      <c r="I262" s="118">
        <v>0</v>
      </c>
      <c r="J262" s="118">
        <v>0</v>
      </c>
      <c r="K262" s="118">
        <v>0</v>
      </c>
      <c r="L262" s="118">
        <v>0</v>
      </c>
      <c r="M262" s="118">
        <v>0.44500000000000001</v>
      </c>
      <c r="N262" s="118">
        <v>1.712</v>
      </c>
      <c r="O262" s="118">
        <v>2.7389999999999999</v>
      </c>
      <c r="P262" s="118">
        <v>10.047000000000001</v>
      </c>
      <c r="Q262" s="118">
        <v>12.2</v>
      </c>
      <c r="R262" s="118">
        <v>2.7410000000000001</v>
      </c>
      <c r="S262" s="118">
        <v>12.971</v>
      </c>
      <c r="T262" s="118">
        <v>15.795999999999999</v>
      </c>
      <c r="U262" s="118">
        <v>19.648</v>
      </c>
      <c r="V262" s="118">
        <v>27.352</v>
      </c>
      <c r="W262" s="118">
        <v>32.26</v>
      </c>
      <c r="X262" s="118">
        <v>35.933</v>
      </c>
      <c r="Y262" s="118">
        <v>40.171999999999997</v>
      </c>
      <c r="Z262" s="118">
        <v>50.097000000000001</v>
      </c>
      <c r="AA262" s="118">
        <v>44.256999999999998</v>
      </c>
      <c r="AB262" s="118">
        <v>36.93</v>
      </c>
      <c r="AC262" s="118">
        <v>39.503</v>
      </c>
      <c r="AD262" s="118">
        <v>47.31</v>
      </c>
      <c r="AE262" s="118">
        <v>58.003999999999998</v>
      </c>
      <c r="AF262" s="118">
        <v>53.085000000000001</v>
      </c>
      <c r="AG262" s="118">
        <v>40.389000000000003</v>
      </c>
      <c r="AH262" s="118">
        <v>39.29</v>
      </c>
      <c r="AI262" s="118">
        <v>35.674999999999997</v>
      </c>
      <c r="AJ262" s="118">
        <v>32.182000000000002</v>
      </c>
      <c r="AK262" s="118">
        <v>32.656999999999996</v>
      </c>
      <c r="AL262" s="118">
        <v>28.975000000000001</v>
      </c>
      <c r="AM262" s="118">
        <v>29.32</v>
      </c>
      <c r="AN262" s="118">
        <v>37.374000000000002</v>
      </c>
      <c r="AO262" s="118">
        <v>31.196000000000002</v>
      </c>
      <c r="AP262" s="118">
        <v>36.716000000000001</v>
      </c>
      <c r="AQ262" s="118">
        <v>39.313000000000002</v>
      </c>
      <c r="AR262" s="118">
        <v>34.673999999999999</v>
      </c>
      <c r="AS262" s="118">
        <v>20.902999999999999</v>
      </c>
      <c r="AT262" s="118">
        <v>20.515999999999998</v>
      </c>
      <c r="AU262" s="118">
        <v>15.670999999999999</v>
      </c>
      <c r="AV262" s="118">
        <v>10.606</v>
      </c>
      <c r="AW262" s="118">
        <v>4.4429999999999996</v>
      </c>
      <c r="AX262" s="118">
        <v>0</v>
      </c>
      <c r="AY262" s="118">
        <v>0</v>
      </c>
      <c r="AZ262" s="118">
        <v>0</v>
      </c>
      <c r="BA262" s="118">
        <v>0</v>
      </c>
      <c r="BB262" s="118">
        <v>0</v>
      </c>
      <c r="BC262" s="118">
        <v>0</v>
      </c>
      <c r="BD262" s="118">
        <v>0</v>
      </c>
      <c r="BE262" s="118">
        <v>0</v>
      </c>
      <c r="BF262" s="118">
        <v>0</v>
      </c>
      <c r="BG262" s="118">
        <v>0</v>
      </c>
      <c r="BH262" s="118">
        <v>0</v>
      </c>
      <c r="BI262" s="118">
        <v>0</v>
      </c>
      <c r="BJ262" s="118">
        <v>0</v>
      </c>
      <c r="BK262" s="118">
        <v>0</v>
      </c>
      <c r="BL262" s="118">
        <v>0</v>
      </c>
      <c r="BM262" s="118">
        <v>0</v>
      </c>
      <c r="BN262" s="118">
        <v>0</v>
      </c>
      <c r="BO262" s="118">
        <v>0</v>
      </c>
    </row>
    <row r="263" spans="1:67">
      <c r="A263" s="117" t="s">
        <v>4711</v>
      </c>
      <c r="B263" s="118">
        <v>0</v>
      </c>
      <c r="C263" s="118">
        <v>0</v>
      </c>
      <c r="D263" s="118">
        <v>0</v>
      </c>
      <c r="E263" s="118">
        <v>0</v>
      </c>
      <c r="F263" s="118">
        <v>0</v>
      </c>
      <c r="G263" s="118">
        <v>0</v>
      </c>
      <c r="H263" s="118">
        <v>0</v>
      </c>
      <c r="I263" s="118">
        <v>0</v>
      </c>
      <c r="J263" s="118">
        <v>0</v>
      </c>
      <c r="K263" s="118">
        <v>0</v>
      </c>
      <c r="L263" s="118">
        <v>0</v>
      </c>
      <c r="M263" s="118">
        <v>0</v>
      </c>
      <c r="N263" s="118">
        <v>0.41599999999999998</v>
      </c>
      <c r="O263" s="118">
        <v>0.59799999999999998</v>
      </c>
      <c r="P263" s="118">
        <v>4.1280000000000001</v>
      </c>
      <c r="Q263" s="118">
        <v>5.1669999999999998</v>
      </c>
      <c r="R263" s="118">
        <v>0.61699999999999999</v>
      </c>
      <c r="S263" s="118">
        <v>4.4020000000000001</v>
      </c>
      <c r="T263" s="118">
        <v>7.3049999999999997</v>
      </c>
      <c r="U263" s="118">
        <v>9.5960000000000001</v>
      </c>
      <c r="V263" s="118">
        <v>11.388</v>
      </c>
      <c r="W263" s="118">
        <v>11.608000000000001</v>
      </c>
      <c r="X263" s="118">
        <v>13.237</v>
      </c>
      <c r="Y263" s="118">
        <v>16.585999999999999</v>
      </c>
      <c r="Z263" s="118">
        <v>23.021999999999998</v>
      </c>
      <c r="AA263" s="118">
        <v>19.266999999999999</v>
      </c>
      <c r="AB263" s="118">
        <v>15.375999999999999</v>
      </c>
      <c r="AC263" s="118">
        <v>16.553999999999998</v>
      </c>
      <c r="AD263" s="118">
        <v>21.702000000000002</v>
      </c>
      <c r="AE263" s="118">
        <v>21.568000000000001</v>
      </c>
      <c r="AF263" s="118">
        <v>22.062000000000001</v>
      </c>
      <c r="AG263" s="118">
        <v>18.489999999999998</v>
      </c>
      <c r="AH263" s="118">
        <v>13.62</v>
      </c>
      <c r="AI263" s="118">
        <v>10.055</v>
      </c>
      <c r="AJ263" s="118">
        <v>7.5670000000000002</v>
      </c>
      <c r="AK263" s="118">
        <v>13.531000000000001</v>
      </c>
      <c r="AL263" s="118">
        <v>14.973000000000001</v>
      </c>
      <c r="AM263" s="118">
        <v>15.942</v>
      </c>
      <c r="AN263" s="118">
        <v>14.093</v>
      </c>
      <c r="AO263" s="118">
        <v>15.519</v>
      </c>
      <c r="AP263" s="118">
        <v>16.105</v>
      </c>
      <c r="AQ263" s="118">
        <v>25.49</v>
      </c>
      <c r="AR263" s="118">
        <v>24.613</v>
      </c>
      <c r="AS263" s="118">
        <v>13.49</v>
      </c>
      <c r="AT263" s="118">
        <v>13.01</v>
      </c>
      <c r="AU263" s="118">
        <v>11.012</v>
      </c>
      <c r="AV263" s="118">
        <v>6.391</v>
      </c>
      <c r="AW263" s="118">
        <v>4.0940000000000003</v>
      </c>
      <c r="AX263" s="118">
        <v>0</v>
      </c>
      <c r="AY263" s="118">
        <v>0</v>
      </c>
      <c r="AZ263" s="118">
        <v>0</v>
      </c>
      <c r="BA263" s="118">
        <v>0</v>
      </c>
      <c r="BB263" s="118">
        <v>0</v>
      </c>
      <c r="BC263" s="118">
        <v>0</v>
      </c>
      <c r="BD263" s="118">
        <v>0</v>
      </c>
      <c r="BE263" s="118">
        <v>0</v>
      </c>
      <c r="BF263" s="118">
        <v>0</v>
      </c>
      <c r="BG263" s="118">
        <v>0</v>
      </c>
      <c r="BH263" s="118">
        <v>0</v>
      </c>
      <c r="BI263" s="118">
        <v>0</v>
      </c>
      <c r="BJ263" s="118">
        <v>0</v>
      </c>
      <c r="BK263" s="118">
        <v>0</v>
      </c>
      <c r="BL263" s="118">
        <v>0</v>
      </c>
      <c r="BM263" s="118">
        <v>0</v>
      </c>
      <c r="BN263" s="118">
        <v>0</v>
      </c>
      <c r="BO263" s="118">
        <v>0</v>
      </c>
    </row>
    <row r="264" spans="1:67">
      <c r="A264" s="119" t="s">
        <v>4712</v>
      </c>
      <c r="B264" s="120">
        <v>0</v>
      </c>
      <c r="C264" s="120">
        <v>0</v>
      </c>
      <c r="D264" s="120">
        <v>0</v>
      </c>
      <c r="E264" s="120">
        <v>0</v>
      </c>
      <c r="F264" s="120">
        <v>0</v>
      </c>
      <c r="G264" s="120">
        <v>0</v>
      </c>
      <c r="H264" s="120">
        <v>0</v>
      </c>
      <c r="I264" s="120">
        <v>0</v>
      </c>
      <c r="J264" s="120">
        <v>0</v>
      </c>
      <c r="K264" s="120">
        <v>0</v>
      </c>
      <c r="L264" s="120">
        <v>0</v>
      </c>
      <c r="M264" s="120">
        <v>0</v>
      </c>
      <c r="N264" s="120">
        <v>0.39600000000000002</v>
      </c>
      <c r="O264" s="120">
        <v>0.56999999999999995</v>
      </c>
      <c r="P264" s="120">
        <v>3.0569999999999999</v>
      </c>
      <c r="Q264" s="120">
        <v>3.363</v>
      </c>
      <c r="R264" s="120">
        <v>0.59</v>
      </c>
      <c r="S264" s="120">
        <v>3.4590000000000001</v>
      </c>
      <c r="T264" s="120">
        <v>5.3979999999999997</v>
      </c>
      <c r="U264" s="120">
        <v>6.0359999999999996</v>
      </c>
      <c r="V264" s="120">
        <v>7.6180000000000003</v>
      </c>
      <c r="W264" s="120">
        <v>7.9450000000000003</v>
      </c>
      <c r="X264" s="120">
        <v>9.5180000000000007</v>
      </c>
      <c r="Y264" s="120">
        <v>9.31</v>
      </c>
      <c r="Z264" s="120">
        <v>13.657999999999999</v>
      </c>
      <c r="AA264" s="120">
        <v>11.496</v>
      </c>
      <c r="AB264" s="120">
        <v>9.2409999999999997</v>
      </c>
      <c r="AC264" s="120">
        <v>9.3539999999999992</v>
      </c>
      <c r="AD264" s="120">
        <v>12.423999999999999</v>
      </c>
      <c r="AE264" s="120">
        <v>12.436999999999999</v>
      </c>
      <c r="AF264" s="120">
        <v>11.513999999999999</v>
      </c>
      <c r="AG264" s="120">
        <v>8.0299999999999994</v>
      </c>
      <c r="AH264" s="120">
        <v>6.6559999999999997</v>
      </c>
      <c r="AI264" s="120">
        <v>4.2510000000000003</v>
      </c>
      <c r="AJ264" s="120">
        <v>3.7959999999999998</v>
      </c>
      <c r="AK264" s="120">
        <v>3.1579999999999999</v>
      </c>
      <c r="AL264" s="120">
        <v>1.1719999999999999</v>
      </c>
      <c r="AM264" s="120">
        <v>1.52</v>
      </c>
      <c r="AN264" s="120">
        <v>2.1389999999999998</v>
      </c>
      <c r="AO264" s="120">
        <v>2.3330000000000002</v>
      </c>
      <c r="AP264" s="120">
        <v>1.732</v>
      </c>
      <c r="AQ264" s="120">
        <v>2.863</v>
      </c>
      <c r="AR264" s="120">
        <v>2.1739999999999999</v>
      </c>
      <c r="AS264" s="120">
        <v>1.4019999999999999</v>
      </c>
      <c r="AT264" s="120">
        <v>1.7130000000000001</v>
      </c>
      <c r="AU264" s="120">
        <v>1.2490000000000001</v>
      </c>
      <c r="AV264" s="120">
        <v>0.46200000000000002</v>
      </c>
      <c r="AW264" s="120">
        <v>0.318</v>
      </c>
      <c r="AX264" s="120">
        <v>0</v>
      </c>
      <c r="AY264" s="120">
        <v>0</v>
      </c>
      <c r="AZ264" s="120">
        <v>0</v>
      </c>
      <c r="BA264" s="120">
        <v>0</v>
      </c>
      <c r="BB264" s="120">
        <v>0</v>
      </c>
      <c r="BC264" s="120">
        <v>0</v>
      </c>
      <c r="BD264" s="120">
        <v>0</v>
      </c>
      <c r="BE264" s="120">
        <v>0</v>
      </c>
      <c r="BF264" s="120">
        <v>0</v>
      </c>
      <c r="BG264" s="120">
        <v>0</v>
      </c>
      <c r="BH264" s="120">
        <v>0</v>
      </c>
      <c r="BI264" s="120">
        <v>0</v>
      </c>
      <c r="BJ264" s="120">
        <v>0</v>
      </c>
      <c r="BK264" s="120">
        <v>0</v>
      </c>
      <c r="BL264" s="120">
        <v>0</v>
      </c>
      <c r="BM264" s="120">
        <v>0</v>
      </c>
      <c r="BN264" s="120">
        <v>0</v>
      </c>
      <c r="BO264" s="120">
        <v>0</v>
      </c>
    </row>
    <row r="266" spans="1:67">
      <c r="A266" s="110" t="s">
        <v>4544</v>
      </c>
      <c r="B266" s="111" t="s">
        <v>4738</v>
      </c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  <c r="BI266" s="112"/>
      <c r="BJ266" s="112"/>
      <c r="BK266" s="112"/>
      <c r="BL266" s="112"/>
      <c r="BM266" s="112"/>
      <c r="BN266" s="112"/>
      <c r="BO266" s="112"/>
    </row>
    <row r="267" spans="1:67">
      <c r="A267" s="113" t="s">
        <v>2037</v>
      </c>
      <c r="B267" s="114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  <c r="BI267" s="112"/>
      <c r="BJ267" s="112"/>
      <c r="BK267" s="112"/>
      <c r="BL267" s="112"/>
      <c r="BM267" s="112"/>
      <c r="BN267" s="112"/>
      <c r="BO267" s="112"/>
    </row>
    <row r="268" spans="1:67">
      <c r="A268" s="115" t="s">
        <v>4705</v>
      </c>
      <c r="B268" s="115">
        <v>-25</v>
      </c>
      <c r="C268" s="115">
        <v>-24</v>
      </c>
      <c r="D268" s="115">
        <v>-23</v>
      </c>
      <c r="E268" s="115">
        <v>-22</v>
      </c>
      <c r="F268" s="115">
        <v>-21</v>
      </c>
      <c r="G268" s="115">
        <v>-20</v>
      </c>
      <c r="H268" s="115">
        <v>-19</v>
      </c>
      <c r="I268" s="115">
        <v>-18</v>
      </c>
      <c r="J268" s="115">
        <v>-17</v>
      </c>
      <c r="K268" s="115">
        <v>-16</v>
      </c>
      <c r="L268" s="115">
        <v>-15</v>
      </c>
      <c r="M268" s="115">
        <v>-14</v>
      </c>
      <c r="N268" s="115">
        <v>-13</v>
      </c>
      <c r="O268" s="115">
        <v>-12</v>
      </c>
      <c r="P268" s="115">
        <v>-11</v>
      </c>
      <c r="Q268" s="115">
        <v>-10</v>
      </c>
      <c r="R268" s="115">
        <v>-9</v>
      </c>
      <c r="S268" s="115">
        <v>-8</v>
      </c>
      <c r="T268" s="115">
        <v>-7</v>
      </c>
      <c r="U268" s="115">
        <v>-6</v>
      </c>
      <c r="V268" s="115">
        <v>-5</v>
      </c>
      <c r="W268" s="115">
        <v>-4</v>
      </c>
      <c r="X268" s="115">
        <v>-3</v>
      </c>
      <c r="Y268" s="115">
        <v>-2</v>
      </c>
      <c r="Z268" s="115">
        <v>-1</v>
      </c>
      <c r="AA268" s="115">
        <v>0</v>
      </c>
      <c r="AB268" s="115">
        <v>1</v>
      </c>
      <c r="AC268" s="115">
        <v>2</v>
      </c>
      <c r="AD268" s="115">
        <v>3</v>
      </c>
      <c r="AE268" s="115">
        <v>4</v>
      </c>
      <c r="AF268" s="115">
        <v>5</v>
      </c>
      <c r="AG268" s="115">
        <v>6</v>
      </c>
      <c r="AH268" s="115">
        <v>7</v>
      </c>
      <c r="AI268" s="115">
        <v>8</v>
      </c>
      <c r="AJ268" s="115">
        <v>9</v>
      </c>
      <c r="AK268" s="115">
        <v>10</v>
      </c>
      <c r="AL268" s="115">
        <v>11</v>
      </c>
      <c r="AM268" s="115">
        <v>12</v>
      </c>
      <c r="AN268" s="115">
        <v>13</v>
      </c>
      <c r="AO268" s="115">
        <v>14</v>
      </c>
      <c r="AP268" s="115">
        <v>15</v>
      </c>
      <c r="AQ268" s="115">
        <v>16</v>
      </c>
      <c r="AR268" s="115">
        <v>17</v>
      </c>
      <c r="AS268" s="115">
        <v>18</v>
      </c>
      <c r="AT268" s="115">
        <v>19</v>
      </c>
      <c r="AU268" s="115">
        <v>20</v>
      </c>
      <c r="AV268" s="115">
        <v>21</v>
      </c>
      <c r="AW268" s="115">
        <v>22</v>
      </c>
      <c r="AX268" s="115">
        <v>23</v>
      </c>
      <c r="AY268" s="115">
        <v>24</v>
      </c>
      <c r="AZ268" s="115">
        <v>25</v>
      </c>
      <c r="BA268" s="115">
        <v>26</v>
      </c>
      <c r="BB268" s="115">
        <v>27</v>
      </c>
      <c r="BC268" s="115">
        <v>28</v>
      </c>
      <c r="BD268" s="115">
        <v>29</v>
      </c>
      <c r="BE268" s="115">
        <v>30</v>
      </c>
      <c r="BF268" s="115">
        <v>31</v>
      </c>
      <c r="BG268" s="115">
        <v>32</v>
      </c>
      <c r="BH268" s="115">
        <v>33</v>
      </c>
      <c r="BI268" s="115">
        <v>34</v>
      </c>
      <c r="BJ268" s="115">
        <v>35</v>
      </c>
      <c r="BK268" s="115">
        <v>36</v>
      </c>
      <c r="BL268" s="115">
        <v>37</v>
      </c>
      <c r="BM268" s="115">
        <v>38</v>
      </c>
      <c r="BN268" s="115">
        <v>39</v>
      </c>
      <c r="BO268" s="115">
        <v>40</v>
      </c>
    </row>
    <row r="269" spans="1:67">
      <c r="A269" s="116" t="s">
        <v>4706</v>
      </c>
      <c r="B269" s="116">
        <v>0</v>
      </c>
      <c r="C269" s="116">
        <v>0</v>
      </c>
      <c r="D269" s="116">
        <v>0</v>
      </c>
      <c r="E269" s="116">
        <v>0</v>
      </c>
      <c r="F269" s="116">
        <v>0</v>
      </c>
      <c r="G269" s="116">
        <v>0</v>
      </c>
      <c r="H269" s="116">
        <v>0</v>
      </c>
      <c r="I269" s="116">
        <v>0</v>
      </c>
      <c r="J269" s="116">
        <v>0</v>
      </c>
      <c r="K269" s="116">
        <v>0</v>
      </c>
      <c r="L269" s="116">
        <v>0</v>
      </c>
      <c r="M269" s="116">
        <v>0</v>
      </c>
      <c r="N269" s="116">
        <v>5</v>
      </c>
      <c r="O269" s="116">
        <v>10</v>
      </c>
      <c r="P269" s="116">
        <v>31</v>
      </c>
      <c r="Q269" s="116">
        <v>25</v>
      </c>
      <c r="R269" s="116">
        <v>30</v>
      </c>
      <c r="S269" s="116">
        <v>47</v>
      </c>
      <c r="T269" s="116">
        <v>37</v>
      </c>
      <c r="U269" s="116">
        <v>46</v>
      </c>
      <c r="V269" s="116">
        <v>98</v>
      </c>
      <c r="W269" s="116">
        <v>155</v>
      </c>
      <c r="X269" s="116">
        <v>175</v>
      </c>
      <c r="Y269" s="116">
        <v>283</v>
      </c>
      <c r="Z269" s="116">
        <v>322</v>
      </c>
      <c r="AA269" s="116">
        <v>306</v>
      </c>
      <c r="AB269" s="116">
        <v>419</v>
      </c>
      <c r="AC269" s="116">
        <v>431</v>
      </c>
      <c r="AD269" s="116">
        <v>318</v>
      </c>
      <c r="AE269" s="116">
        <v>344</v>
      </c>
      <c r="AF269" s="116">
        <v>374</v>
      </c>
      <c r="AG269" s="116">
        <v>355</v>
      </c>
      <c r="AH269" s="116">
        <v>353</v>
      </c>
      <c r="AI269" s="116">
        <v>288</v>
      </c>
      <c r="AJ269" s="116">
        <v>357</v>
      </c>
      <c r="AK269" s="116">
        <v>345</v>
      </c>
      <c r="AL269" s="116">
        <v>379</v>
      </c>
      <c r="AM269" s="116">
        <v>364</v>
      </c>
      <c r="AN269" s="116">
        <v>395</v>
      </c>
      <c r="AO269" s="116">
        <v>406</v>
      </c>
      <c r="AP269" s="116">
        <v>352</v>
      </c>
      <c r="AQ269" s="116">
        <v>300</v>
      </c>
      <c r="AR269" s="116">
        <v>282</v>
      </c>
      <c r="AS269" s="116">
        <v>242</v>
      </c>
      <c r="AT269" s="116">
        <v>229</v>
      </c>
      <c r="AU269" s="116">
        <v>158</v>
      </c>
      <c r="AV269" s="116">
        <v>121</v>
      </c>
      <c r="AW269" s="116">
        <v>108</v>
      </c>
      <c r="AX269" s="116">
        <v>84</v>
      </c>
      <c r="AY269" s="116">
        <v>65</v>
      </c>
      <c r="AZ269" s="116">
        <v>46</v>
      </c>
      <c r="BA269" s="116">
        <v>34</v>
      </c>
      <c r="BB269" s="116">
        <v>15</v>
      </c>
      <c r="BC269" s="116">
        <v>17</v>
      </c>
      <c r="BD269" s="116">
        <v>3</v>
      </c>
      <c r="BE269" s="116">
        <v>6</v>
      </c>
      <c r="BF269" s="116">
        <v>0</v>
      </c>
      <c r="BG269" s="116">
        <v>0</v>
      </c>
      <c r="BH269" s="116">
        <v>0</v>
      </c>
      <c r="BI269" s="116">
        <v>0</v>
      </c>
      <c r="BJ269" s="116">
        <v>0</v>
      </c>
      <c r="BK269" s="116">
        <v>0</v>
      </c>
      <c r="BL269" s="116">
        <v>0</v>
      </c>
      <c r="BM269" s="116">
        <v>0</v>
      </c>
      <c r="BN269" s="116">
        <v>0</v>
      </c>
      <c r="BO269" s="116">
        <v>0</v>
      </c>
    </row>
    <row r="270" spans="1:67">
      <c r="A270" s="117" t="s">
        <v>4707</v>
      </c>
      <c r="B270" s="117">
        <v>0</v>
      </c>
      <c r="C270" s="117">
        <v>0</v>
      </c>
      <c r="D270" s="117">
        <v>0</v>
      </c>
      <c r="E270" s="117">
        <v>0</v>
      </c>
      <c r="F270" s="117">
        <v>0</v>
      </c>
      <c r="G270" s="117">
        <v>0</v>
      </c>
      <c r="H270" s="117">
        <v>0</v>
      </c>
      <c r="I270" s="117">
        <v>0</v>
      </c>
      <c r="J270" s="117">
        <v>0</v>
      </c>
      <c r="K270" s="117">
        <v>0</v>
      </c>
      <c r="L270" s="117">
        <v>0</v>
      </c>
      <c r="M270" s="117">
        <v>0</v>
      </c>
      <c r="N270" s="117">
        <v>0</v>
      </c>
      <c r="O270" s="117">
        <v>0</v>
      </c>
      <c r="P270" s="117">
        <v>48</v>
      </c>
      <c r="Q270" s="117">
        <v>0</v>
      </c>
      <c r="R270" s="117">
        <v>24</v>
      </c>
      <c r="S270" s="117">
        <v>72</v>
      </c>
      <c r="T270" s="117">
        <v>48</v>
      </c>
      <c r="U270" s="117">
        <v>24</v>
      </c>
      <c r="V270" s="117">
        <v>96</v>
      </c>
      <c r="W270" s="117">
        <v>48</v>
      </c>
      <c r="X270" s="117">
        <v>264</v>
      </c>
      <c r="Y270" s="117">
        <v>288</v>
      </c>
      <c r="Z270" s="117">
        <v>240</v>
      </c>
      <c r="AA270" s="117">
        <v>360</v>
      </c>
      <c r="AB270" s="117">
        <v>408</v>
      </c>
      <c r="AC270" s="117">
        <v>360</v>
      </c>
      <c r="AD270" s="117">
        <v>360</v>
      </c>
      <c r="AE270" s="117">
        <v>384</v>
      </c>
      <c r="AF270" s="117">
        <v>480</v>
      </c>
      <c r="AG270" s="117">
        <v>408</v>
      </c>
      <c r="AH270" s="117">
        <v>216</v>
      </c>
      <c r="AI270" s="117">
        <v>264</v>
      </c>
      <c r="AJ270" s="117">
        <v>312</v>
      </c>
      <c r="AK270" s="117">
        <v>432</v>
      </c>
      <c r="AL270" s="117">
        <v>408</v>
      </c>
      <c r="AM270" s="117">
        <v>240</v>
      </c>
      <c r="AN270" s="117">
        <v>408</v>
      </c>
      <c r="AO270" s="117">
        <v>552</v>
      </c>
      <c r="AP270" s="117">
        <v>312</v>
      </c>
      <c r="AQ270" s="117">
        <v>528</v>
      </c>
      <c r="AR270" s="117">
        <v>264</v>
      </c>
      <c r="AS270" s="117">
        <v>168</v>
      </c>
      <c r="AT270" s="117">
        <v>168</v>
      </c>
      <c r="AU270" s="117">
        <v>144</v>
      </c>
      <c r="AV270" s="117">
        <v>216</v>
      </c>
      <c r="AW270" s="117">
        <v>72</v>
      </c>
      <c r="AX270" s="117">
        <v>48</v>
      </c>
      <c r="AY270" s="117">
        <v>48</v>
      </c>
      <c r="AZ270" s="117">
        <v>24</v>
      </c>
      <c r="BA270" s="117">
        <v>24</v>
      </c>
      <c r="BB270" s="117">
        <v>0</v>
      </c>
      <c r="BC270" s="117">
        <v>0</v>
      </c>
      <c r="BD270" s="117">
        <v>0</v>
      </c>
      <c r="BE270" s="117">
        <v>0</v>
      </c>
      <c r="BF270" s="117">
        <v>0</v>
      </c>
      <c r="BG270" s="117">
        <v>0</v>
      </c>
      <c r="BH270" s="117">
        <v>0</v>
      </c>
      <c r="BI270" s="117">
        <v>0</v>
      </c>
      <c r="BJ270" s="117">
        <v>0</v>
      </c>
      <c r="BK270" s="117">
        <v>0</v>
      </c>
      <c r="BL270" s="117">
        <v>0</v>
      </c>
      <c r="BM270" s="117">
        <v>0</v>
      </c>
      <c r="BN270" s="117">
        <v>0</v>
      </c>
      <c r="BO270" s="117">
        <v>0</v>
      </c>
    </row>
    <row r="271" spans="1:67">
      <c r="A271" s="117" t="s">
        <v>4708</v>
      </c>
      <c r="B271" s="118">
        <v>0</v>
      </c>
      <c r="C271" s="118">
        <v>0</v>
      </c>
      <c r="D271" s="118">
        <v>0</v>
      </c>
      <c r="E271" s="118">
        <v>0</v>
      </c>
      <c r="F271" s="118">
        <v>0</v>
      </c>
      <c r="G271" s="118">
        <v>0</v>
      </c>
      <c r="H271" s="118">
        <v>0</v>
      </c>
      <c r="I271" s="118">
        <v>0</v>
      </c>
      <c r="J271" s="118">
        <v>0</v>
      </c>
      <c r="K271" s="118">
        <v>0</v>
      </c>
      <c r="L271" s="118">
        <v>0</v>
      </c>
      <c r="M271" s="118">
        <v>0</v>
      </c>
      <c r="N271" s="118">
        <v>0.248</v>
      </c>
      <c r="O271" s="118">
        <v>0.56599999999999995</v>
      </c>
      <c r="P271" s="118">
        <v>2.1110000000000002</v>
      </c>
      <c r="Q271" s="118">
        <v>1.2569999999999999</v>
      </c>
      <c r="R271" s="118">
        <v>1.512</v>
      </c>
      <c r="S271" s="118">
        <v>0.95499999999999996</v>
      </c>
      <c r="T271" s="118">
        <v>3.7549999999999999</v>
      </c>
      <c r="U271" s="118">
        <v>4.7670000000000003</v>
      </c>
      <c r="V271" s="118">
        <v>2.347</v>
      </c>
      <c r="W271" s="118">
        <v>3.3610000000000002</v>
      </c>
      <c r="X271" s="118">
        <v>4.8220000000000001</v>
      </c>
      <c r="Y271" s="118">
        <v>6.8</v>
      </c>
      <c r="Z271" s="118">
        <v>8.6720000000000006</v>
      </c>
      <c r="AA271" s="118">
        <v>10.217000000000001</v>
      </c>
      <c r="AB271" s="118">
        <v>15.9</v>
      </c>
      <c r="AC271" s="118">
        <v>15.31</v>
      </c>
      <c r="AD271" s="118">
        <v>15.401999999999999</v>
      </c>
      <c r="AE271" s="118">
        <v>22.963999999999999</v>
      </c>
      <c r="AF271" s="118">
        <v>16.495000000000001</v>
      </c>
      <c r="AG271" s="118">
        <v>23.675000000000001</v>
      </c>
      <c r="AH271" s="118">
        <v>25.05</v>
      </c>
      <c r="AI271" s="118">
        <v>25.722000000000001</v>
      </c>
      <c r="AJ271" s="118">
        <v>24.74</v>
      </c>
      <c r="AK271" s="118">
        <v>22.213999999999999</v>
      </c>
      <c r="AL271" s="118">
        <v>33.238</v>
      </c>
      <c r="AM271" s="118">
        <v>35.667000000000002</v>
      </c>
      <c r="AN271" s="118">
        <v>47.598999999999997</v>
      </c>
      <c r="AO271" s="118">
        <v>51.904000000000003</v>
      </c>
      <c r="AP271" s="118">
        <v>46.149000000000001</v>
      </c>
      <c r="AQ271" s="118">
        <v>47.292999999999999</v>
      </c>
      <c r="AR271" s="118">
        <v>61.070999999999998</v>
      </c>
      <c r="AS271" s="118">
        <v>59.911999999999999</v>
      </c>
      <c r="AT271" s="118">
        <v>62.329000000000001</v>
      </c>
      <c r="AU271" s="118">
        <v>45.795000000000002</v>
      </c>
      <c r="AV271" s="118">
        <v>47.756</v>
      </c>
      <c r="AW271" s="118">
        <v>40.231000000000002</v>
      </c>
      <c r="AX271" s="118">
        <v>33.487000000000002</v>
      </c>
      <c r="AY271" s="118">
        <v>26.77</v>
      </c>
      <c r="AZ271" s="118">
        <v>24.314</v>
      </c>
      <c r="BA271" s="118">
        <v>17.433</v>
      </c>
      <c r="BB271" s="118">
        <v>8.6920000000000002</v>
      </c>
      <c r="BC271" s="118">
        <v>9.4710000000000001</v>
      </c>
      <c r="BD271" s="118">
        <v>1.802</v>
      </c>
      <c r="BE271" s="118">
        <v>3.4020000000000001</v>
      </c>
      <c r="BF271" s="118">
        <v>0</v>
      </c>
      <c r="BG271" s="118">
        <v>0</v>
      </c>
      <c r="BH271" s="118">
        <v>0</v>
      </c>
      <c r="BI271" s="118">
        <v>0</v>
      </c>
      <c r="BJ271" s="118">
        <v>0</v>
      </c>
      <c r="BK271" s="118">
        <v>0</v>
      </c>
      <c r="BL271" s="118">
        <v>0</v>
      </c>
      <c r="BM271" s="118">
        <v>0</v>
      </c>
      <c r="BN271" s="118">
        <v>0</v>
      </c>
      <c r="BO271" s="118">
        <v>0</v>
      </c>
    </row>
    <row r="272" spans="1:67">
      <c r="A272" s="117" t="s">
        <v>4709</v>
      </c>
      <c r="B272" s="118">
        <v>0</v>
      </c>
      <c r="C272" s="118">
        <v>0</v>
      </c>
      <c r="D272" s="118">
        <v>0</v>
      </c>
      <c r="E272" s="118">
        <v>0</v>
      </c>
      <c r="F272" s="118">
        <v>0</v>
      </c>
      <c r="G272" s="118">
        <v>0</v>
      </c>
      <c r="H272" s="118">
        <v>0</v>
      </c>
      <c r="I272" s="118">
        <v>0</v>
      </c>
      <c r="J272" s="118">
        <v>0</v>
      </c>
      <c r="K272" s="118">
        <v>0</v>
      </c>
      <c r="L272" s="118">
        <v>0</v>
      </c>
      <c r="M272" s="118">
        <v>0</v>
      </c>
      <c r="N272" s="118">
        <v>0.45700000000000002</v>
      </c>
      <c r="O272" s="118">
        <v>0.82799999999999996</v>
      </c>
      <c r="P272" s="118">
        <v>1.3009999999999999</v>
      </c>
      <c r="Q272" s="118">
        <v>1.121</v>
      </c>
      <c r="R272" s="118">
        <v>1.609</v>
      </c>
      <c r="S272" s="118">
        <v>1.0589999999999999</v>
      </c>
      <c r="T272" s="118">
        <v>3.6549999999999998</v>
      </c>
      <c r="U272" s="118">
        <v>2.5369999999999999</v>
      </c>
      <c r="V272" s="118">
        <v>1.5249999999999999</v>
      </c>
      <c r="W272" s="118">
        <v>3.7789999999999999</v>
      </c>
      <c r="X272" s="118">
        <v>2.6920000000000002</v>
      </c>
      <c r="Y272" s="118">
        <v>4.9880000000000004</v>
      </c>
      <c r="Z272" s="118">
        <v>7.1159999999999997</v>
      </c>
      <c r="AA272" s="118">
        <v>6.36</v>
      </c>
      <c r="AB272" s="118">
        <v>11.151999999999999</v>
      </c>
      <c r="AC272" s="118">
        <v>13.601000000000001</v>
      </c>
      <c r="AD272" s="118">
        <v>8.6769999999999996</v>
      </c>
      <c r="AE272" s="118">
        <v>12.708</v>
      </c>
      <c r="AF272" s="118">
        <v>10.625999999999999</v>
      </c>
      <c r="AG272" s="118">
        <v>13.516</v>
      </c>
      <c r="AH272" s="118">
        <v>12.395</v>
      </c>
      <c r="AI272" s="118">
        <v>12.53</v>
      </c>
      <c r="AJ272" s="118">
        <v>10.159000000000001</v>
      </c>
      <c r="AK272" s="118">
        <v>14.01</v>
      </c>
      <c r="AL272" s="118">
        <v>15.625</v>
      </c>
      <c r="AM272" s="118">
        <v>17.858000000000001</v>
      </c>
      <c r="AN272" s="118">
        <v>27.045999999999999</v>
      </c>
      <c r="AO272" s="118">
        <v>28.452999999999999</v>
      </c>
      <c r="AP272" s="118">
        <v>27.43</v>
      </c>
      <c r="AQ272" s="118">
        <v>25.597000000000001</v>
      </c>
      <c r="AR272" s="118">
        <v>23.071000000000002</v>
      </c>
      <c r="AS272" s="118">
        <v>21.515999999999998</v>
      </c>
      <c r="AT272" s="118">
        <v>17.483000000000001</v>
      </c>
      <c r="AU272" s="118">
        <v>19.552</v>
      </c>
      <c r="AV272" s="118">
        <v>19.667000000000002</v>
      </c>
      <c r="AW272" s="118">
        <v>15.939</v>
      </c>
      <c r="AX272" s="118">
        <v>10.090999999999999</v>
      </c>
      <c r="AY272" s="118">
        <v>7.8449999999999998</v>
      </c>
      <c r="AZ272" s="118">
        <v>4.0970000000000004</v>
      </c>
      <c r="BA272" s="118">
        <v>4.2309999999999999</v>
      </c>
      <c r="BB272" s="118">
        <v>1.4239999999999999</v>
      </c>
      <c r="BC272" s="118">
        <v>1.508</v>
      </c>
      <c r="BD272" s="118">
        <v>0.16800000000000001</v>
      </c>
      <c r="BE272" s="118">
        <v>0.3</v>
      </c>
      <c r="BF272" s="118">
        <v>0</v>
      </c>
      <c r="BG272" s="118">
        <v>0</v>
      </c>
      <c r="BH272" s="118">
        <v>0</v>
      </c>
      <c r="BI272" s="118">
        <v>0</v>
      </c>
      <c r="BJ272" s="118">
        <v>0</v>
      </c>
      <c r="BK272" s="118">
        <v>0</v>
      </c>
      <c r="BL272" s="118">
        <v>0</v>
      </c>
      <c r="BM272" s="118">
        <v>0</v>
      </c>
      <c r="BN272" s="118">
        <v>0</v>
      </c>
      <c r="BO272" s="118">
        <v>0</v>
      </c>
    </row>
    <row r="273" spans="1:67">
      <c r="A273" s="117" t="s">
        <v>4710</v>
      </c>
      <c r="B273" s="118">
        <v>0</v>
      </c>
      <c r="C273" s="118">
        <v>0</v>
      </c>
      <c r="D273" s="118">
        <v>0</v>
      </c>
      <c r="E273" s="118">
        <v>0</v>
      </c>
      <c r="F273" s="118">
        <v>0</v>
      </c>
      <c r="G273" s="118">
        <v>0</v>
      </c>
      <c r="H273" s="118">
        <v>0</v>
      </c>
      <c r="I273" s="118">
        <v>0</v>
      </c>
      <c r="J273" s="118">
        <v>0</v>
      </c>
      <c r="K273" s="118">
        <v>0</v>
      </c>
      <c r="L273" s="118">
        <v>0</v>
      </c>
      <c r="M273" s="118">
        <v>0</v>
      </c>
      <c r="N273" s="118">
        <v>0.59199999999999997</v>
      </c>
      <c r="O273" s="118">
        <v>1.399</v>
      </c>
      <c r="P273" s="118">
        <v>4.4729999999999999</v>
      </c>
      <c r="Q273" s="118">
        <v>2.87</v>
      </c>
      <c r="R273" s="118">
        <v>3.5880000000000001</v>
      </c>
      <c r="S273" s="118">
        <v>2.012</v>
      </c>
      <c r="T273" s="118">
        <v>7.3040000000000003</v>
      </c>
      <c r="U273" s="118">
        <v>9.8209999999999997</v>
      </c>
      <c r="V273" s="118">
        <v>5.7750000000000004</v>
      </c>
      <c r="W273" s="118">
        <v>7.7149999999999999</v>
      </c>
      <c r="X273" s="118">
        <v>10.618</v>
      </c>
      <c r="Y273" s="118">
        <v>13.292999999999999</v>
      </c>
      <c r="Z273" s="118">
        <v>16.57</v>
      </c>
      <c r="AA273" s="118">
        <v>14.417999999999999</v>
      </c>
      <c r="AB273" s="118">
        <v>21.262</v>
      </c>
      <c r="AC273" s="118">
        <v>22.806000000000001</v>
      </c>
      <c r="AD273" s="118">
        <v>22.71</v>
      </c>
      <c r="AE273" s="118">
        <v>30.218</v>
      </c>
      <c r="AF273" s="118">
        <v>17.062999999999999</v>
      </c>
      <c r="AG273" s="118">
        <v>25.334</v>
      </c>
      <c r="AH273" s="118">
        <v>25.257999999999999</v>
      </c>
      <c r="AI273" s="118">
        <v>27.847000000000001</v>
      </c>
      <c r="AJ273" s="118">
        <v>20.059000000000001</v>
      </c>
      <c r="AK273" s="118">
        <v>15.69</v>
      </c>
      <c r="AL273" s="118">
        <v>28.74</v>
      </c>
      <c r="AM273" s="118">
        <v>22.681999999999999</v>
      </c>
      <c r="AN273" s="118">
        <v>29.908000000000001</v>
      </c>
      <c r="AO273" s="118">
        <v>32.414999999999999</v>
      </c>
      <c r="AP273" s="118">
        <v>27.783999999999999</v>
      </c>
      <c r="AQ273" s="118">
        <v>26.21</v>
      </c>
      <c r="AR273" s="118">
        <v>36.793999999999997</v>
      </c>
      <c r="AS273" s="118">
        <v>33.069000000000003</v>
      </c>
      <c r="AT273" s="118">
        <v>34.142000000000003</v>
      </c>
      <c r="AU273" s="118">
        <v>22.492999999999999</v>
      </c>
      <c r="AV273" s="118">
        <v>24.097999999999999</v>
      </c>
      <c r="AW273" s="118">
        <v>19.763000000000002</v>
      </c>
      <c r="AX273" s="118">
        <v>18.536000000000001</v>
      </c>
      <c r="AY273" s="118">
        <v>14.510999999999999</v>
      </c>
      <c r="AZ273" s="118">
        <v>13.118</v>
      </c>
      <c r="BA273" s="118">
        <v>8.4949999999999992</v>
      </c>
      <c r="BB273" s="118">
        <v>4.5670000000000002</v>
      </c>
      <c r="BC273" s="118">
        <v>4.8490000000000002</v>
      </c>
      <c r="BD273" s="118">
        <v>1.0629999999999999</v>
      </c>
      <c r="BE273" s="118">
        <v>2.1379999999999999</v>
      </c>
      <c r="BF273" s="118">
        <v>0</v>
      </c>
      <c r="BG273" s="118">
        <v>0</v>
      </c>
      <c r="BH273" s="118">
        <v>0</v>
      </c>
      <c r="BI273" s="118">
        <v>0</v>
      </c>
      <c r="BJ273" s="118">
        <v>0</v>
      </c>
      <c r="BK273" s="118">
        <v>0</v>
      </c>
      <c r="BL273" s="118">
        <v>0</v>
      </c>
      <c r="BM273" s="118">
        <v>0</v>
      </c>
      <c r="BN273" s="118">
        <v>0</v>
      </c>
      <c r="BO273" s="118">
        <v>0</v>
      </c>
    </row>
    <row r="274" spans="1:67">
      <c r="A274" s="117" t="s">
        <v>4711</v>
      </c>
      <c r="B274" s="118">
        <v>0</v>
      </c>
      <c r="C274" s="118">
        <v>0</v>
      </c>
      <c r="D274" s="118">
        <v>0</v>
      </c>
      <c r="E274" s="118">
        <v>0</v>
      </c>
      <c r="F274" s="118">
        <v>0</v>
      </c>
      <c r="G274" s="118">
        <v>0</v>
      </c>
      <c r="H274" s="118">
        <v>0</v>
      </c>
      <c r="I274" s="118">
        <v>0</v>
      </c>
      <c r="J274" s="118">
        <v>0</v>
      </c>
      <c r="K274" s="118">
        <v>0</v>
      </c>
      <c r="L274" s="118">
        <v>0</v>
      </c>
      <c r="M274" s="118">
        <v>0</v>
      </c>
      <c r="N274" s="118">
        <v>0</v>
      </c>
      <c r="O274" s="118">
        <v>0</v>
      </c>
      <c r="P274" s="118">
        <v>0.877</v>
      </c>
      <c r="Q274" s="118">
        <v>1.109</v>
      </c>
      <c r="R274" s="118">
        <v>1.018</v>
      </c>
      <c r="S274" s="118">
        <v>0.16900000000000001</v>
      </c>
      <c r="T274" s="118">
        <v>1.87</v>
      </c>
      <c r="U274" s="118">
        <v>4.516</v>
      </c>
      <c r="V274" s="118">
        <v>2.129</v>
      </c>
      <c r="W274" s="118">
        <v>1.08</v>
      </c>
      <c r="X274" s="118">
        <v>2.5019999999999998</v>
      </c>
      <c r="Y274" s="118">
        <v>2.9009999999999998</v>
      </c>
      <c r="Z274" s="118">
        <v>6.6180000000000003</v>
      </c>
      <c r="AA274" s="118">
        <v>5.0919999999999996</v>
      </c>
      <c r="AB274" s="118">
        <v>9.8119999999999994</v>
      </c>
      <c r="AC274" s="118">
        <v>9.4779999999999998</v>
      </c>
      <c r="AD274" s="118">
        <v>8.843</v>
      </c>
      <c r="AE274" s="118">
        <v>14.292999999999999</v>
      </c>
      <c r="AF274" s="118">
        <v>5.4509999999999996</v>
      </c>
      <c r="AG274" s="118">
        <v>9.5869999999999997</v>
      </c>
      <c r="AH274" s="118">
        <v>11.071</v>
      </c>
      <c r="AI274" s="118">
        <v>15.494</v>
      </c>
      <c r="AJ274" s="118">
        <v>15.808</v>
      </c>
      <c r="AK274" s="118">
        <v>7.4020000000000001</v>
      </c>
      <c r="AL274" s="118">
        <v>15.484999999999999</v>
      </c>
      <c r="AM274" s="118">
        <v>18.239000000000001</v>
      </c>
      <c r="AN274" s="118">
        <v>19.847000000000001</v>
      </c>
      <c r="AO274" s="118">
        <v>18.361999999999998</v>
      </c>
      <c r="AP274" s="118">
        <v>12.23</v>
      </c>
      <c r="AQ274" s="118">
        <v>14.351000000000001</v>
      </c>
      <c r="AR274" s="118">
        <v>29.286999999999999</v>
      </c>
      <c r="AS274" s="118">
        <v>30.602</v>
      </c>
      <c r="AT274" s="118">
        <v>43.674999999999997</v>
      </c>
      <c r="AU274" s="118">
        <v>27.942</v>
      </c>
      <c r="AV274" s="118">
        <v>26.513999999999999</v>
      </c>
      <c r="AW274" s="118">
        <v>25.306000000000001</v>
      </c>
      <c r="AX274" s="118">
        <v>14.71</v>
      </c>
      <c r="AY274" s="118">
        <v>14.651999999999999</v>
      </c>
      <c r="AZ274" s="118">
        <v>16.411999999999999</v>
      </c>
      <c r="BA274" s="118">
        <v>12.581</v>
      </c>
      <c r="BB274" s="118">
        <v>7.0019999999999998</v>
      </c>
      <c r="BC274" s="118">
        <v>7.5609999999999999</v>
      </c>
      <c r="BD274" s="118">
        <v>1.165</v>
      </c>
      <c r="BE274" s="118">
        <v>3.073</v>
      </c>
      <c r="BF274" s="118">
        <v>0</v>
      </c>
      <c r="BG274" s="118">
        <v>0</v>
      </c>
      <c r="BH274" s="118">
        <v>0</v>
      </c>
      <c r="BI274" s="118">
        <v>0</v>
      </c>
      <c r="BJ274" s="118">
        <v>0</v>
      </c>
      <c r="BK274" s="118">
        <v>0</v>
      </c>
      <c r="BL274" s="118">
        <v>0</v>
      </c>
      <c r="BM274" s="118">
        <v>0</v>
      </c>
      <c r="BN274" s="118">
        <v>0</v>
      </c>
      <c r="BO274" s="118">
        <v>0</v>
      </c>
    </row>
    <row r="275" spans="1:67">
      <c r="A275" s="119" t="s">
        <v>4712</v>
      </c>
      <c r="B275" s="120">
        <v>0</v>
      </c>
      <c r="C275" s="120">
        <v>0</v>
      </c>
      <c r="D275" s="120">
        <v>0</v>
      </c>
      <c r="E275" s="120">
        <v>0</v>
      </c>
      <c r="F275" s="120">
        <v>0</v>
      </c>
      <c r="G275" s="120">
        <v>0</v>
      </c>
      <c r="H275" s="120">
        <v>0</v>
      </c>
      <c r="I275" s="120">
        <v>0</v>
      </c>
      <c r="J275" s="120">
        <v>0</v>
      </c>
      <c r="K275" s="120">
        <v>0</v>
      </c>
      <c r="L275" s="120">
        <v>0</v>
      </c>
      <c r="M275" s="120">
        <v>0</v>
      </c>
      <c r="N275" s="120">
        <v>0</v>
      </c>
      <c r="O275" s="120">
        <v>0</v>
      </c>
      <c r="P275" s="120">
        <v>0.158</v>
      </c>
      <c r="Q275" s="120">
        <v>0</v>
      </c>
      <c r="R275" s="120">
        <v>0</v>
      </c>
      <c r="S275" s="120">
        <v>0.16400000000000001</v>
      </c>
      <c r="T275" s="120">
        <v>1.2909999999999999</v>
      </c>
      <c r="U275" s="120">
        <v>1.0840000000000001</v>
      </c>
      <c r="V275" s="120">
        <v>0.34599999999999997</v>
      </c>
      <c r="W275" s="120">
        <v>0.16400000000000001</v>
      </c>
      <c r="X275" s="120">
        <v>0.33400000000000002</v>
      </c>
      <c r="Y275" s="120">
        <v>1.0900000000000001</v>
      </c>
      <c r="Z275" s="120">
        <v>1.141</v>
      </c>
      <c r="AA275" s="120">
        <v>2.1080000000000001</v>
      </c>
      <c r="AB275" s="120">
        <v>2.4340000000000002</v>
      </c>
      <c r="AC275" s="120">
        <v>2.4489999999999998</v>
      </c>
      <c r="AD275" s="120">
        <v>2.331</v>
      </c>
      <c r="AE275" s="120">
        <v>3.823</v>
      </c>
      <c r="AF275" s="120">
        <v>2.0790000000000002</v>
      </c>
      <c r="AG275" s="120">
        <v>3.6789999999999998</v>
      </c>
      <c r="AH275" s="120">
        <v>2.8450000000000002</v>
      </c>
      <c r="AI275" s="120">
        <v>3.601</v>
      </c>
      <c r="AJ275" s="120">
        <v>2.3130000000000002</v>
      </c>
      <c r="AK275" s="120">
        <v>2.0720000000000001</v>
      </c>
      <c r="AL275" s="120">
        <v>2.4089999999999998</v>
      </c>
      <c r="AM275" s="120">
        <v>4.4249999999999998</v>
      </c>
      <c r="AN275" s="120">
        <v>3.8370000000000002</v>
      </c>
      <c r="AO275" s="120">
        <v>4.7439999999999998</v>
      </c>
      <c r="AP275" s="120">
        <v>2.7730000000000001</v>
      </c>
      <c r="AQ275" s="120">
        <v>4.83</v>
      </c>
      <c r="AR275" s="120">
        <v>4.5359999999999996</v>
      </c>
      <c r="AS275" s="120">
        <v>5.7430000000000003</v>
      </c>
      <c r="AT275" s="120">
        <v>4.3639999999999999</v>
      </c>
      <c r="AU275" s="120">
        <v>3.2789999999999999</v>
      </c>
      <c r="AV275" s="120">
        <v>2.4279999999999999</v>
      </c>
      <c r="AW275" s="120">
        <v>4.4989999999999997</v>
      </c>
      <c r="AX275" s="120">
        <v>1.579</v>
      </c>
      <c r="AY275" s="120">
        <v>1.911</v>
      </c>
      <c r="AZ275" s="120">
        <v>0.91300000000000003</v>
      </c>
      <c r="BA275" s="120">
        <v>0.16</v>
      </c>
      <c r="BB275" s="120">
        <v>0.32800000000000001</v>
      </c>
      <c r="BC275" s="120">
        <v>0</v>
      </c>
      <c r="BD275" s="120">
        <v>0.16200000000000001</v>
      </c>
      <c r="BE275" s="120">
        <v>0.30599999999999999</v>
      </c>
      <c r="BF275" s="120">
        <v>0</v>
      </c>
      <c r="BG275" s="120">
        <v>0</v>
      </c>
      <c r="BH275" s="120">
        <v>0</v>
      </c>
      <c r="BI275" s="120">
        <v>0</v>
      </c>
      <c r="BJ275" s="120">
        <v>0</v>
      </c>
      <c r="BK275" s="120">
        <v>0</v>
      </c>
      <c r="BL275" s="120">
        <v>0</v>
      </c>
      <c r="BM275" s="120">
        <v>0</v>
      </c>
      <c r="BN275" s="120">
        <v>0</v>
      </c>
      <c r="BO275" s="120">
        <v>0</v>
      </c>
    </row>
    <row r="277" spans="1:67">
      <c r="A277" s="110" t="s">
        <v>4544</v>
      </c>
      <c r="B277" s="111" t="s">
        <v>4739</v>
      </c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/>
      <c r="BD277" s="112"/>
      <c r="BE277" s="112"/>
      <c r="BF277" s="112"/>
      <c r="BG277" s="112"/>
      <c r="BH277" s="112"/>
      <c r="BI277" s="112"/>
      <c r="BJ277" s="112"/>
      <c r="BK277" s="112"/>
      <c r="BL277" s="112"/>
      <c r="BM277" s="112"/>
      <c r="BN277" s="112"/>
      <c r="BO277" s="112"/>
    </row>
    <row r="278" spans="1:67">
      <c r="A278" s="113" t="s">
        <v>1967</v>
      </c>
      <c r="B278" s="114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  <c r="BI278" s="112"/>
      <c r="BJ278" s="112"/>
      <c r="BK278" s="112"/>
      <c r="BL278" s="112"/>
      <c r="BM278" s="112"/>
      <c r="BN278" s="112"/>
      <c r="BO278" s="112"/>
    </row>
    <row r="279" spans="1:67">
      <c r="A279" s="115" t="s">
        <v>4705</v>
      </c>
      <c r="B279" s="115">
        <v>-25</v>
      </c>
      <c r="C279" s="115">
        <v>-24</v>
      </c>
      <c r="D279" s="115">
        <v>-23</v>
      </c>
      <c r="E279" s="115">
        <v>-22</v>
      </c>
      <c r="F279" s="115">
        <v>-21</v>
      </c>
      <c r="G279" s="115">
        <v>-20</v>
      </c>
      <c r="H279" s="115">
        <v>-19</v>
      </c>
      <c r="I279" s="115">
        <v>-18</v>
      </c>
      <c r="J279" s="115">
        <v>-17</v>
      </c>
      <c r="K279" s="115">
        <v>-16</v>
      </c>
      <c r="L279" s="115">
        <v>-15</v>
      </c>
      <c r="M279" s="115">
        <v>-14</v>
      </c>
      <c r="N279" s="115">
        <v>-13</v>
      </c>
      <c r="O279" s="115">
        <v>-12</v>
      </c>
      <c r="P279" s="115">
        <v>-11</v>
      </c>
      <c r="Q279" s="115">
        <v>-10</v>
      </c>
      <c r="R279" s="115">
        <v>-9</v>
      </c>
      <c r="S279" s="115">
        <v>-8</v>
      </c>
      <c r="T279" s="115">
        <v>-7</v>
      </c>
      <c r="U279" s="115">
        <v>-6</v>
      </c>
      <c r="V279" s="115">
        <v>-5</v>
      </c>
      <c r="W279" s="115">
        <v>-4</v>
      </c>
      <c r="X279" s="115">
        <v>-3</v>
      </c>
      <c r="Y279" s="115">
        <v>-2</v>
      </c>
      <c r="Z279" s="115">
        <v>-1</v>
      </c>
      <c r="AA279" s="115">
        <v>0</v>
      </c>
      <c r="AB279" s="115">
        <v>1</v>
      </c>
      <c r="AC279" s="115">
        <v>2</v>
      </c>
      <c r="AD279" s="115">
        <v>3</v>
      </c>
      <c r="AE279" s="115">
        <v>4</v>
      </c>
      <c r="AF279" s="115">
        <v>5</v>
      </c>
      <c r="AG279" s="115">
        <v>6</v>
      </c>
      <c r="AH279" s="115">
        <v>7</v>
      </c>
      <c r="AI279" s="115">
        <v>8</v>
      </c>
      <c r="AJ279" s="115">
        <v>9</v>
      </c>
      <c r="AK279" s="115">
        <v>10</v>
      </c>
      <c r="AL279" s="115">
        <v>11</v>
      </c>
      <c r="AM279" s="115">
        <v>12</v>
      </c>
      <c r="AN279" s="115">
        <v>13</v>
      </c>
      <c r="AO279" s="115">
        <v>14</v>
      </c>
      <c r="AP279" s="115">
        <v>15</v>
      </c>
      <c r="AQ279" s="115">
        <v>16</v>
      </c>
      <c r="AR279" s="115">
        <v>17</v>
      </c>
      <c r="AS279" s="115">
        <v>18</v>
      </c>
      <c r="AT279" s="115">
        <v>19</v>
      </c>
      <c r="AU279" s="115">
        <v>20</v>
      </c>
      <c r="AV279" s="115">
        <v>21</v>
      </c>
      <c r="AW279" s="115">
        <v>22</v>
      </c>
      <c r="AX279" s="115">
        <v>23</v>
      </c>
      <c r="AY279" s="115">
        <v>24</v>
      </c>
      <c r="AZ279" s="115">
        <v>25</v>
      </c>
      <c r="BA279" s="115">
        <v>26</v>
      </c>
      <c r="BB279" s="115">
        <v>27</v>
      </c>
      <c r="BC279" s="115">
        <v>28</v>
      </c>
      <c r="BD279" s="115">
        <v>29</v>
      </c>
      <c r="BE279" s="115">
        <v>30</v>
      </c>
      <c r="BF279" s="115">
        <v>31</v>
      </c>
      <c r="BG279" s="115">
        <v>32</v>
      </c>
      <c r="BH279" s="115">
        <v>33</v>
      </c>
      <c r="BI279" s="115">
        <v>34</v>
      </c>
      <c r="BJ279" s="115">
        <v>35</v>
      </c>
      <c r="BK279" s="115">
        <v>36</v>
      </c>
      <c r="BL279" s="115">
        <v>37</v>
      </c>
      <c r="BM279" s="115">
        <v>38</v>
      </c>
      <c r="BN279" s="115">
        <v>39</v>
      </c>
      <c r="BO279" s="115">
        <v>40</v>
      </c>
    </row>
    <row r="280" spans="1:67">
      <c r="A280" s="116" t="s">
        <v>4706</v>
      </c>
      <c r="B280" s="116">
        <v>0</v>
      </c>
      <c r="C280" s="116">
        <v>0</v>
      </c>
      <c r="D280" s="116">
        <v>0</v>
      </c>
      <c r="E280" s="116">
        <v>0</v>
      </c>
      <c r="F280" s="116">
        <v>0</v>
      </c>
      <c r="G280" s="116">
        <v>0</v>
      </c>
      <c r="H280" s="116">
        <v>0</v>
      </c>
      <c r="I280" s="116">
        <v>0</v>
      </c>
      <c r="J280" s="116">
        <v>0</v>
      </c>
      <c r="K280" s="116">
        <v>0</v>
      </c>
      <c r="L280" s="116">
        <v>0</v>
      </c>
      <c r="M280" s="116">
        <v>0</v>
      </c>
      <c r="N280" s="116">
        <v>0</v>
      </c>
      <c r="O280" s="116">
        <v>4</v>
      </c>
      <c r="P280" s="116">
        <v>14</v>
      </c>
      <c r="Q280" s="116">
        <v>15</v>
      </c>
      <c r="R280" s="116">
        <v>22</v>
      </c>
      <c r="S280" s="116">
        <v>21</v>
      </c>
      <c r="T280" s="116">
        <v>30</v>
      </c>
      <c r="U280" s="116">
        <v>64</v>
      </c>
      <c r="V280" s="116">
        <v>53</v>
      </c>
      <c r="W280" s="116">
        <v>48</v>
      </c>
      <c r="X280" s="116">
        <v>100</v>
      </c>
      <c r="Y280" s="116">
        <v>146</v>
      </c>
      <c r="Z280" s="116">
        <v>249</v>
      </c>
      <c r="AA280" s="116">
        <v>279</v>
      </c>
      <c r="AB280" s="116">
        <v>368</v>
      </c>
      <c r="AC280" s="116">
        <v>426</v>
      </c>
      <c r="AD280" s="116">
        <v>419</v>
      </c>
      <c r="AE280" s="116">
        <v>451</v>
      </c>
      <c r="AF280" s="116">
        <v>339</v>
      </c>
      <c r="AG280" s="116">
        <v>384</v>
      </c>
      <c r="AH280" s="116">
        <v>381</v>
      </c>
      <c r="AI280" s="116">
        <v>329</v>
      </c>
      <c r="AJ280" s="116">
        <v>330</v>
      </c>
      <c r="AK280" s="116">
        <v>344</v>
      </c>
      <c r="AL280" s="116">
        <v>385</v>
      </c>
      <c r="AM280" s="116">
        <v>342</v>
      </c>
      <c r="AN280" s="116">
        <v>299</v>
      </c>
      <c r="AO280" s="116">
        <v>343</v>
      </c>
      <c r="AP280" s="116">
        <v>380</v>
      </c>
      <c r="AQ280" s="116">
        <v>311</v>
      </c>
      <c r="AR280" s="116">
        <v>335</v>
      </c>
      <c r="AS280" s="116">
        <v>298</v>
      </c>
      <c r="AT280" s="116">
        <v>224</v>
      </c>
      <c r="AU280" s="116">
        <v>197</v>
      </c>
      <c r="AV280" s="116">
        <v>184</v>
      </c>
      <c r="AW280" s="116">
        <v>126</v>
      </c>
      <c r="AX280" s="116">
        <v>123</v>
      </c>
      <c r="AY280" s="116">
        <v>115</v>
      </c>
      <c r="AZ280" s="116">
        <v>84</v>
      </c>
      <c r="BA280" s="116">
        <v>63</v>
      </c>
      <c r="BB280" s="116">
        <v>42</v>
      </c>
      <c r="BC280" s="116">
        <v>22</v>
      </c>
      <c r="BD280" s="116">
        <v>21</v>
      </c>
      <c r="BE280" s="116">
        <v>10</v>
      </c>
      <c r="BF280" s="116">
        <v>19</v>
      </c>
      <c r="BG280" s="116">
        <v>13</v>
      </c>
      <c r="BH280" s="116">
        <v>3</v>
      </c>
      <c r="BI280" s="116">
        <v>4</v>
      </c>
      <c r="BJ280" s="116">
        <v>1</v>
      </c>
      <c r="BK280" s="116">
        <v>0</v>
      </c>
      <c r="BL280" s="116">
        <v>0</v>
      </c>
      <c r="BM280" s="116">
        <v>0</v>
      </c>
      <c r="BN280" s="116">
        <v>0</v>
      </c>
      <c r="BO280" s="116">
        <v>0</v>
      </c>
    </row>
    <row r="281" spans="1:67">
      <c r="A281" s="117" t="s">
        <v>4707</v>
      </c>
      <c r="B281" s="117">
        <v>0</v>
      </c>
      <c r="C281" s="117">
        <v>0</v>
      </c>
      <c r="D281" s="117">
        <v>0</v>
      </c>
      <c r="E281" s="117">
        <v>0</v>
      </c>
      <c r="F281" s="117">
        <v>0</v>
      </c>
      <c r="G281" s="117">
        <v>0</v>
      </c>
      <c r="H281" s="117">
        <v>0</v>
      </c>
      <c r="I281" s="117">
        <v>0</v>
      </c>
      <c r="J281" s="117">
        <v>0</v>
      </c>
      <c r="K281" s="117">
        <v>0</v>
      </c>
      <c r="L281" s="117">
        <v>0</v>
      </c>
      <c r="M281" s="117">
        <v>0</v>
      </c>
      <c r="N281" s="117">
        <v>0</v>
      </c>
      <c r="O281" s="117">
        <v>0</v>
      </c>
      <c r="P281" s="117">
        <v>0</v>
      </c>
      <c r="Q281" s="117">
        <v>0</v>
      </c>
      <c r="R281" s="117">
        <v>48</v>
      </c>
      <c r="S281" s="117">
        <v>24</v>
      </c>
      <c r="T281" s="117">
        <v>0</v>
      </c>
      <c r="U281" s="117">
        <v>96</v>
      </c>
      <c r="V281" s="117">
        <v>24</v>
      </c>
      <c r="W281" s="117">
        <v>96</v>
      </c>
      <c r="X281" s="117">
        <v>72</v>
      </c>
      <c r="Y281" s="117">
        <v>48</v>
      </c>
      <c r="Z281" s="117">
        <v>216</v>
      </c>
      <c r="AA281" s="117">
        <v>288</v>
      </c>
      <c r="AB281" s="117">
        <v>360</v>
      </c>
      <c r="AC281" s="117">
        <v>360</v>
      </c>
      <c r="AD281" s="117">
        <v>552</v>
      </c>
      <c r="AE281" s="117">
        <v>552</v>
      </c>
      <c r="AF281" s="117">
        <v>360</v>
      </c>
      <c r="AG281" s="117">
        <v>336</v>
      </c>
      <c r="AH281" s="117">
        <v>384</v>
      </c>
      <c r="AI281" s="117">
        <v>312</v>
      </c>
      <c r="AJ281" s="117">
        <v>216</v>
      </c>
      <c r="AK281" s="117">
        <v>288</v>
      </c>
      <c r="AL281" s="117">
        <v>336</v>
      </c>
      <c r="AM281" s="117">
        <v>384</v>
      </c>
      <c r="AN281" s="117">
        <v>408</v>
      </c>
      <c r="AO281" s="117">
        <v>480</v>
      </c>
      <c r="AP281" s="117">
        <v>360</v>
      </c>
      <c r="AQ281" s="117">
        <v>336</v>
      </c>
      <c r="AR281" s="117">
        <v>240</v>
      </c>
      <c r="AS281" s="117">
        <v>312</v>
      </c>
      <c r="AT281" s="117">
        <v>456</v>
      </c>
      <c r="AU281" s="117">
        <v>312</v>
      </c>
      <c r="AV281" s="117">
        <v>168</v>
      </c>
      <c r="AW281" s="117">
        <v>120</v>
      </c>
      <c r="AX281" s="117">
        <v>96</v>
      </c>
      <c r="AY281" s="117">
        <v>96</v>
      </c>
      <c r="AZ281" s="117">
        <v>0</v>
      </c>
      <c r="BA281" s="117">
        <v>24</v>
      </c>
      <c r="BB281" s="117">
        <v>0</v>
      </c>
      <c r="BC281" s="117">
        <v>0</v>
      </c>
      <c r="BD281" s="117">
        <v>0</v>
      </c>
      <c r="BE281" s="117">
        <v>0</v>
      </c>
      <c r="BF281" s="117">
        <v>0</v>
      </c>
      <c r="BG281" s="117">
        <v>0</v>
      </c>
      <c r="BH281" s="117">
        <v>0</v>
      </c>
      <c r="BI281" s="117">
        <v>0</v>
      </c>
      <c r="BJ281" s="117">
        <v>0</v>
      </c>
      <c r="BK281" s="117">
        <v>0</v>
      </c>
      <c r="BL281" s="117">
        <v>0</v>
      </c>
      <c r="BM281" s="117">
        <v>0</v>
      </c>
      <c r="BN281" s="117">
        <v>0</v>
      </c>
      <c r="BO281" s="117">
        <v>0</v>
      </c>
    </row>
    <row r="282" spans="1:67">
      <c r="A282" s="117" t="s">
        <v>4708</v>
      </c>
      <c r="B282" s="118">
        <v>0</v>
      </c>
      <c r="C282" s="118">
        <v>0</v>
      </c>
      <c r="D282" s="118">
        <v>0</v>
      </c>
      <c r="E282" s="118">
        <v>0</v>
      </c>
      <c r="F282" s="118">
        <v>0</v>
      </c>
      <c r="G282" s="118">
        <v>0</v>
      </c>
      <c r="H282" s="118">
        <v>0</v>
      </c>
      <c r="I282" s="118">
        <v>0</v>
      </c>
      <c r="J282" s="118">
        <v>0</v>
      </c>
      <c r="K282" s="118">
        <v>0</v>
      </c>
      <c r="L282" s="118">
        <v>0</v>
      </c>
      <c r="M282" s="118">
        <v>0</v>
      </c>
      <c r="N282" s="118">
        <v>0</v>
      </c>
      <c r="O282" s="118">
        <v>0</v>
      </c>
      <c r="P282" s="118">
        <v>0</v>
      </c>
      <c r="Q282" s="118">
        <v>0</v>
      </c>
      <c r="R282" s="118">
        <v>0</v>
      </c>
      <c r="S282" s="118">
        <v>1.0880000000000001</v>
      </c>
      <c r="T282" s="118">
        <v>1.0409999999999999</v>
      </c>
      <c r="U282" s="118">
        <v>2.8860000000000001</v>
      </c>
      <c r="V282" s="118">
        <v>1.863</v>
      </c>
      <c r="W282" s="118">
        <v>1.903</v>
      </c>
      <c r="X282" s="118">
        <v>3.2290000000000001</v>
      </c>
      <c r="Y282" s="118">
        <v>4.7930000000000001</v>
      </c>
      <c r="Z282" s="118">
        <v>3.2650000000000001</v>
      </c>
      <c r="AA282" s="118">
        <v>3.6869999999999998</v>
      </c>
      <c r="AB282" s="118">
        <v>7.7480000000000002</v>
      </c>
      <c r="AC282" s="118">
        <v>11.000999999999999</v>
      </c>
      <c r="AD282" s="118">
        <v>9.6199999999999992</v>
      </c>
      <c r="AE282" s="118">
        <v>18.350999999999999</v>
      </c>
      <c r="AF282" s="118">
        <v>17.065999999999999</v>
      </c>
      <c r="AG282" s="118">
        <v>23.023</v>
      </c>
      <c r="AH282" s="118">
        <v>23.588999999999999</v>
      </c>
      <c r="AI282" s="118">
        <v>25.085999999999999</v>
      </c>
      <c r="AJ282" s="118">
        <v>23.757999999999999</v>
      </c>
      <c r="AK282" s="118">
        <v>22.893000000000001</v>
      </c>
      <c r="AL282" s="118">
        <v>25.977</v>
      </c>
      <c r="AM282" s="118">
        <v>28.346</v>
      </c>
      <c r="AN282" s="118">
        <v>28.384</v>
      </c>
      <c r="AO282" s="118">
        <v>37.042999999999999</v>
      </c>
      <c r="AP282" s="118">
        <v>45.372999999999998</v>
      </c>
      <c r="AQ282" s="118">
        <v>47.314</v>
      </c>
      <c r="AR282" s="118">
        <v>44.01</v>
      </c>
      <c r="AS282" s="118">
        <v>49.973999999999997</v>
      </c>
      <c r="AT282" s="118">
        <v>58.847000000000001</v>
      </c>
      <c r="AU282" s="118">
        <v>57.185000000000002</v>
      </c>
      <c r="AV282" s="118">
        <v>68.88</v>
      </c>
      <c r="AW282" s="118">
        <v>49.921999999999997</v>
      </c>
      <c r="AX282" s="118">
        <v>49.451999999999998</v>
      </c>
      <c r="AY282" s="118">
        <v>54.12</v>
      </c>
      <c r="AZ282" s="118">
        <v>39.682000000000002</v>
      </c>
      <c r="BA282" s="118">
        <v>30.24</v>
      </c>
      <c r="BB282" s="118">
        <v>22.510999999999999</v>
      </c>
      <c r="BC282" s="118">
        <v>11.436</v>
      </c>
      <c r="BD282" s="118">
        <v>9.6999999999999993</v>
      </c>
      <c r="BE282" s="118">
        <v>6.1870000000000003</v>
      </c>
      <c r="BF282" s="118">
        <v>10.523</v>
      </c>
      <c r="BG282" s="118">
        <v>7.3959999999999999</v>
      </c>
      <c r="BH282" s="118">
        <v>1.3440000000000001</v>
      </c>
      <c r="BI282" s="118">
        <v>2.355</v>
      </c>
      <c r="BJ282" s="118">
        <v>0.64800000000000002</v>
      </c>
      <c r="BK282" s="118">
        <v>0</v>
      </c>
      <c r="BL282" s="118">
        <v>0</v>
      </c>
      <c r="BM282" s="118">
        <v>0</v>
      </c>
      <c r="BN282" s="118">
        <v>0</v>
      </c>
      <c r="BO282" s="118">
        <v>0</v>
      </c>
    </row>
    <row r="283" spans="1:67">
      <c r="A283" s="117" t="s">
        <v>4709</v>
      </c>
      <c r="B283" s="118">
        <v>0</v>
      </c>
      <c r="C283" s="118">
        <v>0</v>
      </c>
      <c r="D283" s="118">
        <v>0</v>
      </c>
      <c r="E283" s="118">
        <v>0</v>
      </c>
      <c r="F283" s="118">
        <v>0</v>
      </c>
      <c r="G283" s="118">
        <v>0</v>
      </c>
      <c r="H283" s="118">
        <v>0</v>
      </c>
      <c r="I283" s="118">
        <v>0</v>
      </c>
      <c r="J283" s="118">
        <v>0</v>
      </c>
      <c r="K283" s="118">
        <v>0</v>
      </c>
      <c r="L283" s="118">
        <v>0</v>
      </c>
      <c r="M283" s="118">
        <v>0</v>
      </c>
      <c r="N283" s="118">
        <v>0</v>
      </c>
      <c r="O283" s="118">
        <v>0</v>
      </c>
      <c r="P283" s="118">
        <v>0</v>
      </c>
      <c r="Q283" s="118">
        <v>0.39200000000000002</v>
      </c>
      <c r="R283" s="118">
        <v>0</v>
      </c>
      <c r="S283" s="118">
        <v>1.242</v>
      </c>
      <c r="T283" s="118">
        <v>0.79</v>
      </c>
      <c r="U283" s="118">
        <v>2.5219999999999998</v>
      </c>
      <c r="V283" s="118">
        <v>1.472</v>
      </c>
      <c r="W283" s="118">
        <v>2.3570000000000002</v>
      </c>
      <c r="X283" s="118">
        <v>3.9369999999999998</v>
      </c>
      <c r="Y283" s="118">
        <v>3.01</v>
      </c>
      <c r="Z283" s="118">
        <v>2.7330000000000001</v>
      </c>
      <c r="AA283" s="118">
        <v>4.3719999999999999</v>
      </c>
      <c r="AB283" s="118">
        <v>5.9240000000000004</v>
      </c>
      <c r="AC283" s="118">
        <v>9.8529999999999998</v>
      </c>
      <c r="AD283" s="118">
        <v>6.806</v>
      </c>
      <c r="AE283" s="118">
        <v>10.749000000000001</v>
      </c>
      <c r="AF283" s="118">
        <v>8.282</v>
      </c>
      <c r="AG283" s="118">
        <v>11.725</v>
      </c>
      <c r="AH283" s="118">
        <v>13.569000000000001</v>
      </c>
      <c r="AI283" s="118">
        <v>14.337999999999999</v>
      </c>
      <c r="AJ283" s="118">
        <v>13.179</v>
      </c>
      <c r="AK283" s="118">
        <v>16.062000000000001</v>
      </c>
      <c r="AL283" s="118">
        <v>15.798999999999999</v>
      </c>
      <c r="AM283" s="118">
        <v>20.033999999999999</v>
      </c>
      <c r="AN283" s="118">
        <v>21.55</v>
      </c>
      <c r="AO283" s="118">
        <v>26.163</v>
      </c>
      <c r="AP283" s="118">
        <v>23.137</v>
      </c>
      <c r="AQ283" s="118">
        <v>25.835999999999999</v>
      </c>
      <c r="AR283" s="118">
        <v>25.245000000000001</v>
      </c>
      <c r="AS283" s="118">
        <v>25.334</v>
      </c>
      <c r="AT283" s="118">
        <v>28.751000000000001</v>
      </c>
      <c r="AU283" s="118">
        <v>26.161000000000001</v>
      </c>
      <c r="AV283" s="118">
        <v>24.454000000000001</v>
      </c>
      <c r="AW283" s="118">
        <v>16.986999999999998</v>
      </c>
      <c r="AX283" s="118">
        <v>18.53</v>
      </c>
      <c r="AY283" s="118">
        <v>11.689</v>
      </c>
      <c r="AZ283" s="118">
        <v>8.3510000000000009</v>
      </c>
      <c r="BA283" s="118">
        <v>6.3890000000000002</v>
      </c>
      <c r="BB283" s="118">
        <v>4.1660000000000004</v>
      </c>
      <c r="BC283" s="118">
        <v>1.87</v>
      </c>
      <c r="BD283" s="118">
        <v>1.5369999999999999</v>
      </c>
      <c r="BE283" s="118">
        <v>0.99099999999999999</v>
      </c>
      <c r="BF283" s="118">
        <v>1.383</v>
      </c>
      <c r="BG283" s="118">
        <v>0.89</v>
      </c>
      <c r="BH283" s="118">
        <v>0</v>
      </c>
      <c r="BI283" s="118">
        <v>0.156</v>
      </c>
      <c r="BJ283" s="118">
        <v>0</v>
      </c>
      <c r="BK283" s="118">
        <v>0</v>
      </c>
      <c r="BL283" s="118">
        <v>0</v>
      </c>
      <c r="BM283" s="118">
        <v>0</v>
      </c>
      <c r="BN283" s="118">
        <v>0</v>
      </c>
      <c r="BO283" s="118">
        <v>0</v>
      </c>
    </row>
    <row r="284" spans="1:67">
      <c r="A284" s="117" t="s">
        <v>4710</v>
      </c>
      <c r="B284" s="118">
        <v>0</v>
      </c>
      <c r="C284" s="118">
        <v>0</v>
      </c>
      <c r="D284" s="118">
        <v>0</v>
      </c>
      <c r="E284" s="118">
        <v>0</v>
      </c>
      <c r="F284" s="118">
        <v>0</v>
      </c>
      <c r="G284" s="118">
        <v>0</v>
      </c>
      <c r="H284" s="118">
        <v>0</v>
      </c>
      <c r="I284" s="118">
        <v>0</v>
      </c>
      <c r="J284" s="118">
        <v>0</v>
      </c>
      <c r="K284" s="118">
        <v>0</v>
      </c>
      <c r="L284" s="118">
        <v>0</v>
      </c>
      <c r="M284" s="118">
        <v>0</v>
      </c>
      <c r="N284" s="118">
        <v>0</v>
      </c>
      <c r="O284" s="118">
        <v>0</v>
      </c>
      <c r="P284" s="118">
        <v>0</v>
      </c>
      <c r="Q284" s="118">
        <v>0.34399999999999997</v>
      </c>
      <c r="R284" s="118">
        <v>0</v>
      </c>
      <c r="S284" s="118">
        <v>1.6859999999999999</v>
      </c>
      <c r="T284" s="118">
        <v>2.39</v>
      </c>
      <c r="U284" s="118">
        <v>6.6139999999999999</v>
      </c>
      <c r="V284" s="118">
        <v>4.3949999999999996</v>
      </c>
      <c r="W284" s="118">
        <v>3.871</v>
      </c>
      <c r="X284" s="118">
        <v>5.8789999999999996</v>
      </c>
      <c r="Y284" s="118">
        <v>9.0990000000000002</v>
      </c>
      <c r="Z284" s="118">
        <v>6.0259999999999998</v>
      </c>
      <c r="AA284" s="118">
        <v>5.4560000000000004</v>
      </c>
      <c r="AB284" s="118">
        <v>9.8580000000000005</v>
      </c>
      <c r="AC284" s="118">
        <v>16.603999999999999</v>
      </c>
      <c r="AD284" s="118">
        <v>12.753</v>
      </c>
      <c r="AE284" s="118">
        <v>21.274000000000001</v>
      </c>
      <c r="AF284" s="118">
        <v>18.28</v>
      </c>
      <c r="AG284" s="118">
        <v>23.975000000000001</v>
      </c>
      <c r="AH284" s="118">
        <v>22.152999999999999</v>
      </c>
      <c r="AI284" s="118">
        <v>22.969000000000001</v>
      </c>
      <c r="AJ284" s="118">
        <v>22.526</v>
      </c>
      <c r="AK284" s="118">
        <v>23.23</v>
      </c>
      <c r="AL284" s="118">
        <v>19.675999999999998</v>
      </c>
      <c r="AM284" s="118">
        <v>17.189</v>
      </c>
      <c r="AN284" s="118">
        <v>18.43</v>
      </c>
      <c r="AO284" s="118">
        <v>21.344999999999999</v>
      </c>
      <c r="AP284" s="118">
        <v>27.248999999999999</v>
      </c>
      <c r="AQ284" s="118">
        <v>30.31</v>
      </c>
      <c r="AR284" s="118">
        <v>27.998999999999999</v>
      </c>
      <c r="AS284" s="118">
        <v>29.100999999999999</v>
      </c>
      <c r="AT284" s="118">
        <v>34.692</v>
      </c>
      <c r="AU284" s="118">
        <v>32.573</v>
      </c>
      <c r="AV284" s="118">
        <v>41.225999999999999</v>
      </c>
      <c r="AW284" s="118">
        <v>30.187000000000001</v>
      </c>
      <c r="AX284" s="118">
        <v>30.445</v>
      </c>
      <c r="AY284" s="118">
        <v>31.09</v>
      </c>
      <c r="AZ284" s="118">
        <v>22.481999999999999</v>
      </c>
      <c r="BA284" s="118">
        <v>16.384</v>
      </c>
      <c r="BB284" s="118">
        <v>13.544</v>
      </c>
      <c r="BC284" s="118">
        <v>6.3239999999999998</v>
      </c>
      <c r="BD284" s="118">
        <v>5.4459999999999997</v>
      </c>
      <c r="BE284" s="118">
        <v>3.4889999999999999</v>
      </c>
      <c r="BF284" s="118">
        <v>5.2729999999999997</v>
      </c>
      <c r="BG284" s="118">
        <v>3.79</v>
      </c>
      <c r="BH284" s="118">
        <v>0.68100000000000005</v>
      </c>
      <c r="BI284" s="118">
        <v>1.175</v>
      </c>
      <c r="BJ284" s="118">
        <v>0.34399999999999997</v>
      </c>
      <c r="BK284" s="118">
        <v>0</v>
      </c>
      <c r="BL284" s="118">
        <v>0</v>
      </c>
      <c r="BM284" s="118">
        <v>0</v>
      </c>
      <c r="BN284" s="118">
        <v>0</v>
      </c>
      <c r="BO284" s="118">
        <v>0</v>
      </c>
    </row>
    <row r="285" spans="1:67">
      <c r="A285" s="117" t="s">
        <v>4711</v>
      </c>
      <c r="B285" s="118">
        <v>0</v>
      </c>
      <c r="C285" s="118">
        <v>0</v>
      </c>
      <c r="D285" s="118">
        <v>0</v>
      </c>
      <c r="E285" s="118">
        <v>0</v>
      </c>
      <c r="F285" s="118">
        <v>0</v>
      </c>
      <c r="G285" s="118">
        <v>0</v>
      </c>
      <c r="H285" s="118">
        <v>0</v>
      </c>
      <c r="I285" s="118">
        <v>0</v>
      </c>
      <c r="J285" s="118">
        <v>0</v>
      </c>
      <c r="K285" s="118">
        <v>0</v>
      </c>
      <c r="L285" s="118">
        <v>0</v>
      </c>
      <c r="M285" s="118">
        <v>0</v>
      </c>
      <c r="N285" s="118">
        <v>0</v>
      </c>
      <c r="O285" s="118">
        <v>0</v>
      </c>
      <c r="P285" s="118">
        <v>0</v>
      </c>
      <c r="Q285" s="118">
        <v>0</v>
      </c>
      <c r="R285" s="118">
        <v>0</v>
      </c>
      <c r="S285" s="118">
        <v>0</v>
      </c>
      <c r="T285" s="118">
        <v>0.376</v>
      </c>
      <c r="U285" s="118">
        <v>1.7130000000000001</v>
      </c>
      <c r="V285" s="118">
        <v>1.802</v>
      </c>
      <c r="W285" s="118">
        <v>0.22</v>
      </c>
      <c r="X285" s="118">
        <v>0.76500000000000001</v>
      </c>
      <c r="Y285" s="118">
        <v>3.4950000000000001</v>
      </c>
      <c r="Z285" s="118">
        <v>1.1120000000000001</v>
      </c>
      <c r="AA285" s="118">
        <v>0.69799999999999995</v>
      </c>
      <c r="AB285" s="118">
        <v>2.56</v>
      </c>
      <c r="AC285" s="118">
        <v>2.68</v>
      </c>
      <c r="AD285" s="118">
        <v>2.9209999999999998</v>
      </c>
      <c r="AE285" s="118">
        <v>4.3570000000000002</v>
      </c>
      <c r="AF285" s="118">
        <v>7.2789999999999999</v>
      </c>
      <c r="AG285" s="118">
        <v>7.984</v>
      </c>
      <c r="AH285" s="118">
        <v>6.4390000000000001</v>
      </c>
      <c r="AI285" s="118">
        <v>7.7939999999999996</v>
      </c>
      <c r="AJ285" s="118">
        <v>9.5079999999999991</v>
      </c>
      <c r="AK285" s="118">
        <v>7.4870000000000001</v>
      </c>
      <c r="AL285" s="118">
        <v>8.327</v>
      </c>
      <c r="AM285" s="118">
        <v>9.9329999999999998</v>
      </c>
      <c r="AN285" s="118">
        <v>5.1029999999999998</v>
      </c>
      <c r="AO285" s="118">
        <v>4.3970000000000002</v>
      </c>
      <c r="AP285" s="118">
        <v>11.359</v>
      </c>
      <c r="AQ285" s="118">
        <v>15.587</v>
      </c>
      <c r="AR285" s="118">
        <v>11.922000000000001</v>
      </c>
      <c r="AS285" s="118">
        <v>16.263000000000002</v>
      </c>
      <c r="AT285" s="118">
        <v>20.091000000000001</v>
      </c>
      <c r="AU285" s="118">
        <v>22.550999999999998</v>
      </c>
      <c r="AV285" s="118">
        <v>36.673000000000002</v>
      </c>
      <c r="AW285" s="118">
        <v>25.106000000000002</v>
      </c>
      <c r="AX285" s="118">
        <v>19.536999999999999</v>
      </c>
      <c r="AY285" s="118">
        <v>32.350999999999999</v>
      </c>
      <c r="AZ285" s="118">
        <v>23.175999999999998</v>
      </c>
      <c r="BA285" s="118">
        <v>17.189</v>
      </c>
      <c r="BB285" s="118">
        <v>14.555999999999999</v>
      </c>
      <c r="BC285" s="118">
        <v>5.4550000000000001</v>
      </c>
      <c r="BD285" s="118">
        <v>5.6769999999999996</v>
      </c>
      <c r="BE285" s="118">
        <v>3.6819999999999999</v>
      </c>
      <c r="BF285" s="118">
        <v>7.2910000000000004</v>
      </c>
      <c r="BG285" s="118">
        <v>5.375</v>
      </c>
      <c r="BH285" s="118">
        <v>1.7410000000000001</v>
      </c>
      <c r="BI285" s="118">
        <v>1.6020000000000001</v>
      </c>
      <c r="BJ285" s="118">
        <v>0.54800000000000004</v>
      </c>
      <c r="BK285" s="118">
        <v>0</v>
      </c>
      <c r="BL285" s="118">
        <v>0</v>
      </c>
      <c r="BM285" s="118">
        <v>0</v>
      </c>
      <c r="BN285" s="118">
        <v>0</v>
      </c>
      <c r="BO285" s="118">
        <v>0</v>
      </c>
    </row>
    <row r="286" spans="1:67">
      <c r="A286" s="119" t="s">
        <v>4712</v>
      </c>
      <c r="B286" s="120">
        <v>0</v>
      </c>
      <c r="C286" s="120">
        <v>0</v>
      </c>
      <c r="D286" s="120">
        <v>0</v>
      </c>
      <c r="E286" s="120">
        <v>0</v>
      </c>
      <c r="F286" s="120">
        <v>0</v>
      </c>
      <c r="G286" s="120">
        <v>0</v>
      </c>
      <c r="H286" s="120">
        <v>0</v>
      </c>
      <c r="I286" s="120">
        <v>0</v>
      </c>
      <c r="J286" s="120">
        <v>0</v>
      </c>
      <c r="K286" s="120">
        <v>0</v>
      </c>
      <c r="L286" s="120">
        <v>0</v>
      </c>
      <c r="M286" s="120">
        <v>0</v>
      </c>
      <c r="N286" s="120">
        <v>0</v>
      </c>
      <c r="O286" s="120">
        <v>0</v>
      </c>
      <c r="P286" s="120">
        <v>0</v>
      </c>
      <c r="Q286" s="120">
        <v>0</v>
      </c>
      <c r="R286" s="120">
        <v>0</v>
      </c>
      <c r="S286" s="120">
        <v>0</v>
      </c>
      <c r="T286" s="120">
        <v>0</v>
      </c>
      <c r="U286" s="120">
        <v>0</v>
      </c>
      <c r="V286" s="120">
        <v>0</v>
      </c>
      <c r="W286" s="120">
        <v>0.20399999999999999</v>
      </c>
      <c r="X286" s="120">
        <v>0.25800000000000001</v>
      </c>
      <c r="Y286" s="120">
        <v>0</v>
      </c>
      <c r="Z286" s="120">
        <v>0</v>
      </c>
      <c r="AA286" s="120">
        <v>0</v>
      </c>
      <c r="AB286" s="120">
        <v>0.52400000000000002</v>
      </c>
      <c r="AC286" s="120">
        <v>0</v>
      </c>
      <c r="AD286" s="120">
        <v>0</v>
      </c>
      <c r="AE286" s="120">
        <v>0</v>
      </c>
      <c r="AF286" s="120">
        <v>0.47099999999999997</v>
      </c>
      <c r="AG286" s="120">
        <v>0.48199999999999998</v>
      </c>
      <c r="AH286" s="120">
        <v>1.327</v>
      </c>
      <c r="AI286" s="120">
        <v>0.30399999999999999</v>
      </c>
      <c r="AJ286" s="120">
        <v>0.47499999999999998</v>
      </c>
      <c r="AK286" s="120">
        <v>0.629</v>
      </c>
      <c r="AL286" s="120">
        <v>1.7509999999999999</v>
      </c>
      <c r="AM286" s="120">
        <v>1.1970000000000001</v>
      </c>
      <c r="AN286" s="120">
        <v>0.97299999999999998</v>
      </c>
      <c r="AO286" s="120">
        <v>1.784</v>
      </c>
      <c r="AP286" s="120">
        <v>2.8919999999999999</v>
      </c>
      <c r="AQ286" s="120">
        <v>2.4590000000000001</v>
      </c>
      <c r="AR286" s="120">
        <v>3.7570000000000001</v>
      </c>
      <c r="AS286" s="120">
        <v>2.097</v>
      </c>
      <c r="AT286" s="120">
        <v>4.766</v>
      </c>
      <c r="AU286" s="120">
        <v>4.851</v>
      </c>
      <c r="AV286" s="120">
        <v>5.4340000000000002</v>
      </c>
      <c r="AW286" s="120">
        <v>2.5750000000000002</v>
      </c>
      <c r="AX286" s="120">
        <v>4.7009999999999996</v>
      </c>
      <c r="AY286" s="120">
        <v>3.399</v>
      </c>
      <c r="AZ286" s="120">
        <v>2.8519999999999999</v>
      </c>
      <c r="BA286" s="120">
        <v>3.1520000000000001</v>
      </c>
      <c r="BB286" s="120">
        <v>0.94599999999999995</v>
      </c>
      <c r="BC286" s="120">
        <v>0.97</v>
      </c>
      <c r="BD286" s="120">
        <v>0.65700000000000003</v>
      </c>
      <c r="BE286" s="120">
        <v>0.157</v>
      </c>
      <c r="BF286" s="120">
        <v>0.997</v>
      </c>
      <c r="BG286" s="120">
        <v>0.64800000000000002</v>
      </c>
      <c r="BH286" s="120">
        <v>0</v>
      </c>
      <c r="BI286" s="120">
        <v>0.155</v>
      </c>
      <c r="BJ286" s="120">
        <v>0</v>
      </c>
      <c r="BK286" s="120">
        <v>0</v>
      </c>
      <c r="BL286" s="120">
        <v>0</v>
      </c>
      <c r="BM286" s="120">
        <v>0</v>
      </c>
      <c r="BN286" s="120">
        <v>0</v>
      </c>
      <c r="BO286" s="120">
        <v>0</v>
      </c>
    </row>
    <row r="288" spans="1:67">
      <c r="A288" s="110" t="s">
        <v>4544</v>
      </c>
      <c r="B288" s="111" t="s">
        <v>4740</v>
      </c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  <c r="BI288" s="112"/>
      <c r="BJ288" s="112"/>
      <c r="BK288" s="112"/>
      <c r="BL288" s="112"/>
      <c r="BM288" s="112"/>
      <c r="BN288" s="112"/>
      <c r="BO288" s="112"/>
    </row>
    <row r="289" spans="1:67">
      <c r="A289" s="113" t="s">
        <v>2405</v>
      </c>
      <c r="B289" s="114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2"/>
      <c r="BI289" s="112"/>
      <c r="BJ289" s="112"/>
      <c r="BK289" s="112"/>
      <c r="BL289" s="112"/>
      <c r="BM289" s="112"/>
      <c r="BN289" s="112"/>
      <c r="BO289" s="112"/>
    </row>
    <row r="290" spans="1:67">
      <c r="A290" s="115" t="s">
        <v>4705</v>
      </c>
      <c r="B290" s="115">
        <v>-25</v>
      </c>
      <c r="C290" s="115">
        <v>-24</v>
      </c>
      <c r="D290" s="115">
        <v>-23</v>
      </c>
      <c r="E290" s="115">
        <v>-22</v>
      </c>
      <c r="F290" s="115">
        <v>-21</v>
      </c>
      <c r="G290" s="115">
        <v>-20</v>
      </c>
      <c r="H290" s="115">
        <v>-19</v>
      </c>
      <c r="I290" s="115">
        <v>-18</v>
      </c>
      <c r="J290" s="115">
        <v>-17</v>
      </c>
      <c r="K290" s="115">
        <v>-16</v>
      </c>
      <c r="L290" s="115">
        <v>-15</v>
      </c>
      <c r="M290" s="115">
        <v>-14</v>
      </c>
      <c r="N290" s="115">
        <v>-13</v>
      </c>
      <c r="O290" s="115">
        <v>-12</v>
      </c>
      <c r="P290" s="115">
        <v>-11</v>
      </c>
      <c r="Q290" s="115">
        <v>-10</v>
      </c>
      <c r="R290" s="115">
        <v>-9</v>
      </c>
      <c r="S290" s="115">
        <v>-8</v>
      </c>
      <c r="T290" s="115">
        <v>-7</v>
      </c>
      <c r="U290" s="115">
        <v>-6</v>
      </c>
      <c r="V290" s="115">
        <v>-5</v>
      </c>
      <c r="W290" s="115">
        <v>-4</v>
      </c>
      <c r="X290" s="115">
        <v>-3</v>
      </c>
      <c r="Y290" s="115">
        <v>-2</v>
      </c>
      <c r="Z290" s="115">
        <v>-1</v>
      </c>
      <c r="AA290" s="115">
        <v>0</v>
      </c>
      <c r="AB290" s="115">
        <v>1</v>
      </c>
      <c r="AC290" s="115">
        <v>2</v>
      </c>
      <c r="AD290" s="115">
        <v>3</v>
      </c>
      <c r="AE290" s="115">
        <v>4</v>
      </c>
      <c r="AF290" s="115">
        <v>5</v>
      </c>
      <c r="AG290" s="115">
        <v>6</v>
      </c>
      <c r="AH290" s="115">
        <v>7</v>
      </c>
      <c r="AI290" s="115">
        <v>8</v>
      </c>
      <c r="AJ290" s="115">
        <v>9</v>
      </c>
      <c r="AK290" s="115">
        <v>10</v>
      </c>
      <c r="AL290" s="115">
        <v>11</v>
      </c>
      <c r="AM290" s="115">
        <v>12</v>
      </c>
      <c r="AN290" s="115">
        <v>13</v>
      </c>
      <c r="AO290" s="115">
        <v>14</v>
      </c>
      <c r="AP290" s="115">
        <v>15</v>
      </c>
      <c r="AQ290" s="115">
        <v>16</v>
      </c>
      <c r="AR290" s="115">
        <v>17</v>
      </c>
      <c r="AS290" s="115">
        <v>18</v>
      </c>
      <c r="AT290" s="115">
        <v>19</v>
      </c>
      <c r="AU290" s="115">
        <v>20</v>
      </c>
      <c r="AV290" s="115">
        <v>21</v>
      </c>
      <c r="AW290" s="115">
        <v>22</v>
      </c>
      <c r="AX290" s="115">
        <v>23</v>
      </c>
      <c r="AY290" s="115">
        <v>24</v>
      </c>
      <c r="AZ290" s="115">
        <v>25</v>
      </c>
      <c r="BA290" s="115">
        <v>26</v>
      </c>
      <c r="BB290" s="115">
        <v>27</v>
      </c>
      <c r="BC290" s="115">
        <v>28</v>
      </c>
      <c r="BD290" s="115">
        <v>29</v>
      </c>
      <c r="BE290" s="115">
        <v>30</v>
      </c>
      <c r="BF290" s="115">
        <v>31</v>
      </c>
      <c r="BG290" s="115">
        <v>32</v>
      </c>
      <c r="BH290" s="115">
        <v>33</v>
      </c>
      <c r="BI290" s="115">
        <v>34</v>
      </c>
      <c r="BJ290" s="115">
        <v>35</v>
      </c>
      <c r="BK290" s="115">
        <v>36</v>
      </c>
      <c r="BL290" s="115">
        <v>37</v>
      </c>
      <c r="BM290" s="115">
        <v>38</v>
      </c>
      <c r="BN290" s="115">
        <v>39</v>
      </c>
      <c r="BO290" s="115">
        <v>40</v>
      </c>
    </row>
    <row r="291" spans="1:67">
      <c r="A291" s="116" t="s">
        <v>4706</v>
      </c>
      <c r="B291" s="116">
        <v>0</v>
      </c>
      <c r="C291" s="116">
        <v>0</v>
      </c>
      <c r="D291" s="116">
        <v>0</v>
      </c>
      <c r="E291" s="116">
        <v>0</v>
      </c>
      <c r="F291" s="116">
        <v>0</v>
      </c>
      <c r="G291" s="116">
        <v>0</v>
      </c>
      <c r="H291" s="116">
        <v>0</v>
      </c>
      <c r="I291" s="116">
        <v>0</v>
      </c>
      <c r="J291" s="116">
        <v>4</v>
      </c>
      <c r="K291" s="116">
        <v>13</v>
      </c>
      <c r="L291" s="116">
        <v>21</v>
      </c>
      <c r="M291" s="116">
        <v>45</v>
      </c>
      <c r="N291" s="116">
        <v>35</v>
      </c>
      <c r="O291" s="116">
        <v>38</v>
      </c>
      <c r="P291" s="116">
        <v>63</v>
      </c>
      <c r="Q291" s="116">
        <v>70</v>
      </c>
      <c r="R291" s="116">
        <v>100</v>
      </c>
      <c r="S291" s="116">
        <v>122</v>
      </c>
      <c r="T291" s="116">
        <v>128</v>
      </c>
      <c r="U291" s="116">
        <v>150</v>
      </c>
      <c r="V291" s="116">
        <v>279</v>
      </c>
      <c r="W291" s="116">
        <v>262</v>
      </c>
      <c r="X291" s="116">
        <v>265</v>
      </c>
      <c r="Y291" s="116">
        <v>312</v>
      </c>
      <c r="Z291" s="116">
        <v>347</v>
      </c>
      <c r="AA291" s="116">
        <v>402</v>
      </c>
      <c r="AB291" s="116">
        <v>449</v>
      </c>
      <c r="AC291" s="116">
        <v>345</v>
      </c>
      <c r="AD291" s="116">
        <v>315</v>
      </c>
      <c r="AE291" s="116">
        <v>317</v>
      </c>
      <c r="AF291" s="116">
        <v>288</v>
      </c>
      <c r="AG291" s="116">
        <v>348</v>
      </c>
      <c r="AH291" s="116">
        <v>374</v>
      </c>
      <c r="AI291" s="116">
        <v>336</v>
      </c>
      <c r="AJ291" s="116">
        <v>346</v>
      </c>
      <c r="AK291" s="116">
        <v>377</v>
      </c>
      <c r="AL291" s="116">
        <v>374</v>
      </c>
      <c r="AM291" s="116">
        <v>365</v>
      </c>
      <c r="AN291" s="116">
        <v>309</v>
      </c>
      <c r="AO291" s="116">
        <v>251</v>
      </c>
      <c r="AP291" s="116">
        <v>221</v>
      </c>
      <c r="AQ291" s="116">
        <v>191</v>
      </c>
      <c r="AR291" s="116">
        <v>139</v>
      </c>
      <c r="AS291" s="116">
        <v>148</v>
      </c>
      <c r="AT291" s="116">
        <v>110</v>
      </c>
      <c r="AU291" s="116">
        <v>92</v>
      </c>
      <c r="AV291" s="116">
        <v>71</v>
      </c>
      <c r="AW291" s="116">
        <v>72</v>
      </c>
      <c r="AX291" s="116">
        <v>71</v>
      </c>
      <c r="AY291" s="116">
        <v>55</v>
      </c>
      <c r="AZ291" s="116">
        <v>51</v>
      </c>
      <c r="BA291" s="116">
        <v>40</v>
      </c>
      <c r="BB291" s="116">
        <v>28</v>
      </c>
      <c r="BC291" s="116">
        <v>19</v>
      </c>
      <c r="BD291" s="116">
        <v>2</v>
      </c>
      <c r="BE291" s="116">
        <v>0</v>
      </c>
      <c r="BF291" s="116">
        <v>0</v>
      </c>
      <c r="BG291" s="116">
        <v>0</v>
      </c>
      <c r="BH291" s="116">
        <v>0</v>
      </c>
      <c r="BI291" s="116">
        <v>0</v>
      </c>
      <c r="BJ291" s="116">
        <v>0</v>
      </c>
      <c r="BK291" s="116">
        <v>0</v>
      </c>
      <c r="BL291" s="116">
        <v>0</v>
      </c>
      <c r="BM291" s="116">
        <v>0</v>
      </c>
      <c r="BN291" s="116">
        <v>0</v>
      </c>
      <c r="BO291" s="116">
        <v>0</v>
      </c>
    </row>
    <row r="292" spans="1:67">
      <c r="A292" s="117" t="s">
        <v>4707</v>
      </c>
      <c r="B292" s="117">
        <v>0</v>
      </c>
      <c r="C292" s="117">
        <v>0</v>
      </c>
      <c r="D292" s="117">
        <v>0</v>
      </c>
      <c r="E292" s="117">
        <v>0</v>
      </c>
      <c r="F292" s="117">
        <v>0</v>
      </c>
      <c r="G292" s="117">
        <v>0</v>
      </c>
      <c r="H292" s="117">
        <v>0</v>
      </c>
      <c r="I292" s="117">
        <v>0</v>
      </c>
      <c r="J292" s="117">
        <v>0</v>
      </c>
      <c r="K292" s="117">
        <v>0</v>
      </c>
      <c r="L292" s="117">
        <v>0</v>
      </c>
      <c r="M292" s="117">
        <v>24</v>
      </c>
      <c r="N292" s="117">
        <v>24</v>
      </c>
      <c r="O292" s="117">
        <v>48</v>
      </c>
      <c r="P292" s="117">
        <v>48</v>
      </c>
      <c r="Q292" s="117">
        <v>0</v>
      </c>
      <c r="R292" s="117">
        <v>264</v>
      </c>
      <c r="S292" s="117">
        <v>48</v>
      </c>
      <c r="T292" s="117">
        <v>120</v>
      </c>
      <c r="U292" s="117">
        <v>144</v>
      </c>
      <c r="V292" s="117">
        <v>240</v>
      </c>
      <c r="W292" s="117">
        <v>240</v>
      </c>
      <c r="X292" s="117">
        <v>360</v>
      </c>
      <c r="Y292" s="117">
        <v>240</v>
      </c>
      <c r="Z292" s="117">
        <v>168</v>
      </c>
      <c r="AA292" s="117">
        <v>600</v>
      </c>
      <c r="AB292" s="117">
        <v>384</v>
      </c>
      <c r="AC292" s="117">
        <v>360</v>
      </c>
      <c r="AD292" s="117">
        <v>336</v>
      </c>
      <c r="AE292" s="117">
        <v>192</v>
      </c>
      <c r="AF292" s="117">
        <v>312</v>
      </c>
      <c r="AG292" s="117">
        <v>408</v>
      </c>
      <c r="AH292" s="117">
        <v>264</v>
      </c>
      <c r="AI292" s="117">
        <v>552</v>
      </c>
      <c r="AJ292" s="117">
        <v>336</v>
      </c>
      <c r="AK292" s="117">
        <v>360</v>
      </c>
      <c r="AL292" s="117">
        <v>288</v>
      </c>
      <c r="AM292" s="117">
        <v>504</v>
      </c>
      <c r="AN292" s="117">
        <v>384</v>
      </c>
      <c r="AO292" s="117">
        <v>192</v>
      </c>
      <c r="AP292" s="117">
        <v>480</v>
      </c>
      <c r="AQ292" s="117">
        <v>120</v>
      </c>
      <c r="AR292" s="117">
        <v>264</v>
      </c>
      <c r="AS292" s="117">
        <v>312</v>
      </c>
      <c r="AT292" s="117">
        <v>96</v>
      </c>
      <c r="AU292" s="117">
        <v>48</v>
      </c>
      <c r="AV292" s="117">
        <v>0</v>
      </c>
      <c r="AW292" s="117">
        <v>0</v>
      </c>
      <c r="AX292" s="117">
        <v>0</v>
      </c>
      <c r="AY292" s="117">
        <v>0</v>
      </c>
      <c r="AZ292" s="117">
        <v>0</v>
      </c>
      <c r="BA292" s="117">
        <v>0</v>
      </c>
      <c r="BB292" s="117">
        <v>0</v>
      </c>
      <c r="BC292" s="117">
        <v>0</v>
      </c>
      <c r="BD292" s="117">
        <v>0</v>
      </c>
      <c r="BE292" s="117">
        <v>0</v>
      </c>
      <c r="BF292" s="117">
        <v>0</v>
      </c>
      <c r="BG292" s="117">
        <v>0</v>
      </c>
      <c r="BH292" s="117">
        <v>0</v>
      </c>
      <c r="BI292" s="117">
        <v>0</v>
      </c>
      <c r="BJ292" s="117">
        <v>0</v>
      </c>
      <c r="BK292" s="117">
        <v>0</v>
      </c>
      <c r="BL292" s="117">
        <v>0</v>
      </c>
      <c r="BM292" s="117">
        <v>0</v>
      </c>
      <c r="BN292" s="117">
        <v>0</v>
      </c>
      <c r="BO292" s="117">
        <v>0</v>
      </c>
    </row>
    <row r="293" spans="1:67">
      <c r="A293" s="117" t="s">
        <v>4708</v>
      </c>
      <c r="B293" s="118">
        <v>0</v>
      </c>
      <c r="C293" s="118">
        <v>0</v>
      </c>
      <c r="D293" s="118">
        <v>0</v>
      </c>
      <c r="E293" s="118">
        <v>0</v>
      </c>
      <c r="F293" s="118">
        <v>0</v>
      </c>
      <c r="G293" s="118">
        <v>0</v>
      </c>
      <c r="H293" s="118">
        <v>0</v>
      </c>
      <c r="I293" s="118">
        <v>0</v>
      </c>
      <c r="J293" s="118">
        <v>0</v>
      </c>
      <c r="K293" s="118">
        <v>0.18</v>
      </c>
      <c r="L293" s="118">
        <v>0</v>
      </c>
      <c r="M293" s="118">
        <v>0.81100000000000005</v>
      </c>
      <c r="N293" s="118">
        <v>0.59499999999999997</v>
      </c>
      <c r="O293" s="118">
        <v>1.621</v>
      </c>
      <c r="P293" s="118">
        <v>2.3889999999999998</v>
      </c>
      <c r="Q293" s="118">
        <v>3.3050000000000002</v>
      </c>
      <c r="R293" s="118">
        <v>2.6840000000000002</v>
      </c>
      <c r="S293" s="118">
        <v>6.4870000000000001</v>
      </c>
      <c r="T293" s="118">
        <v>5.7919999999999998</v>
      </c>
      <c r="U293" s="118">
        <v>5.2460000000000004</v>
      </c>
      <c r="V293" s="118">
        <v>13.137</v>
      </c>
      <c r="W293" s="118">
        <v>7.6390000000000002</v>
      </c>
      <c r="X293" s="118">
        <v>15.093</v>
      </c>
      <c r="Y293" s="118">
        <v>12.782</v>
      </c>
      <c r="Z293" s="118">
        <v>18.731999999999999</v>
      </c>
      <c r="AA293" s="118">
        <v>16.850000000000001</v>
      </c>
      <c r="AB293" s="118">
        <v>25.164000000000001</v>
      </c>
      <c r="AC293" s="118">
        <v>21.184000000000001</v>
      </c>
      <c r="AD293" s="118">
        <v>31.911999999999999</v>
      </c>
      <c r="AE293" s="118">
        <v>27.652000000000001</v>
      </c>
      <c r="AF293" s="118">
        <v>33.209000000000003</v>
      </c>
      <c r="AG293" s="118">
        <v>25.931999999999999</v>
      </c>
      <c r="AH293" s="118">
        <v>31.681999999999999</v>
      </c>
      <c r="AI293" s="118">
        <v>40.603999999999999</v>
      </c>
      <c r="AJ293" s="118">
        <v>40.640999999999998</v>
      </c>
      <c r="AK293" s="118">
        <v>45.878</v>
      </c>
      <c r="AL293" s="118">
        <v>47.104999999999997</v>
      </c>
      <c r="AM293" s="118">
        <v>64.558000000000007</v>
      </c>
      <c r="AN293" s="118">
        <v>53.139000000000003</v>
      </c>
      <c r="AO293" s="118">
        <v>60.027000000000001</v>
      </c>
      <c r="AP293" s="118">
        <v>58.640999999999998</v>
      </c>
      <c r="AQ293" s="118">
        <v>49.515999999999998</v>
      </c>
      <c r="AR293" s="118">
        <v>49.616999999999997</v>
      </c>
      <c r="AS293" s="118">
        <v>53.103000000000002</v>
      </c>
      <c r="AT293" s="118">
        <v>52.186</v>
      </c>
      <c r="AU293" s="118">
        <v>38.368000000000002</v>
      </c>
      <c r="AV293" s="118">
        <v>37.284999999999997</v>
      </c>
      <c r="AW293" s="118">
        <v>38.738999999999997</v>
      </c>
      <c r="AX293" s="118">
        <v>37.945</v>
      </c>
      <c r="AY293" s="118">
        <v>32.110999999999997</v>
      </c>
      <c r="AZ293" s="118">
        <v>33.182000000000002</v>
      </c>
      <c r="BA293" s="118">
        <v>26.132000000000001</v>
      </c>
      <c r="BB293" s="118">
        <v>17.733000000000001</v>
      </c>
      <c r="BC293" s="118">
        <v>14.012</v>
      </c>
      <c r="BD293" s="118">
        <v>1.099</v>
      </c>
      <c r="BE293" s="118">
        <v>0</v>
      </c>
      <c r="BF293" s="118">
        <v>0</v>
      </c>
      <c r="BG293" s="118">
        <v>0</v>
      </c>
      <c r="BH293" s="118">
        <v>0</v>
      </c>
      <c r="BI293" s="118">
        <v>0</v>
      </c>
      <c r="BJ293" s="118">
        <v>0</v>
      </c>
      <c r="BK293" s="118">
        <v>0</v>
      </c>
      <c r="BL293" s="118">
        <v>0</v>
      </c>
      <c r="BM293" s="118">
        <v>0</v>
      </c>
      <c r="BN293" s="118">
        <v>0</v>
      </c>
      <c r="BO293" s="118">
        <v>0</v>
      </c>
    </row>
    <row r="294" spans="1:67">
      <c r="A294" s="117" t="s">
        <v>4709</v>
      </c>
      <c r="B294" s="118">
        <v>0</v>
      </c>
      <c r="C294" s="118">
        <v>0</v>
      </c>
      <c r="D294" s="118">
        <v>0</v>
      </c>
      <c r="E294" s="118">
        <v>0</v>
      </c>
      <c r="F294" s="118">
        <v>0</v>
      </c>
      <c r="G294" s="118">
        <v>0</v>
      </c>
      <c r="H294" s="118">
        <v>0</v>
      </c>
      <c r="I294" s="118">
        <v>0</v>
      </c>
      <c r="J294" s="118">
        <v>0</v>
      </c>
      <c r="K294" s="118">
        <v>0.29499999999999998</v>
      </c>
      <c r="L294" s="118">
        <v>0</v>
      </c>
      <c r="M294" s="118">
        <v>1.3380000000000001</v>
      </c>
      <c r="N294" s="118">
        <v>0.73699999999999999</v>
      </c>
      <c r="O294" s="118">
        <v>2.4790000000000001</v>
      </c>
      <c r="P294" s="118">
        <v>2.3690000000000002</v>
      </c>
      <c r="Q294" s="118">
        <v>2.673</v>
      </c>
      <c r="R294" s="118">
        <v>3.1539999999999999</v>
      </c>
      <c r="S294" s="118">
        <v>5.577</v>
      </c>
      <c r="T294" s="118">
        <v>4.3760000000000003</v>
      </c>
      <c r="U294" s="118">
        <v>3.2429999999999999</v>
      </c>
      <c r="V294" s="118">
        <v>9.7490000000000006</v>
      </c>
      <c r="W294" s="118">
        <v>5.5309999999999997</v>
      </c>
      <c r="X294" s="118">
        <v>11.316000000000001</v>
      </c>
      <c r="Y294" s="118">
        <v>9.0419999999999998</v>
      </c>
      <c r="Z294" s="118">
        <v>15.545999999999999</v>
      </c>
      <c r="AA294" s="118">
        <v>10.209</v>
      </c>
      <c r="AB294" s="118">
        <v>18.751999999999999</v>
      </c>
      <c r="AC294" s="118">
        <v>14.94</v>
      </c>
      <c r="AD294" s="118">
        <v>21.879000000000001</v>
      </c>
      <c r="AE294" s="118">
        <v>14.555</v>
      </c>
      <c r="AF294" s="118">
        <v>20.783999999999999</v>
      </c>
      <c r="AG294" s="118">
        <v>20.094999999999999</v>
      </c>
      <c r="AH294" s="118">
        <v>19.637</v>
      </c>
      <c r="AI294" s="118">
        <v>27.006</v>
      </c>
      <c r="AJ294" s="118">
        <v>28.704999999999998</v>
      </c>
      <c r="AK294" s="118">
        <v>30.548999999999999</v>
      </c>
      <c r="AL294" s="118">
        <v>26.937999999999999</v>
      </c>
      <c r="AM294" s="118">
        <v>34.999000000000002</v>
      </c>
      <c r="AN294" s="118">
        <v>27.126999999999999</v>
      </c>
      <c r="AO294" s="118">
        <v>26.492000000000001</v>
      </c>
      <c r="AP294" s="118">
        <v>30.366</v>
      </c>
      <c r="AQ294" s="118">
        <v>21.786999999999999</v>
      </c>
      <c r="AR294" s="118">
        <v>20.196999999999999</v>
      </c>
      <c r="AS294" s="118">
        <v>18.782</v>
      </c>
      <c r="AT294" s="118">
        <v>17.030999999999999</v>
      </c>
      <c r="AU294" s="118">
        <v>13.241</v>
      </c>
      <c r="AV294" s="118">
        <v>10.743</v>
      </c>
      <c r="AW294" s="118">
        <v>9.5609999999999999</v>
      </c>
      <c r="AX294" s="118">
        <v>7.8029999999999999</v>
      </c>
      <c r="AY294" s="118">
        <v>5.5579999999999998</v>
      </c>
      <c r="AZ294" s="118">
        <v>5.532</v>
      </c>
      <c r="BA294" s="118">
        <v>2.7839999999999998</v>
      </c>
      <c r="BB294" s="118">
        <v>0.91300000000000003</v>
      </c>
      <c r="BC294" s="118">
        <v>0.67200000000000004</v>
      </c>
      <c r="BD294" s="118">
        <v>0</v>
      </c>
      <c r="BE294" s="118">
        <v>0</v>
      </c>
      <c r="BF294" s="118">
        <v>0</v>
      </c>
      <c r="BG294" s="118">
        <v>0</v>
      </c>
      <c r="BH294" s="118">
        <v>0</v>
      </c>
      <c r="BI294" s="118">
        <v>0</v>
      </c>
      <c r="BJ294" s="118">
        <v>0</v>
      </c>
      <c r="BK294" s="118">
        <v>0</v>
      </c>
      <c r="BL294" s="118">
        <v>0</v>
      </c>
      <c r="BM294" s="118">
        <v>0</v>
      </c>
      <c r="BN294" s="118">
        <v>0</v>
      </c>
      <c r="BO294" s="118">
        <v>0</v>
      </c>
    </row>
    <row r="295" spans="1:67">
      <c r="A295" s="117" t="s">
        <v>4710</v>
      </c>
      <c r="B295" s="118">
        <v>0</v>
      </c>
      <c r="C295" s="118">
        <v>0</v>
      </c>
      <c r="D295" s="118">
        <v>0</v>
      </c>
      <c r="E295" s="118">
        <v>0</v>
      </c>
      <c r="F295" s="118">
        <v>0</v>
      </c>
      <c r="G295" s="118">
        <v>0</v>
      </c>
      <c r="H295" s="118">
        <v>0</v>
      </c>
      <c r="I295" s="118">
        <v>0</v>
      </c>
      <c r="J295" s="118">
        <v>0</v>
      </c>
      <c r="K295" s="118">
        <v>0.38900000000000001</v>
      </c>
      <c r="L295" s="118">
        <v>0</v>
      </c>
      <c r="M295" s="118">
        <v>1.796</v>
      </c>
      <c r="N295" s="118">
        <v>0.90600000000000003</v>
      </c>
      <c r="O295" s="118">
        <v>4.298</v>
      </c>
      <c r="P295" s="118">
        <v>4.8719999999999999</v>
      </c>
      <c r="Q295" s="118">
        <v>8.2129999999999992</v>
      </c>
      <c r="R295" s="118">
        <v>6.2610000000000001</v>
      </c>
      <c r="S295" s="118">
        <v>13.305</v>
      </c>
      <c r="T295" s="118">
        <v>12.353</v>
      </c>
      <c r="U295" s="118">
        <v>10.898</v>
      </c>
      <c r="V295" s="118">
        <v>26.795000000000002</v>
      </c>
      <c r="W295" s="118">
        <v>13.76</v>
      </c>
      <c r="X295" s="118">
        <v>27.687999999999999</v>
      </c>
      <c r="Y295" s="118">
        <v>21.151</v>
      </c>
      <c r="Z295" s="118">
        <v>30.17</v>
      </c>
      <c r="AA295" s="118">
        <v>26.713000000000001</v>
      </c>
      <c r="AB295" s="118">
        <v>39.878999999999998</v>
      </c>
      <c r="AC295" s="118">
        <v>30.631</v>
      </c>
      <c r="AD295" s="118">
        <v>42.993000000000002</v>
      </c>
      <c r="AE295" s="118">
        <v>35.078000000000003</v>
      </c>
      <c r="AF295" s="118">
        <v>34.130000000000003</v>
      </c>
      <c r="AG295" s="118">
        <v>26.492999999999999</v>
      </c>
      <c r="AH295" s="118">
        <v>28.881</v>
      </c>
      <c r="AI295" s="118">
        <v>39.040999999999997</v>
      </c>
      <c r="AJ295" s="118">
        <v>29.812000000000001</v>
      </c>
      <c r="AK295" s="118">
        <v>31.46</v>
      </c>
      <c r="AL295" s="118">
        <v>29.812000000000001</v>
      </c>
      <c r="AM295" s="118">
        <v>42.715000000000003</v>
      </c>
      <c r="AN295" s="118">
        <v>30.241</v>
      </c>
      <c r="AO295" s="118">
        <v>37.340000000000003</v>
      </c>
      <c r="AP295" s="118">
        <v>33.405999999999999</v>
      </c>
      <c r="AQ295" s="118">
        <v>24.475999999999999</v>
      </c>
      <c r="AR295" s="118">
        <v>26.695</v>
      </c>
      <c r="AS295" s="118">
        <v>31.463000000000001</v>
      </c>
      <c r="AT295" s="118">
        <v>29.815999999999999</v>
      </c>
      <c r="AU295" s="118">
        <v>24.297999999999998</v>
      </c>
      <c r="AV295" s="118">
        <v>20.282</v>
      </c>
      <c r="AW295" s="118">
        <v>21.782</v>
      </c>
      <c r="AX295" s="118">
        <v>21.074000000000002</v>
      </c>
      <c r="AY295" s="118">
        <v>18.966999999999999</v>
      </c>
      <c r="AZ295" s="118">
        <v>18.795000000000002</v>
      </c>
      <c r="BA295" s="118">
        <v>14.298999999999999</v>
      </c>
      <c r="BB295" s="118">
        <v>9.7050000000000001</v>
      </c>
      <c r="BC295" s="118">
        <v>8.7420000000000009</v>
      </c>
      <c r="BD295" s="118">
        <v>0.70299999999999996</v>
      </c>
      <c r="BE295" s="118">
        <v>0</v>
      </c>
      <c r="BF295" s="118">
        <v>0</v>
      </c>
      <c r="BG295" s="118">
        <v>0</v>
      </c>
      <c r="BH295" s="118">
        <v>0</v>
      </c>
      <c r="BI295" s="118">
        <v>0</v>
      </c>
      <c r="BJ295" s="118">
        <v>0</v>
      </c>
      <c r="BK295" s="118">
        <v>0</v>
      </c>
      <c r="BL295" s="118">
        <v>0</v>
      </c>
      <c r="BM295" s="118">
        <v>0</v>
      </c>
      <c r="BN295" s="118">
        <v>0</v>
      </c>
      <c r="BO295" s="118">
        <v>0</v>
      </c>
    </row>
    <row r="296" spans="1:67">
      <c r="A296" s="117" t="s">
        <v>4711</v>
      </c>
      <c r="B296" s="118">
        <v>0</v>
      </c>
      <c r="C296" s="118">
        <v>0</v>
      </c>
      <c r="D296" s="118">
        <v>0</v>
      </c>
      <c r="E296" s="118">
        <v>0</v>
      </c>
      <c r="F296" s="118">
        <v>0</v>
      </c>
      <c r="G296" s="118">
        <v>0</v>
      </c>
      <c r="H296" s="118">
        <v>0</v>
      </c>
      <c r="I296" s="118">
        <v>0</v>
      </c>
      <c r="J296" s="118">
        <v>0</v>
      </c>
      <c r="K296" s="118">
        <v>0</v>
      </c>
      <c r="L296" s="118">
        <v>0</v>
      </c>
      <c r="M296" s="118">
        <v>0.22800000000000001</v>
      </c>
      <c r="N296" s="118">
        <v>0</v>
      </c>
      <c r="O296" s="118">
        <v>0.87</v>
      </c>
      <c r="P296" s="118">
        <v>0.83899999999999997</v>
      </c>
      <c r="Q296" s="118">
        <v>3.1829999999999998</v>
      </c>
      <c r="R296" s="118">
        <v>1.3939999999999999</v>
      </c>
      <c r="S296" s="118">
        <v>3.4249999999999998</v>
      </c>
      <c r="T296" s="118">
        <v>3.2690000000000001</v>
      </c>
      <c r="U296" s="118">
        <v>3.605</v>
      </c>
      <c r="V296" s="118">
        <v>10.176</v>
      </c>
      <c r="W296" s="118">
        <v>3.7090000000000001</v>
      </c>
      <c r="X296" s="118">
        <v>9.5</v>
      </c>
      <c r="Y296" s="118">
        <v>5.2910000000000004</v>
      </c>
      <c r="Z296" s="118">
        <v>8.1050000000000004</v>
      </c>
      <c r="AA296" s="118">
        <v>9.3949999999999996</v>
      </c>
      <c r="AB296" s="118">
        <v>12.366</v>
      </c>
      <c r="AC296" s="118">
        <v>11.984</v>
      </c>
      <c r="AD296" s="118">
        <v>16.864000000000001</v>
      </c>
      <c r="AE296" s="118">
        <v>16.132000000000001</v>
      </c>
      <c r="AF296" s="118">
        <v>15.781000000000001</v>
      </c>
      <c r="AG296" s="118">
        <v>11.794</v>
      </c>
      <c r="AH296" s="118">
        <v>13.704000000000001</v>
      </c>
      <c r="AI296" s="118">
        <v>18.355</v>
      </c>
      <c r="AJ296" s="118">
        <v>13.005000000000001</v>
      </c>
      <c r="AK296" s="118">
        <v>10.617000000000001</v>
      </c>
      <c r="AL296" s="118">
        <v>14.654</v>
      </c>
      <c r="AM296" s="118">
        <v>18.759</v>
      </c>
      <c r="AN296" s="118">
        <v>19.992999999999999</v>
      </c>
      <c r="AO296" s="118">
        <v>24.030999999999999</v>
      </c>
      <c r="AP296" s="118">
        <v>17.274999999999999</v>
      </c>
      <c r="AQ296" s="118">
        <v>17.579000000000001</v>
      </c>
      <c r="AR296" s="118">
        <v>15.398999999999999</v>
      </c>
      <c r="AS296" s="118">
        <v>18.468</v>
      </c>
      <c r="AT296" s="118">
        <v>22.355</v>
      </c>
      <c r="AU296" s="118">
        <v>18.866</v>
      </c>
      <c r="AV296" s="118">
        <v>14.375</v>
      </c>
      <c r="AW296" s="118">
        <v>17.302</v>
      </c>
      <c r="AX296" s="118">
        <v>18.963000000000001</v>
      </c>
      <c r="AY296" s="118">
        <v>15.824999999999999</v>
      </c>
      <c r="AZ296" s="118">
        <v>14.965999999999999</v>
      </c>
      <c r="BA296" s="118">
        <v>14.385999999999999</v>
      </c>
      <c r="BB296" s="118">
        <v>12.877000000000001</v>
      </c>
      <c r="BC296" s="118">
        <v>8.7560000000000002</v>
      </c>
      <c r="BD296" s="118">
        <v>1.363</v>
      </c>
      <c r="BE296" s="118">
        <v>0</v>
      </c>
      <c r="BF296" s="118">
        <v>0</v>
      </c>
      <c r="BG296" s="118">
        <v>0</v>
      </c>
      <c r="BH296" s="118">
        <v>0</v>
      </c>
      <c r="BI296" s="118">
        <v>0</v>
      </c>
      <c r="BJ296" s="118">
        <v>0</v>
      </c>
      <c r="BK296" s="118">
        <v>0</v>
      </c>
      <c r="BL296" s="118">
        <v>0</v>
      </c>
      <c r="BM296" s="118">
        <v>0</v>
      </c>
      <c r="BN296" s="118">
        <v>0</v>
      </c>
      <c r="BO296" s="118">
        <v>0</v>
      </c>
    </row>
    <row r="297" spans="1:67">
      <c r="A297" s="119" t="s">
        <v>4712</v>
      </c>
      <c r="B297" s="120">
        <v>0</v>
      </c>
      <c r="C297" s="120">
        <v>0</v>
      </c>
      <c r="D297" s="120">
        <v>0</v>
      </c>
      <c r="E297" s="120">
        <v>0</v>
      </c>
      <c r="F297" s="120">
        <v>0</v>
      </c>
      <c r="G297" s="120">
        <v>0</v>
      </c>
      <c r="H297" s="120">
        <v>0</v>
      </c>
      <c r="I297" s="120">
        <v>0</v>
      </c>
      <c r="J297" s="120">
        <v>0</v>
      </c>
      <c r="K297" s="120">
        <v>0</v>
      </c>
      <c r="L297" s="120">
        <v>0</v>
      </c>
      <c r="M297" s="120">
        <v>0.23100000000000001</v>
      </c>
      <c r="N297" s="120">
        <v>0</v>
      </c>
      <c r="O297" s="120">
        <v>0.875</v>
      </c>
      <c r="P297" s="120">
        <v>0.68799999999999994</v>
      </c>
      <c r="Q297" s="120">
        <v>1.538</v>
      </c>
      <c r="R297" s="120">
        <v>1.1220000000000001</v>
      </c>
      <c r="S297" s="120">
        <v>1.7330000000000001</v>
      </c>
      <c r="T297" s="120">
        <v>1.2509999999999999</v>
      </c>
      <c r="U297" s="120">
        <v>1.6759999999999999</v>
      </c>
      <c r="V297" s="120">
        <v>3.5169999999999999</v>
      </c>
      <c r="W297" s="120">
        <v>1.103</v>
      </c>
      <c r="X297" s="120">
        <v>3.33</v>
      </c>
      <c r="Y297" s="120">
        <v>2.427</v>
      </c>
      <c r="Z297" s="120">
        <v>2.944</v>
      </c>
      <c r="AA297" s="120">
        <v>2.8780000000000001</v>
      </c>
      <c r="AB297" s="120">
        <v>6.1840000000000002</v>
      </c>
      <c r="AC297" s="120">
        <v>3.09</v>
      </c>
      <c r="AD297" s="120">
        <v>6.5510000000000002</v>
      </c>
      <c r="AE297" s="120">
        <v>4.6239999999999997</v>
      </c>
      <c r="AF297" s="120">
        <v>5.6859999999999999</v>
      </c>
      <c r="AG297" s="120">
        <v>4.4240000000000004</v>
      </c>
      <c r="AH297" s="120">
        <v>3.68</v>
      </c>
      <c r="AI297" s="120">
        <v>4.5880000000000001</v>
      </c>
      <c r="AJ297" s="120">
        <v>2.7930000000000001</v>
      </c>
      <c r="AK297" s="120">
        <v>3.94</v>
      </c>
      <c r="AL297" s="120">
        <v>3.0409999999999999</v>
      </c>
      <c r="AM297" s="120">
        <v>2.7210000000000001</v>
      </c>
      <c r="AN297" s="120">
        <v>3.4049999999999998</v>
      </c>
      <c r="AO297" s="120">
        <v>1.5860000000000001</v>
      </c>
      <c r="AP297" s="120">
        <v>1.6319999999999999</v>
      </c>
      <c r="AQ297" s="120">
        <v>1.147</v>
      </c>
      <c r="AR297" s="120">
        <v>1.6579999999999999</v>
      </c>
      <c r="AS297" s="120">
        <v>0.63</v>
      </c>
      <c r="AT297" s="120">
        <v>0.95099999999999996</v>
      </c>
      <c r="AU297" s="120">
        <v>1.0720000000000001</v>
      </c>
      <c r="AV297" s="120">
        <v>0.31</v>
      </c>
      <c r="AW297" s="120">
        <v>0.78500000000000003</v>
      </c>
      <c r="AX297" s="120">
        <v>0.626</v>
      </c>
      <c r="AY297" s="120">
        <v>0.92700000000000005</v>
      </c>
      <c r="AZ297" s="120">
        <v>1.2430000000000001</v>
      </c>
      <c r="BA297" s="120">
        <v>0.47699999999999998</v>
      </c>
      <c r="BB297" s="120">
        <v>0.30499999999999999</v>
      </c>
      <c r="BC297" s="120">
        <v>0</v>
      </c>
      <c r="BD297" s="120">
        <v>0</v>
      </c>
      <c r="BE297" s="120">
        <v>0</v>
      </c>
      <c r="BF297" s="120">
        <v>0</v>
      </c>
      <c r="BG297" s="120">
        <v>0</v>
      </c>
      <c r="BH297" s="120">
        <v>0</v>
      </c>
      <c r="BI297" s="120">
        <v>0</v>
      </c>
      <c r="BJ297" s="120">
        <v>0</v>
      </c>
      <c r="BK297" s="120">
        <v>0</v>
      </c>
      <c r="BL297" s="120">
        <v>0</v>
      </c>
      <c r="BM297" s="120">
        <v>0</v>
      </c>
      <c r="BN297" s="120">
        <v>0</v>
      </c>
      <c r="BO297" s="120">
        <v>0</v>
      </c>
    </row>
    <row r="299" spans="1:67">
      <c r="A299" s="110" t="s">
        <v>4544</v>
      </c>
      <c r="B299" s="111" t="s">
        <v>4741</v>
      </c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  <c r="BI299" s="112"/>
      <c r="BJ299" s="112"/>
      <c r="BK299" s="112"/>
      <c r="BL299" s="112"/>
      <c r="BM299" s="112"/>
      <c r="BN299" s="112"/>
      <c r="BO299" s="112"/>
    </row>
    <row r="300" spans="1:67">
      <c r="A300" s="113" t="s">
        <v>4210</v>
      </c>
      <c r="B300" s="114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/>
      <c r="BF300" s="112"/>
      <c r="BG300" s="112"/>
      <c r="BH300" s="112"/>
      <c r="BI300" s="112"/>
      <c r="BJ300" s="112"/>
      <c r="BK300" s="112"/>
      <c r="BL300" s="112"/>
      <c r="BM300" s="112"/>
      <c r="BN300" s="112"/>
      <c r="BO300" s="112"/>
    </row>
    <row r="301" spans="1:67">
      <c r="A301" s="115" t="s">
        <v>4705</v>
      </c>
      <c r="B301" s="115">
        <v>-25</v>
      </c>
      <c r="C301" s="115">
        <v>-24</v>
      </c>
      <c r="D301" s="115">
        <v>-23</v>
      </c>
      <c r="E301" s="115">
        <v>-22</v>
      </c>
      <c r="F301" s="115">
        <v>-21</v>
      </c>
      <c r="G301" s="115">
        <v>-20</v>
      </c>
      <c r="H301" s="115">
        <v>-19</v>
      </c>
      <c r="I301" s="115">
        <v>-18</v>
      </c>
      <c r="J301" s="115">
        <v>-17</v>
      </c>
      <c r="K301" s="115">
        <v>-16</v>
      </c>
      <c r="L301" s="115">
        <v>-15</v>
      </c>
      <c r="M301" s="115">
        <v>-14</v>
      </c>
      <c r="N301" s="115">
        <v>-13</v>
      </c>
      <c r="O301" s="115">
        <v>-12</v>
      </c>
      <c r="P301" s="115">
        <v>-11</v>
      </c>
      <c r="Q301" s="115">
        <v>-10</v>
      </c>
      <c r="R301" s="115">
        <v>-9</v>
      </c>
      <c r="S301" s="115">
        <v>-8</v>
      </c>
      <c r="T301" s="115">
        <v>-7</v>
      </c>
      <c r="U301" s="115">
        <v>-6</v>
      </c>
      <c r="V301" s="115">
        <v>-5</v>
      </c>
      <c r="W301" s="115">
        <v>-4</v>
      </c>
      <c r="X301" s="115">
        <v>-3</v>
      </c>
      <c r="Y301" s="115">
        <v>-2</v>
      </c>
      <c r="Z301" s="115">
        <v>-1</v>
      </c>
      <c r="AA301" s="115">
        <v>0</v>
      </c>
      <c r="AB301" s="115">
        <v>1</v>
      </c>
      <c r="AC301" s="115">
        <v>2</v>
      </c>
      <c r="AD301" s="115">
        <v>3</v>
      </c>
      <c r="AE301" s="115">
        <v>4</v>
      </c>
      <c r="AF301" s="115">
        <v>5</v>
      </c>
      <c r="AG301" s="115">
        <v>6</v>
      </c>
      <c r="AH301" s="115">
        <v>7</v>
      </c>
      <c r="AI301" s="115">
        <v>8</v>
      </c>
      <c r="AJ301" s="115">
        <v>9</v>
      </c>
      <c r="AK301" s="115">
        <v>10</v>
      </c>
      <c r="AL301" s="115">
        <v>11</v>
      </c>
      <c r="AM301" s="115">
        <v>12</v>
      </c>
      <c r="AN301" s="115">
        <v>13</v>
      </c>
      <c r="AO301" s="115">
        <v>14</v>
      </c>
      <c r="AP301" s="115">
        <v>15</v>
      </c>
      <c r="AQ301" s="115">
        <v>16</v>
      </c>
      <c r="AR301" s="115">
        <v>17</v>
      </c>
      <c r="AS301" s="115">
        <v>18</v>
      </c>
      <c r="AT301" s="115">
        <v>19</v>
      </c>
      <c r="AU301" s="115">
        <v>20</v>
      </c>
      <c r="AV301" s="115">
        <v>21</v>
      </c>
      <c r="AW301" s="115">
        <v>22</v>
      </c>
      <c r="AX301" s="115">
        <v>23</v>
      </c>
      <c r="AY301" s="115">
        <v>24</v>
      </c>
      <c r="AZ301" s="115">
        <v>25</v>
      </c>
      <c r="BA301" s="115">
        <v>26</v>
      </c>
      <c r="BB301" s="115">
        <v>27</v>
      </c>
      <c r="BC301" s="115">
        <v>28</v>
      </c>
      <c r="BD301" s="115">
        <v>29</v>
      </c>
      <c r="BE301" s="115">
        <v>30</v>
      </c>
      <c r="BF301" s="115">
        <v>31</v>
      </c>
      <c r="BG301" s="115">
        <v>32</v>
      </c>
      <c r="BH301" s="115">
        <v>33</v>
      </c>
      <c r="BI301" s="115">
        <v>34</v>
      </c>
      <c r="BJ301" s="115">
        <v>35</v>
      </c>
      <c r="BK301" s="115">
        <v>36</v>
      </c>
      <c r="BL301" s="115">
        <v>37</v>
      </c>
      <c r="BM301" s="115">
        <v>38</v>
      </c>
      <c r="BN301" s="115">
        <v>39</v>
      </c>
      <c r="BO301" s="115">
        <v>40</v>
      </c>
    </row>
    <row r="302" spans="1:67">
      <c r="A302" s="116" t="s">
        <v>4706</v>
      </c>
      <c r="B302" s="116">
        <v>0</v>
      </c>
      <c r="C302" s="116">
        <v>0</v>
      </c>
      <c r="D302" s="116">
        <v>0</v>
      </c>
      <c r="E302" s="116">
        <v>0</v>
      </c>
      <c r="F302" s="116">
        <v>0</v>
      </c>
      <c r="G302" s="116">
        <v>0</v>
      </c>
      <c r="H302" s="116">
        <v>0</v>
      </c>
      <c r="I302" s="116">
        <v>0</v>
      </c>
      <c r="J302" s="116">
        <v>0</v>
      </c>
      <c r="K302" s="116">
        <v>0</v>
      </c>
      <c r="L302" s="116">
        <v>0</v>
      </c>
      <c r="M302" s="116">
        <v>0</v>
      </c>
      <c r="N302" s="116">
        <v>0</v>
      </c>
      <c r="O302" s="116">
        <v>0</v>
      </c>
      <c r="P302" s="116">
        <v>0</v>
      </c>
      <c r="Q302" s="116">
        <v>4</v>
      </c>
      <c r="R302" s="116">
        <v>18</v>
      </c>
      <c r="S302" s="116">
        <v>34</v>
      </c>
      <c r="T302" s="116">
        <v>65</v>
      </c>
      <c r="U302" s="116">
        <v>56</v>
      </c>
      <c r="V302" s="116">
        <v>72</v>
      </c>
      <c r="W302" s="116">
        <v>93</v>
      </c>
      <c r="X302" s="116">
        <v>123</v>
      </c>
      <c r="Y302" s="116">
        <v>184</v>
      </c>
      <c r="Z302" s="116">
        <v>228</v>
      </c>
      <c r="AA302" s="116">
        <v>309</v>
      </c>
      <c r="AB302" s="116">
        <v>338</v>
      </c>
      <c r="AC302" s="116">
        <v>330</v>
      </c>
      <c r="AD302" s="116">
        <v>369</v>
      </c>
      <c r="AE302" s="116">
        <v>352</v>
      </c>
      <c r="AF302" s="116">
        <v>335</v>
      </c>
      <c r="AG302" s="116">
        <v>341</v>
      </c>
      <c r="AH302" s="116">
        <v>335</v>
      </c>
      <c r="AI302" s="116">
        <v>289</v>
      </c>
      <c r="AJ302" s="116">
        <v>279</v>
      </c>
      <c r="AK302" s="116">
        <v>322</v>
      </c>
      <c r="AL302" s="116">
        <v>325</v>
      </c>
      <c r="AM302" s="116">
        <v>350</v>
      </c>
      <c r="AN302" s="116">
        <v>349</v>
      </c>
      <c r="AO302" s="116">
        <v>391</v>
      </c>
      <c r="AP302" s="116">
        <v>336</v>
      </c>
      <c r="AQ302" s="116">
        <v>330</v>
      </c>
      <c r="AR302" s="116">
        <v>301</v>
      </c>
      <c r="AS302" s="116">
        <v>284</v>
      </c>
      <c r="AT302" s="116">
        <v>256</v>
      </c>
      <c r="AU302" s="116">
        <v>233</v>
      </c>
      <c r="AV302" s="116">
        <v>200</v>
      </c>
      <c r="AW302" s="116">
        <v>168</v>
      </c>
      <c r="AX302" s="116">
        <v>144</v>
      </c>
      <c r="AY302" s="116">
        <v>138</v>
      </c>
      <c r="AZ302" s="116">
        <v>127</v>
      </c>
      <c r="BA302" s="116">
        <v>118</v>
      </c>
      <c r="BB302" s="116">
        <v>92</v>
      </c>
      <c r="BC302" s="116">
        <v>51</v>
      </c>
      <c r="BD302" s="116">
        <v>38</v>
      </c>
      <c r="BE302" s="116">
        <v>29</v>
      </c>
      <c r="BF302" s="116">
        <v>12</v>
      </c>
      <c r="BG302" s="116">
        <v>8</v>
      </c>
      <c r="BH302" s="116">
        <v>2</v>
      </c>
      <c r="BI302" s="116">
        <v>2</v>
      </c>
      <c r="BJ302" s="116">
        <v>0</v>
      </c>
      <c r="BK302" s="116">
        <v>0</v>
      </c>
      <c r="BL302" s="116">
        <v>0</v>
      </c>
      <c r="BM302" s="116">
        <v>0</v>
      </c>
      <c r="BN302" s="116">
        <v>0</v>
      </c>
      <c r="BO302" s="116">
        <v>0</v>
      </c>
    </row>
    <row r="303" spans="1:67">
      <c r="A303" s="117" t="s">
        <v>4707</v>
      </c>
      <c r="B303" s="117">
        <v>0</v>
      </c>
      <c r="C303" s="117">
        <v>0</v>
      </c>
      <c r="D303" s="117">
        <v>0</v>
      </c>
      <c r="E303" s="117">
        <v>0</v>
      </c>
      <c r="F303" s="117">
        <v>0</v>
      </c>
      <c r="G303" s="117">
        <v>0</v>
      </c>
      <c r="H303" s="117">
        <v>0</v>
      </c>
      <c r="I303" s="117">
        <v>0</v>
      </c>
      <c r="J303" s="117">
        <v>0</v>
      </c>
      <c r="K303" s="117">
        <v>0</v>
      </c>
      <c r="L303" s="117">
        <v>0</v>
      </c>
      <c r="M303" s="117">
        <v>0</v>
      </c>
      <c r="N303" s="117">
        <v>0</v>
      </c>
      <c r="O303" s="117">
        <v>0</v>
      </c>
      <c r="P303" s="117">
        <v>0</v>
      </c>
      <c r="Q303" s="117">
        <v>0</v>
      </c>
      <c r="R303" s="117">
        <v>0</v>
      </c>
      <c r="S303" s="117">
        <v>24</v>
      </c>
      <c r="T303" s="117">
        <v>0</v>
      </c>
      <c r="U303" s="117">
        <v>48</v>
      </c>
      <c r="V303" s="117">
        <v>120</v>
      </c>
      <c r="W303" s="117">
        <v>96</v>
      </c>
      <c r="X303" s="117">
        <v>96</v>
      </c>
      <c r="Y303" s="117">
        <v>144</v>
      </c>
      <c r="Z303" s="117">
        <v>192</v>
      </c>
      <c r="AA303" s="117">
        <v>288</v>
      </c>
      <c r="AB303" s="117">
        <v>360</v>
      </c>
      <c r="AC303" s="117">
        <v>288</v>
      </c>
      <c r="AD303" s="117">
        <v>432</v>
      </c>
      <c r="AE303" s="117">
        <v>336</v>
      </c>
      <c r="AF303" s="117">
        <v>360</v>
      </c>
      <c r="AG303" s="117">
        <v>288</v>
      </c>
      <c r="AH303" s="117">
        <v>312</v>
      </c>
      <c r="AI303" s="117">
        <v>360</v>
      </c>
      <c r="AJ303" s="117">
        <v>360</v>
      </c>
      <c r="AK303" s="117">
        <v>336</v>
      </c>
      <c r="AL303" s="117">
        <v>312</v>
      </c>
      <c r="AM303" s="117">
        <v>192</v>
      </c>
      <c r="AN303" s="117">
        <v>360</v>
      </c>
      <c r="AO303" s="117">
        <v>552</v>
      </c>
      <c r="AP303" s="117">
        <v>312</v>
      </c>
      <c r="AQ303" s="117">
        <v>384</v>
      </c>
      <c r="AR303" s="117">
        <v>408</v>
      </c>
      <c r="AS303" s="117">
        <v>336</v>
      </c>
      <c r="AT303" s="117">
        <v>192</v>
      </c>
      <c r="AU303" s="117">
        <v>288</v>
      </c>
      <c r="AV303" s="117">
        <v>480</v>
      </c>
      <c r="AW303" s="117">
        <v>216</v>
      </c>
      <c r="AX303" s="117">
        <v>96</v>
      </c>
      <c r="AY303" s="117">
        <v>168</v>
      </c>
      <c r="AZ303" s="117">
        <v>24</v>
      </c>
      <c r="BA303" s="117">
        <v>0</v>
      </c>
      <c r="BB303" s="117">
        <v>0</v>
      </c>
      <c r="BC303" s="117">
        <v>0</v>
      </c>
      <c r="BD303" s="117">
        <v>0</v>
      </c>
      <c r="BE303" s="117">
        <v>0</v>
      </c>
      <c r="BF303" s="117">
        <v>0</v>
      </c>
      <c r="BG303" s="117">
        <v>0</v>
      </c>
      <c r="BH303" s="117">
        <v>0</v>
      </c>
      <c r="BI303" s="117">
        <v>0</v>
      </c>
      <c r="BJ303" s="117">
        <v>0</v>
      </c>
      <c r="BK303" s="117">
        <v>0</v>
      </c>
      <c r="BL303" s="117">
        <v>0</v>
      </c>
      <c r="BM303" s="117">
        <v>0</v>
      </c>
      <c r="BN303" s="117">
        <v>0</v>
      </c>
      <c r="BO303" s="117">
        <v>0</v>
      </c>
    </row>
    <row r="304" spans="1:67">
      <c r="A304" s="117" t="s">
        <v>4708</v>
      </c>
      <c r="B304" s="118">
        <v>0</v>
      </c>
      <c r="C304" s="118">
        <v>0</v>
      </c>
      <c r="D304" s="118">
        <v>0</v>
      </c>
      <c r="E304" s="118">
        <v>0</v>
      </c>
      <c r="F304" s="118">
        <v>0</v>
      </c>
      <c r="G304" s="118">
        <v>0</v>
      </c>
      <c r="H304" s="118">
        <v>0</v>
      </c>
      <c r="I304" s="118">
        <v>0</v>
      </c>
      <c r="J304" s="118">
        <v>0</v>
      </c>
      <c r="K304" s="118">
        <v>0</v>
      </c>
      <c r="L304" s="118">
        <v>0</v>
      </c>
      <c r="M304" s="118">
        <v>0</v>
      </c>
      <c r="N304" s="118">
        <v>0</v>
      </c>
      <c r="O304" s="118">
        <v>0</v>
      </c>
      <c r="P304" s="118">
        <v>0</v>
      </c>
      <c r="Q304" s="118">
        <v>0</v>
      </c>
      <c r="R304" s="118">
        <v>0</v>
      </c>
      <c r="S304" s="118">
        <v>0</v>
      </c>
      <c r="T304" s="118">
        <v>0.16900000000000001</v>
      </c>
      <c r="U304" s="118">
        <v>0.70799999999999996</v>
      </c>
      <c r="V304" s="118">
        <v>0.32900000000000001</v>
      </c>
      <c r="W304" s="118">
        <v>2.5750000000000002</v>
      </c>
      <c r="X304" s="118">
        <v>4.157</v>
      </c>
      <c r="Y304" s="118">
        <v>5.4210000000000003</v>
      </c>
      <c r="Z304" s="118">
        <v>5.5179999999999998</v>
      </c>
      <c r="AA304" s="118">
        <v>6.2569999999999997</v>
      </c>
      <c r="AB304" s="118">
        <v>9.8070000000000004</v>
      </c>
      <c r="AC304" s="118">
        <v>12.304</v>
      </c>
      <c r="AD304" s="118">
        <v>10.3</v>
      </c>
      <c r="AE304" s="118">
        <v>14.417999999999999</v>
      </c>
      <c r="AF304" s="118">
        <v>17.956</v>
      </c>
      <c r="AG304" s="118">
        <v>19.77</v>
      </c>
      <c r="AH304" s="118">
        <v>29.69</v>
      </c>
      <c r="AI304" s="118">
        <v>26.824000000000002</v>
      </c>
      <c r="AJ304" s="118">
        <v>29.44</v>
      </c>
      <c r="AK304" s="118">
        <v>34.57</v>
      </c>
      <c r="AL304" s="118">
        <v>33.076000000000001</v>
      </c>
      <c r="AM304" s="118">
        <v>46.189</v>
      </c>
      <c r="AN304" s="118">
        <v>39.951000000000001</v>
      </c>
      <c r="AO304" s="118">
        <v>49.69</v>
      </c>
      <c r="AP304" s="118">
        <v>53.079000000000001</v>
      </c>
      <c r="AQ304" s="118">
        <v>53.165999999999997</v>
      </c>
      <c r="AR304" s="118">
        <v>61.725000000000001</v>
      </c>
      <c r="AS304" s="118">
        <v>55.22</v>
      </c>
      <c r="AT304" s="118">
        <v>66.349999999999994</v>
      </c>
      <c r="AU304" s="118">
        <v>65.893000000000001</v>
      </c>
      <c r="AV304" s="118">
        <v>65.156000000000006</v>
      </c>
      <c r="AW304" s="118">
        <v>59.414999999999999</v>
      </c>
      <c r="AX304" s="118">
        <v>62.895000000000003</v>
      </c>
      <c r="AY304" s="118">
        <v>66.424999999999997</v>
      </c>
      <c r="AZ304" s="118">
        <v>62.686</v>
      </c>
      <c r="BA304" s="118">
        <v>62.823</v>
      </c>
      <c r="BB304" s="118">
        <v>51.453000000000003</v>
      </c>
      <c r="BC304" s="118">
        <v>24.984999999999999</v>
      </c>
      <c r="BD304" s="118">
        <v>23.576000000000001</v>
      </c>
      <c r="BE304" s="118">
        <v>19.033000000000001</v>
      </c>
      <c r="BF304" s="118">
        <v>6.2859999999999996</v>
      </c>
      <c r="BG304" s="118">
        <v>5.0190000000000001</v>
      </c>
      <c r="BH304" s="118">
        <v>1.4910000000000001</v>
      </c>
      <c r="BI304" s="118">
        <v>1.141</v>
      </c>
      <c r="BJ304" s="118">
        <v>0</v>
      </c>
      <c r="BK304" s="118">
        <v>0</v>
      </c>
      <c r="BL304" s="118">
        <v>0</v>
      </c>
      <c r="BM304" s="118">
        <v>0</v>
      </c>
      <c r="BN304" s="118">
        <v>0</v>
      </c>
      <c r="BO304" s="118">
        <v>0</v>
      </c>
    </row>
    <row r="305" spans="1:67">
      <c r="A305" s="117" t="s">
        <v>4709</v>
      </c>
      <c r="B305" s="118">
        <v>0</v>
      </c>
      <c r="C305" s="118">
        <v>0</v>
      </c>
      <c r="D305" s="118">
        <v>0</v>
      </c>
      <c r="E305" s="118">
        <v>0</v>
      </c>
      <c r="F305" s="118">
        <v>0</v>
      </c>
      <c r="G305" s="118">
        <v>0</v>
      </c>
      <c r="H305" s="118">
        <v>0</v>
      </c>
      <c r="I305" s="118">
        <v>0</v>
      </c>
      <c r="J305" s="118">
        <v>0</v>
      </c>
      <c r="K305" s="118">
        <v>0</v>
      </c>
      <c r="L305" s="118">
        <v>0</v>
      </c>
      <c r="M305" s="118">
        <v>0</v>
      </c>
      <c r="N305" s="118">
        <v>0</v>
      </c>
      <c r="O305" s="118">
        <v>0</v>
      </c>
      <c r="P305" s="118">
        <v>0</v>
      </c>
      <c r="Q305" s="118">
        <v>0</v>
      </c>
      <c r="R305" s="118">
        <v>0</v>
      </c>
      <c r="S305" s="118">
        <v>0</v>
      </c>
      <c r="T305" s="118">
        <v>0</v>
      </c>
      <c r="U305" s="118">
        <v>0.16700000000000001</v>
      </c>
      <c r="V305" s="118">
        <v>0.33100000000000002</v>
      </c>
      <c r="W305" s="118">
        <v>1.5920000000000001</v>
      </c>
      <c r="X305" s="118">
        <v>2.0529999999999999</v>
      </c>
      <c r="Y305" s="118">
        <v>1.8160000000000001</v>
      </c>
      <c r="Z305" s="118">
        <v>2.6480000000000001</v>
      </c>
      <c r="AA305" s="118">
        <v>2.5739999999999998</v>
      </c>
      <c r="AB305" s="118">
        <v>5.0730000000000004</v>
      </c>
      <c r="AC305" s="118">
        <v>4.1109999999999998</v>
      </c>
      <c r="AD305" s="118">
        <v>7.2350000000000003</v>
      </c>
      <c r="AE305" s="118">
        <v>11.09</v>
      </c>
      <c r="AF305" s="118">
        <v>9.8369999999999997</v>
      </c>
      <c r="AG305" s="118">
        <v>8.1110000000000007</v>
      </c>
      <c r="AH305" s="118">
        <v>17.507000000000001</v>
      </c>
      <c r="AI305" s="118">
        <v>13.247</v>
      </c>
      <c r="AJ305" s="118">
        <v>17.763999999999999</v>
      </c>
      <c r="AK305" s="118">
        <v>22.370999999999999</v>
      </c>
      <c r="AL305" s="118">
        <v>20.803000000000001</v>
      </c>
      <c r="AM305" s="118">
        <v>27.076000000000001</v>
      </c>
      <c r="AN305" s="118">
        <v>20.581</v>
      </c>
      <c r="AO305" s="118">
        <v>30.608000000000001</v>
      </c>
      <c r="AP305" s="118">
        <v>27.234999999999999</v>
      </c>
      <c r="AQ305" s="118">
        <v>28.132999999999999</v>
      </c>
      <c r="AR305" s="118">
        <v>33.518000000000001</v>
      </c>
      <c r="AS305" s="118">
        <v>30.056000000000001</v>
      </c>
      <c r="AT305" s="118">
        <v>31.073</v>
      </c>
      <c r="AU305" s="118">
        <v>30.564</v>
      </c>
      <c r="AV305" s="118">
        <v>28.047000000000001</v>
      </c>
      <c r="AW305" s="118">
        <v>26.481999999999999</v>
      </c>
      <c r="AX305" s="118">
        <v>22.599</v>
      </c>
      <c r="AY305" s="118">
        <v>18.741</v>
      </c>
      <c r="AZ305" s="118">
        <v>12.086</v>
      </c>
      <c r="BA305" s="118">
        <v>10.577</v>
      </c>
      <c r="BB305" s="118">
        <v>5.8719999999999999</v>
      </c>
      <c r="BC305" s="118">
        <v>2.6309999999999998</v>
      </c>
      <c r="BD305" s="118">
        <v>2.16</v>
      </c>
      <c r="BE305" s="118">
        <v>1.4970000000000001</v>
      </c>
      <c r="BF305" s="118">
        <v>0.36099999999999999</v>
      </c>
      <c r="BG305" s="118">
        <v>0.25700000000000001</v>
      </c>
      <c r="BH305" s="118">
        <v>0.17399999999999999</v>
      </c>
      <c r="BI305" s="118">
        <v>0</v>
      </c>
      <c r="BJ305" s="118">
        <v>0</v>
      </c>
      <c r="BK305" s="118">
        <v>0</v>
      </c>
      <c r="BL305" s="118">
        <v>0</v>
      </c>
      <c r="BM305" s="118">
        <v>0</v>
      </c>
      <c r="BN305" s="118">
        <v>0</v>
      </c>
      <c r="BO305" s="118">
        <v>0</v>
      </c>
    </row>
    <row r="306" spans="1:67">
      <c r="A306" s="117" t="s">
        <v>4710</v>
      </c>
      <c r="B306" s="118">
        <v>0</v>
      </c>
      <c r="C306" s="118">
        <v>0</v>
      </c>
      <c r="D306" s="118">
        <v>0</v>
      </c>
      <c r="E306" s="118">
        <v>0</v>
      </c>
      <c r="F306" s="118">
        <v>0</v>
      </c>
      <c r="G306" s="118">
        <v>0</v>
      </c>
      <c r="H306" s="118">
        <v>0</v>
      </c>
      <c r="I306" s="118">
        <v>0</v>
      </c>
      <c r="J306" s="118">
        <v>0</v>
      </c>
      <c r="K306" s="118">
        <v>0</v>
      </c>
      <c r="L306" s="118">
        <v>0</v>
      </c>
      <c r="M306" s="118">
        <v>0</v>
      </c>
      <c r="N306" s="118">
        <v>0</v>
      </c>
      <c r="O306" s="118">
        <v>0</v>
      </c>
      <c r="P306" s="118">
        <v>0</v>
      </c>
      <c r="Q306" s="118">
        <v>0</v>
      </c>
      <c r="R306" s="118">
        <v>0</v>
      </c>
      <c r="S306" s="118">
        <v>0</v>
      </c>
      <c r="T306" s="118">
        <v>0</v>
      </c>
      <c r="U306" s="118">
        <v>0.78900000000000003</v>
      </c>
      <c r="V306" s="118">
        <v>0.24399999999999999</v>
      </c>
      <c r="W306" s="118">
        <v>4.0010000000000003</v>
      </c>
      <c r="X306" s="118">
        <v>8.4659999999999993</v>
      </c>
      <c r="Y306" s="118">
        <v>11.276999999999999</v>
      </c>
      <c r="Z306" s="118">
        <v>10.318</v>
      </c>
      <c r="AA306" s="118">
        <v>11.743</v>
      </c>
      <c r="AB306" s="118">
        <v>16.544</v>
      </c>
      <c r="AC306" s="118">
        <v>19.442</v>
      </c>
      <c r="AD306" s="118">
        <v>16.100999999999999</v>
      </c>
      <c r="AE306" s="118">
        <v>20.513999999999999</v>
      </c>
      <c r="AF306" s="118">
        <v>27.123000000000001</v>
      </c>
      <c r="AG306" s="118">
        <v>29.210999999999999</v>
      </c>
      <c r="AH306" s="118">
        <v>35.268000000000001</v>
      </c>
      <c r="AI306" s="118">
        <v>27.663</v>
      </c>
      <c r="AJ306" s="118">
        <v>29.215</v>
      </c>
      <c r="AK306" s="118">
        <v>30.696000000000002</v>
      </c>
      <c r="AL306" s="118">
        <v>31.381</v>
      </c>
      <c r="AM306" s="118">
        <v>40.820999999999998</v>
      </c>
      <c r="AN306" s="118">
        <v>34.357999999999997</v>
      </c>
      <c r="AO306" s="118">
        <v>37.030999999999999</v>
      </c>
      <c r="AP306" s="118">
        <v>41.01</v>
      </c>
      <c r="AQ306" s="118">
        <v>36.723999999999997</v>
      </c>
      <c r="AR306" s="118">
        <v>41.415999999999997</v>
      </c>
      <c r="AS306" s="118">
        <v>33.106999999999999</v>
      </c>
      <c r="AT306" s="118">
        <v>39.262</v>
      </c>
      <c r="AU306" s="118">
        <v>38.932000000000002</v>
      </c>
      <c r="AV306" s="118">
        <v>37.442</v>
      </c>
      <c r="AW306" s="118">
        <v>31.966999999999999</v>
      </c>
      <c r="AX306" s="118">
        <v>34.715000000000003</v>
      </c>
      <c r="AY306" s="118">
        <v>36.679000000000002</v>
      </c>
      <c r="AZ306" s="118">
        <v>34.805999999999997</v>
      </c>
      <c r="BA306" s="118">
        <v>34.475000000000001</v>
      </c>
      <c r="BB306" s="118">
        <v>28.663</v>
      </c>
      <c r="BC306" s="118">
        <v>12.488</v>
      </c>
      <c r="BD306" s="118">
        <v>11.260999999999999</v>
      </c>
      <c r="BE306" s="118">
        <v>9.4789999999999992</v>
      </c>
      <c r="BF306" s="118">
        <v>2.9390000000000001</v>
      </c>
      <c r="BG306" s="118">
        <v>2.5870000000000002</v>
      </c>
      <c r="BH306" s="118">
        <v>0.96</v>
      </c>
      <c r="BI306" s="118">
        <v>0.71899999999999997</v>
      </c>
      <c r="BJ306" s="118">
        <v>0</v>
      </c>
      <c r="BK306" s="118">
        <v>0</v>
      </c>
      <c r="BL306" s="118">
        <v>0</v>
      </c>
      <c r="BM306" s="118">
        <v>0</v>
      </c>
      <c r="BN306" s="118">
        <v>0</v>
      </c>
      <c r="BO306" s="118">
        <v>0</v>
      </c>
    </row>
    <row r="307" spans="1:67">
      <c r="A307" s="117" t="s">
        <v>4711</v>
      </c>
      <c r="B307" s="118">
        <v>0</v>
      </c>
      <c r="C307" s="118">
        <v>0</v>
      </c>
      <c r="D307" s="118">
        <v>0</v>
      </c>
      <c r="E307" s="118">
        <v>0</v>
      </c>
      <c r="F307" s="118">
        <v>0</v>
      </c>
      <c r="G307" s="118">
        <v>0</v>
      </c>
      <c r="H307" s="118">
        <v>0</v>
      </c>
      <c r="I307" s="118">
        <v>0</v>
      </c>
      <c r="J307" s="118">
        <v>0</v>
      </c>
      <c r="K307" s="118">
        <v>0</v>
      </c>
      <c r="L307" s="118">
        <v>0</v>
      </c>
      <c r="M307" s="118">
        <v>0</v>
      </c>
      <c r="N307" s="118">
        <v>0</v>
      </c>
      <c r="O307" s="118">
        <v>0</v>
      </c>
      <c r="P307" s="118">
        <v>0</v>
      </c>
      <c r="Q307" s="118">
        <v>0</v>
      </c>
      <c r="R307" s="118">
        <v>0</v>
      </c>
      <c r="S307" s="118">
        <v>0</v>
      </c>
      <c r="T307" s="118">
        <v>0</v>
      </c>
      <c r="U307" s="118">
        <v>0</v>
      </c>
      <c r="V307" s="118">
        <v>0</v>
      </c>
      <c r="W307" s="118">
        <v>0.19400000000000001</v>
      </c>
      <c r="X307" s="118">
        <v>1.5</v>
      </c>
      <c r="Y307" s="118">
        <v>3.125</v>
      </c>
      <c r="Z307" s="118">
        <v>2.7149999999999999</v>
      </c>
      <c r="AA307" s="118">
        <v>2.903</v>
      </c>
      <c r="AB307" s="118">
        <v>5.298</v>
      </c>
      <c r="AC307" s="118">
        <v>6.96</v>
      </c>
      <c r="AD307" s="118">
        <v>2.2229999999999999</v>
      </c>
      <c r="AE307" s="118">
        <v>3.161</v>
      </c>
      <c r="AF307" s="118">
        <v>6.1130000000000004</v>
      </c>
      <c r="AG307" s="118">
        <v>9.2110000000000003</v>
      </c>
      <c r="AH307" s="118">
        <v>11.932</v>
      </c>
      <c r="AI307" s="118">
        <v>8.49</v>
      </c>
      <c r="AJ307" s="118">
        <v>9.3640000000000008</v>
      </c>
      <c r="AK307" s="118">
        <v>8.6869999999999994</v>
      </c>
      <c r="AL307" s="118">
        <v>13.734</v>
      </c>
      <c r="AM307" s="118">
        <v>16.902999999999999</v>
      </c>
      <c r="AN307" s="118">
        <v>18.829000000000001</v>
      </c>
      <c r="AO307" s="118">
        <v>15.531000000000001</v>
      </c>
      <c r="AP307" s="118">
        <v>20.538</v>
      </c>
      <c r="AQ307" s="118">
        <v>18.027000000000001</v>
      </c>
      <c r="AR307" s="118">
        <v>17.943999999999999</v>
      </c>
      <c r="AS307" s="118">
        <v>16.850999999999999</v>
      </c>
      <c r="AT307" s="118">
        <v>25.42</v>
      </c>
      <c r="AU307" s="118">
        <v>24.824999999999999</v>
      </c>
      <c r="AV307" s="118">
        <v>26.503</v>
      </c>
      <c r="AW307" s="118">
        <v>22.036000000000001</v>
      </c>
      <c r="AX307" s="118">
        <v>25.222999999999999</v>
      </c>
      <c r="AY307" s="118">
        <v>30.614999999999998</v>
      </c>
      <c r="AZ307" s="118">
        <v>32.933</v>
      </c>
      <c r="BA307" s="118">
        <v>37.375</v>
      </c>
      <c r="BB307" s="118">
        <v>30.597000000000001</v>
      </c>
      <c r="BC307" s="118">
        <v>16.526</v>
      </c>
      <c r="BD307" s="118">
        <v>14.936999999999999</v>
      </c>
      <c r="BE307" s="118">
        <v>12.363</v>
      </c>
      <c r="BF307" s="118">
        <v>4.9909999999999997</v>
      </c>
      <c r="BG307" s="118">
        <v>3.7490000000000001</v>
      </c>
      <c r="BH307" s="118">
        <v>0.71899999999999997</v>
      </c>
      <c r="BI307" s="118">
        <v>1.3160000000000001</v>
      </c>
      <c r="BJ307" s="118">
        <v>0</v>
      </c>
      <c r="BK307" s="118">
        <v>0</v>
      </c>
      <c r="BL307" s="118">
        <v>0</v>
      </c>
      <c r="BM307" s="118">
        <v>0</v>
      </c>
      <c r="BN307" s="118">
        <v>0</v>
      </c>
      <c r="BO307" s="118">
        <v>0</v>
      </c>
    </row>
    <row r="308" spans="1:67">
      <c r="A308" s="119" t="s">
        <v>4712</v>
      </c>
      <c r="B308" s="120">
        <v>0</v>
      </c>
      <c r="C308" s="120">
        <v>0</v>
      </c>
      <c r="D308" s="120">
        <v>0</v>
      </c>
      <c r="E308" s="120">
        <v>0</v>
      </c>
      <c r="F308" s="120">
        <v>0</v>
      </c>
      <c r="G308" s="120">
        <v>0</v>
      </c>
      <c r="H308" s="120">
        <v>0</v>
      </c>
      <c r="I308" s="120">
        <v>0</v>
      </c>
      <c r="J308" s="120">
        <v>0</v>
      </c>
      <c r="K308" s="120">
        <v>0</v>
      </c>
      <c r="L308" s="120">
        <v>0</v>
      </c>
      <c r="M308" s="120">
        <v>0</v>
      </c>
      <c r="N308" s="120">
        <v>0</v>
      </c>
      <c r="O308" s="120">
        <v>0</v>
      </c>
      <c r="P308" s="120">
        <v>0</v>
      </c>
      <c r="Q308" s="120">
        <v>0</v>
      </c>
      <c r="R308" s="120">
        <v>0</v>
      </c>
      <c r="S308" s="120">
        <v>0</v>
      </c>
      <c r="T308" s="120">
        <v>0</v>
      </c>
      <c r="U308" s="120">
        <v>0</v>
      </c>
      <c r="V308" s="120">
        <v>0</v>
      </c>
      <c r="W308" s="120">
        <v>0</v>
      </c>
      <c r="X308" s="120">
        <v>0</v>
      </c>
      <c r="Y308" s="120">
        <v>0</v>
      </c>
      <c r="Z308" s="120">
        <v>0.158</v>
      </c>
      <c r="AA308" s="120">
        <v>0</v>
      </c>
      <c r="AB308" s="120">
        <v>0.158</v>
      </c>
      <c r="AC308" s="120">
        <v>0.67700000000000005</v>
      </c>
      <c r="AD308" s="120">
        <v>0.32100000000000001</v>
      </c>
      <c r="AE308" s="120">
        <v>0</v>
      </c>
      <c r="AF308" s="120">
        <v>0.158</v>
      </c>
      <c r="AG308" s="120">
        <v>0</v>
      </c>
      <c r="AH308" s="120">
        <v>0.36099999999999999</v>
      </c>
      <c r="AI308" s="120">
        <v>0</v>
      </c>
      <c r="AJ308" s="120">
        <v>0.36799999999999999</v>
      </c>
      <c r="AK308" s="120">
        <v>0.311</v>
      </c>
      <c r="AL308" s="120">
        <v>0.85299999999999998</v>
      </c>
      <c r="AM308" s="120">
        <v>1.2050000000000001</v>
      </c>
      <c r="AN308" s="120">
        <v>1.335</v>
      </c>
      <c r="AO308" s="120">
        <v>1.6379999999999999</v>
      </c>
      <c r="AP308" s="120">
        <v>1.175</v>
      </c>
      <c r="AQ308" s="120">
        <v>2.1280000000000001</v>
      </c>
      <c r="AR308" s="120">
        <v>1.6379999999999999</v>
      </c>
      <c r="AS308" s="120">
        <v>1.9690000000000001</v>
      </c>
      <c r="AT308" s="120">
        <v>1.3180000000000001</v>
      </c>
      <c r="AU308" s="120">
        <v>1.732</v>
      </c>
      <c r="AV308" s="120">
        <v>1.4239999999999999</v>
      </c>
      <c r="AW308" s="120">
        <v>2.5790000000000002</v>
      </c>
      <c r="AX308" s="120">
        <v>3.1930000000000001</v>
      </c>
      <c r="AY308" s="120">
        <v>2.2080000000000002</v>
      </c>
      <c r="AZ308" s="120">
        <v>1.4750000000000001</v>
      </c>
      <c r="BA308" s="120">
        <v>1.9630000000000001</v>
      </c>
      <c r="BB308" s="120">
        <v>1.534</v>
      </c>
      <c r="BC308" s="120">
        <v>0.47699999999999998</v>
      </c>
      <c r="BD308" s="120">
        <v>0.32</v>
      </c>
      <c r="BE308" s="120">
        <v>0.63800000000000001</v>
      </c>
      <c r="BF308" s="120">
        <v>0.46400000000000002</v>
      </c>
      <c r="BG308" s="120">
        <v>0.307</v>
      </c>
      <c r="BH308" s="120">
        <v>0.16400000000000001</v>
      </c>
      <c r="BI308" s="120">
        <v>0</v>
      </c>
      <c r="BJ308" s="120">
        <v>0</v>
      </c>
      <c r="BK308" s="120">
        <v>0</v>
      </c>
      <c r="BL308" s="120">
        <v>0</v>
      </c>
      <c r="BM308" s="120">
        <v>0</v>
      </c>
      <c r="BN308" s="120">
        <v>0</v>
      </c>
      <c r="BO308" s="120">
        <v>0</v>
      </c>
    </row>
    <row r="310" spans="1:67">
      <c r="A310" s="110" t="s">
        <v>4544</v>
      </c>
      <c r="B310" s="111" t="s">
        <v>4742</v>
      </c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  <c r="BI310" s="112"/>
      <c r="BJ310" s="112"/>
      <c r="BK310" s="112"/>
      <c r="BL310" s="112"/>
      <c r="BM310" s="112"/>
      <c r="BN310" s="112"/>
      <c r="BO310" s="112"/>
    </row>
    <row r="311" spans="1:67">
      <c r="A311" s="113" t="s">
        <v>4510</v>
      </c>
      <c r="B311" s="114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/>
      <c r="BG311" s="112"/>
      <c r="BH311" s="112"/>
      <c r="BI311" s="112"/>
      <c r="BJ311" s="112"/>
      <c r="BK311" s="112"/>
      <c r="BL311" s="112"/>
      <c r="BM311" s="112"/>
      <c r="BN311" s="112"/>
      <c r="BO311" s="112"/>
    </row>
    <row r="312" spans="1:67">
      <c r="A312" s="115" t="s">
        <v>4705</v>
      </c>
      <c r="B312" s="115">
        <v>-25</v>
      </c>
      <c r="C312" s="115">
        <v>-24</v>
      </c>
      <c r="D312" s="115">
        <v>-23</v>
      </c>
      <c r="E312" s="115">
        <v>-22</v>
      </c>
      <c r="F312" s="115">
        <v>-21</v>
      </c>
      <c r="G312" s="115">
        <v>-20</v>
      </c>
      <c r="H312" s="115">
        <v>-19</v>
      </c>
      <c r="I312" s="115">
        <v>-18</v>
      </c>
      <c r="J312" s="115">
        <v>-17</v>
      </c>
      <c r="K312" s="115">
        <v>-16</v>
      </c>
      <c r="L312" s="115">
        <v>-15</v>
      </c>
      <c r="M312" s="115">
        <v>-14</v>
      </c>
      <c r="N312" s="115">
        <v>-13</v>
      </c>
      <c r="O312" s="115">
        <v>-12</v>
      </c>
      <c r="P312" s="115">
        <v>-11</v>
      </c>
      <c r="Q312" s="115">
        <v>-10</v>
      </c>
      <c r="R312" s="115">
        <v>-9</v>
      </c>
      <c r="S312" s="115">
        <v>-8</v>
      </c>
      <c r="T312" s="115">
        <v>-7</v>
      </c>
      <c r="U312" s="115">
        <v>-6</v>
      </c>
      <c r="V312" s="115">
        <v>-5</v>
      </c>
      <c r="W312" s="115">
        <v>-4</v>
      </c>
      <c r="X312" s="115">
        <v>-3</v>
      </c>
      <c r="Y312" s="115">
        <v>-2</v>
      </c>
      <c r="Z312" s="115">
        <v>-1</v>
      </c>
      <c r="AA312" s="115">
        <v>0</v>
      </c>
      <c r="AB312" s="115">
        <v>1</v>
      </c>
      <c r="AC312" s="115">
        <v>2</v>
      </c>
      <c r="AD312" s="115">
        <v>3</v>
      </c>
      <c r="AE312" s="115">
        <v>4</v>
      </c>
      <c r="AF312" s="115">
        <v>5</v>
      </c>
      <c r="AG312" s="115">
        <v>6</v>
      </c>
      <c r="AH312" s="115">
        <v>7</v>
      </c>
      <c r="AI312" s="115">
        <v>8</v>
      </c>
      <c r="AJ312" s="115">
        <v>9</v>
      </c>
      <c r="AK312" s="115">
        <v>10</v>
      </c>
      <c r="AL312" s="115">
        <v>11</v>
      </c>
      <c r="AM312" s="115">
        <v>12</v>
      </c>
      <c r="AN312" s="115">
        <v>13</v>
      </c>
      <c r="AO312" s="115">
        <v>14</v>
      </c>
      <c r="AP312" s="115">
        <v>15</v>
      </c>
      <c r="AQ312" s="115">
        <v>16</v>
      </c>
      <c r="AR312" s="115">
        <v>17</v>
      </c>
      <c r="AS312" s="115">
        <v>18</v>
      </c>
      <c r="AT312" s="115">
        <v>19</v>
      </c>
      <c r="AU312" s="115">
        <v>20</v>
      </c>
      <c r="AV312" s="115">
        <v>21</v>
      </c>
      <c r="AW312" s="115">
        <v>22</v>
      </c>
      <c r="AX312" s="115">
        <v>23</v>
      </c>
      <c r="AY312" s="115">
        <v>24</v>
      </c>
      <c r="AZ312" s="115">
        <v>25</v>
      </c>
      <c r="BA312" s="115">
        <v>26</v>
      </c>
      <c r="BB312" s="115">
        <v>27</v>
      </c>
      <c r="BC312" s="115">
        <v>28</v>
      </c>
      <c r="BD312" s="115">
        <v>29</v>
      </c>
      <c r="BE312" s="115">
        <v>30</v>
      </c>
      <c r="BF312" s="115">
        <v>31</v>
      </c>
      <c r="BG312" s="115">
        <v>32</v>
      </c>
      <c r="BH312" s="115">
        <v>33</v>
      </c>
      <c r="BI312" s="115">
        <v>34</v>
      </c>
      <c r="BJ312" s="115">
        <v>35</v>
      </c>
      <c r="BK312" s="115">
        <v>36</v>
      </c>
      <c r="BL312" s="115">
        <v>37</v>
      </c>
      <c r="BM312" s="115">
        <v>38</v>
      </c>
      <c r="BN312" s="115">
        <v>39</v>
      </c>
      <c r="BO312" s="115">
        <v>40</v>
      </c>
    </row>
    <row r="313" spans="1:67">
      <c r="A313" s="116" t="s">
        <v>4706</v>
      </c>
      <c r="B313" s="116">
        <v>0</v>
      </c>
      <c r="C313" s="116">
        <v>0</v>
      </c>
      <c r="D313" s="116">
        <v>0</v>
      </c>
      <c r="E313" s="116">
        <v>0</v>
      </c>
      <c r="F313" s="116">
        <v>0</v>
      </c>
      <c r="G313" s="116">
        <v>0</v>
      </c>
      <c r="H313" s="116">
        <v>0</v>
      </c>
      <c r="I313" s="116">
        <v>0</v>
      </c>
      <c r="J313" s="116">
        <v>0</v>
      </c>
      <c r="K313" s="116">
        <v>0</v>
      </c>
      <c r="L313" s="116">
        <v>0</v>
      </c>
      <c r="M313" s="116">
        <v>0</v>
      </c>
      <c r="N313" s="116">
        <v>4</v>
      </c>
      <c r="O313" s="116">
        <v>4</v>
      </c>
      <c r="P313" s="116">
        <v>11</v>
      </c>
      <c r="Q313" s="116">
        <v>23</v>
      </c>
      <c r="R313" s="116">
        <v>30</v>
      </c>
      <c r="S313" s="116">
        <v>35</v>
      </c>
      <c r="T313" s="116">
        <v>59</v>
      </c>
      <c r="U313" s="116">
        <v>64</v>
      </c>
      <c r="V313" s="116">
        <v>64</v>
      </c>
      <c r="W313" s="116">
        <v>144</v>
      </c>
      <c r="X313" s="116">
        <v>129</v>
      </c>
      <c r="Y313" s="116">
        <v>155</v>
      </c>
      <c r="Z313" s="116">
        <v>199</v>
      </c>
      <c r="AA313" s="116">
        <v>197</v>
      </c>
      <c r="AB313" s="116">
        <v>342</v>
      </c>
      <c r="AC313" s="116">
        <v>352</v>
      </c>
      <c r="AD313" s="116">
        <v>373</v>
      </c>
      <c r="AE313" s="116">
        <v>408</v>
      </c>
      <c r="AF313" s="116">
        <v>359</v>
      </c>
      <c r="AG313" s="116">
        <v>349</v>
      </c>
      <c r="AH313" s="116">
        <v>373</v>
      </c>
      <c r="AI313" s="116">
        <v>386</v>
      </c>
      <c r="AJ313" s="116">
        <v>369</v>
      </c>
      <c r="AK313" s="116">
        <v>324</v>
      </c>
      <c r="AL313" s="116">
        <v>366</v>
      </c>
      <c r="AM313" s="116">
        <v>356</v>
      </c>
      <c r="AN313" s="116">
        <v>307</v>
      </c>
      <c r="AO313" s="116">
        <v>305</v>
      </c>
      <c r="AP313" s="116">
        <v>325</v>
      </c>
      <c r="AQ313" s="116">
        <v>335</v>
      </c>
      <c r="AR313" s="116">
        <v>306</v>
      </c>
      <c r="AS313" s="116">
        <v>290</v>
      </c>
      <c r="AT313" s="116">
        <v>253</v>
      </c>
      <c r="AU313" s="116">
        <v>223</v>
      </c>
      <c r="AV313" s="116">
        <v>187</v>
      </c>
      <c r="AW313" s="116">
        <v>155</v>
      </c>
      <c r="AX313" s="116">
        <v>119</v>
      </c>
      <c r="AY313" s="116">
        <v>119</v>
      </c>
      <c r="AZ313" s="116">
        <v>83</v>
      </c>
      <c r="BA313" s="116">
        <v>85</v>
      </c>
      <c r="BB313" s="116">
        <v>74</v>
      </c>
      <c r="BC313" s="116">
        <v>51</v>
      </c>
      <c r="BD313" s="116">
        <v>28</v>
      </c>
      <c r="BE313" s="116">
        <v>19</v>
      </c>
      <c r="BF313" s="116">
        <v>15</v>
      </c>
      <c r="BG313" s="116">
        <v>6</v>
      </c>
      <c r="BH313" s="116">
        <v>0</v>
      </c>
      <c r="BI313" s="116">
        <v>0</v>
      </c>
      <c r="BJ313" s="116">
        <v>0</v>
      </c>
      <c r="BK313" s="116">
        <v>0</v>
      </c>
      <c r="BL313" s="116">
        <v>0</v>
      </c>
      <c r="BM313" s="116">
        <v>0</v>
      </c>
      <c r="BN313" s="116">
        <v>0</v>
      </c>
      <c r="BO313" s="116">
        <v>0</v>
      </c>
    </row>
    <row r="314" spans="1:67">
      <c r="A314" s="117" t="s">
        <v>4707</v>
      </c>
      <c r="B314" s="117">
        <v>0</v>
      </c>
      <c r="C314" s="117">
        <v>0</v>
      </c>
      <c r="D314" s="117">
        <v>0</v>
      </c>
      <c r="E314" s="117">
        <v>0</v>
      </c>
      <c r="F314" s="117">
        <v>0</v>
      </c>
      <c r="G314" s="117">
        <v>0</v>
      </c>
      <c r="H314" s="117">
        <v>0</v>
      </c>
      <c r="I314" s="117">
        <v>0</v>
      </c>
      <c r="J314" s="117">
        <v>0</v>
      </c>
      <c r="K314" s="117">
        <v>0</v>
      </c>
      <c r="L314" s="117">
        <v>0</v>
      </c>
      <c r="M314" s="117">
        <v>0</v>
      </c>
      <c r="N314" s="117">
        <v>0</v>
      </c>
      <c r="O314" s="117">
        <v>0</v>
      </c>
      <c r="P314" s="117">
        <v>0</v>
      </c>
      <c r="Q314" s="117">
        <v>24</v>
      </c>
      <c r="R314" s="117">
        <v>0</v>
      </c>
      <c r="S314" s="117">
        <v>0</v>
      </c>
      <c r="T314" s="117">
        <v>48</v>
      </c>
      <c r="U314" s="117">
        <v>120</v>
      </c>
      <c r="V314" s="117">
        <v>96</v>
      </c>
      <c r="W314" s="117">
        <v>96</v>
      </c>
      <c r="X314" s="117">
        <v>216</v>
      </c>
      <c r="Y314" s="117">
        <v>120</v>
      </c>
      <c r="Z314" s="117">
        <v>192</v>
      </c>
      <c r="AA314" s="117">
        <v>144</v>
      </c>
      <c r="AB314" s="117">
        <v>192</v>
      </c>
      <c r="AC314" s="117">
        <v>432</v>
      </c>
      <c r="AD314" s="117">
        <v>456</v>
      </c>
      <c r="AE314" s="117">
        <v>336</v>
      </c>
      <c r="AF314" s="117">
        <v>360</v>
      </c>
      <c r="AG314" s="117">
        <v>408</v>
      </c>
      <c r="AH314" s="117">
        <v>528</v>
      </c>
      <c r="AI314" s="117">
        <v>312</v>
      </c>
      <c r="AJ314" s="117">
        <v>288</v>
      </c>
      <c r="AK314" s="117">
        <v>336</v>
      </c>
      <c r="AL314" s="117">
        <v>456</v>
      </c>
      <c r="AM314" s="117">
        <v>288</v>
      </c>
      <c r="AN314" s="117">
        <v>336</v>
      </c>
      <c r="AO314" s="117">
        <v>336</v>
      </c>
      <c r="AP314" s="117">
        <v>168</v>
      </c>
      <c r="AQ314" s="117">
        <v>432</v>
      </c>
      <c r="AR314" s="117">
        <v>360</v>
      </c>
      <c r="AS314" s="117">
        <v>288</v>
      </c>
      <c r="AT314" s="117">
        <v>408</v>
      </c>
      <c r="AU314" s="117">
        <v>168</v>
      </c>
      <c r="AV314" s="117">
        <v>288</v>
      </c>
      <c r="AW314" s="117">
        <v>168</v>
      </c>
      <c r="AX314" s="117">
        <v>120</v>
      </c>
      <c r="AY314" s="117">
        <v>48</v>
      </c>
      <c r="AZ314" s="117">
        <v>96</v>
      </c>
      <c r="BA314" s="117">
        <v>72</v>
      </c>
      <c r="BB314" s="117">
        <v>0</v>
      </c>
      <c r="BC314" s="117">
        <v>24</v>
      </c>
      <c r="BD314" s="117">
        <v>0</v>
      </c>
      <c r="BE314" s="117">
        <v>0</v>
      </c>
      <c r="BF314" s="117">
        <v>0</v>
      </c>
      <c r="BG314" s="117">
        <v>0</v>
      </c>
      <c r="BH314" s="117">
        <v>0</v>
      </c>
      <c r="BI314" s="117">
        <v>0</v>
      </c>
      <c r="BJ314" s="117">
        <v>0</v>
      </c>
      <c r="BK314" s="117">
        <v>0</v>
      </c>
      <c r="BL314" s="117">
        <v>0</v>
      </c>
      <c r="BM314" s="117">
        <v>0</v>
      </c>
      <c r="BN314" s="117">
        <v>0</v>
      </c>
      <c r="BO314" s="117">
        <v>0</v>
      </c>
    </row>
    <row r="315" spans="1:67">
      <c r="A315" s="117" t="s">
        <v>4708</v>
      </c>
      <c r="B315" s="118">
        <v>0</v>
      </c>
      <c r="C315" s="118">
        <v>0</v>
      </c>
      <c r="D315" s="118">
        <v>0</v>
      </c>
      <c r="E315" s="118">
        <v>0</v>
      </c>
      <c r="F315" s="118">
        <v>0</v>
      </c>
      <c r="G315" s="118">
        <v>0</v>
      </c>
      <c r="H315" s="118">
        <v>0</v>
      </c>
      <c r="I315" s="118">
        <v>0</v>
      </c>
      <c r="J315" s="118">
        <v>0</v>
      </c>
      <c r="K315" s="118">
        <v>0</v>
      </c>
      <c r="L315" s="118">
        <v>0</v>
      </c>
      <c r="M315" s="118">
        <v>0</v>
      </c>
      <c r="N315" s="118">
        <v>0</v>
      </c>
      <c r="O315" s="118">
        <v>0</v>
      </c>
      <c r="P315" s="118">
        <v>0</v>
      </c>
      <c r="Q315" s="118">
        <v>0.32800000000000001</v>
      </c>
      <c r="R315" s="118">
        <v>0.315</v>
      </c>
      <c r="S315" s="118">
        <v>0.47899999999999998</v>
      </c>
      <c r="T315" s="118">
        <v>2.7850000000000001</v>
      </c>
      <c r="U315" s="118">
        <v>2.8330000000000002</v>
      </c>
      <c r="V315" s="118">
        <v>3.4260000000000002</v>
      </c>
      <c r="W315" s="118">
        <v>4.2640000000000002</v>
      </c>
      <c r="X315" s="118">
        <v>5.0510000000000002</v>
      </c>
      <c r="Y315" s="118">
        <v>7.66</v>
      </c>
      <c r="Z315" s="118">
        <v>6.83</v>
      </c>
      <c r="AA315" s="118">
        <v>4.9089999999999998</v>
      </c>
      <c r="AB315" s="118">
        <v>5.8109999999999999</v>
      </c>
      <c r="AC315" s="118">
        <v>7.7969999999999997</v>
      </c>
      <c r="AD315" s="118">
        <v>9.7759999999999998</v>
      </c>
      <c r="AE315" s="118">
        <v>12.596</v>
      </c>
      <c r="AF315" s="118">
        <v>16.646999999999998</v>
      </c>
      <c r="AG315" s="118">
        <v>20.475000000000001</v>
      </c>
      <c r="AH315" s="118">
        <v>21.771999999999998</v>
      </c>
      <c r="AI315" s="118">
        <v>24.93</v>
      </c>
      <c r="AJ315" s="118">
        <v>28.812000000000001</v>
      </c>
      <c r="AK315" s="118">
        <v>25.946999999999999</v>
      </c>
      <c r="AL315" s="118">
        <v>34.454000000000001</v>
      </c>
      <c r="AM315" s="118">
        <v>26.527999999999999</v>
      </c>
      <c r="AN315" s="118">
        <v>33.442999999999998</v>
      </c>
      <c r="AO315" s="118">
        <v>30.797000000000001</v>
      </c>
      <c r="AP315" s="118">
        <v>39.691000000000003</v>
      </c>
      <c r="AQ315" s="118">
        <v>35.061</v>
      </c>
      <c r="AR315" s="118">
        <v>49.046999999999997</v>
      </c>
      <c r="AS315" s="118">
        <v>50.834000000000003</v>
      </c>
      <c r="AT315" s="118">
        <v>53.454000000000001</v>
      </c>
      <c r="AU315" s="118">
        <v>52.487000000000002</v>
      </c>
      <c r="AV315" s="118">
        <v>50.247999999999998</v>
      </c>
      <c r="AW315" s="118">
        <v>57.917999999999999</v>
      </c>
      <c r="AX315" s="118">
        <v>39.134</v>
      </c>
      <c r="AY315" s="118">
        <v>46.969000000000001</v>
      </c>
      <c r="AZ315" s="118">
        <v>37.465000000000003</v>
      </c>
      <c r="BA315" s="118">
        <v>42.597999999999999</v>
      </c>
      <c r="BB315" s="118">
        <v>36.143000000000001</v>
      </c>
      <c r="BC315" s="118">
        <v>24.635999999999999</v>
      </c>
      <c r="BD315" s="118">
        <v>13.1</v>
      </c>
      <c r="BE315" s="118">
        <v>9.51</v>
      </c>
      <c r="BF315" s="118">
        <v>8.843</v>
      </c>
      <c r="BG315" s="118">
        <v>3.988</v>
      </c>
      <c r="BH315" s="118">
        <v>0</v>
      </c>
      <c r="BI315" s="118">
        <v>0</v>
      </c>
      <c r="BJ315" s="118">
        <v>0</v>
      </c>
      <c r="BK315" s="118">
        <v>0</v>
      </c>
      <c r="BL315" s="118">
        <v>0</v>
      </c>
      <c r="BM315" s="118">
        <v>0</v>
      </c>
      <c r="BN315" s="118">
        <v>0</v>
      </c>
      <c r="BO315" s="118">
        <v>0</v>
      </c>
    </row>
    <row r="316" spans="1:67">
      <c r="A316" s="117" t="s">
        <v>4709</v>
      </c>
      <c r="B316" s="118">
        <v>0</v>
      </c>
      <c r="C316" s="118">
        <v>0</v>
      </c>
      <c r="D316" s="118">
        <v>0</v>
      </c>
      <c r="E316" s="118">
        <v>0</v>
      </c>
      <c r="F316" s="118">
        <v>0</v>
      </c>
      <c r="G316" s="118">
        <v>0</v>
      </c>
      <c r="H316" s="118">
        <v>0</v>
      </c>
      <c r="I316" s="118">
        <v>0</v>
      </c>
      <c r="J316" s="118">
        <v>0</v>
      </c>
      <c r="K316" s="118">
        <v>0</v>
      </c>
      <c r="L316" s="118">
        <v>0</v>
      </c>
      <c r="M316" s="118">
        <v>0</v>
      </c>
      <c r="N316" s="118">
        <v>0</v>
      </c>
      <c r="O316" s="118">
        <v>0</v>
      </c>
      <c r="P316" s="118">
        <v>0</v>
      </c>
      <c r="Q316" s="118">
        <v>0.57899999999999996</v>
      </c>
      <c r="R316" s="118">
        <v>0.45500000000000002</v>
      </c>
      <c r="S316" s="118">
        <v>0.77800000000000002</v>
      </c>
      <c r="T316" s="118">
        <v>3.1339999999999999</v>
      </c>
      <c r="U316" s="118">
        <v>2.9</v>
      </c>
      <c r="V316" s="118">
        <v>3.8889999999999998</v>
      </c>
      <c r="W316" s="118">
        <v>3.589</v>
      </c>
      <c r="X316" s="118">
        <v>4.391</v>
      </c>
      <c r="Y316" s="118">
        <v>5.1470000000000002</v>
      </c>
      <c r="Z316" s="118">
        <v>4.5149999999999997</v>
      </c>
      <c r="AA316" s="118">
        <v>2.0329999999999999</v>
      </c>
      <c r="AB316" s="118">
        <v>3.1930000000000001</v>
      </c>
      <c r="AC316" s="118">
        <v>3.1520000000000001</v>
      </c>
      <c r="AD316" s="118">
        <v>5.4470000000000001</v>
      </c>
      <c r="AE316" s="118">
        <v>4.5919999999999996</v>
      </c>
      <c r="AF316" s="118">
        <v>6.9089999999999998</v>
      </c>
      <c r="AG316" s="118">
        <v>8.0980000000000008</v>
      </c>
      <c r="AH316" s="118">
        <v>9.4480000000000004</v>
      </c>
      <c r="AI316" s="118">
        <v>8.3970000000000002</v>
      </c>
      <c r="AJ316" s="118">
        <v>14.356</v>
      </c>
      <c r="AK316" s="118">
        <v>11.598000000000001</v>
      </c>
      <c r="AL316" s="118">
        <v>15.154999999999999</v>
      </c>
      <c r="AM316" s="118">
        <v>9.4339999999999993</v>
      </c>
      <c r="AN316" s="118">
        <v>13.749000000000001</v>
      </c>
      <c r="AO316" s="118">
        <v>13.834</v>
      </c>
      <c r="AP316" s="118">
        <v>17.238</v>
      </c>
      <c r="AQ316" s="118">
        <v>15.199</v>
      </c>
      <c r="AR316" s="118">
        <v>19.367000000000001</v>
      </c>
      <c r="AS316" s="118">
        <v>19.791</v>
      </c>
      <c r="AT316" s="118">
        <v>18.100000000000001</v>
      </c>
      <c r="AU316" s="118">
        <v>22.334</v>
      </c>
      <c r="AV316" s="118">
        <v>14.593999999999999</v>
      </c>
      <c r="AW316" s="118">
        <v>18.425999999999998</v>
      </c>
      <c r="AX316" s="118">
        <v>14.869</v>
      </c>
      <c r="AY316" s="118">
        <v>14.624000000000001</v>
      </c>
      <c r="AZ316" s="118">
        <v>7.1779999999999999</v>
      </c>
      <c r="BA316" s="118">
        <v>9.3130000000000006</v>
      </c>
      <c r="BB316" s="118">
        <v>5.1849999999999996</v>
      </c>
      <c r="BC316" s="118">
        <v>3.0219999999999998</v>
      </c>
      <c r="BD316" s="118">
        <v>2.2370000000000001</v>
      </c>
      <c r="BE316" s="118">
        <v>1.262</v>
      </c>
      <c r="BF316" s="118">
        <v>0.97</v>
      </c>
      <c r="BG316" s="118">
        <v>0</v>
      </c>
      <c r="BH316" s="118">
        <v>0</v>
      </c>
      <c r="BI316" s="118">
        <v>0</v>
      </c>
      <c r="BJ316" s="118">
        <v>0</v>
      </c>
      <c r="BK316" s="118">
        <v>0</v>
      </c>
      <c r="BL316" s="118">
        <v>0</v>
      </c>
      <c r="BM316" s="118">
        <v>0</v>
      </c>
      <c r="BN316" s="118">
        <v>0</v>
      </c>
      <c r="BO316" s="118">
        <v>0</v>
      </c>
    </row>
    <row r="317" spans="1:67">
      <c r="A317" s="117" t="s">
        <v>4710</v>
      </c>
      <c r="B317" s="118">
        <v>0</v>
      </c>
      <c r="C317" s="118">
        <v>0</v>
      </c>
      <c r="D317" s="118">
        <v>0</v>
      </c>
      <c r="E317" s="118">
        <v>0</v>
      </c>
      <c r="F317" s="118">
        <v>0</v>
      </c>
      <c r="G317" s="118">
        <v>0</v>
      </c>
      <c r="H317" s="118">
        <v>0</v>
      </c>
      <c r="I317" s="118">
        <v>0</v>
      </c>
      <c r="J317" s="118">
        <v>0</v>
      </c>
      <c r="K317" s="118">
        <v>0</v>
      </c>
      <c r="L317" s="118">
        <v>0</v>
      </c>
      <c r="M317" s="118">
        <v>0</v>
      </c>
      <c r="N317" s="118">
        <v>0</v>
      </c>
      <c r="O317" s="118">
        <v>0</v>
      </c>
      <c r="P317" s="118">
        <v>0</v>
      </c>
      <c r="Q317" s="118">
        <v>0.59699999999999998</v>
      </c>
      <c r="R317" s="118">
        <v>0.85599999999999998</v>
      </c>
      <c r="S317" s="118">
        <v>1.1910000000000001</v>
      </c>
      <c r="T317" s="118">
        <v>7.6210000000000004</v>
      </c>
      <c r="U317" s="118">
        <v>7.5670000000000002</v>
      </c>
      <c r="V317" s="118">
        <v>7.8079999999999998</v>
      </c>
      <c r="W317" s="118">
        <v>10.324</v>
      </c>
      <c r="X317" s="118">
        <v>11.295999999999999</v>
      </c>
      <c r="Y317" s="118">
        <v>15.477</v>
      </c>
      <c r="Z317" s="118">
        <v>13.002000000000001</v>
      </c>
      <c r="AA317" s="118">
        <v>9.3650000000000002</v>
      </c>
      <c r="AB317" s="118">
        <v>9.2140000000000004</v>
      </c>
      <c r="AC317" s="118">
        <v>11.071</v>
      </c>
      <c r="AD317" s="118">
        <v>11.127000000000001</v>
      </c>
      <c r="AE317" s="118">
        <v>15.292999999999999</v>
      </c>
      <c r="AF317" s="118">
        <v>19.359000000000002</v>
      </c>
      <c r="AG317" s="118">
        <v>23.67</v>
      </c>
      <c r="AH317" s="118">
        <v>22.741</v>
      </c>
      <c r="AI317" s="118">
        <v>23.536999999999999</v>
      </c>
      <c r="AJ317" s="118">
        <v>27.856000000000002</v>
      </c>
      <c r="AK317" s="118">
        <v>25.594999999999999</v>
      </c>
      <c r="AL317" s="118">
        <v>30.041</v>
      </c>
      <c r="AM317" s="118">
        <v>24.742999999999999</v>
      </c>
      <c r="AN317" s="118">
        <v>25.654</v>
      </c>
      <c r="AO317" s="118">
        <v>22.356000000000002</v>
      </c>
      <c r="AP317" s="118">
        <v>30.515999999999998</v>
      </c>
      <c r="AQ317" s="118">
        <v>22.786000000000001</v>
      </c>
      <c r="AR317" s="118">
        <v>30.532</v>
      </c>
      <c r="AS317" s="118">
        <v>29.556000000000001</v>
      </c>
      <c r="AT317" s="118">
        <v>33.514000000000003</v>
      </c>
      <c r="AU317" s="118">
        <v>28.631</v>
      </c>
      <c r="AV317" s="118">
        <v>26.949000000000002</v>
      </c>
      <c r="AW317" s="118">
        <v>33.250999999999998</v>
      </c>
      <c r="AX317" s="118">
        <v>21.364999999999998</v>
      </c>
      <c r="AY317" s="118">
        <v>25.221</v>
      </c>
      <c r="AZ317" s="118">
        <v>19.725999999999999</v>
      </c>
      <c r="BA317" s="118">
        <v>22.686</v>
      </c>
      <c r="BB317" s="118">
        <v>18.646000000000001</v>
      </c>
      <c r="BC317" s="118">
        <v>12.791</v>
      </c>
      <c r="BD317" s="118">
        <v>6.9390000000000001</v>
      </c>
      <c r="BE317" s="118">
        <v>4.8689999999999998</v>
      </c>
      <c r="BF317" s="118">
        <v>4.5190000000000001</v>
      </c>
      <c r="BG317" s="118">
        <v>2.54</v>
      </c>
      <c r="BH317" s="118">
        <v>0</v>
      </c>
      <c r="BI317" s="118">
        <v>0</v>
      </c>
      <c r="BJ317" s="118">
        <v>0</v>
      </c>
      <c r="BK317" s="118">
        <v>0</v>
      </c>
      <c r="BL317" s="118">
        <v>0</v>
      </c>
      <c r="BM317" s="118">
        <v>0</v>
      </c>
      <c r="BN317" s="118">
        <v>0</v>
      </c>
      <c r="BO317" s="118">
        <v>0</v>
      </c>
    </row>
    <row r="318" spans="1:67">
      <c r="A318" s="117" t="s">
        <v>4711</v>
      </c>
      <c r="B318" s="118">
        <v>0</v>
      </c>
      <c r="C318" s="118">
        <v>0</v>
      </c>
      <c r="D318" s="118">
        <v>0</v>
      </c>
      <c r="E318" s="118">
        <v>0</v>
      </c>
      <c r="F318" s="118">
        <v>0</v>
      </c>
      <c r="G318" s="118">
        <v>0</v>
      </c>
      <c r="H318" s="118">
        <v>0</v>
      </c>
      <c r="I318" s="118">
        <v>0</v>
      </c>
      <c r="J318" s="118">
        <v>0</v>
      </c>
      <c r="K318" s="118">
        <v>0</v>
      </c>
      <c r="L318" s="118">
        <v>0</v>
      </c>
      <c r="M318" s="118">
        <v>0</v>
      </c>
      <c r="N318" s="118">
        <v>0</v>
      </c>
      <c r="O318" s="118">
        <v>0</v>
      </c>
      <c r="P318" s="118">
        <v>0</v>
      </c>
      <c r="Q318" s="118">
        <v>0</v>
      </c>
      <c r="R318" s="118">
        <v>0.193</v>
      </c>
      <c r="S318" s="118">
        <v>0</v>
      </c>
      <c r="T318" s="118">
        <v>2.5779999999999998</v>
      </c>
      <c r="U318" s="118">
        <v>2.544</v>
      </c>
      <c r="V318" s="118">
        <v>2.0369999999999999</v>
      </c>
      <c r="W318" s="118">
        <v>3.4990000000000001</v>
      </c>
      <c r="X318" s="118">
        <v>3.7570000000000001</v>
      </c>
      <c r="Y318" s="118">
        <v>6.774</v>
      </c>
      <c r="Z318" s="118">
        <v>4.7590000000000003</v>
      </c>
      <c r="AA318" s="118">
        <v>2.7429999999999999</v>
      </c>
      <c r="AB318" s="118">
        <v>3.9449999999999998</v>
      </c>
      <c r="AC318" s="118">
        <v>4.8929999999999998</v>
      </c>
      <c r="AD318" s="118">
        <v>2.2170000000000001</v>
      </c>
      <c r="AE318" s="118">
        <v>4.0570000000000004</v>
      </c>
      <c r="AF318" s="118">
        <v>6.758</v>
      </c>
      <c r="AG318" s="118">
        <v>8.1289999999999996</v>
      </c>
      <c r="AH318" s="118">
        <v>7.9660000000000002</v>
      </c>
      <c r="AI318" s="118">
        <v>8.9359999999999999</v>
      </c>
      <c r="AJ318" s="118">
        <v>8.7140000000000004</v>
      </c>
      <c r="AK318" s="118">
        <v>5.8680000000000003</v>
      </c>
      <c r="AL318" s="118">
        <v>9.4640000000000004</v>
      </c>
      <c r="AM318" s="118">
        <v>8.66</v>
      </c>
      <c r="AN318" s="118">
        <v>12.907</v>
      </c>
      <c r="AO318" s="118">
        <v>8.6739999999999995</v>
      </c>
      <c r="AP318" s="118">
        <v>11.411</v>
      </c>
      <c r="AQ318" s="118">
        <v>7.8140000000000001</v>
      </c>
      <c r="AR318" s="118">
        <v>17.492999999999999</v>
      </c>
      <c r="AS318" s="118">
        <v>13.864000000000001</v>
      </c>
      <c r="AT318" s="118">
        <v>19.863</v>
      </c>
      <c r="AU318" s="118">
        <v>18.965</v>
      </c>
      <c r="AV318" s="118">
        <v>20.997</v>
      </c>
      <c r="AW318" s="118">
        <v>26.035</v>
      </c>
      <c r="AX318" s="118">
        <v>15.693</v>
      </c>
      <c r="AY318" s="118">
        <v>20.45</v>
      </c>
      <c r="AZ318" s="118">
        <v>19.088999999999999</v>
      </c>
      <c r="BA318" s="118">
        <v>23.193000000000001</v>
      </c>
      <c r="BB318" s="118">
        <v>20.533999999999999</v>
      </c>
      <c r="BC318" s="118">
        <v>14.148</v>
      </c>
      <c r="BD318" s="118">
        <v>7.37</v>
      </c>
      <c r="BE318" s="118">
        <v>6.4219999999999997</v>
      </c>
      <c r="BF318" s="118">
        <v>5.194</v>
      </c>
      <c r="BG318" s="118">
        <v>2.8540000000000001</v>
      </c>
      <c r="BH318" s="118">
        <v>0</v>
      </c>
      <c r="BI318" s="118">
        <v>0</v>
      </c>
      <c r="BJ318" s="118">
        <v>0</v>
      </c>
      <c r="BK318" s="118">
        <v>0</v>
      </c>
      <c r="BL318" s="118">
        <v>0</v>
      </c>
      <c r="BM318" s="118">
        <v>0</v>
      </c>
      <c r="BN318" s="118">
        <v>0</v>
      </c>
      <c r="BO318" s="118">
        <v>0</v>
      </c>
    </row>
    <row r="319" spans="1:67">
      <c r="A319" s="119" t="s">
        <v>4712</v>
      </c>
      <c r="B319" s="120">
        <v>0</v>
      </c>
      <c r="C319" s="120">
        <v>0</v>
      </c>
      <c r="D319" s="120">
        <v>0</v>
      </c>
      <c r="E319" s="120">
        <v>0</v>
      </c>
      <c r="F319" s="120">
        <v>0</v>
      </c>
      <c r="G319" s="120">
        <v>0</v>
      </c>
      <c r="H319" s="120">
        <v>0</v>
      </c>
      <c r="I319" s="120">
        <v>0</v>
      </c>
      <c r="J319" s="120">
        <v>0</v>
      </c>
      <c r="K319" s="120">
        <v>0</v>
      </c>
      <c r="L319" s="120">
        <v>0</v>
      </c>
      <c r="M319" s="120">
        <v>0</v>
      </c>
      <c r="N319" s="120">
        <v>0</v>
      </c>
      <c r="O319" s="120">
        <v>0</v>
      </c>
      <c r="P319" s="120">
        <v>0</v>
      </c>
      <c r="Q319" s="120">
        <v>0</v>
      </c>
      <c r="R319" s="120">
        <v>0.193</v>
      </c>
      <c r="S319" s="120">
        <v>0</v>
      </c>
      <c r="T319" s="120">
        <v>1.585</v>
      </c>
      <c r="U319" s="120">
        <v>1.4079999999999999</v>
      </c>
      <c r="V319" s="120">
        <v>1.7090000000000001</v>
      </c>
      <c r="W319" s="120">
        <v>1.732</v>
      </c>
      <c r="X319" s="120">
        <v>1.8959999999999999</v>
      </c>
      <c r="Y319" s="120">
        <v>3.133</v>
      </c>
      <c r="Z319" s="120">
        <v>2.1539999999999999</v>
      </c>
      <c r="AA319" s="120">
        <v>0.60699999999999998</v>
      </c>
      <c r="AB319" s="120">
        <v>0.97599999999999998</v>
      </c>
      <c r="AC319" s="120">
        <v>1.2210000000000001</v>
      </c>
      <c r="AD319" s="120">
        <v>0.69</v>
      </c>
      <c r="AE319" s="120">
        <v>1.258</v>
      </c>
      <c r="AF319" s="120">
        <v>1.02</v>
      </c>
      <c r="AG319" s="120">
        <v>0.67500000000000004</v>
      </c>
      <c r="AH319" s="120">
        <v>0.83399999999999996</v>
      </c>
      <c r="AI319" s="120">
        <v>0</v>
      </c>
      <c r="AJ319" s="120">
        <v>0.871</v>
      </c>
      <c r="AK319" s="120">
        <v>0.39200000000000002</v>
      </c>
      <c r="AL319" s="120">
        <v>0.151</v>
      </c>
      <c r="AM319" s="120">
        <v>0.47099999999999997</v>
      </c>
      <c r="AN319" s="120">
        <v>0.30399999999999999</v>
      </c>
      <c r="AO319" s="120">
        <v>0.16500000000000001</v>
      </c>
      <c r="AP319" s="120">
        <v>0.8</v>
      </c>
      <c r="AQ319" s="120">
        <v>0.48599999999999999</v>
      </c>
      <c r="AR319" s="120">
        <v>1.0660000000000001</v>
      </c>
      <c r="AS319" s="120">
        <v>0.79</v>
      </c>
      <c r="AT319" s="120">
        <v>1.109</v>
      </c>
      <c r="AU319" s="120">
        <v>1.0680000000000001</v>
      </c>
      <c r="AV319" s="120">
        <v>2.1269999999999998</v>
      </c>
      <c r="AW319" s="120">
        <v>1.778</v>
      </c>
      <c r="AX319" s="120">
        <v>1.9330000000000001</v>
      </c>
      <c r="AY319" s="120">
        <v>1.083</v>
      </c>
      <c r="AZ319" s="120">
        <v>1.6040000000000001</v>
      </c>
      <c r="BA319" s="120">
        <v>1.448</v>
      </c>
      <c r="BB319" s="120">
        <v>1.256</v>
      </c>
      <c r="BC319" s="120">
        <v>0.78900000000000003</v>
      </c>
      <c r="BD319" s="120">
        <v>0.16300000000000001</v>
      </c>
      <c r="BE319" s="120">
        <v>0.153</v>
      </c>
      <c r="BF319" s="120">
        <v>0.496</v>
      </c>
      <c r="BG319" s="120">
        <v>0</v>
      </c>
      <c r="BH319" s="120">
        <v>0</v>
      </c>
      <c r="BI319" s="120">
        <v>0</v>
      </c>
      <c r="BJ319" s="120">
        <v>0</v>
      </c>
      <c r="BK319" s="120">
        <v>0</v>
      </c>
      <c r="BL319" s="120">
        <v>0</v>
      </c>
      <c r="BM319" s="120">
        <v>0</v>
      </c>
      <c r="BN319" s="120">
        <v>0</v>
      </c>
      <c r="BO319" s="120">
        <v>0</v>
      </c>
    </row>
    <row r="321" spans="1:67">
      <c r="A321" s="110" t="s">
        <v>4544</v>
      </c>
      <c r="B321" s="111" t="s">
        <v>4743</v>
      </c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</row>
    <row r="322" spans="1:67">
      <c r="A322" s="113" t="s">
        <v>435</v>
      </c>
      <c r="B322" s="114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</row>
    <row r="323" spans="1:67">
      <c r="A323" s="115" t="s">
        <v>4705</v>
      </c>
      <c r="B323" s="115">
        <v>-25</v>
      </c>
      <c r="C323" s="115">
        <v>-24</v>
      </c>
      <c r="D323" s="115">
        <v>-23</v>
      </c>
      <c r="E323" s="115">
        <v>-22</v>
      </c>
      <c r="F323" s="115">
        <v>-21</v>
      </c>
      <c r="G323" s="115">
        <v>-20</v>
      </c>
      <c r="H323" s="115">
        <v>-19</v>
      </c>
      <c r="I323" s="115">
        <v>-18</v>
      </c>
      <c r="J323" s="115">
        <v>-17</v>
      </c>
      <c r="K323" s="115">
        <v>-16</v>
      </c>
      <c r="L323" s="115">
        <v>-15</v>
      </c>
      <c r="M323" s="115">
        <v>-14</v>
      </c>
      <c r="N323" s="115">
        <v>-13</v>
      </c>
      <c r="O323" s="115">
        <v>-12</v>
      </c>
      <c r="P323" s="115">
        <v>-11</v>
      </c>
      <c r="Q323" s="115">
        <v>-10</v>
      </c>
      <c r="R323" s="115">
        <v>-9</v>
      </c>
      <c r="S323" s="115">
        <v>-8</v>
      </c>
      <c r="T323" s="115">
        <v>-7</v>
      </c>
      <c r="U323" s="115">
        <v>-6</v>
      </c>
      <c r="V323" s="115">
        <v>-5</v>
      </c>
      <c r="W323" s="115">
        <v>-4</v>
      </c>
      <c r="X323" s="115">
        <v>-3</v>
      </c>
      <c r="Y323" s="115">
        <v>-2</v>
      </c>
      <c r="Z323" s="115">
        <v>-1</v>
      </c>
      <c r="AA323" s="115">
        <v>0</v>
      </c>
      <c r="AB323" s="115">
        <v>1</v>
      </c>
      <c r="AC323" s="115">
        <v>2</v>
      </c>
      <c r="AD323" s="115">
        <v>3</v>
      </c>
      <c r="AE323" s="115">
        <v>4</v>
      </c>
      <c r="AF323" s="115">
        <v>5</v>
      </c>
      <c r="AG323" s="115">
        <v>6</v>
      </c>
      <c r="AH323" s="115">
        <v>7</v>
      </c>
      <c r="AI323" s="115">
        <v>8</v>
      </c>
      <c r="AJ323" s="115">
        <v>9</v>
      </c>
      <c r="AK323" s="115">
        <v>10</v>
      </c>
      <c r="AL323" s="115">
        <v>11</v>
      </c>
      <c r="AM323" s="115">
        <v>12</v>
      </c>
      <c r="AN323" s="115">
        <v>13</v>
      </c>
      <c r="AO323" s="115">
        <v>14</v>
      </c>
      <c r="AP323" s="115">
        <v>15</v>
      </c>
      <c r="AQ323" s="115">
        <v>16</v>
      </c>
      <c r="AR323" s="115">
        <v>17</v>
      </c>
      <c r="AS323" s="115">
        <v>18</v>
      </c>
      <c r="AT323" s="115">
        <v>19</v>
      </c>
      <c r="AU323" s="115">
        <v>20</v>
      </c>
      <c r="AV323" s="115">
        <v>21</v>
      </c>
      <c r="AW323" s="115">
        <v>22</v>
      </c>
      <c r="AX323" s="115">
        <v>23</v>
      </c>
      <c r="AY323" s="115">
        <v>24</v>
      </c>
      <c r="AZ323" s="115">
        <v>25</v>
      </c>
      <c r="BA323" s="115">
        <v>26</v>
      </c>
      <c r="BB323" s="115">
        <v>27</v>
      </c>
      <c r="BC323" s="115">
        <v>28</v>
      </c>
      <c r="BD323" s="115">
        <v>29</v>
      </c>
      <c r="BE323" s="115">
        <v>30</v>
      </c>
      <c r="BF323" s="115">
        <v>31</v>
      </c>
      <c r="BG323" s="115">
        <v>32</v>
      </c>
      <c r="BH323" s="115">
        <v>33</v>
      </c>
      <c r="BI323" s="115">
        <v>34</v>
      </c>
      <c r="BJ323" s="115">
        <v>35</v>
      </c>
      <c r="BK323" s="115">
        <v>36</v>
      </c>
      <c r="BL323" s="115">
        <v>37</v>
      </c>
      <c r="BM323" s="115">
        <v>38</v>
      </c>
      <c r="BN323" s="115">
        <v>39</v>
      </c>
      <c r="BO323" s="115">
        <v>40</v>
      </c>
    </row>
    <row r="324" spans="1:67">
      <c r="A324" s="116" t="s">
        <v>4706</v>
      </c>
      <c r="B324" s="116">
        <v>0</v>
      </c>
      <c r="C324" s="116">
        <v>0</v>
      </c>
      <c r="D324" s="116">
        <v>0</v>
      </c>
      <c r="E324" s="116">
        <v>0</v>
      </c>
      <c r="F324" s="116">
        <v>0</v>
      </c>
      <c r="G324" s="116">
        <v>0</v>
      </c>
      <c r="H324" s="116">
        <v>0</v>
      </c>
      <c r="I324" s="116">
        <v>0</v>
      </c>
      <c r="J324" s="116">
        <v>0</v>
      </c>
      <c r="K324" s="116">
        <v>0</v>
      </c>
      <c r="L324" s="116">
        <v>0</v>
      </c>
      <c r="M324" s="116">
        <v>4</v>
      </c>
      <c r="N324" s="116">
        <v>9</v>
      </c>
      <c r="O324" s="116">
        <v>11</v>
      </c>
      <c r="P324" s="116">
        <v>11</v>
      </c>
      <c r="Q324" s="116">
        <v>15</v>
      </c>
      <c r="R324" s="116">
        <v>23</v>
      </c>
      <c r="S324" s="116">
        <v>26</v>
      </c>
      <c r="T324" s="116">
        <v>29</v>
      </c>
      <c r="U324" s="116">
        <v>34</v>
      </c>
      <c r="V324" s="116">
        <v>56</v>
      </c>
      <c r="W324" s="116">
        <v>83</v>
      </c>
      <c r="X324" s="116">
        <v>129</v>
      </c>
      <c r="Y324" s="116">
        <v>230</v>
      </c>
      <c r="Z324" s="116">
        <v>234</v>
      </c>
      <c r="AA324" s="116">
        <v>315</v>
      </c>
      <c r="AB324" s="116">
        <v>357</v>
      </c>
      <c r="AC324" s="116">
        <v>414</v>
      </c>
      <c r="AD324" s="116">
        <v>431</v>
      </c>
      <c r="AE324" s="116">
        <v>494</v>
      </c>
      <c r="AF324" s="116">
        <v>399</v>
      </c>
      <c r="AG324" s="116">
        <v>315</v>
      </c>
      <c r="AH324" s="116">
        <v>317</v>
      </c>
      <c r="AI324" s="116">
        <v>256</v>
      </c>
      <c r="AJ324" s="116">
        <v>327</v>
      </c>
      <c r="AK324" s="116">
        <v>369</v>
      </c>
      <c r="AL324" s="116">
        <v>371</v>
      </c>
      <c r="AM324" s="116">
        <v>367</v>
      </c>
      <c r="AN324" s="116">
        <v>361</v>
      </c>
      <c r="AO324" s="116">
        <v>374</v>
      </c>
      <c r="AP324" s="116">
        <v>328</v>
      </c>
      <c r="AQ324" s="116">
        <v>322</v>
      </c>
      <c r="AR324" s="116">
        <v>331</v>
      </c>
      <c r="AS324" s="116">
        <v>256</v>
      </c>
      <c r="AT324" s="116">
        <v>209</v>
      </c>
      <c r="AU324" s="116">
        <v>187</v>
      </c>
      <c r="AV324" s="116">
        <v>144</v>
      </c>
      <c r="AW324" s="116">
        <v>111</v>
      </c>
      <c r="AX324" s="116">
        <v>121</v>
      </c>
      <c r="AY324" s="116">
        <v>111</v>
      </c>
      <c r="AZ324" s="116">
        <v>104</v>
      </c>
      <c r="BA324" s="116">
        <v>65</v>
      </c>
      <c r="BB324" s="116">
        <v>34</v>
      </c>
      <c r="BC324" s="116">
        <v>23</v>
      </c>
      <c r="BD324" s="116">
        <v>21</v>
      </c>
      <c r="BE324" s="116">
        <v>13</v>
      </c>
      <c r="BF324" s="116">
        <v>11</v>
      </c>
      <c r="BG324" s="116">
        <v>5</v>
      </c>
      <c r="BH324" s="116">
        <v>1</v>
      </c>
      <c r="BI324" s="116">
        <v>2</v>
      </c>
      <c r="BJ324" s="116">
        <v>0</v>
      </c>
      <c r="BK324" s="116">
        <v>0</v>
      </c>
      <c r="BL324" s="116">
        <v>0</v>
      </c>
      <c r="BM324" s="116">
        <v>0</v>
      </c>
      <c r="BN324" s="116">
        <v>0</v>
      </c>
      <c r="BO324" s="116">
        <v>0</v>
      </c>
    </row>
    <row r="325" spans="1:67">
      <c r="A325" s="117" t="s">
        <v>4707</v>
      </c>
      <c r="B325" s="117">
        <v>0</v>
      </c>
      <c r="C325" s="117">
        <v>0</v>
      </c>
      <c r="D325" s="117">
        <v>0</v>
      </c>
      <c r="E325" s="117">
        <v>0</v>
      </c>
      <c r="F325" s="117">
        <v>0</v>
      </c>
      <c r="G325" s="117">
        <v>0</v>
      </c>
      <c r="H325" s="117">
        <v>0</v>
      </c>
      <c r="I325" s="117">
        <v>0</v>
      </c>
      <c r="J325" s="117">
        <v>0</v>
      </c>
      <c r="K325" s="117">
        <v>0</v>
      </c>
      <c r="L325" s="117">
        <v>0</v>
      </c>
      <c r="M325" s="117">
        <v>0</v>
      </c>
      <c r="N325" s="117">
        <v>0</v>
      </c>
      <c r="O325" s="117">
        <v>0</v>
      </c>
      <c r="P325" s="117">
        <v>0</v>
      </c>
      <c r="Q325" s="117">
        <v>24</v>
      </c>
      <c r="R325" s="117">
        <v>48</v>
      </c>
      <c r="S325" s="117">
        <v>24</v>
      </c>
      <c r="T325" s="117">
        <v>0</v>
      </c>
      <c r="U325" s="117">
        <v>72</v>
      </c>
      <c r="V325" s="117">
        <v>48</v>
      </c>
      <c r="W325" s="117">
        <v>24</v>
      </c>
      <c r="X325" s="117">
        <v>96</v>
      </c>
      <c r="Y325" s="117">
        <v>144</v>
      </c>
      <c r="Z325" s="117">
        <v>264</v>
      </c>
      <c r="AA325" s="117">
        <v>288</v>
      </c>
      <c r="AB325" s="117">
        <v>360</v>
      </c>
      <c r="AC325" s="117">
        <v>552</v>
      </c>
      <c r="AD325" s="117">
        <v>408</v>
      </c>
      <c r="AE325" s="117">
        <v>528</v>
      </c>
      <c r="AF325" s="117">
        <v>336</v>
      </c>
      <c r="AG325" s="117">
        <v>336</v>
      </c>
      <c r="AH325" s="117">
        <v>312</v>
      </c>
      <c r="AI325" s="117">
        <v>240</v>
      </c>
      <c r="AJ325" s="117">
        <v>264</v>
      </c>
      <c r="AK325" s="117">
        <v>480</v>
      </c>
      <c r="AL325" s="117">
        <v>264</v>
      </c>
      <c r="AM325" s="117">
        <v>528</v>
      </c>
      <c r="AN325" s="117">
        <v>240</v>
      </c>
      <c r="AO325" s="117">
        <v>384</v>
      </c>
      <c r="AP325" s="117">
        <v>264</v>
      </c>
      <c r="AQ325" s="117">
        <v>456</v>
      </c>
      <c r="AR325" s="117">
        <v>312</v>
      </c>
      <c r="AS325" s="117">
        <v>360</v>
      </c>
      <c r="AT325" s="117">
        <v>432</v>
      </c>
      <c r="AU325" s="117">
        <v>312</v>
      </c>
      <c r="AV325" s="117">
        <v>168</v>
      </c>
      <c r="AW325" s="117">
        <v>144</v>
      </c>
      <c r="AX325" s="117">
        <v>24</v>
      </c>
      <c r="AY325" s="117">
        <v>0</v>
      </c>
      <c r="AZ325" s="117">
        <v>24</v>
      </c>
      <c r="BA325" s="117">
        <v>0</v>
      </c>
      <c r="BB325" s="117">
        <v>0</v>
      </c>
      <c r="BC325" s="117">
        <v>0</v>
      </c>
      <c r="BD325" s="117">
        <v>0</v>
      </c>
      <c r="BE325" s="117">
        <v>0</v>
      </c>
      <c r="BF325" s="117">
        <v>0</v>
      </c>
      <c r="BG325" s="117">
        <v>0</v>
      </c>
      <c r="BH325" s="117">
        <v>0</v>
      </c>
      <c r="BI325" s="117">
        <v>0</v>
      </c>
      <c r="BJ325" s="117">
        <v>0</v>
      </c>
      <c r="BK325" s="117">
        <v>0</v>
      </c>
      <c r="BL325" s="117">
        <v>0</v>
      </c>
      <c r="BM325" s="117">
        <v>0</v>
      </c>
      <c r="BN325" s="117">
        <v>0</v>
      </c>
      <c r="BO325" s="117">
        <v>0</v>
      </c>
    </row>
    <row r="326" spans="1:67">
      <c r="A326" s="117" t="s">
        <v>4708</v>
      </c>
      <c r="B326" s="118">
        <v>0</v>
      </c>
      <c r="C326" s="118">
        <v>0</v>
      </c>
      <c r="D326" s="118">
        <v>0</v>
      </c>
      <c r="E326" s="118">
        <v>0</v>
      </c>
      <c r="F326" s="118">
        <v>0</v>
      </c>
      <c r="G326" s="118">
        <v>0</v>
      </c>
      <c r="H326" s="118">
        <v>0</v>
      </c>
      <c r="I326" s="118">
        <v>0</v>
      </c>
      <c r="J326" s="118">
        <v>0</v>
      </c>
      <c r="K326" s="118">
        <v>0</v>
      </c>
      <c r="L326" s="118">
        <v>0</v>
      </c>
      <c r="M326" s="118">
        <v>0</v>
      </c>
      <c r="N326" s="118">
        <v>0</v>
      </c>
      <c r="O326" s="118">
        <v>0.16200000000000001</v>
      </c>
      <c r="P326" s="118">
        <v>0.249</v>
      </c>
      <c r="Q326" s="118">
        <v>0.48499999999999999</v>
      </c>
      <c r="R326" s="118">
        <v>0</v>
      </c>
      <c r="S326" s="118">
        <v>1.5940000000000001</v>
      </c>
      <c r="T326" s="118">
        <v>1.109</v>
      </c>
      <c r="U326" s="118">
        <v>0.871</v>
      </c>
      <c r="V326" s="118">
        <v>2.6640000000000001</v>
      </c>
      <c r="W326" s="118">
        <v>2.2869999999999999</v>
      </c>
      <c r="X326" s="118">
        <v>4.6529999999999996</v>
      </c>
      <c r="Y326" s="118">
        <v>3.2109999999999999</v>
      </c>
      <c r="Z326" s="118">
        <v>5.0490000000000004</v>
      </c>
      <c r="AA326" s="118">
        <v>3.806</v>
      </c>
      <c r="AB326" s="118">
        <v>7.0919999999999996</v>
      </c>
      <c r="AC326" s="118">
        <v>8.4019999999999992</v>
      </c>
      <c r="AD326" s="118">
        <v>9.782</v>
      </c>
      <c r="AE326" s="118">
        <v>12.814</v>
      </c>
      <c r="AF326" s="118">
        <v>14.853999999999999</v>
      </c>
      <c r="AG326" s="118">
        <v>14.702999999999999</v>
      </c>
      <c r="AH326" s="118">
        <v>23.536000000000001</v>
      </c>
      <c r="AI326" s="118">
        <v>21.884</v>
      </c>
      <c r="AJ326" s="118">
        <v>21.704000000000001</v>
      </c>
      <c r="AK326" s="118">
        <v>32.027000000000001</v>
      </c>
      <c r="AL326" s="118">
        <v>25.361000000000001</v>
      </c>
      <c r="AM326" s="118">
        <v>31.751999999999999</v>
      </c>
      <c r="AN326" s="118">
        <v>41.34</v>
      </c>
      <c r="AO326" s="118">
        <v>36.923000000000002</v>
      </c>
      <c r="AP326" s="118">
        <v>46.149000000000001</v>
      </c>
      <c r="AQ326" s="118">
        <v>42.292000000000002</v>
      </c>
      <c r="AR326" s="118">
        <v>45.396999999999998</v>
      </c>
      <c r="AS326" s="118">
        <v>54.097000000000001</v>
      </c>
      <c r="AT326" s="118">
        <v>50.508000000000003</v>
      </c>
      <c r="AU326" s="118">
        <v>58.207999999999998</v>
      </c>
      <c r="AV326" s="118">
        <v>57.137999999999998</v>
      </c>
      <c r="AW326" s="118">
        <v>46.107999999999997</v>
      </c>
      <c r="AX326" s="118">
        <v>50.817999999999998</v>
      </c>
      <c r="AY326" s="118">
        <v>55.387</v>
      </c>
      <c r="AZ326" s="118">
        <v>50.119</v>
      </c>
      <c r="BA326" s="118">
        <v>34.561999999999998</v>
      </c>
      <c r="BB326" s="118">
        <v>20.702000000000002</v>
      </c>
      <c r="BC326" s="118">
        <v>11.067</v>
      </c>
      <c r="BD326" s="118">
        <v>12.513</v>
      </c>
      <c r="BE326" s="118">
        <v>7.9669999999999996</v>
      </c>
      <c r="BF326" s="118">
        <v>6.1920000000000002</v>
      </c>
      <c r="BG326" s="118">
        <v>2.8210000000000002</v>
      </c>
      <c r="BH326" s="118">
        <v>0.746</v>
      </c>
      <c r="BI326" s="118">
        <v>1.0669999999999999</v>
      </c>
      <c r="BJ326" s="118">
        <v>0</v>
      </c>
      <c r="BK326" s="118">
        <v>0</v>
      </c>
      <c r="BL326" s="118">
        <v>0</v>
      </c>
      <c r="BM326" s="118">
        <v>0</v>
      </c>
      <c r="BN326" s="118">
        <v>0</v>
      </c>
      <c r="BO326" s="118">
        <v>0</v>
      </c>
    </row>
    <row r="327" spans="1:67">
      <c r="A327" s="117" t="s">
        <v>4709</v>
      </c>
      <c r="B327" s="118">
        <v>0</v>
      </c>
      <c r="C327" s="118">
        <v>0</v>
      </c>
      <c r="D327" s="118">
        <v>0</v>
      </c>
      <c r="E327" s="118">
        <v>0</v>
      </c>
      <c r="F327" s="118">
        <v>0</v>
      </c>
      <c r="G327" s="118">
        <v>0</v>
      </c>
      <c r="H327" s="118">
        <v>0</v>
      </c>
      <c r="I327" s="118">
        <v>0</v>
      </c>
      <c r="J327" s="118">
        <v>0</v>
      </c>
      <c r="K327" s="118">
        <v>0</v>
      </c>
      <c r="L327" s="118">
        <v>0</v>
      </c>
      <c r="M327" s="118">
        <v>0</v>
      </c>
      <c r="N327" s="118">
        <v>0</v>
      </c>
      <c r="O327" s="118">
        <v>0.32300000000000001</v>
      </c>
      <c r="P327" s="118">
        <v>0.315</v>
      </c>
      <c r="Q327" s="118">
        <v>0.59899999999999998</v>
      </c>
      <c r="R327" s="118">
        <v>0</v>
      </c>
      <c r="S327" s="118">
        <v>1.855</v>
      </c>
      <c r="T327" s="118">
        <v>0.56599999999999995</v>
      </c>
      <c r="U327" s="118">
        <v>1.56</v>
      </c>
      <c r="V327" s="118">
        <v>2.7930000000000001</v>
      </c>
      <c r="W327" s="118">
        <v>2.645</v>
      </c>
      <c r="X327" s="118">
        <v>4.0469999999999997</v>
      </c>
      <c r="Y327" s="118">
        <v>1.6539999999999999</v>
      </c>
      <c r="Z327" s="118">
        <v>4.0090000000000003</v>
      </c>
      <c r="AA327" s="118">
        <v>2.681</v>
      </c>
      <c r="AB327" s="118">
        <v>6.6950000000000003</v>
      </c>
      <c r="AC327" s="118">
        <v>2.2080000000000002</v>
      </c>
      <c r="AD327" s="118">
        <v>6.4619999999999997</v>
      </c>
      <c r="AE327" s="118">
        <v>9.1120000000000001</v>
      </c>
      <c r="AF327" s="118">
        <v>7.7640000000000002</v>
      </c>
      <c r="AG327" s="118">
        <v>8.1150000000000002</v>
      </c>
      <c r="AH327" s="118">
        <v>13.712999999999999</v>
      </c>
      <c r="AI327" s="118">
        <v>11.242000000000001</v>
      </c>
      <c r="AJ327" s="118">
        <v>10.787000000000001</v>
      </c>
      <c r="AK327" s="118">
        <v>20.701000000000001</v>
      </c>
      <c r="AL327" s="118">
        <v>13.356999999999999</v>
      </c>
      <c r="AM327" s="118">
        <v>17.245000000000001</v>
      </c>
      <c r="AN327" s="118">
        <v>26.024000000000001</v>
      </c>
      <c r="AO327" s="118">
        <v>19.385000000000002</v>
      </c>
      <c r="AP327" s="118">
        <v>25.96</v>
      </c>
      <c r="AQ327" s="118">
        <v>21.513000000000002</v>
      </c>
      <c r="AR327" s="118">
        <v>23.349</v>
      </c>
      <c r="AS327" s="118">
        <v>23.684000000000001</v>
      </c>
      <c r="AT327" s="118">
        <v>24.847000000000001</v>
      </c>
      <c r="AU327" s="118">
        <v>23.542000000000002</v>
      </c>
      <c r="AV327" s="118">
        <v>23.4</v>
      </c>
      <c r="AW327" s="118">
        <v>17.826000000000001</v>
      </c>
      <c r="AX327" s="118">
        <v>15.566000000000001</v>
      </c>
      <c r="AY327" s="118">
        <v>12.584</v>
      </c>
      <c r="AZ327" s="118">
        <v>7.9219999999999997</v>
      </c>
      <c r="BA327" s="118">
        <v>4.8920000000000003</v>
      </c>
      <c r="BB327" s="118">
        <v>2.9540000000000002</v>
      </c>
      <c r="BC327" s="118">
        <v>1.5149999999999999</v>
      </c>
      <c r="BD327" s="118">
        <v>1.321</v>
      </c>
      <c r="BE327" s="118">
        <v>0.89100000000000001</v>
      </c>
      <c r="BF327" s="118">
        <v>0.25900000000000001</v>
      </c>
      <c r="BG327" s="118">
        <v>0.17100000000000001</v>
      </c>
      <c r="BH327" s="118">
        <v>0.152</v>
      </c>
      <c r="BI327" s="118">
        <v>0</v>
      </c>
      <c r="BJ327" s="118">
        <v>0</v>
      </c>
      <c r="BK327" s="118">
        <v>0</v>
      </c>
      <c r="BL327" s="118">
        <v>0</v>
      </c>
      <c r="BM327" s="118">
        <v>0</v>
      </c>
      <c r="BN327" s="118">
        <v>0</v>
      </c>
      <c r="BO327" s="118">
        <v>0</v>
      </c>
    </row>
    <row r="328" spans="1:67">
      <c r="A328" s="117" t="s">
        <v>4710</v>
      </c>
      <c r="B328" s="118">
        <v>0</v>
      </c>
      <c r="C328" s="118">
        <v>0</v>
      </c>
      <c r="D328" s="118">
        <v>0</v>
      </c>
      <c r="E328" s="118">
        <v>0</v>
      </c>
      <c r="F328" s="118">
        <v>0</v>
      </c>
      <c r="G328" s="118">
        <v>0</v>
      </c>
      <c r="H328" s="118">
        <v>0</v>
      </c>
      <c r="I328" s="118">
        <v>0</v>
      </c>
      <c r="J328" s="118">
        <v>0</v>
      </c>
      <c r="K328" s="118">
        <v>0</v>
      </c>
      <c r="L328" s="118">
        <v>0</v>
      </c>
      <c r="M328" s="118">
        <v>0</v>
      </c>
      <c r="N328" s="118">
        <v>0</v>
      </c>
      <c r="O328" s="118">
        <v>0.46400000000000002</v>
      </c>
      <c r="P328" s="118">
        <v>0.71099999999999997</v>
      </c>
      <c r="Q328" s="118">
        <v>1.1100000000000001</v>
      </c>
      <c r="R328" s="118">
        <v>0</v>
      </c>
      <c r="S328" s="118">
        <v>3.6240000000000001</v>
      </c>
      <c r="T328" s="118">
        <v>3.2280000000000002</v>
      </c>
      <c r="U328" s="118">
        <v>2.1789999999999998</v>
      </c>
      <c r="V328" s="118">
        <v>5.8970000000000002</v>
      </c>
      <c r="W328" s="118">
        <v>4.8470000000000004</v>
      </c>
      <c r="X328" s="118">
        <v>9.0419999999999998</v>
      </c>
      <c r="Y328" s="118">
        <v>5.1829999999999998</v>
      </c>
      <c r="Z328" s="118">
        <v>7.8369999999999997</v>
      </c>
      <c r="AA328" s="118">
        <v>6.3440000000000003</v>
      </c>
      <c r="AB328" s="118">
        <v>10.093</v>
      </c>
      <c r="AC328" s="118">
        <v>14.53</v>
      </c>
      <c r="AD328" s="118">
        <v>12.635</v>
      </c>
      <c r="AE328" s="118">
        <v>15.667999999999999</v>
      </c>
      <c r="AF328" s="118">
        <v>18.021999999999998</v>
      </c>
      <c r="AG328" s="118">
        <v>14.725</v>
      </c>
      <c r="AH328" s="118">
        <v>21.114999999999998</v>
      </c>
      <c r="AI328" s="118">
        <v>18.943999999999999</v>
      </c>
      <c r="AJ328" s="118">
        <v>19.699000000000002</v>
      </c>
      <c r="AK328" s="118">
        <v>28.716000000000001</v>
      </c>
      <c r="AL328" s="118">
        <v>20.367000000000001</v>
      </c>
      <c r="AM328" s="118">
        <v>26.138000000000002</v>
      </c>
      <c r="AN328" s="118">
        <v>29.096</v>
      </c>
      <c r="AO328" s="118">
        <v>25.422000000000001</v>
      </c>
      <c r="AP328" s="118">
        <v>30.135000000000002</v>
      </c>
      <c r="AQ328" s="118">
        <v>26.620999999999999</v>
      </c>
      <c r="AR328" s="118">
        <v>25.321999999999999</v>
      </c>
      <c r="AS328" s="118">
        <v>29.440999999999999</v>
      </c>
      <c r="AT328" s="118">
        <v>26.780999999999999</v>
      </c>
      <c r="AU328" s="118">
        <v>30.146999999999998</v>
      </c>
      <c r="AV328" s="118">
        <v>33.268000000000001</v>
      </c>
      <c r="AW328" s="118">
        <v>27.228999999999999</v>
      </c>
      <c r="AX328" s="118">
        <v>29.094999999999999</v>
      </c>
      <c r="AY328" s="118">
        <v>31.286999999999999</v>
      </c>
      <c r="AZ328" s="118">
        <v>27.939</v>
      </c>
      <c r="BA328" s="118">
        <v>17.936</v>
      </c>
      <c r="BB328" s="118">
        <v>11.407999999999999</v>
      </c>
      <c r="BC328" s="118">
        <v>5.5839999999999996</v>
      </c>
      <c r="BD328" s="118">
        <v>7.06</v>
      </c>
      <c r="BE328" s="118">
        <v>4.0010000000000003</v>
      </c>
      <c r="BF328" s="118">
        <v>2.649</v>
      </c>
      <c r="BG328" s="118">
        <v>1.407</v>
      </c>
      <c r="BH328" s="118">
        <v>0.434</v>
      </c>
      <c r="BI328" s="118">
        <v>0.53400000000000003</v>
      </c>
      <c r="BJ328" s="118">
        <v>0</v>
      </c>
      <c r="BK328" s="118">
        <v>0</v>
      </c>
      <c r="BL328" s="118">
        <v>0</v>
      </c>
      <c r="BM328" s="118">
        <v>0</v>
      </c>
      <c r="BN328" s="118">
        <v>0</v>
      </c>
      <c r="BO328" s="118">
        <v>0</v>
      </c>
    </row>
    <row r="329" spans="1:67">
      <c r="A329" s="117" t="s">
        <v>4711</v>
      </c>
      <c r="B329" s="118">
        <v>0</v>
      </c>
      <c r="C329" s="118">
        <v>0</v>
      </c>
      <c r="D329" s="118">
        <v>0</v>
      </c>
      <c r="E329" s="118">
        <v>0</v>
      </c>
      <c r="F329" s="118">
        <v>0</v>
      </c>
      <c r="G329" s="118">
        <v>0</v>
      </c>
      <c r="H329" s="118">
        <v>0</v>
      </c>
      <c r="I329" s="118">
        <v>0</v>
      </c>
      <c r="J329" s="118">
        <v>0</v>
      </c>
      <c r="K329" s="118">
        <v>0</v>
      </c>
      <c r="L329" s="118">
        <v>0</v>
      </c>
      <c r="M329" s="118">
        <v>0</v>
      </c>
      <c r="N329" s="118">
        <v>0</v>
      </c>
      <c r="O329" s="118">
        <v>0</v>
      </c>
      <c r="P329" s="118">
        <v>0</v>
      </c>
      <c r="Q329" s="118">
        <v>0</v>
      </c>
      <c r="R329" s="118">
        <v>0</v>
      </c>
      <c r="S329" s="118">
        <v>1.093</v>
      </c>
      <c r="T329" s="118">
        <v>2.2389999999999999</v>
      </c>
      <c r="U329" s="118">
        <v>0.48199999999999998</v>
      </c>
      <c r="V329" s="118">
        <v>1.92</v>
      </c>
      <c r="W329" s="118">
        <v>1.25</v>
      </c>
      <c r="X329" s="118">
        <v>2.5590000000000002</v>
      </c>
      <c r="Y329" s="118">
        <v>3.1429999999999998</v>
      </c>
      <c r="Z329" s="118">
        <v>1.7070000000000001</v>
      </c>
      <c r="AA329" s="118">
        <v>1.266</v>
      </c>
      <c r="AB329" s="118">
        <v>1.38</v>
      </c>
      <c r="AC329" s="118">
        <v>5.8780000000000001</v>
      </c>
      <c r="AD329" s="118">
        <v>4.1790000000000003</v>
      </c>
      <c r="AE329" s="118">
        <v>4.4560000000000004</v>
      </c>
      <c r="AF329" s="118">
        <v>6.423</v>
      </c>
      <c r="AG329" s="118">
        <v>4.6820000000000004</v>
      </c>
      <c r="AH329" s="118">
        <v>6.8150000000000004</v>
      </c>
      <c r="AI329" s="118">
        <v>8.9239999999999995</v>
      </c>
      <c r="AJ329" s="118">
        <v>8.0399999999999991</v>
      </c>
      <c r="AK329" s="118">
        <v>13.705</v>
      </c>
      <c r="AL329" s="118">
        <v>12.436999999999999</v>
      </c>
      <c r="AM329" s="118">
        <v>11.087999999999999</v>
      </c>
      <c r="AN329" s="118">
        <v>13.993</v>
      </c>
      <c r="AO329" s="118">
        <v>14.124000000000001</v>
      </c>
      <c r="AP329" s="118">
        <v>18.067</v>
      </c>
      <c r="AQ329" s="118">
        <v>16.512</v>
      </c>
      <c r="AR329" s="118">
        <v>18.231999999999999</v>
      </c>
      <c r="AS329" s="118">
        <v>20.917000000000002</v>
      </c>
      <c r="AT329" s="118">
        <v>21.817</v>
      </c>
      <c r="AU329" s="118">
        <v>22.111999999999998</v>
      </c>
      <c r="AV329" s="118">
        <v>27.853999999999999</v>
      </c>
      <c r="AW329" s="118">
        <v>19.332999999999998</v>
      </c>
      <c r="AX329" s="118">
        <v>27.963999999999999</v>
      </c>
      <c r="AY329" s="118">
        <v>31.523</v>
      </c>
      <c r="AZ329" s="118">
        <v>36.902000000000001</v>
      </c>
      <c r="BA329" s="118">
        <v>23.175000000000001</v>
      </c>
      <c r="BB329" s="118">
        <v>13.217000000000001</v>
      </c>
      <c r="BC329" s="118">
        <v>8.7409999999999997</v>
      </c>
      <c r="BD329" s="118">
        <v>9.1929999999999996</v>
      </c>
      <c r="BE329" s="118">
        <v>6.19</v>
      </c>
      <c r="BF329" s="118">
        <v>5.7320000000000002</v>
      </c>
      <c r="BG329" s="118">
        <v>2.8340000000000001</v>
      </c>
      <c r="BH329" s="118">
        <v>0.42399999999999999</v>
      </c>
      <c r="BI329" s="118">
        <v>0.96499999999999997</v>
      </c>
      <c r="BJ329" s="118">
        <v>0</v>
      </c>
      <c r="BK329" s="118">
        <v>0</v>
      </c>
      <c r="BL329" s="118">
        <v>0</v>
      </c>
      <c r="BM329" s="118">
        <v>0</v>
      </c>
      <c r="BN329" s="118">
        <v>0</v>
      </c>
      <c r="BO329" s="118">
        <v>0</v>
      </c>
    </row>
    <row r="330" spans="1:67">
      <c r="A330" s="119" t="s">
        <v>4712</v>
      </c>
      <c r="B330" s="120">
        <v>0</v>
      </c>
      <c r="C330" s="120">
        <v>0</v>
      </c>
      <c r="D330" s="120">
        <v>0</v>
      </c>
      <c r="E330" s="120">
        <v>0</v>
      </c>
      <c r="F330" s="120">
        <v>0</v>
      </c>
      <c r="G330" s="120">
        <v>0</v>
      </c>
      <c r="H330" s="120">
        <v>0</v>
      </c>
      <c r="I330" s="120">
        <v>0</v>
      </c>
      <c r="J330" s="120">
        <v>0</v>
      </c>
      <c r="K330" s="120">
        <v>0</v>
      </c>
      <c r="L330" s="120">
        <v>0</v>
      </c>
      <c r="M330" s="120">
        <v>0</v>
      </c>
      <c r="N330" s="120">
        <v>0</v>
      </c>
      <c r="O330" s="120">
        <v>0</v>
      </c>
      <c r="P330" s="120">
        <v>0</v>
      </c>
      <c r="Q330" s="120">
        <v>0</v>
      </c>
      <c r="R330" s="120">
        <v>0</v>
      </c>
      <c r="S330" s="120">
        <v>0.50600000000000001</v>
      </c>
      <c r="T330" s="120">
        <v>0.54600000000000004</v>
      </c>
      <c r="U330" s="120">
        <v>0</v>
      </c>
      <c r="V330" s="120">
        <v>0.75600000000000001</v>
      </c>
      <c r="W330" s="120">
        <v>0.37</v>
      </c>
      <c r="X330" s="120">
        <v>0.93600000000000005</v>
      </c>
      <c r="Y330" s="120">
        <v>0.17299999999999999</v>
      </c>
      <c r="Z330" s="120">
        <v>0</v>
      </c>
      <c r="AA330" s="120">
        <v>0.16</v>
      </c>
      <c r="AB330" s="120">
        <v>0.17199999999999999</v>
      </c>
      <c r="AC330" s="120">
        <v>0</v>
      </c>
      <c r="AD330" s="120">
        <v>0.19400000000000001</v>
      </c>
      <c r="AE330" s="120">
        <v>0</v>
      </c>
      <c r="AF330" s="120">
        <v>0.49099999999999999</v>
      </c>
      <c r="AG330" s="120">
        <v>0.315</v>
      </c>
      <c r="AH330" s="120">
        <v>0.45700000000000002</v>
      </c>
      <c r="AI330" s="120">
        <v>0.64700000000000002</v>
      </c>
      <c r="AJ330" s="120">
        <v>0.49199999999999999</v>
      </c>
      <c r="AK330" s="120">
        <v>1.425</v>
      </c>
      <c r="AL330" s="120">
        <v>0.89800000000000002</v>
      </c>
      <c r="AM330" s="120">
        <v>1.38</v>
      </c>
      <c r="AN330" s="120">
        <v>2.2650000000000001</v>
      </c>
      <c r="AO330" s="120">
        <v>2.532</v>
      </c>
      <c r="AP330" s="120">
        <v>2.8149999999999999</v>
      </c>
      <c r="AQ330" s="120">
        <v>3.76</v>
      </c>
      <c r="AR330" s="120">
        <v>2.415</v>
      </c>
      <c r="AS330" s="120">
        <v>3.9350000000000001</v>
      </c>
      <c r="AT330" s="120">
        <v>4.4169999999999998</v>
      </c>
      <c r="AU330" s="120">
        <v>4.5410000000000004</v>
      </c>
      <c r="AV330" s="120">
        <v>4.0350000000000001</v>
      </c>
      <c r="AW330" s="120">
        <v>4.5810000000000004</v>
      </c>
      <c r="AX330" s="120">
        <v>4.5910000000000002</v>
      </c>
      <c r="AY330" s="120">
        <v>4.7089999999999996</v>
      </c>
      <c r="AZ330" s="120">
        <v>4.8689999999999998</v>
      </c>
      <c r="BA330" s="120">
        <v>2</v>
      </c>
      <c r="BB330" s="120">
        <v>1.754</v>
      </c>
      <c r="BC330" s="120">
        <v>1.173</v>
      </c>
      <c r="BD330" s="120">
        <v>0.79500000000000004</v>
      </c>
      <c r="BE330" s="120">
        <v>0.97099999999999997</v>
      </c>
      <c r="BF330" s="120">
        <v>0.49099999999999999</v>
      </c>
      <c r="BG330" s="120">
        <v>0.161</v>
      </c>
      <c r="BH330" s="120">
        <v>0.153</v>
      </c>
      <c r="BI330" s="120">
        <v>0</v>
      </c>
      <c r="BJ330" s="120">
        <v>0</v>
      </c>
      <c r="BK330" s="120">
        <v>0</v>
      </c>
      <c r="BL330" s="120">
        <v>0</v>
      </c>
      <c r="BM330" s="120">
        <v>0</v>
      </c>
      <c r="BN330" s="120">
        <v>0</v>
      </c>
      <c r="BO330" s="120">
        <v>0</v>
      </c>
    </row>
    <row r="332" spans="1:67">
      <c r="A332" s="110" t="s">
        <v>4544</v>
      </c>
      <c r="B332" s="111" t="s">
        <v>4744</v>
      </c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</row>
    <row r="333" spans="1:67">
      <c r="A333" s="113" t="s">
        <v>4246</v>
      </c>
      <c r="B333" s="114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</row>
    <row r="334" spans="1:67">
      <c r="A334" s="115" t="s">
        <v>4705</v>
      </c>
      <c r="B334" s="115">
        <v>-25</v>
      </c>
      <c r="C334" s="115">
        <v>-24</v>
      </c>
      <c r="D334" s="115">
        <v>-23</v>
      </c>
      <c r="E334" s="115">
        <v>-22</v>
      </c>
      <c r="F334" s="115">
        <v>-21</v>
      </c>
      <c r="G334" s="115">
        <v>-20</v>
      </c>
      <c r="H334" s="115">
        <v>-19</v>
      </c>
      <c r="I334" s="115">
        <v>-18</v>
      </c>
      <c r="J334" s="115">
        <v>-17</v>
      </c>
      <c r="K334" s="115">
        <v>-16</v>
      </c>
      <c r="L334" s="115">
        <v>-15</v>
      </c>
      <c r="M334" s="115">
        <v>-14</v>
      </c>
      <c r="N334" s="115">
        <v>-13</v>
      </c>
      <c r="O334" s="115">
        <v>-12</v>
      </c>
      <c r="P334" s="115">
        <v>-11</v>
      </c>
      <c r="Q334" s="115">
        <v>-10</v>
      </c>
      <c r="R334" s="115">
        <v>-9</v>
      </c>
      <c r="S334" s="115">
        <v>-8</v>
      </c>
      <c r="T334" s="115">
        <v>-7</v>
      </c>
      <c r="U334" s="115">
        <v>-6</v>
      </c>
      <c r="V334" s="115">
        <v>-5</v>
      </c>
      <c r="W334" s="115">
        <v>-4</v>
      </c>
      <c r="X334" s="115">
        <v>-3</v>
      </c>
      <c r="Y334" s="115">
        <v>-2</v>
      </c>
      <c r="Z334" s="115">
        <v>-1</v>
      </c>
      <c r="AA334" s="115">
        <v>0</v>
      </c>
      <c r="AB334" s="115">
        <v>1</v>
      </c>
      <c r="AC334" s="115">
        <v>2</v>
      </c>
      <c r="AD334" s="115">
        <v>3</v>
      </c>
      <c r="AE334" s="115">
        <v>4</v>
      </c>
      <c r="AF334" s="115">
        <v>5</v>
      </c>
      <c r="AG334" s="115">
        <v>6</v>
      </c>
      <c r="AH334" s="115">
        <v>7</v>
      </c>
      <c r="AI334" s="115">
        <v>8</v>
      </c>
      <c r="AJ334" s="115">
        <v>9</v>
      </c>
      <c r="AK334" s="115">
        <v>10</v>
      </c>
      <c r="AL334" s="115">
        <v>11</v>
      </c>
      <c r="AM334" s="115">
        <v>12</v>
      </c>
      <c r="AN334" s="115">
        <v>13</v>
      </c>
      <c r="AO334" s="115">
        <v>14</v>
      </c>
      <c r="AP334" s="115">
        <v>15</v>
      </c>
      <c r="AQ334" s="115">
        <v>16</v>
      </c>
      <c r="AR334" s="115">
        <v>17</v>
      </c>
      <c r="AS334" s="115">
        <v>18</v>
      </c>
      <c r="AT334" s="115">
        <v>19</v>
      </c>
      <c r="AU334" s="115">
        <v>20</v>
      </c>
      <c r="AV334" s="115">
        <v>21</v>
      </c>
      <c r="AW334" s="115">
        <v>22</v>
      </c>
      <c r="AX334" s="115">
        <v>23</v>
      </c>
      <c r="AY334" s="115">
        <v>24</v>
      </c>
      <c r="AZ334" s="115">
        <v>25</v>
      </c>
      <c r="BA334" s="115">
        <v>26</v>
      </c>
      <c r="BB334" s="115">
        <v>27</v>
      </c>
      <c r="BC334" s="115">
        <v>28</v>
      </c>
      <c r="BD334" s="115">
        <v>29</v>
      </c>
      <c r="BE334" s="115">
        <v>30</v>
      </c>
      <c r="BF334" s="115">
        <v>31</v>
      </c>
      <c r="BG334" s="115">
        <v>32</v>
      </c>
      <c r="BH334" s="115">
        <v>33</v>
      </c>
      <c r="BI334" s="115">
        <v>34</v>
      </c>
      <c r="BJ334" s="115">
        <v>35</v>
      </c>
      <c r="BK334" s="115">
        <v>36</v>
      </c>
      <c r="BL334" s="115">
        <v>37</v>
      </c>
      <c r="BM334" s="115">
        <v>38</v>
      </c>
      <c r="BN334" s="115">
        <v>39</v>
      </c>
      <c r="BO334" s="115">
        <v>40</v>
      </c>
    </row>
    <row r="335" spans="1:67">
      <c r="A335" s="116" t="s">
        <v>4706</v>
      </c>
      <c r="B335" s="116">
        <v>0</v>
      </c>
      <c r="C335" s="116">
        <v>0</v>
      </c>
      <c r="D335" s="116">
        <v>0</v>
      </c>
      <c r="E335" s="116">
        <v>0</v>
      </c>
      <c r="F335" s="116">
        <v>0</v>
      </c>
      <c r="G335" s="116">
        <v>0</v>
      </c>
      <c r="H335" s="116">
        <v>0</v>
      </c>
      <c r="I335" s="116">
        <v>1</v>
      </c>
      <c r="J335" s="116">
        <v>10</v>
      </c>
      <c r="K335" s="116">
        <v>9</v>
      </c>
      <c r="L335" s="116">
        <v>26</v>
      </c>
      <c r="M335" s="116">
        <v>24</v>
      </c>
      <c r="N335" s="116">
        <v>36</v>
      </c>
      <c r="O335" s="116">
        <v>64</v>
      </c>
      <c r="P335" s="116">
        <v>51</v>
      </c>
      <c r="Q335" s="116">
        <v>82</v>
      </c>
      <c r="R335" s="116">
        <v>92</v>
      </c>
      <c r="S335" s="116">
        <v>106</v>
      </c>
      <c r="T335" s="116">
        <v>129</v>
      </c>
      <c r="U335" s="116">
        <v>210</v>
      </c>
      <c r="V335" s="116">
        <v>268</v>
      </c>
      <c r="W335" s="116">
        <v>304</v>
      </c>
      <c r="X335" s="116">
        <v>368</v>
      </c>
      <c r="Y335" s="116">
        <v>392</v>
      </c>
      <c r="Z335" s="116">
        <v>520</v>
      </c>
      <c r="AA335" s="116">
        <v>399</v>
      </c>
      <c r="AB335" s="116">
        <v>416</v>
      </c>
      <c r="AC335" s="116">
        <v>388</v>
      </c>
      <c r="AD335" s="116">
        <v>361</v>
      </c>
      <c r="AE335" s="116">
        <v>358</v>
      </c>
      <c r="AF335" s="116">
        <v>345</v>
      </c>
      <c r="AG335" s="116">
        <v>331</v>
      </c>
      <c r="AH335" s="116">
        <v>346</v>
      </c>
      <c r="AI335" s="116">
        <v>353</v>
      </c>
      <c r="AJ335" s="116">
        <v>396</v>
      </c>
      <c r="AK335" s="116">
        <v>337</v>
      </c>
      <c r="AL335" s="116">
        <v>308</v>
      </c>
      <c r="AM335" s="116">
        <v>281</v>
      </c>
      <c r="AN335" s="116">
        <v>248</v>
      </c>
      <c r="AO335" s="116">
        <v>212</v>
      </c>
      <c r="AP335" s="116">
        <v>194</v>
      </c>
      <c r="AQ335" s="116">
        <v>159</v>
      </c>
      <c r="AR335" s="116">
        <v>151</v>
      </c>
      <c r="AS335" s="116">
        <v>117</v>
      </c>
      <c r="AT335" s="116">
        <v>92</v>
      </c>
      <c r="AU335" s="116">
        <v>104</v>
      </c>
      <c r="AV335" s="116">
        <v>60</v>
      </c>
      <c r="AW335" s="116">
        <v>54</v>
      </c>
      <c r="AX335" s="116">
        <v>23</v>
      </c>
      <c r="AY335" s="116">
        <v>23</v>
      </c>
      <c r="AZ335" s="116">
        <v>8</v>
      </c>
      <c r="BA335" s="116">
        <v>1</v>
      </c>
      <c r="BB335" s="116">
        <v>2</v>
      </c>
      <c r="BC335" s="116">
        <v>1</v>
      </c>
      <c r="BD335" s="116">
        <v>0</v>
      </c>
      <c r="BE335" s="116">
        <v>0</v>
      </c>
      <c r="BF335" s="116">
        <v>0</v>
      </c>
      <c r="BG335" s="116">
        <v>0</v>
      </c>
      <c r="BH335" s="116">
        <v>0</v>
      </c>
      <c r="BI335" s="116">
        <v>0</v>
      </c>
      <c r="BJ335" s="116">
        <v>0</v>
      </c>
      <c r="BK335" s="116">
        <v>0</v>
      </c>
      <c r="BL335" s="116">
        <v>0</v>
      </c>
      <c r="BM335" s="116">
        <v>0</v>
      </c>
      <c r="BN335" s="116">
        <v>0</v>
      </c>
      <c r="BO335" s="116">
        <v>0</v>
      </c>
    </row>
    <row r="336" spans="1:67">
      <c r="A336" s="117" t="s">
        <v>4707</v>
      </c>
      <c r="B336" s="117">
        <v>0</v>
      </c>
      <c r="C336" s="117">
        <v>0</v>
      </c>
      <c r="D336" s="117">
        <v>0</v>
      </c>
      <c r="E336" s="117">
        <v>0</v>
      </c>
      <c r="F336" s="117">
        <v>0</v>
      </c>
      <c r="G336" s="117">
        <v>0</v>
      </c>
      <c r="H336" s="117">
        <v>0</v>
      </c>
      <c r="I336" s="117">
        <v>0</v>
      </c>
      <c r="J336" s="117">
        <v>0</v>
      </c>
      <c r="K336" s="117">
        <v>0</v>
      </c>
      <c r="L336" s="117">
        <v>0</v>
      </c>
      <c r="M336" s="117">
        <v>24</v>
      </c>
      <c r="N336" s="117">
        <v>48</v>
      </c>
      <c r="O336" s="117">
        <v>0</v>
      </c>
      <c r="P336" s="117">
        <v>120</v>
      </c>
      <c r="Q336" s="117">
        <v>96</v>
      </c>
      <c r="R336" s="117">
        <v>96</v>
      </c>
      <c r="S336" s="117">
        <v>96</v>
      </c>
      <c r="T336" s="117">
        <v>48</v>
      </c>
      <c r="U336" s="117">
        <v>120</v>
      </c>
      <c r="V336" s="117">
        <v>360</v>
      </c>
      <c r="W336" s="117">
        <v>168</v>
      </c>
      <c r="X336" s="117">
        <v>360</v>
      </c>
      <c r="Y336" s="117">
        <v>528</v>
      </c>
      <c r="Z336" s="117">
        <v>312</v>
      </c>
      <c r="AA336" s="117">
        <v>576</v>
      </c>
      <c r="AB336" s="117">
        <v>504</v>
      </c>
      <c r="AC336" s="117">
        <v>432</v>
      </c>
      <c r="AD336" s="117">
        <v>360</v>
      </c>
      <c r="AE336" s="117">
        <v>384</v>
      </c>
      <c r="AF336" s="117">
        <v>264</v>
      </c>
      <c r="AG336" s="117">
        <v>312</v>
      </c>
      <c r="AH336" s="117">
        <v>384</v>
      </c>
      <c r="AI336" s="117">
        <v>192</v>
      </c>
      <c r="AJ336" s="117">
        <v>312</v>
      </c>
      <c r="AK336" s="117">
        <v>432</v>
      </c>
      <c r="AL336" s="117">
        <v>552</v>
      </c>
      <c r="AM336" s="117">
        <v>456</v>
      </c>
      <c r="AN336" s="117">
        <v>240</v>
      </c>
      <c r="AO336" s="117">
        <v>264</v>
      </c>
      <c r="AP336" s="117">
        <v>312</v>
      </c>
      <c r="AQ336" s="117">
        <v>144</v>
      </c>
      <c r="AR336" s="117">
        <v>168</v>
      </c>
      <c r="AS336" s="117">
        <v>48</v>
      </c>
      <c r="AT336" s="117">
        <v>24</v>
      </c>
      <c r="AU336" s="117">
        <v>24</v>
      </c>
      <c r="AV336" s="117">
        <v>0</v>
      </c>
      <c r="AW336" s="117">
        <v>0</v>
      </c>
      <c r="AX336" s="117">
        <v>0</v>
      </c>
      <c r="AY336" s="117">
        <v>0</v>
      </c>
      <c r="AZ336" s="117">
        <v>0</v>
      </c>
      <c r="BA336" s="117">
        <v>0</v>
      </c>
      <c r="BB336" s="117">
        <v>0</v>
      </c>
      <c r="BC336" s="117">
        <v>0</v>
      </c>
      <c r="BD336" s="117">
        <v>0</v>
      </c>
      <c r="BE336" s="117">
        <v>0</v>
      </c>
      <c r="BF336" s="117">
        <v>0</v>
      </c>
      <c r="BG336" s="117">
        <v>0</v>
      </c>
      <c r="BH336" s="117">
        <v>0</v>
      </c>
      <c r="BI336" s="117">
        <v>0</v>
      </c>
      <c r="BJ336" s="117">
        <v>0</v>
      </c>
      <c r="BK336" s="117">
        <v>0</v>
      </c>
      <c r="BL336" s="117">
        <v>0</v>
      </c>
      <c r="BM336" s="117">
        <v>0</v>
      </c>
      <c r="BN336" s="117">
        <v>0</v>
      </c>
      <c r="BO336" s="117">
        <v>0</v>
      </c>
    </row>
    <row r="337" spans="1:67">
      <c r="A337" s="117" t="s">
        <v>4708</v>
      </c>
      <c r="B337" s="118">
        <v>0</v>
      </c>
      <c r="C337" s="118">
        <v>0</v>
      </c>
      <c r="D337" s="118">
        <v>0</v>
      </c>
      <c r="E337" s="118">
        <v>0</v>
      </c>
      <c r="F337" s="118">
        <v>0</v>
      </c>
      <c r="G337" s="118">
        <v>0</v>
      </c>
      <c r="H337" s="118">
        <v>0</v>
      </c>
      <c r="I337" s="118">
        <v>0</v>
      </c>
      <c r="J337" s="118">
        <v>0</v>
      </c>
      <c r="K337" s="118">
        <v>0</v>
      </c>
      <c r="L337" s="118">
        <v>0</v>
      </c>
      <c r="M337" s="118">
        <v>0</v>
      </c>
      <c r="N337" s="118">
        <v>0.32200000000000001</v>
      </c>
      <c r="O337" s="118">
        <v>1.1279999999999999</v>
      </c>
      <c r="P337" s="118">
        <v>0.47</v>
      </c>
      <c r="Q337" s="118">
        <v>3.944</v>
      </c>
      <c r="R337" s="118">
        <v>4.157</v>
      </c>
      <c r="S337" s="118">
        <v>6.1840000000000002</v>
      </c>
      <c r="T337" s="118">
        <v>6.7969999999999997</v>
      </c>
      <c r="U337" s="118">
        <v>7.782</v>
      </c>
      <c r="V337" s="118">
        <v>10.587999999999999</v>
      </c>
      <c r="W337" s="118">
        <v>12.233000000000001</v>
      </c>
      <c r="X337" s="118">
        <v>14.481</v>
      </c>
      <c r="Y337" s="118">
        <v>18.992000000000001</v>
      </c>
      <c r="Z337" s="118">
        <v>23.356999999999999</v>
      </c>
      <c r="AA337" s="118">
        <v>24.257999999999999</v>
      </c>
      <c r="AB337" s="118">
        <v>32.677</v>
      </c>
      <c r="AC337" s="118">
        <v>32.375999999999998</v>
      </c>
      <c r="AD337" s="118">
        <v>38.290999999999997</v>
      </c>
      <c r="AE337" s="118">
        <v>45.396000000000001</v>
      </c>
      <c r="AF337" s="118">
        <v>38.133000000000003</v>
      </c>
      <c r="AG337" s="118">
        <v>41.469000000000001</v>
      </c>
      <c r="AH337" s="118">
        <v>40.243000000000002</v>
      </c>
      <c r="AI337" s="118">
        <v>58.576999999999998</v>
      </c>
      <c r="AJ337" s="118">
        <v>55.679000000000002</v>
      </c>
      <c r="AK337" s="118">
        <v>42.978999999999999</v>
      </c>
      <c r="AL337" s="118">
        <v>58.878</v>
      </c>
      <c r="AM337" s="118">
        <v>54.396000000000001</v>
      </c>
      <c r="AN337" s="118">
        <v>55.161999999999999</v>
      </c>
      <c r="AO337" s="118">
        <v>61.8</v>
      </c>
      <c r="AP337" s="118">
        <v>70.328000000000003</v>
      </c>
      <c r="AQ337" s="118">
        <v>58.323999999999998</v>
      </c>
      <c r="AR337" s="118">
        <v>70.733000000000004</v>
      </c>
      <c r="AS337" s="118">
        <v>51.640999999999998</v>
      </c>
      <c r="AT337" s="118">
        <v>47.326999999999998</v>
      </c>
      <c r="AU337" s="118">
        <v>47.783999999999999</v>
      </c>
      <c r="AV337" s="118">
        <v>30.451000000000001</v>
      </c>
      <c r="AW337" s="118">
        <v>31.068000000000001</v>
      </c>
      <c r="AX337" s="118">
        <v>12.53</v>
      </c>
      <c r="AY337" s="118">
        <v>15.71</v>
      </c>
      <c r="AZ337" s="118">
        <v>5.9379999999999997</v>
      </c>
      <c r="BA337" s="118">
        <v>0.38500000000000001</v>
      </c>
      <c r="BB337" s="118">
        <v>1.593</v>
      </c>
      <c r="BC337" s="118">
        <v>0.83299999999999996</v>
      </c>
      <c r="BD337" s="118">
        <v>0</v>
      </c>
      <c r="BE337" s="118">
        <v>0</v>
      </c>
      <c r="BF337" s="118">
        <v>0</v>
      </c>
      <c r="BG337" s="118">
        <v>0</v>
      </c>
      <c r="BH337" s="118">
        <v>0</v>
      </c>
      <c r="BI337" s="118">
        <v>0</v>
      </c>
      <c r="BJ337" s="118">
        <v>0</v>
      </c>
      <c r="BK337" s="118">
        <v>0</v>
      </c>
      <c r="BL337" s="118">
        <v>0</v>
      </c>
      <c r="BM337" s="118">
        <v>0</v>
      </c>
      <c r="BN337" s="118">
        <v>0</v>
      </c>
      <c r="BO337" s="118">
        <v>0</v>
      </c>
    </row>
    <row r="338" spans="1:67">
      <c r="A338" s="117" t="s">
        <v>4709</v>
      </c>
      <c r="B338" s="118">
        <v>0</v>
      </c>
      <c r="C338" s="118">
        <v>0</v>
      </c>
      <c r="D338" s="118">
        <v>0</v>
      </c>
      <c r="E338" s="118">
        <v>0</v>
      </c>
      <c r="F338" s="118">
        <v>0</v>
      </c>
      <c r="G338" s="118">
        <v>0</v>
      </c>
      <c r="H338" s="118">
        <v>0</v>
      </c>
      <c r="I338" s="118">
        <v>0</v>
      </c>
      <c r="J338" s="118">
        <v>0</v>
      </c>
      <c r="K338" s="118">
        <v>0</v>
      </c>
      <c r="L338" s="118">
        <v>0</v>
      </c>
      <c r="M338" s="118">
        <v>0</v>
      </c>
      <c r="N338" s="118">
        <v>0.43099999999999999</v>
      </c>
      <c r="O338" s="118">
        <v>1.4670000000000001</v>
      </c>
      <c r="P338" s="118">
        <v>0.80800000000000005</v>
      </c>
      <c r="Q338" s="118">
        <v>3.988</v>
      </c>
      <c r="R338" s="118">
        <v>3.7749999999999999</v>
      </c>
      <c r="S338" s="118">
        <v>6.3680000000000003</v>
      </c>
      <c r="T338" s="118">
        <v>6.2149999999999999</v>
      </c>
      <c r="U338" s="118">
        <v>5.6950000000000003</v>
      </c>
      <c r="V338" s="118">
        <v>9.702</v>
      </c>
      <c r="W338" s="118">
        <v>12.148</v>
      </c>
      <c r="X338" s="118">
        <v>14.919</v>
      </c>
      <c r="Y338" s="118">
        <v>17.039000000000001</v>
      </c>
      <c r="Z338" s="118">
        <v>21.568000000000001</v>
      </c>
      <c r="AA338" s="118">
        <v>19.146000000000001</v>
      </c>
      <c r="AB338" s="118">
        <v>26.969000000000001</v>
      </c>
      <c r="AC338" s="118">
        <v>21.959</v>
      </c>
      <c r="AD338" s="118">
        <v>23.968</v>
      </c>
      <c r="AE338" s="118">
        <v>30.481999999999999</v>
      </c>
      <c r="AF338" s="118">
        <v>26.669</v>
      </c>
      <c r="AG338" s="118">
        <v>27.06</v>
      </c>
      <c r="AH338" s="118">
        <v>20.751999999999999</v>
      </c>
      <c r="AI338" s="118">
        <v>29.326000000000001</v>
      </c>
      <c r="AJ338" s="118">
        <v>30.873999999999999</v>
      </c>
      <c r="AK338" s="118">
        <v>16.919</v>
      </c>
      <c r="AL338" s="118">
        <v>32.710999999999999</v>
      </c>
      <c r="AM338" s="118">
        <v>28.501000000000001</v>
      </c>
      <c r="AN338" s="118">
        <v>28.576000000000001</v>
      </c>
      <c r="AO338" s="118">
        <v>27.164000000000001</v>
      </c>
      <c r="AP338" s="118">
        <v>27.847000000000001</v>
      </c>
      <c r="AQ338" s="118">
        <v>18.73</v>
      </c>
      <c r="AR338" s="118">
        <v>26.686</v>
      </c>
      <c r="AS338" s="118">
        <v>15.847</v>
      </c>
      <c r="AT338" s="118">
        <v>11.465</v>
      </c>
      <c r="AU338" s="118">
        <v>11.893000000000001</v>
      </c>
      <c r="AV338" s="118">
        <v>4.7770000000000001</v>
      </c>
      <c r="AW338" s="118">
        <v>4.8810000000000002</v>
      </c>
      <c r="AX338" s="118">
        <v>1.262</v>
      </c>
      <c r="AY338" s="118">
        <v>0.92900000000000005</v>
      </c>
      <c r="AZ338" s="118">
        <v>0.22900000000000001</v>
      </c>
      <c r="BA338" s="118">
        <v>0</v>
      </c>
      <c r="BB338" s="118">
        <v>0.245</v>
      </c>
      <c r="BC338" s="118">
        <v>0.16800000000000001</v>
      </c>
      <c r="BD338" s="118">
        <v>0</v>
      </c>
      <c r="BE338" s="118">
        <v>0</v>
      </c>
      <c r="BF338" s="118">
        <v>0</v>
      </c>
      <c r="BG338" s="118">
        <v>0</v>
      </c>
      <c r="BH338" s="118">
        <v>0</v>
      </c>
      <c r="BI338" s="118">
        <v>0</v>
      </c>
      <c r="BJ338" s="118">
        <v>0</v>
      </c>
      <c r="BK338" s="118">
        <v>0</v>
      </c>
      <c r="BL338" s="118">
        <v>0</v>
      </c>
      <c r="BM338" s="118">
        <v>0</v>
      </c>
      <c r="BN338" s="118">
        <v>0</v>
      </c>
      <c r="BO338" s="118">
        <v>0</v>
      </c>
    </row>
    <row r="339" spans="1:67">
      <c r="A339" s="117" t="s">
        <v>4710</v>
      </c>
      <c r="B339" s="118">
        <v>0</v>
      </c>
      <c r="C339" s="118">
        <v>0</v>
      </c>
      <c r="D339" s="118">
        <v>0</v>
      </c>
      <c r="E339" s="118">
        <v>0</v>
      </c>
      <c r="F339" s="118">
        <v>0</v>
      </c>
      <c r="G339" s="118">
        <v>0</v>
      </c>
      <c r="H339" s="118">
        <v>0</v>
      </c>
      <c r="I339" s="118">
        <v>0</v>
      </c>
      <c r="J339" s="118">
        <v>0</v>
      </c>
      <c r="K339" s="118">
        <v>0</v>
      </c>
      <c r="L339" s="118">
        <v>0</v>
      </c>
      <c r="M339" s="118">
        <v>0</v>
      </c>
      <c r="N339" s="118">
        <v>0.77700000000000002</v>
      </c>
      <c r="O339" s="118">
        <v>2.476</v>
      </c>
      <c r="P339" s="118">
        <v>0.84599999999999997</v>
      </c>
      <c r="Q339" s="118">
        <v>9.516</v>
      </c>
      <c r="R339" s="118">
        <v>9.641</v>
      </c>
      <c r="S339" s="118">
        <v>13.762</v>
      </c>
      <c r="T339" s="118">
        <v>15.084</v>
      </c>
      <c r="U339" s="118">
        <v>17.696000000000002</v>
      </c>
      <c r="V339" s="118">
        <v>21.285</v>
      </c>
      <c r="W339" s="118">
        <v>24.137</v>
      </c>
      <c r="X339" s="118">
        <v>25.843</v>
      </c>
      <c r="Y339" s="118">
        <v>33.112000000000002</v>
      </c>
      <c r="Z339" s="118">
        <v>36.68</v>
      </c>
      <c r="AA339" s="118">
        <v>35.753999999999998</v>
      </c>
      <c r="AB339" s="118">
        <v>43.290999999999997</v>
      </c>
      <c r="AC339" s="118">
        <v>43.28</v>
      </c>
      <c r="AD339" s="118">
        <v>48.905999999999999</v>
      </c>
      <c r="AE339" s="118">
        <v>58.091000000000001</v>
      </c>
      <c r="AF339" s="118">
        <v>49.337000000000003</v>
      </c>
      <c r="AG339" s="118">
        <v>48.084000000000003</v>
      </c>
      <c r="AH339" s="118">
        <v>40.536000000000001</v>
      </c>
      <c r="AI339" s="118">
        <v>55.286999999999999</v>
      </c>
      <c r="AJ339" s="118">
        <v>44.347999999999999</v>
      </c>
      <c r="AK339" s="118">
        <v>30.225000000000001</v>
      </c>
      <c r="AL339" s="118">
        <v>40.756999999999998</v>
      </c>
      <c r="AM339" s="118">
        <v>33.972000000000001</v>
      </c>
      <c r="AN339" s="118">
        <v>34.250999999999998</v>
      </c>
      <c r="AO339" s="118">
        <v>38.311999999999998</v>
      </c>
      <c r="AP339" s="118">
        <v>44.15</v>
      </c>
      <c r="AQ339" s="118">
        <v>36.436999999999998</v>
      </c>
      <c r="AR339" s="118">
        <v>42.478999999999999</v>
      </c>
      <c r="AS339" s="118">
        <v>30.911999999999999</v>
      </c>
      <c r="AT339" s="118">
        <v>27.834</v>
      </c>
      <c r="AU339" s="118">
        <v>27.193999999999999</v>
      </c>
      <c r="AV339" s="118">
        <v>17.073</v>
      </c>
      <c r="AW339" s="118">
        <v>16.233000000000001</v>
      </c>
      <c r="AX339" s="118">
        <v>6.6449999999999996</v>
      </c>
      <c r="AY339" s="118">
        <v>7.923</v>
      </c>
      <c r="AZ339" s="118">
        <v>3.7890000000000001</v>
      </c>
      <c r="BA339" s="118">
        <v>0.16500000000000001</v>
      </c>
      <c r="BB339" s="118">
        <v>0.91300000000000003</v>
      </c>
      <c r="BC339" s="118">
        <v>0.48199999999999998</v>
      </c>
      <c r="BD339" s="118">
        <v>0</v>
      </c>
      <c r="BE339" s="118">
        <v>0</v>
      </c>
      <c r="BF339" s="118">
        <v>0</v>
      </c>
      <c r="BG339" s="118">
        <v>0</v>
      </c>
      <c r="BH339" s="118">
        <v>0</v>
      </c>
      <c r="BI339" s="118">
        <v>0</v>
      </c>
      <c r="BJ339" s="118">
        <v>0</v>
      </c>
      <c r="BK339" s="118">
        <v>0</v>
      </c>
      <c r="BL339" s="118">
        <v>0</v>
      </c>
      <c r="BM339" s="118">
        <v>0</v>
      </c>
      <c r="BN339" s="118">
        <v>0</v>
      </c>
      <c r="BO339" s="118">
        <v>0</v>
      </c>
    </row>
    <row r="340" spans="1:67">
      <c r="A340" s="117" t="s">
        <v>4711</v>
      </c>
      <c r="B340" s="118">
        <v>0</v>
      </c>
      <c r="C340" s="118">
        <v>0</v>
      </c>
      <c r="D340" s="118">
        <v>0</v>
      </c>
      <c r="E340" s="118">
        <v>0</v>
      </c>
      <c r="F340" s="118">
        <v>0</v>
      </c>
      <c r="G340" s="118">
        <v>0</v>
      </c>
      <c r="H340" s="118">
        <v>0</v>
      </c>
      <c r="I340" s="118">
        <v>0</v>
      </c>
      <c r="J340" s="118">
        <v>0</v>
      </c>
      <c r="K340" s="118">
        <v>0</v>
      </c>
      <c r="L340" s="118">
        <v>0</v>
      </c>
      <c r="M340" s="118">
        <v>0</v>
      </c>
      <c r="N340" s="118">
        <v>0.23400000000000001</v>
      </c>
      <c r="O340" s="118">
        <v>0.69599999999999995</v>
      </c>
      <c r="P340" s="118">
        <v>0.33300000000000002</v>
      </c>
      <c r="Q340" s="118">
        <v>3.6179999999999999</v>
      </c>
      <c r="R340" s="118">
        <v>4.1870000000000003</v>
      </c>
      <c r="S340" s="118">
        <v>5.649</v>
      </c>
      <c r="T340" s="118">
        <v>6.2359999999999998</v>
      </c>
      <c r="U340" s="118">
        <v>9.3480000000000008</v>
      </c>
      <c r="V340" s="118">
        <v>10.194000000000001</v>
      </c>
      <c r="W340" s="118">
        <v>10.260999999999999</v>
      </c>
      <c r="X340" s="118">
        <v>9.9619999999999997</v>
      </c>
      <c r="Y340" s="118">
        <v>16.677</v>
      </c>
      <c r="Z340" s="118">
        <v>15.436</v>
      </c>
      <c r="AA340" s="118">
        <v>17.544</v>
      </c>
      <c r="AB340" s="118">
        <v>20.32</v>
      </c>
      <c r="AC340" s="118">
        <v>18.919</v>
      </c>
      <c r="AD340" s="118">
        <v>22.413</v>
      </c>
      <c r="AE340" s="118">
        <v>26.373000000000001</v>
      </c>
      <c r="AF340" s="118">
        <v>21.106000000000002</v>
      </c>
      <c r="AG340" s="118">
        <v>21.605</v>
      </c>
      <c r="AH340" s="118">
        <v>20.242000000000001</v>
      </c>
      <c r="AI340" s="118">
        <v>27.013999999999999</v>
      </c>
      <c r="AJ340" s="118">
        <v>21.536999999999999</v>
      </c>
      <c r="AK340" s="118">
        <v>16.04</v>
      </c>
      <c r="AL340" s="118">
        <v>16.207000000000001</v>
      </c>
      <c r="AM340" s="118">
        <v>12.881</v>
      </c>
      <c r="AN340" s="118">
        <v>8.6170000000000009</v>
      </c>
      <c r="AO340" s="118">
        <v>12.696999999999999</v>
      </c>
      <c r="AP340" s="118">
        <v>16.641999999999999</v>
      </c>
      <c r="AQ340" s="118">
        <v>17.768000000000001</v>
      </c>
      <c r="AR340" s="118">
        <v>22.585000000000001</v>
      </c>
      <c r="AS340" s="118">
        <v>17.454999999999998</v>
      </c>
      <c r="AT340" s="118">
        <v>15.092000000000001</v>
      </c>
      <c r="AU340" s="118">
        <v>15.083</v>
      </c>
      <c r="AV340" s="118">
        <v>12.831</v>
      </c>
      <c r="AW340" s="118">
        <v>12.096</v>
      </c>
      <c r="AX340" s="118">
        <v>5.4039999999999999</v>
      </c>
      <c r="AY340" s="118">
        <v>8.8650000000000002</v>
      </c>
      <c r="AZ340" s="118">
        <v>3.0630000000000002</v>
      </c>
      <c r="BA340" s="118">
        <v>0.192</v>
      </c>
      <c r="BB340" s="118">
        <v>0.53700000000000003</v>
      </c>
      <c r="BC340" s="118">
        <v>0.27200000000000002</v>
      </c>
      <c r="BD340" s="118">
        <v>0</v>
      </c>
      <c r="BE340" s="118">
        <v>0</v>
      </c>
      <c r="BF340" s="118">
        <v>0</v>
      </c>
      <c r="BG340" s="118">
        <v>0</v>
      </c>
      <c r="BH340" s="118">
        <v>0</v>
      </c>
      <c r="BI340" s="118">
        <v>0</v>
      </c>
      <c r="BJ340" s="118">
        <v>0</v>
      </c>
      <c r="BK340" s="118">
        <v>0</v>
      </c>
      <c r="BL340" s="118">
        <v>0</v>
      </c>
      <c r="BM340" s="118">
        <v>0</v>
      </c>
      <c r="BN340" s="118">
        <v>0</v>
      </c>
      <c r="BO340" s="118">
        <v>0</v>
      </c>
    </row>
    <row r="341" spans="1:67">
      <c r="A341" s="119" t="s">
        <v>4712</v>
      </c>
      <c r="B341" s="120">
        <v>0</v>
      </c>
      <c r="C341" s="120">
        <v>0</v>
      </c>
      <c r="D341" s="120">
        <v>0</v>
      </c>
      <c r="E341" s="120">
        <v>0</v>
      </c>
      <c r="F341" s="120">
        <v>0</v>
      </c>
      <c r="G341" s="120">
        <v>0</v>
      </c>
      <c r="H341" s="120">
        <v>0</v>
      </c>
      <c r="I341" s="120">
        <v>0</v>
      </c>
      <c r="J341" s="120">
        <v>0</v>
      </c>
      <c r="K341" s="120">
        <v>0</v>
      </c>
      <c r="L341" s="120">
        <v>0</v>
      </c>
      <c r="M341" s="120">
        <v>0</v>
      </c>
      <c r="N341" s="120">
        <v>0.22600000000000001</v>
      </c>
      <c r="O341" s="120">
        <v>0.67</v>
      </c>
      <c r="P341" s="120">
        <v>0.32</v>
      </c>
      <c r="Q341" s="120">
        <v>2.6070000000000002</v>
      </c>
      <c r="R341" s="120">
        <v>2.7029999999999998</v>
      </c>
      <c r="S341" s="120">
        <v>4.03</v>
      </c>
      <c r="T341" s="120">
        <v>4.4630000000000001</v>
      </c>
      <c r="U341" s="120">
        <v>4.6509999999999998</v>
      </c>
      <c r="V341" s="120">
        <v>6.4450000000000003</v>
      </c>
      <c r="W341" s="120">
        <v>6.976</v>
      </c>
      <c r="X341" s="120">
        <v>7.702</v>
      </c>
      <c r="Y341" s="120">
        <v>10.590999999999999</v>
      </c>
      <c r="Z341" s="120">
        <v>10.239000000000001</v>
      </c>
      <c r="AA341" s="120">
        <v>10.682</v>
      </c>
      <c r="AB341" s="120">
        <v>13.755000000000001</v>
      </c>
      <c r="AC341" s="120">
        <v>11.098000000000001</v>
      </c>
      <c r="AD341" s="120">
        <v>11.999000000000001</v>
      </c>
      <c r="AE341" s="120">
        <v>14.14</v>
      </c>
      <c r="AF341" s="120">
        <v>11.599</v>
      </c>
      <c r="AG341" s="120">
        <v>10.465999999999999</v>
      </c>
      <c r="AH341" s="120">
        <v>8.0790000000000006</v>
      </c>
      <c r="AI341" s="120">
        <v>10.346</v>
      </c>
      <c r="AJ341" s="120">
        <v>7.3650000000000002</v>
      </c>
      <c r="AK341" s="120">
        <v>4.8250000000000002</v>
      </c>
      <c r="AL341" s="120">
        <v>4.2350000000000003</v>
      </c>
      <c r="AM341" s="120">
        <v>1.381</v>
      </c>
      <c r="AN341" s="120">
        <v>0.57599999999999996</v>
      </c>
      <c r="AO341" s="120">
        <v>0.49399999999999999</v>
      </c>
      <c r="AP341" s="120">
        <v>0.61499999999999999</v>
      </c>
      <c r="AQ341" s="120">
        <v>0.61299999999999999</v>
      </c>
      <c r="AR341" s="120">
        <v>0.46</v>
      </c>
      <c r="AS341" s="120">
        <v>0.45400000000000001</v>
      </c>
      <c r="AT341" s="120">
        <v>0.309</v>
      </c>
      <c r="AU341" s="120">
        <v>0.47699999999999998</v>
      </c>
      <c r="AV341" s="120">
        <v>0.45600000000000002</v>
      </c>
      <c r="AW341" s="120">
        <v>0.61399999999999999</v>
      </c>
      <c r="AX341" s="120">
        <v>0.308</v>
      </c>
      <c r="AY341" s="120">
        <v>0.15</v>
      </c>
      <c r="AZ341" s="120">
        <v>0</v>
      </c>
      <c r="BA341" s="120">
        <v>0</v>
      </c>
      <c r="BB341" s="120">
        <v>0</v>
      </c>
      <c r="BC341" s="120">
        <v>0.155</v>
      </c>
      <c r="BD341" s="120">
        <v>0</v>
      </c>
      <c r="BE341" s="120">
        <v>0</v>
      </c>
      <c r="BF341" s="120">
        <v>0</v>
      </c>
      <c r="BG341" s="120">
        <v>0</v>
      </c>
      <c r="BH341" s="120">
        <v>0</v>
      </c>
      <c r="BI341" s="120">
        <v>0</v>
      </c>
      <c r="BJ341" s="120">
        <v>0</v>
      </c>
      <c r="BK341" s="120">
        <v>0</v>
      </c>
      <c r="BL341" s="120">
        <v>0</v>
      </c>
      <c r="BM341" s="120">
        <v>0</v>
      </c>
      <c r="BN341" s="120">
        <v>0</v>
      </c>
      <c r="BO341" s="120">
        <v>0</v>
      </c>
    </row>
    <row r="343" spans="1:67">
      <c r="A343" s="110" t="s">
        <v>4544</v>
      </c>
      <c r="B343" s="111" t="s">
        <v>4745</v>
      </c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  <c r="BI343" s="112"/>
      <c r="BJ343" s="112"/>
      <c r="BK343" s="112"/>
      <c r="BL343" s="112"/>
      <c r="BM343" s="112"/>
      <c r="BN343" s="112"/>
      <c r="BO343" s="112"/>
    </row>
    <row r="344" spans="1:67">
      <c r="A344" s="113" t="s">
        <v>4746</v>
      </c>
      <c r="B344" s="114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  <c r="BE344" s="112"/>
      <c r="BF344" s="112"/>
      <c r="BG344" s="112"/>
      <c r="BH344" s="112"/>
      <c r="BI344" s="112"/>
      <c r="BJ344" s="112"/>
      <c r="BK344" s="112"/>
      <c r="BL344" s="112"/>
      <c r="BM344" s="112"/>
      <c r="BN344" s="112"/>
      <c r="BO344" s="112"/>
    </row>
    <row r="345" spans="1:67">
      <c r="A345" s="115" t="s">
        <v>4705</v>
      </c>
      <c r="B345" s="115">
        <v>-25</v>
      </c>
      <c r="C345" s="115">
        <v>-24</v>
      </c>
      <c r="D345" s="115">
        <v>-23</v>
      </c>
      <c r="E345" s="115">
        <v>-22</v>
      </c>
      <c r="F345" s="115">
        <v>-21</v>
      </c>
      <c r="G345" s="115">
        <v>-20</v>
      </c>
      <c r="H345" s="115">
        <v>-19</v>
      </c>
      <c r="I345" s="115">
        <v>-18</v>
      </c>
      <c r="J345" s="115">
        <v>-17</v>
      </c>
      <c r="K345" s="115">
        <v>-16</v>
      </c>
      <c r="L345" s="115">
        <v>-15</v>
      </c>
      <c r="M345" s="115">
        <v>-14</v>
      </c>
      <c r="N345" s="115">
        <v>-13</v>
      </c>
      <c r="O345" s="115">
        <v>-12</v>
      </c>
      <c r="P345" s="115">
        <v>-11</v>
      </c>
      <c r="Q345" s="115">
        <v>-10</v>
      </c>
      <c r="R345" s="115">
        <v>-9</v>
      </c>
      <c r="S345" s="115">
        <v>-8</v>
      </c>
      <c r="T345" s="115">
        <v>-7</v>
      </c>
      <c r="U345" s="115">
        <v>-6</v>
      </c>
      <c r="V345" s="115">
        <v>-5</v>
      </c>
      <c r="W345" s="115">
        <v>-4</v>
      </c>
      <c r="X345" s="115">
        <v>-3</v>
      </c>
      <c r="Y345" s="115">
        <v>-2</v>
      </c>
      <c r="Z345" s="115">
        <v>-1</v>
      </c>
      <c r="AA345" s="115">
        <v>0</v>
      </c>
      <c r="AB345" s="115">
        <v>1</v>
      </c>
      <c r="AC345" s="115">
        <v>2</v>
      </c>
      <c r="AD345" s="115">
        <v>3</v>
      </c>
      <c r="AE345" s="115">
        <v>4</v>
      </c>
      <c r="AF345" s="115">
        <v>5</v>
      </c>
      <c r="AG345" s="115">
        <v>6</v>
      </c>
      <c r="AH345" s="115">
        <v>7</v>
      </c>
      <c r="AI345" s="115">
        <v>8</v>
      </c>
      <c r="AJ345" s="115">
        <v>9</v>
      </c>
      <c r="AK345" s="115">
        <v>10</v>
      </c>
      <c r="AL345" s="115">
        <v>11</v>
      </c>
      <c r="AM345" s="115">
        <v>12</v>
      </c>
      <c r="AN345" s="115">
        <v>13</v>
      </c>
      <c r="AO345" s="115">
        <v>14</v>
      </c>
      <c r="AP345" s="115">
        <v>15</v>
      </c>
      <c r="AQ345" s="115">
        <v>16</v>
      </c>
      <c r="AR345" s="115">
        <v>17</v>
      </c>
      <c r="AS345" s="115">
        <v>18</v>
      </c>
      <c r="AT345" s="115">
        <v>19</v>
      </c>
      <c r="AU345" s="115">
        <v>20</v>
      </c>
      <c r="AV345" s="115">
        <v>21</v>
      </c>
      <c r="AW345" s="115">
        <v>22</v>
      </c>
      <c r="AX345" s="115">
        <v>23</v>
      </c>
      <c r="AY345" s="115">
        <v>24</v>
      </c>
      <c r="AZ345" s="115">
        <v>25</v>
      </c>
      <c r="BA345" s="115">
        <v>26</v>
      </c>
      <c r="BB345" s="115">
        <v>27</v>
      </c>
      <c r="BC345" s="115">
        <v>28</v>
      </c>
      <c r="BD345" s="115">
        <v>29</v>
      </c>
      <c r="BE345" s="115">
        <v>30</v>
      </c>
      <c r="BF345" s="115">
        <v>31</v>
      </c>
      <c r="BG345" s="115">
        <v>32</v>
      </c>
      <c r="BH345" s="115">
        <v>33</v>
      </c>
      <c r="BI345" s="115">
        <v>34</v>
      </c>
      <c r="BJ345" s="115">
        <v>35</v>
      </c>
      <c r="BK345" s="115">
        <v>36</v>
      </c>
      <c r="BL345" s="115">
        <v>37</v>
      </c>
      <c r="BM345" s="115">
        <v>38</v>
      </c>
      <c r="BN345" s="115">
        <v>39</v>
      </c>
      <c r="BO345" s="115">
        <v>40</v>
      </c>
    </row>
    <row r="346" spans="1:67">
      <c r="A346" s="116" t="s">
        <v>4706</v>
      </c>
      <c r="B346" s="116">
        <v>0</v>
      </c>
      <c r="C346" s="116">
        <v>0</v>
      </c>
      <c r="D346" s="116">
        <v>0</v>
      </c>
      <c r="E346" s="116">
        <v>0</v>
      </c>
      <c r="F346" s="116">
        <v>0</v>
      </c>
      <c r="G346" s="116">
        <v>0</v>
      </c>
      <c r="H346" s="116">
        <v>0</v>
      </c>
      <c r="I346" s="116">
        <v>0</v>
      </c>
      <c r="J346" s="116">
        <v>0</v>
      </c>
      <c r="K346" s="116">
        <v>0</v>
      </c>
      <c r="L346" s="116">
        <v>0</v>
      </c>
      <c r="M346" s="116">
        <v>0</v>
      </c>
      <c r="N346" s="116">
        <v>0</v>
      </c>
      <c r="O346" s="116">
        <v>0</v>
      </c>
      <c r="P346" s="116">
        <v>0</v>
      </c>
      <c r="Q346" s="116">
        <v>6</v>
      </c>
      <c r="R346" s="116">
        <v>45</v>
      </c>
      <c r="S346" s="116">
        <v>48</v>
      </c>
      <c r="T346" s="116">
        <v>68</v>
      </c>
      <c r="U346" s="116">
        <v>45</v>
      </c>
      <c r="V346" s="116">
        <v>57</v>
      </c>
      <c r="W346" s="116">
        <v>56</v>
      </c>
      <c r="X346" s="116">
        <v>128</v>
      </c>
      <c r="Y346" s="116">
        <v>180</v>
      </c>
      <c r="Z346" s="116">
        <v>197</v>
      </c>
      <c r="AA346" s="116">
        <v>249</v>
      </c>
      <c r="AB346" s="116">
        <v>332</v>
      </c>
      <c r="AC346" s="116">
        <v>381</v>
      </c>
      <c r="AD346" s="116">
        <v>451</v>
      </c>
      <c r="AE346" s="116">
        <v>459</v>
      </c>
      <c r="AF346" s="116">
        <v>335</v>
      </c>
      <c r="AG346" s="116">
        <v>417</v>
      </c>
      <c r="AH346" s="116">
        <v>406</v>
      </c>
      <c r="AI346" s="116">
        <v>336</v>
      </c>
      <c r="AJ346" s="116">
        <v>339</v>
      </c>
      <c r="AK346" s="116">
        <v>318</v>
      </c>
      <c r="AL346" s="116">
        <v>368</v>
      </c>
      <c r="AM346" s="116">
        <v>321</v>
      </c>
      <c r="AN346" s="116">
        <v>350</v>
      </c>
      <c r="AO346" s="116">
        <v>378</v>
      </c>
      <c r="AP346" s="116">
        <v>330</v>
      </c>
      <c r="AQ346" s="116">
        <v>390</v>
      </c>
      <c r="AR346" s="116">
        <v>365</v>
      </c>
      <c r="AS346" s="116">
        <v>295</v>
      </c>
      <c r="AT346" s="116">
        <v>238</v>
      </c>
      <c r="AU346" s="116">
        <v>188</v>
      </c>
      <c r="AV346" s="116">
        <v>146</v>
      </c>
      <c r="AW346" s="116">
        <v>134</v>
      </c>
      <c r="AX346" s="116">
        <v>114</v>
      </c>
      <c r="AY346" s="116">
        <v>103</v>
      </c>
      <c r="AZ346" s="116">
        <v>46</v>
      </c>
      <c r="BA346" s="116">
        <v>47</v>
      </c>
      <c r="BB346" s="116">
        <v>29</v>
      </c>
      <c r="BC346" s="116">
        <v>24</v>
      </c>
      <c r="BD346" s="116">
        <v>14</v>
      </c>
      <c r="BE346" s="116">
        <v>16</v>
      </c>
      <c r="BF346" s="116">
        <v>6</v>
      </c>
      <c r="BG346" s="116">
        <v>2</v>
      </c>
      <c r="BH346" s="116">
        <v>3</v>
      </c>
      <c r="BI346" s="116">
        <v>0</v>
      </c>
      <c r="BJ346" s="116">
        <v>0</v>
      </c>
      <c r="BK346" s="116">
        <v>0</v>
      </c>
      <c r="BL346" s="116">
        <v>0</v>
      </c>
      <c r="BM346" s="116">
        <v>0</v>
      </c>
      <c r="BN346" s="116">
        <v>0</v>
      </c>
      <c r="BO346" s="116">
        <v>0</v>
      </c>
    </row>
    <row r="347" spans="1:67">
      <c r="A347" s="117" t="s">
        <v>4707</v>
      </c>
      <c r="B347" s="117">
        <v>0</v>
      </c>
      <c r="C347" s="117">
        <v>0</v>
      </c>
      <c r="D347" s="117">
        <v>0</v>
      </c>
      <c r="E347" s="117">
        <v>0</v>
      </c>
      <c r="F347" s="117">
        <v>0</v>
      </c>
      <c r="G347" s="117">
        <v>0</v>
      </c>
      <c r="H347" s="117">
        <v>0</v>
      </c>
      <c r="I347" s="117">
        <v>0</v>
      </c>
      <c r="J347" s="117">
        <v>0</v>
      </c>
      <c r="K347" s="117">
        <v>0</v>
      </c>
      <c r="L347" s="117">
        <v>0</v>
      </c>
      <c r="M347" s="117">
        <v>0</v>
      </c>
      <c r="N347" s="117">
        <v>0</v>
      </c>
      <c r="O347" s="117">
        <v>0</v>
      </c>
      <c r="P347" s="117">
        <v>0</v>
      </c>
      <c r="Q347" s="117">
        <v>0</v>
      </c>
      <c r="R347" s="117">
        <v>0</v>
      </c>
      <c r="S347" s="117">
        <v>48</v>
      </c>
      <c r="T347" s="117">
        <v>72</v>
      </c>
      <c r="U347" s="117">
        <v>96</v>
      </c>
      <c r="V347" s="117">
        <v>48</v>
      </c>
      <c r="W347" s="117">
        <v>72</v>
      </c>
      <c r="X347" s="117">
        <v>72</v>
      </c>
      <c r="Y347" s="117">
        <v>72</v>
      </c>
      <c r="Z347" s="117">
        <v>264</v>
      </c>
      <c r="AA347" s="117">
        <v>312</v>
      </c>
      <c r="AB347" s="117">
        <v>240</v>
      </c>
      <c r="AC347" s="117">
        <v>432</v>
      </c>
      <c r="AD347" s="117">
        <v>504</v>
      </c>
      <c r="AE347" s="117">
        <v>360</v>
      </c>
      <c r="AF347" s="117">
        <v>504</v>
      </c>
      <c r="AG347" s="117">
        <v>312</v>
      </c>
      <c r="AH347" s="117">
        <v>432</v>
      </c>
      <c r="AI347" s="117">
        <v>288</v>
      </c>
      <c r="AJ347" s="117">
        <v>288</v>
      </c>
      <c r="AK347" s="117">
        <v>312</v>
      </c>
      <c r="AL347" s="117">
        <v>360</v>
      </c>
      <c r="AM347" s="117">
        <v>456</v>
      </c>
      <c r="AN347" s="117">
        <v>264</v>
      </c>
      <c r="AO347" s="117">
        <v>456</v>
      </c>
      <c r="AP347" s="117">
        <v>384</v>
      </c>
      <c r="AQ347" s="117">
        <v>336</v>
      </c>
      <c r="AR347" s="117">
        <v>312</v>
      </c>
      <c r="AS347" s="117">
        <v>288</v>
      </c>
      <c r="AT347" s="117">
        <v>552</v>
      </c>
      <c r="AU347" s="117">
        <v>240</v>
      </c>
      <c r="AV347" s="117">
        <v>120</v>
      </c>
      <c r="AW347" s="117">
        <v>72</v>
      </c>
      <c r="AX347" s="117">
        <v>96</v>
      </c>
      <c r="AY347" s="117">
        <v>72</v>
      </c>
      <c r="AZ347" s="117">
        <v>0</v>
      </c>
      <c r="BA347" s="117">
        <v>24</v>
      </c>
      <c r="BB347" s="117">
        <v>0</v>
      </c>
      <c r="BC347" s="117">
        <v>0</v>
      </c>
      <c r="BD347" s="117">
        <v>0</v>
      </c>
      <c r="BE347" s="117">
        <v>0</v>
      </c>
      <c r="BF347" s="117">
        <v>0</v>
      </c>
      <c r="BG347" s="117">
        <v>0</v>
      </c>
      <c r="BH347" s="117">
        <v>0</v>
      </c>
      <c r="BI347" s="117">
        <v>0</v>
      </c>
      <c r="BJ347" s="117">
        <v>0</v>
      </c>
      <c r="BK347" s="117">
        <v>0</v>
      </c>
      <c r="BL347" s="117">
        <v>0</v>
      </c>
      <c r="BM347" s="117">
        <v>0</v>
      </c>
      <c r="BN347" s="117">
        <v>0</v>
      </c>
      <c r="BO347" s="117">
        <v>0</v>
      </c>
    </row>
    <row r="348" spans="1:67">
      <c r="A348" s="117" t="s">
        <v>4708</v>
      </c>
      <c r="B348" s="118">
        <v>0</v>
      </c>
      <c r="C348" s="118">
        <v>0</v>
      </c>
      <c r="D348" s="118">
        <v>0</v>
      </c>
      <c r="E348" s="118">
        <v>0</v>
      </c>
      <c r="F348" s="118">
        <v>0</v>
      </c>
      <c r="G348" s="118">
        <v>0</v>
      </c>
      <c r="H348" s="118">
        <v>0</v>
      </c>
      <c r="I348" s="118">
        <v>0</v>
      </c>
      <c r="J348" s="118">
        <v>0</v>
      </c>
      <c r="K348" s="118">
        <v>0</v>
      </c>
      <c r="L348" s="118">
        <v>0</v>
      </c>
      <c r="M348" s="118">
        <v>0</v>
      </c>
      <c r="N348" s="118">
        <v>0</v>
      </c>
      <c r="O348" s="118">
        <v>0</v>
      </c>
      <c r="P348" s="118">
        <v>0</v>
      </c>
      <c r="Q348" s="118">
        <v>0</v>
      </c>
      <c r="R348" s="118">
        <v>0</v>
      </c>
      <c r="S348" s="118">
        <v>0.51900000000000002</v>
      </c>
      <c r="T348" s="118">
        <v>0.92</v>
      </c>
      <c r="U348" s="118">
        <v>1.4019999999999999</v>
      </c>
      <c r="V348" s="118">
        <v>2.218</v>
      </c>
      <c r="W348" s="118">
        <v>2.609</v>
      </c>
      <c r="X348" s="118">
        <v>4.202</v>
      </c>
      <c r="Y348" s="118">
        <v>3.4009999999999998</v>
      </c>
      <c r="Z348" s="118">
        <v>3.734</v>
      </c>
      <c r="AA348" s="118">
        <v>4.7880000000000003</v>
      </c>
      <c r="AB348" s="118">
        <v>9.0570000000000004</v>
      </c>
      <c r="AC348" s="118">
        <v>11.237</v>
      </c>
      <c r="AD348" s="118">
        <v>11.771000000000001</v>
      </c>
      <c r="AE348" s="118">
        <v>13.599</v>
      </c>
      <c r="AF348" s="118">
        <v>22.385999999999999</v>
      </c>
      <c r="AG348" s="118">
        <v>18.648</v>
      </c>
      <c r="AH348" s="118">
        <v>25.920999999999999</v>
      </c>
      <c r="AI348" s="118">
        <v>21.696000000000002</v>
      </c>
      <c r="AJ348" s="118">
        <v>24.731999999999999</v>
      </c>
      <c r="AK348" s="118">
        <v>22.933</v>
      </c>
      <c r="AL348" s="118">
        <v>26.439</v>
      </c>
      <c r="AM348" s="118">
        <v>34.174999999999997</v>
      </c>
      <c r="AN348" s="118">
        <v>35.82</v>
      </c>
      <c r="AO348" s="118">
        <v>44.706000000000003</v>
      </c>
      <c r="AP348" s="118">
        <v>40.366999999999997</v>
      </c>
      <c r="AQ348" s="118">
        <v>49.290999999999997</v>
      </c>
      <c r="AR348" s="118">
        <v>50.588999999999999</v>
      </c>
      <c r="AS348" s="118">
        <v>58.008000000000003</v>
      </c>
      <c r="AT348" s="118">
        <v>53.2</v>
      </c>
      <c r="AU348" s="118">
        <v>61.252000000000002</v>
      </c>
      <c r="AV348" s="118">
        <v>55.19</v>
      </c>
      <c r="AW348" s="118">
        <v>48.173000000000002</v>
      </c>
      <c r="AX348" s="118">
        <v>47.759</v>
      </c>
      <c r="AY348" s="118">
        <v>51.540999999999997</v>
      </c>
      <c r="AZ348" s="118">
        <v>22.728000000000002</v>
      </c>
      <c r="BA348" s="118">
        <v>25.074999999999999</v>
      </c>
      <c r="BB348" s="118">
        <v>15.276</v>
      </c>
      <c r="BC348" s="118">
        <v>11.869</v>
      </c>
      <c r="BD348" s="118">
        <v>9.016</v>
      </c>
      <c r="BE348" s="118">
        <v>8.7720000000000002</v>
      </c>
      <c r="BF348" s="118">
        <v>3.798</v>
      </c>
      <c r="BG348" s="118">
        <v>1.149</v>
      </c>
      <c r="BH348" s="118">
        <v>1.9870000000000001</v>
      </c>
      <c r="BI348" s="118">
        <v>0</v>
      </c>
      <c r="BJ348" s="118">
        <v>0</v>
      </c>
      <c r="BK348" s="118">
        <v>0</v>
      </c>
      <c r="BL348" s="118">
        <v>0</v>
      </c>
      <c r="BM348" s="118">
        <v>0</v>
      </c>
      <c r="BN348" s="118">
        <v>0</v>
      </c>
      <c r="BO348" s="118">
        <v>0</v>
      </c>
    </row>
    <row r="349" spans="1:67">
      <c r="A349" s="117" t="s">
        <v>4709</v>
      </c>
      <c r="B349" s="118">
        <v>0</v>
      </c>
      <c r="C349" s="118">
        <v>0</v>
      </c>
      <c r="D349" s="118">
        <v>0</v>
      </c>
      <c r="E349" s="118">
        <v>0</v>
      </c>
      <c r="F349" s="118">
        <v>0</v>
      </c>
      <c r="G349" s="118">
        <v>0</v>
      </c>
      <c r="H349" s="118">
        <v>0</v>
      </c>
      <c r="I349" s="118">
        <v>0</v>
      </c>
      <c r="J349" s="118">
        <v>0</v>
      </c>
      <c r="K349" s="118">
        <v>0</v>
      </c>
      <c r="L349" s="118">
        <v>0</v>
      </c>
      <c r="M349" s="118">
        <v>0</v>
      </c>
      <c r="N349" s="118">
        <v>0</v>
      </c>
      <c r="O349" s="118">
        <v>0</v>
      </c>
      <c r="P349" s="118">
        <v>0</v>
      </c>
      <c r="Q349" s="118">
        <v>0</v>
      </c>
      <c r="R349" s="118">
        <v>0.23799999999999999</v>
      </c>
      <c r="S349" s="118">
        <v>0.97</v>
      </c>
      <c r="T349" s="118">
        <v>1.2390000000000001</v>
      </c>
      <c r="U349" s="118">
        <v>1.601</v>
      </c>
      <c r="V349" s="118">
        <v>2.6349999999999998</v>
      </c>
      <c r="W349" s="118">
        <v>2.8340000000000001</v>
      </c>
      <c r="X349" s="118">
        <v>3.47</v>
      </c>
      <c r="Y349" s="118">
        <v>4.1440000000000001</v>
      </c>
      <c r="Z349" s="118">
        <v>4.6630000000000003</v>
      </c>
      <c r="AA349" s="118">
        <v>2.9660000000000002</v>
      </c>
      <c r="AB349" s="118">
        <v>5.4630000000000001</v>
      </c>
      <c r="AC349" s="118">
        <v>5.2160000000000002</v>
      </c>
      <c r="AD349" s="118">
        <v>8.07</v>
      </c>
      <c r="AE349" s="118">
        <v>6.5030000000000001</v>
      </c>
      <c r="AF349" s="118">
        <v>12.395</v>
      </c>
      <c r="AG349" s="118">
        <v>11.949</v>
      </c>
      <c r="AH349" s="118">
        <v>12.577999999999999</v>
      </c>
      <c r="AI349" s="118">
        <v>12.058</v>
      </c>
      <c r="AJ349" s="118">
        <v>15.105</v>
      </c>
      <c r="AK349" s="118">
        <v>11.874000000000001</v>
      </c>
      <c r="AL349" s="118">
        <v>15.532999999999999</v>
      </c>
      <c r="AM349" s="118">
        <v>17.2</v>
      </c>
      <c r="AN349" s="118">
        <v>20.2</v>
      </c>
      <c r="AO349" s="118">
        <v>21.742000000000001</v>
      </c>
      <c r="AP349" s="118">
        <v>18.712</v>
      </c>
      <c r="AQ349" s="118">
        <v>24.712</v>
      </c>
      <c r="AR349" s="118">
        <v>25.029</v>
      </c>
      <c r="AS349" s="118">
        <v>24.966000000000001</v>
      </c>
      <c r="AT349" s="118">
        <v>26.431999999999999</v>
      </c>
      <c r="AU349" s="118">
        <v>18.885999999999999</v>
      </c>
      <c r="AV349" s="118">
        <v>23.411000000000001</v>
      </c>
      <c r="AW349" s="118">
        <v>14.957000000000001</v>
      </c>
      <c r="AX349" s="118">
        <v>12.458</v>
      </c>
      <c r="AY349" s="118">
        <v>9.9329999999999998</v>
      </c>
      <c r="AZ349" s="118">
        <v>5.3040000000000003</v>
      </c>
      <c r="BA349" s="118">
        <v>3.2389999999999999</v>
      </c>
      <c r="BB349" s="118">
        <v>2.1869999999999998</v>
      </c>
      <c r="BC349" s="118">
        <v>1.613</v>
      </c>
      <c r="BD349" s="118">
        <v>0.98699999999999999</v>
      </c>
      <c r="BE349" s="118">
        <v>0.79100000000000004</v>
      </c>
      <c r="BF349" s="118">
        <v>0.224</v>
      </c>
      <c r="BG349" s="118">
        <v>0</v>
      </c>
      <c r="BH349" s="118">
        <v>0</v>
      </c>
      <c r="BI349" s="118">
        <v>0</v>
      </c>
      <c r="BJ349" s="118">
        <v>0</v>
      </c>
      <c r="BK349" s="118">
        <v>0</v>
      </c>
      <c r="BL349" s="118">
        <v>0</v>
      </c>
      <c r="BM349" s="118">
        <v>0</v>
      </c>
      <c r="BN349" s="118">
        <v>0</v>
      </c>
      <c r="BO349" s="118">
        <v>0</v>
      </c>
    </row>
    <row r="350" spans="1:67">
      <c r="A350" s="117" t="s">
        <v>4710</v>
      </c>
      <c r="B350" s="118">
        <v>0</v>
      </c>
      <c r="C350" s="118">
        <v>0</v>
      </c>
      <c r="D350" s="118">
        <v>0</v>
      </c>
      <c r="E350" s="118">
        <v>0</v>
      </c>
      <c r="F350" s="118">
        <v>0</v>
      </c>
      <c r="G350" s="118">
        <v>0</v>
      </c>
      <c r="H350" s="118">
        <v>0</v>
      </c>
      <c r="I350" s="118">
        <v>0</v>
      </c>
      <c r="J350" s="118">
        <v>0</v>
      </c>
      <c r="K350" s="118">
        <v>0</v>
      </c>
      <c r="L350" s="118">
        <v>0</v>
      </c>
      <c r="M350" s="118">
        <v>0</v>
      </c>
      <c r="N350" s="118">
        <v>0</v>
      </c>
      <c r="O350" s="118">
        <v>0</v>
      </c>
      <c r="P350" s="118">
        <v>0</v>
      </c>
      <c r="Q350" s="118">
        <v>0</v>
      </c>
      <c r="R350" s="118">
        <v>0</v>
      </c>
      <c r="S350" s="118">
        <v>1.246</v>
      </c>
      <c r="T350" s="118">
        <v>2.0659999999999998</v>
      </c>
      <c r="U350" s="118">
        <v>4.0309999999999997</v>
      </c>
      <c r="V350" s="118">
        <v>5.0579999999999998</v>
      </c>
      <c r="W350" s="118">
        <v>6.4130000000000003</v>
      </c>
      <c r="X350" s="118">
        <v>8.4979999999999993</v>
      </c>
      <c r="Y350" s="118">
        <v>6.423</v>
      </c>
      <c r="Z350" s="118">
        <v>5.7210000000000001</v>
      </c>
      <c r="AA350" s="118">
        <v>6.5960000000000001</v>
      </c>
      <c r="AB350" s="118">
        <v>15.255000000000001</v>
      </c>
      <c r="AC350" s="118">
        <v>19.457000000000001</v>
      </c>
      <c r="AD350" s="118">
        <v>15.433999999999999</v>
      </c>
      <c r="AE350" s="118">
        <v>17.277999999999999</v>
      </c>
      <c r="AF350" s="118">
        <v>24.138000000000002</v>
      </c>
      <c r="AG350" s="118">
        <v>21.007999999999999</v>
      </c>
      <c r="AH350" s="118">
        <v>27.888000000000002</v>
      </c>
      <c r="AI350" s="118">
        <v>21.068999999999999</v>
      </c>
      <c r="AJ350" s="118">
        <v>25.847000000000001</v>
      </c>
      <c r="AK350" s="118">
        <v>22.443999999999999</v>
      </c>
      <c r="AL350" s="118">
        <v>20.253</v>
      </c>
      <c r="AM350" s="118">
        <v>25.649000000000001</v>
      </c>
      <c r="AN350" s="118">
        <v>25.548999999999999</v>
      </c>
      <c r="AO350" s="118">
        <v>30.751000000000001</v>
      </c>
      <c r="AP350" s="118">
        <v>25.388999999999999</v>
      </c>
      <c r="AQ350" s="118">
        <v>32.024999999999999</v>
      </c>
      <c r="AR350" s="118">
        <v>31.948</v>
      </c>
      <c r="AS350" s="118">
        <v>32.863</v>
      </c>
      <c r="AT350" s="118">
        <v>31.253</v>
      </c>
      <c r="AU350" s="118">
        <v>37.341999999999999</v>
      </c>
      <c r="AV350" s="118">
        <v>31.521000000000001</v>
      </c>
      <c r="AW350" s="118">
        <v>30.524999999999999</v>
      </c>
      <c r="AX350" s="118">
        <v>25.965</v>
      </c>
      <c r="AY350" s="118">
        <v>27.239000000000001</v>
      </c>
      <c r="AZ350" s="118">
        <v>12.663</v>
      </c>
      <c r="BA350" s="118">
        <v>13.913</v>
      </c>
      <c r="BB350" s="118">
        <v>8.2739999999999991</v>
      </c>
      <c r="BC350" s="118">
        <v>5.9630000000000001</v>
      </c>
      <c r="BD350" s="118">
        <v>4.7869999999999999</v>
      </c>
      <c r="BE350" s="118">
        <v>3.835</v>
      </c>
      <c r="BF350" s="118">
        <v>1.8380000000000001</v>
      </c>
      <c r="BG350" s="118">
        <v>0.51400000000000001</v>
      </c>
      <c r="BH350" s="118">
        <v>1.046</v>
      </c>
      <c r="BI350" s="118">
        <v>0</v>
      </c>
      <c r="BJ350" s="118">
        <v>0</v>
      </c>
      <c r="BK350" s="118">
        <v>0</v>
      </c>
      <c r="BL350" s="118">
        <v>0</v>
      </c>
      <c r="BM350" s="118">
        <v>0</v>
      </c>
      <c r="BN350" s="118">
        <v>0</v>
      </c>
      <c r="BO350" s="118">
        <v>0</v>
      </c>
    </row>
    <row r="351" spans="1:67">
      <c r="A351" s="117" t="s">
        <v>4711</v>
      </c>
      <c r="B351" s="118">
        <v>0</v>
      </c>
      <c r="C351" s="118">
        <v>0</v>
      </c>
      <c r="D351" s="118">
        <v>0</v>
      </c>
      <c r="E351" s="118">
        <v>0</v>
      </c>
      <c r="F351" s="118">
        <v>0</v>
      </c>
      <c r="G351" s="118">
        <v>0</v>
      </c>
      <c r="H351" s="118">
        <v>0</v>
      </c>
      <c r="I351" s="118">
        <v>0</v>
      </c>
      <c r="J351" s="118">
        <v>0</v>
      </c>
      <c r="K351" s="118">
        <v>0</v>
      </c>
      <c r="L351" s="118">
        <v>0</v>
      </c>
      <c r="M351" s="118">
        <v>0</v>
      </c>
      <c r="N351" s="118">
        <v>0</v>
      </c>
      <c r="O351" s="118">
        <v>0</v>
      </c>
      <c r="P351" s="118">
        <v>0</v>
      </c>
      <c r="Q351" s="118">
        <v>0</v>
      </c>
      <c r="R351" s="118">
        <v>0</v>
      </c>
      <c r="S351" s="118">
        <v>0.20200000000000001</v>
      </c>
      <c r="T351" s="118">
        <v>0.48399999999999999</v>
      </c>
      <c r="U351" s="118">
        <v>1.8240000000000001</v>
      </c>
      <c r="V351" s="118">
        <v>0.86099999999999999</v>
      </c>
      <c r="W351" s="118">
        <v>1.669</v>
      </c>
      <c r="X351" s="118">
        <v>4.34</v>
      </c>
      <c r="Y351" s="118">
        <v>2.4489999999999998</v>
      </c>
      <c r="Z351" s="118">
        <v>0.91900000000000004</v>
      </c>
      <c r="AA351" s="118">
        <v>1.117</v>
      </c>
      <c r="AB351" s="118">
        <v>6.1639999999999997</v>
      </c>
      <c r="AC351" s="118">
        <v>9.1769999999999996</v>
      </c>
      <c r="AD351" s="118">
        <v>5.8769999999999998</v>
      </c>
      <c r="AE351" s="118">
        <v>10.097</v>
      </c>
      <c r="AF351" s="118">
        <v>6.359</v>
      </c>
      <c r="AG351" s="118">
        <v>7.3019999999999996</v>
      </c>
      <c r="AH351" s="118">
        <v>11.996</v>
      </c>
      <c r="AI351" s="118">
        <v>6.8010000000000002</v>
      </c>
      <c r="AJ351" s="118">
        <v>9.4600000000000009</v>
      </c>
      <c r="AK351" s="118">
        <v>9.3330000000000002</v>
      </c>
      <c r="AL351" s="118">
        <v>9.06</v>
      </c>
      <c r="AM351" s="118">
        <v>10.319000000000001</v>
      </c>
      <c r="AN351" s="118">
        <v>12.041</v>
      </c>
      <c r="AO351" s="118">
        <v>16.119</v>
      </c>
      <c r="AP351" s="118">
        <v>18.978000000000002</v>
      </c>
      <c r="AQ351" s="118">
        <v>19.808</v>
      </c>
      <c r="AR351" s="118">
        <v>19.131</v>
      </c>
      <c r="AS351" s="118">
        <v>27.73</v>
      </c>
      <c r="AT351" s="118">
        <v>20.375</v>
      </c>
      <c r="AU351" s="118">
        <v>38.261000000000003</v>
      </c>
      <c r="AV351" s="118">
        <v>25.09</v>
      </c>
      <c r="AW351" s="118">
        <v>25.808</v>
      </c>
      <c r="AX351" s="118">
        <v>28.027000000000001</v>
      </c>
      <c r="AY351" s="118">
        <v>34.817</v>
      </c>
      <c r="AZ351" s="118">
        <v>12.246</v>
      </c>
      <c r="BA351" s="118">
        <v>17.3</v>
      </c>
      <c r="BB351" s="118">
        <v>9.42</v>
      </c>
      <c r="BC351" s="118">
        <v>8.3569999999999993</v>
      </c>
      <c r="BD351" s="118">
        <v>5.5830000000000002</v>
      </c>
      <c r="BE351" s="118">
        <v>8.3559999999999999</v>
      </c>
      <c r="BF351" s="118">
        <v>3.238</v>
      </c>
      <c r="BG351" s="118">
        <v>0.68400000000000005</v>
      </c>
      <c r="BH351" s="118">
        <v>1.66</v>
      </c>
      <c r="BI351" s="118">
        <v>0</v>
      </c>
      <c r="BJ351" s="118">
        <v>0</v>
      </c>
      <c r="BK351" s="118">
        <v>0</v>
      </c>
      <c r="BL351" s="118">
        <v>0</v>
      </c>
      <c r="BM351" s="118">
        <v>0</v>
      </c>
      <c r="BN351" s="118">
        <v>0</v>
      </c>
      <c r="BO351" s="118">
        <v>0</v>
      </c>
    </row>
    <row r="352" spans="1:67">
      <c r="A352" s="119" t="s">
        <v>4712</v>
      </c>
      <c r="B352" s="120">
        <v>0</v>
      </c>
      <c r="C352" s="120">
        <v>0</v>
      </c>
      <c r="D352" s="120">
        <v>0</v>
      </c>
      <c r="E352" s="120">
        <v>0</v>
      </c>
      <c r="F352" s="120">
        <v>0</v>
      </c>
      <c r="G352" s="120">
        <v>0</v>
      </c>
      <c r="H352" s="120">
        <v>0</v>
      </c>
      <c r="I352" s="120">
        <v>0</v>
      </c>
      <c r="J352" s="120">
        <v>0</v>
      </c>
      <c r="K352" s="120">
        <v>0</v>
      </c>
      <c r="L352" s="120">
        <v>0</v>
      </c>
      <c r="M352" s="120">
        <v>0</v>
      </c>
      <c r="N352" s="120">
        <v>0</v>
      </c>
      <c r="O352" s="120">
        <v>0</v>
      </c>
      <c r="P352" s="120">
        <v>0</v>
      </c>
      <c r="Q352" s="120">
        <v>0</v>
      </c>
      <c r="R352" s="120">
        <v>0</v>
      </c>
      <c r="S352" s="120">
        <v>0.20300000000000001</v>
      </c>
      <c r="T352" s="120">
        <v>0.376</v>
      </c>
      <c r="U352" s="120">
        <v>0.51100000000000001</v>
      </c>
      <c r="V352" s="120">
        <v>0.51300000000000001</v>
      </c>
      <c r="W352" s="120">
        <v>0.68200000000000005</v>
      </c>
      <c r="X352" s="120">
        <v>1.571</v>
      </c>
      <c r="Y352" s="120">
        <v>1.1739999999999999</v>
      </c>
      <c r="Z352" s="120">
        <v>0.54600000000000004</v>
      </c>
      <c r="AA352" s="120">
        <v>0.69599999999999995</v>
      </c>
      <c r="AB352" s="120">
        <v>0.51500000000000001</v>
      </c>
      <c r="AC352" s="120">
        <v>1.3680000000000001</v>
      </c>
      <c r="AD352" s="120">
        <v>0.16200000000000001</v>
      </c>
      <c r="AE352" s="120">
        <v>0.77600000000000002</v>
      </c>
      <c r="AF352" s="120">
        <v>0.157</v>
      </c>
      <c r="AG352" s="120">
        <v>0</v>
      </c>
      <c r="AH352" s="120">
        <v>0.161</v>
      </c>
      <c r="AI352" s="120">
        <v>0.46800000000000003</v>
      </c>
      <c r="AJ352" s="120">
        <v>0.623</v>
      </c>
      <c r="AK352" s="120">
        <v>0.46600000000000003</v>
      </c>
      <c r="AL352" s="120">
        <v>0.15</v>
      </c>
      <c r="AM352" s="120">
        <v>0.85099999999999998</v>
      </c>
      <c r="AN352" s="120">
        <v>1.004</v>
      </c>
      <c r="AO352" s="120">
        <v>2.0209999999999999</v>
      </c>
      <c r="AP352" s="120">
        <v>1.66</v>
      </c>
      <c r="AQ352" s="120">
        <v>2.1040000000000001</v>
      </c>
      <c r="AR352" s="120">
        <v>3.738</v>
      </c>
      <c r="AS352" s="120">
        <v>4.5659999999999998</v>
      </c>
      <c r="AT352" s="120">
        <v>3.2749999999999999</v>
      </c>
      <c r="AU352" s="120">
        <v>3.0579999999999998</v>
      </c>
      <c r="AV352" s="120">
        <v>3.2589999999999999</v>
      </c>
      <c r="AW352" s="120">
        <v>4.9189999999999996</v>
      </c>
      <c r="AX352" s="120">
        <v>3.8919999999999999</v>
      </c>
      <c r="AY352" s="120">
        <v>3.5219999999999998</v>
      </c>
      <c r="AZ352" s="120">
        <v>1.3460000000000001</v>
      </c>
      <c r="BA352" s="120">
        <v>0.66800000000000004</v>
      </c>
      <c r="BB352" s="120">
        <v>0.63700000000000001</v>
      </c>
      <c r="BC352" s="120">
        <v>0.69799999999999995</v>
      </c>
      <c r="BD352" s="120">
        <v>0.32800000000000001</v>
      </c>
      <c r="BE352" s="120">
        <v>1.109</v>
      </c>
      <c r="BF352" s="120">
        <v>0</v>
      </c>
      <c r="BG352" s="120">
        <v>0</v>
      </c>
      <c r="BH352" s="120">
        <v>0</v>
      </c>
      <c r="BI352" s="120">
        <v>0</v>
      </c>
      <c r="BJ352" s="120">
        <v>0</v>
      </c>
      <c r="BK352" s="120">
        <v>0</v>
      </c>
      <c r="BL352" s="120">
        <v>0</v>
      </c>
      <c r="BM352" s="120">
        <v>0</v>
      </c>
      <c r="BN352" s="120">
        <v>0</v>
      </c>
      <c r="BO352" s="120">
        <v>0</v>
      </c>
    </row>
    <row r="354" spans="1:67">
      <c r="A354" s="178" t="s">
        <v>4544</v>
      </c>
      <c r="B354" s="179" t="s">
        <v>4787</v>
      </c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/>
      <c r="BB354" s="112"/>
      <c r="BC354" s="112"/>
      <c r="BD354" s="112"/>
      <c r="BE354" s="112"/>
      <c r="BF354" s="112"/>
      <c r="BG354" s="112"/>
      <c r="BH354" s="112"/>
      <c r="BI354" s="112"/>
      <c r="BJ354" s="112"/>
      <c r="BK354" s="112"/>
      <c r="BL354" s="112"/>
      <c r="BM354" s="112"/>
      <c r="BN354" s="112"/>
      <c r="BO354" s="112"/>
    </row>
    <row r="355" spans="1:67">
      <c r="A355" s="180" t="s">
        <v>4866</v>
      </c>
      <c r="B355" s="181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  <c r="BF355" s="112"/>
      <c r="BG355" s="112"/>
      <c r="BH355" s="112"/>
      <c r="BI355" s="112"/>
      <c r="BJ355" s="112"/>
      <c r="BK355" s="112"/>
      <c r="BL355" s="112"/>
      <c r="BM355" s="112"/>
      <c r="BN355" s="112"/>
      <c r="BO355" s="112"/>
    </row>
    <row r="356" spans="1:67">
      <c r="A356" s="115" t="s">
        <v>4705</v>
      </c>
      <c r="B356" s="115">
        <v>-25</v>
      </c>
      <c r="C356" s="115">
        <v>-24</v>
      </c>
      <c r="D356" s="115">
        <v>-23</v>
      </c>
      <c r="E356" s="115">
        <v>-22</v>
      </c>
      <c r="F356" s="115">
        <v>-21</v>
      </c>
      <c r="G356" s="115">
        <v>-20</v>
      </c>
      <c r="H356" s="115">
        <v>-19</v>
      </c>
      <c r="I356" s="115">
        <v>-18</v>
      </c>
      <c r="J356" s="115">
        <v>-17</v>
      </c>
      <c r="K356" s="115">
        <v>-16</v>
      </c>
      <c r="L356" s="115">
        <v>-15</v>
      </c>
      <c r="M356" s="115">
        <v>-14</v>
      </c>
      <c r="N356" s="115">
        <v>-13</v>
      </c>
      <c r="O356" s="115">
        <v>-12</v>
      </c>
      <c r="P356" s="115">
        <v>-11</v>
      </c>
      <c r="Q356" s="115">
        <v>-10</v>
      </c>
      <c r="R356" s="115">
        <v>-9</v>
      </c>
      <c r="S356" s="115">
        <v>-8</v>
      </c>
      <c r="T356" s="115">
        <v>-7</v>
      </c>
      <c r="U356" s="115">
        <v>-6</v>
      </c>
      <c r="V356" s="115">
        <v>-5</v>
      </c>
      <c r="W356" s="115">
        <v>-4</v>
      </c>
      <c r="X356" s="115">
        <v>-3</v>
      </c>
      <c r="Y356" s="115">
        <v>-2</v>
      </c>
      <c r="Z356" s="115">
        <v>-1</v>
      </c>
      <c r="AA356" s="115">
        <v>0</v>
      </c>
      <c r="AB356" s="115">
        <v>1</v>
      </c>
      <c r="AC356" s="115">
        <v>2</v>
      </c>
      <c r="AD356" s="115">
        <v>3</v>
      </c>
      <c r="AE356" s="115">
        <v>4</v>
      </c>
      <c r="AF356" s="115">
        <v>5</v>
      </c>
      <c r="AG356" s="115">
        <v>6</v>
      </c>
      <c r="AH356" s="115">
        <v>7</v>
      </c>
      <c r="AI356" s="115">
        <v>8</v>
      </c>
      <c r="AJ356" s="115">
        <v>9</v>
      </c>
      <c r="AK356" s="115">
        <v>10</v>
      </c>
      <c r="AL356" s="115">
        <v>11</v>
      </c>
      <c r="AM356" s="115">
        <v>12</v>
      </c>
      <c r="AN356" s="115">
        <v>13</v>
      </c>
      <c r="AO356" s="115">
        <v>14</v>
      </c>
      <c r="AP356" s="115">
        <v>15</v>
      </c>
      <c r="AQ356" s="115">
        <v>16</v>
      </c>
      <c r="AR356" s="115">
        <v>17</v>
      </c>
      <c r="AS356" s="115">
        <v>18</v>
      </c>
      <c r="AT356" s="115">
        <v>19</v>
      </c>
      <c r="AU356" s="115">
        <v>20</v>
      </c>
      <c r="AV356" s="115">
        <v>21</v>
      </c>
      <c r="AW356" s="115">
        <v>22</v>
      </c>
      <c r="AX356" s="115">
        <v>23</v>
      </c>
      <c r="AY356" s="115">
        <v>24</v>
      </c>
      <c r="AZ356" s="115">
        <v>25</v>
      </c>
      <c r="BA356" s="115">
        <v>26</v>
      </c>
      <c r="BB356" s="115">
        <v>27</v>
      </c>
      <c r="BC356" s="115">
        <v>28</v>
      </c>
      <c r="BD356" s="115">
        <v>29</v>
      </c>
      <c r="BE356" s="115">
        <v>30</v>
      </c>
      <c r="BF356" s="115">
        <v>31</v>
      </c>
      <c r="BG356" s="115">
        <v>32</v>
      </c>
      <c r="BH356" s="115">
        <v>33</v>
      </c>
      <c r="BI356" s="115">
        <v>34</v>
      </c>
      <c r="BJ356" s="115">
        <v>35</v>
      </c>
      <c r="BK356" s="115">
        <v>36</v>
      </c>
      <c r="BL356" s="115">
        <v>37</v>
      </c>
      <c r="BM356" s="115">
        <v>38</v>
      </c>
      <c r="BN356" s="115">
        <v>39</v>
      </c>
      <c r="BO356" s="115">
        <v>40</v>
      </c>
    </row>
    <row r="357" spans="1:67">
      <c r="A357" s="116" t="s">
        <v>4706</v>
      </c>
      <c r="B357" s="116">
        <v>7.5</v>
      </c>
      <c r="C357" s="116">
        <v>7.5</v>
      </c>
      <c r="D357" s="116">
        <v>7.5</v>
      </c>
      <c r="E357" s="116">
        <v>7.5</v>
      </c>
      <c r="F357" s="116">
        <v>7.5</v>
      </c>
      <c r="G357" s="116">
        <v>7.5</v>
      </c>
      <c r="H357" s="116">
        <v>7.5</v>
      </c>
      <c r="I357" s="116">
        <v>7.5</v>
      </c>
      <c r="J357" s="116">
        <v>7.5</v>
      </c>
      <c r="K357" s="116">
        <v>7.5</v>
      </c>
      <c r="L357" s="116">
        <v>7.5</v>
      </c>
      <c r="M357" s="116">
        <v>7.5</v>
      </c>
      <c r="N357" s="116">
        <v>7.5</v>
      </c>
      <c r="O357" s="116">
        <v>7.5</v>
      </c>
      <c r="P357" s="116">
        <v>7.5</v>
      </c>
      <c r="Q357" s="116">
        <v>7.5</v>
      </c>
      <c r="R357" s="116">
        <v>7.5</v>
      </c>
      <c r="S357" s="116">
        <v>7.5</v>
      </c>
      <c r="T357" s="116">
        <v>7.5</v>
      </c>
      <c r="U357" s="116">
        <v>7.5</v>
      </c>
      <c r="V357" s="116">
        <v>7.5</v>
      </c>
      <c r="W357" s="116">
        <v>7.5</v>
      </c>
      <c r="X357" s="116">
        <v>7.5</v>
      </c>
      <c r="Y357" s="116">
        <v>7.5</v>
      </c>
      <c r="Z357" s="116">
        <v>7.5</v>
      </c>
      <c r="AA357" s="116">
        <v>7.5</v>
      </c>
      <c r="AB357" s="116">
        <v>7.5</v>
      </c>
      <c r="AC357" s="116">
        <v>7.5</v>
      </c>
      <c r="AD357" s="116">
        <v>7.5</v>
      </c>
      <c r="AE357" s="116">
        <v>7.5</v>
      </c>
      <c r="AF357" s="116">
        <v>7.5</v>
      </c>
      <c r="AG357" s="116">
        <v>7.5</v>
      </c>
      <c r="AH357" s="116">
        <v>7.5</v>
      </c>
      <c r="AI357" s="116">
        <v>7.5</v>
      </c>
      <c r="AJ357" s="116">
        <v>7.5</v>
      </c>
      <c r="AK357" s="116">
        <v>7.5</v>
      </c>
      <c r="AL357" s="116">
        <v>7.5</v>
      </c>
      <c r="AM357" s="116">
        <v>7.5</v>
      </c>
      <c r="AN357" s="116">
        <v>7.5</v>
      </c>
      <c r="AO357" s="116">
        <v>7.5</v>
      </c>
      <c r="AP357" s="116">
        <v>7.5</v>
      </c>
      <c r="AQ357" s="116">
        <v>7.5</v>
      </c>
      <c r="AR357" s="116">
        <v>7.5</v>
      </c>
      <c r="AS357" s="116">
        <v>7.5</v>
      </c>
      <c r="AT357" s="116">
        <v>7.5</v>
      </c>
      <c r="AU357" s="116">
        <v>7.5</v>
      </c>
      <c r="AV357" s="116">
        <v>7.5</v>
      </c>
      <c r="AW357" s="116">
        <v>7.5</v>
      </c>
      <c r="AX357" s="116">
        <v>7.5</v>
      </c>
      <c r="AY357" s="116">
        <v>7.5</v>
      </c>
      <c r="AZ357" s="116">
        <v>7.5</v>
      </c>
      <c r="BA357" s="116">
        <v>7.5</v>
      </c>
      <c r="BB357" s="116">
        <v>7.5</v>
      </c>
      <c r="BC357" s="116">
        <v>7.5</v>
      </c>
      <c r="BD357" s="116">
        <v>7.5</v>
      </c>
      <c r="BE357" s="116">
        <v>7.5</v>
      </c>
      <c r="BF357" s="116">
        <v>7.5</v>
      </c>
      <c r="BG357" s="116">
        <v>7.5</v>
      </c>
      <c r="BH357" s="116">
        <v>7.5</v>
      </c>
      <c r="BI357" s="116">
        <v>7.5</v>
      </c>
      <c r="BJ357" s="116">
        <v>7.5</v>
      </c>
      <c r="BK357" s="116">
        <v>7.5</v>
      </c>
      <c r="BL357" s="116">
        <v>7.5</v>
      </c>
      <c r="BM357" s="116">
        <v>7.5</v>
      </c>
      <c r="BN357" s="116">
        <v>7.5</v>
      </c>
      <c r="BO357" s="116">
        <v>7.5</v>
      </c>
    </row>
    <row r="358" spans="1:67">
      <c r="A358" s="117" t="s">
        <v>4707</v>
      </c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117"/>
      <c r="Q358" s="117"/>
      <c r="R358" s="117"/>
      <c r="S358" s="117"/>
      <c r="T358" s="117"/>
      <c r="U358" s="117"/>
      <c r="V358" s="117"/>
      <c r="W358" s="117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  <c r="AH358" s="117"/>
      <c r="AI358" s="117"/>
      <c r="AJ358" s="117"/>
      <c r="AK358" s="117"/>
      <c r="AL358" s="117"/>
      <c r="AM358" s="117"/>
      <c r="AN358" s="117"/>
      <c r="AO358" s="117"/>
      <c r="AP358" s="117"/>
      <c r="AQ358" s="117"/>
      <c r="AR358" s="117"/>
      <c r="AS358" s="117"/>
      <c r="AT358" s="117"/>
      <c r="AU358" s="117"/>
      <c r="AV358" s="117"/>
      <c r="AW358" s="117"/>
      <c r="AX358" s="117"/>
      <c r="AY358" s="117"/>
      <c r="AZ358" s="117"/>
      <c r="BA358" s="117"/>
      <c r="BB358" s="117"/>
      <c r="BC358" s="117"/>
      <c r="BD358" s="117"/>
      <c r="BE358" s="117"/>
      <c r="BF358" s="117"/>
      <c r="BG358" s="117"/>
      <c r="BH358" s="117"/>
      <c r="BI358" s="117"/>
      <c r="BJ358" s="117"/>
      <c r="BK358" s="117"/>
      <c r="BL358" s="117"/>
      <c r="BM358" s="117"/>
      <c r="BN358" s="117"/>
      <c r="BO358" s="117"/>
    </row>
    <row r="359" spans="1:67">
      <c r="A359" s="117" t="s">
        <v>4708</v>
      </c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  <c r="AT359" s="118"/>
      <c r="AU359" s="118"/>
      <c r="AV359" s="118"/>
      <c r="AW359" s="118"/>
      <c r="AX359" s="118"/>
      <c r="AY359" s="118"/>
      <c r="AZ359" s="118"/>
      <c r="BA359" s="118"/>
      <c r="BB359" s="118"/>
      <c r="BC359" s="118"/>
      <c r="BD359" s="118"/>
      <c r="BE359" s="118"/>
      <c r="BF359" s="118"/>
      <c r="BG359" s="118"/>
      <c r="BH359" s="118"/>
      <c r="BI359" s="118"/>
      <c r="BJ359" s="118"/>
      <c r="BK359" s="118"/>
      <c r="BL359" s="118"/>
      <c r="BM359" s="118"/>
      <c r="BN359" s="118"/>
      <c r="BO359" s="118"/>
    </row>
    <row r="360" spans="1:67">
      <c r="A360" s="117" t="s">
        <v>4709</v>
      </c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  <c r="AV360" s="118"/>
      <c r="AW360" s="118"/>
      <c r="AX360" s="118"/>
      <c r="AY360" s="118"/>
      <c r="AZ360" s="118"/>
      <c r="BA360" s="118"/>
      <c r="BB360" s="118"/>
      <c r="BC360" s="118"/>
      <c r="BD360" s="118"/>
      <c r="BE360" s="118"/>
      <c r="BF360" s="118"/>
      <c r="BG360" s="118"/>
      <c r="BH360" s="118"/>
      <c r="BI360" s="118"/>
      <c r="BJ360" s="118"/>
      <c r="BK360" s="118"/>
      <c r="BL360" s="118"/>
      <c r="BM360" s="118"/>
      <c r="BN360" s="118"/>
      <c r="BO360" s="118"/>
    </row>
    <row r="361" spans="1:67">
      <c r="A361" s="117" t="s">
        <v>4710</v>
      </c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  <c r="AT361" s="118"/>
      <c r="AU361" s="118"/>
      <c r="AV361" s="118"/>
      <c r="AW361" s="118"/>
      <c r="AX361" s="118"/>
      <c r="AY361" s="118"/>
      <c r="AZ361" s="118"/>
      <c r="BA361" s="118"/>
      <c r="BB361" s="118"/>
      <c r="BC361" s="118"/>
      <c r="BD361" s="118"/>
      <c r="BE361" s="118"/>
      <c r="BF361" s="118"/>
      <c r="BG361" s="118"/>
      <c r="BH361" s="118"/>
      <c r="BI361" s="118"/>
      <c r="BJ361" s="118"/>
      <c r="BK361" s="118"/>
      <c r="BL361" s="118"/>
      <c r="BM361" s="118"/>
      <c r="BN361" s="118"/>
      <c r="BO361" s="118"/>
    </row>
    <row r="362" spans="1:67">
      <c r="A362" s="117" t="s">
        <v>4711</v>
      </c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  <c r="AT362" s="118"/>
      <c r="AU362" s="118"/>
      <c r="AV362" s="118"/>
      <c r="AW362" s="118"/>
      <c r="AX362" s="118"/>
      <c r="AY362" s="118"/>
      <c r="AZ362" s="118"/>
      <c r="BA362" s="118"/>
      <c r="BB362" s="118"/>
      <c r="BC362" s="118"/>
      <c r="BD362" s="118"/>
      <c r="BE362" s="118"/>
      <c r="BF362" s="118"/>
      <c r="BG362" s="118"/>
      <c r="BH362" s="118"/>
      <c r="BI362" s="118"/>
      <c r="BJ362" s="118"/>
      <c r="BK362" s="118"/>
      <c r="BL362" s="118"/>
      <c r="BM362" s="118"/>
      <c r="BN362" s="118"/>
      <c r="BO362" s="118"/>
    </row>
    <row r="363" spans="1:67">
      <c r="A363" s="119" t="s">
        <v>4712</v>
      </c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Q363" s="120"/>
      <c r="AR363" s="120"/>
      <c r="AS363" s="120"/>
      <c r="AT363" s="120"/>
      <c r="AU363" s="120"/>
      <c r="AV363" s="120"/>
      <c r="AW363" s="120"/>
      <c r="AX363" s="120"/>
      <c r="AY363" s="120"/>
      <c r="AZ363" s="120"/>
      <c r="BA363" s="120"/>
      <c r="BB363" s="120"/>
      <c r="BC363" s="120"/>
      <c r="BD363" s="120"/>
      <c r="BE363" s="120"/>
      <c r="BF363" s="120"/>
      <c r="BG363" s="120"/>
      <c r="BH363" s="120"/>
      <c r="BI363" s="120"/>
      <c r="BJ363" s="120"/>
      <c r="BK363" s="120"/>
      <c r="BL363" s="120"/>
      <c r="BM363" s="120"/>
      <c r="BN363" s="120"/>
      <c r="BO363" s="120"/>
    </row>
    <row r="365" spans="1:67">
      <c r="A365" s="178" t="s">
        <v>4544</v>
      </c>
      <c r="B365" s="179" t="s">
        <v>4788</v>
      </c>
      <c r="C365" s="70">
        <v>0.76100000000000001</v>
      </c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/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  <c r="BF365" s="112"/>
      <c r="BG365" s="112"/>
      <c r="BH365" s="112"/>
      <c r="BI365" s="112"/>
      <c r="BJ365" s="112"/>
      <c r="BK365" s="112"/>
      <c r="BL365" s="112"/>
      <c r="BM365" s="112"/>
      <c r="BN365" s="112"/>
      <c r="BO365" s="112"/>
    </row>
    <row r="366" spans="1:67">
      <c r="A366" s="180" t="s">
        <v>4785</v>
      </c>
      <c r="B366" s="181"/>
      <c r="C366" s="70">
        <v>4.7140000000000004</v>
      </c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/>
      <c r="AO366" s="112"/>
      <c r="AP366" s="112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  <c r="BF366" s="112"/>
      <c r="BG366" s="112"/>
      <c r="BH366" s="112"/>
      <c r="BI366" s="112"/>
      <c r="BJ366" s="112"/>
      <c r="BK366" s="112"/>
      <c r="BL366" s="112"/>
      <c r="BM366" s="112"/>
      <c r="BN366" s="112"/>
      <c r="BO366" s="112"/>
    </row>
    <row r="367" spans="1:67">
      <c r="A367" s="115" t="s">
        <v>4705</v>
      </c>
      <c r="B367" s="115">
        <v>-25</v>
      </c>
      <c r="C367" s="115">
        <v>-24</v>
      </c>
      <c r="D367" s="115">
        <v>-23</v>
      </c>
      <c r="E367" s="115">
        <v>-22</v>
      </c>
      <c r="F367" s="115">
        <v>-21</v>
      </c>
      <c r="G367" s="115">
        <v>-20</v>
      </c>
      <c r="H367" s="115">
        <v>-19</v>
      </c>
      <c r="I367" s="115">
        <v>-18</v>
      </c>
      <c r="J367" s="115">
        <v>-17</v>
      </c>
      <c r="K367" s="115">
        <v>-16</v>
      </c>
      <c r="L367" s="115">
        <v>-15</v>
      </c>
      <c r="M367" s="115">
        <v>-14</v>
      </c>
      <c r="N367" s="115">
        <v>-13</v>
      </c>
      <c r="O367" s="115">
        <v>-12</v>
      </c>
      <c r="P367" s="115">
        <v>-11</v>
      </c>
      <c r="Q367" s="115">
        <v>-10</v>
      </c>
      <c r="R367" s="115">
        <v>-9</v>
      </c>
      <c r="S367" s="115">
        <v>-8</v>
      </c>
      <c r="T367" s="115">
        <v>-7</v>
      </c>
      <c r="U367" s="115">
        <v>-6</v>
      </c>
      <c r="V367" s="115">
        <v>-5</v>
      </c>
      <c r="W367" s="115">
        <v>-4</v>
      </c>
      <c r="X367" s="115">
        <v>-3</v>
      </c>
      <c r="Y367" s="115">
        <v>-2</v>
      </c>
      <c r="Z367" s="115">
        <v>-1</v>
      </c>
      <c r="AA367" s="115">
        <v>0</v>
      </c>
      <c r="AB367" s="115">
        <v>1</v>
      </c>
      <c r="AC367" s="115">
        <v>2</v>
      </c>
      <c r="AD367" s="115">
        <v>3</v>
      </c>
      <c r="AE367" s="115">
        <v>4</v>
      </c>
      <c r="AF367" s="115">
        <v>5</v>
      </c>
      <c r="AG367" s="115">
        <v>6</v>
      </c>
      <c r="AH367" s="115">
        <v>7</v>
      </c>
      <c r="AI367" s="115">
        <v>8</v>
      </c>
      <c r="AJ367" s="115">
        <v>9</v>
      </c>
      <c r="AK367" s="115">
        <v>10</v>
      </c>
      <c r="AL367" s="115">
        <v>11</v>
      </c>
      <c r="AM367" s="115">
        <v>12</v>
      </c>
      <c r="AN367" s="115">
        <v>13</v>
      </c>
      <c r="AO367" s="115">
        <v>14</v>
      </c>
      <c r="AP367" s="115">
        <v>15</v>
      </c>
      <c r="AQ367" s="115">
        <v>16</v>
      </c>
      <c r="AR367" s="115">
        <v>17</v>
      </c>
      <c r="AS367" s="115">
        <v>18</v>
      </c>
      <c r="AT367" s="115">
        <v>19</v>
      </c>
      <c r="AU367" s="115">
        <v>20</v>
      </c>
      <c r="AV367" s="115">
        <v>21</v>
      </c>
      <c r="AW367" s="115">
        <v>22</v>
      </c>
      <c r="AX367" s="115">
        <v>23</v>
      </c>
      <c r="AY367" s="115">
        <v>24</v>
      </c>
      <c r="AZ367" s="115">
        <v>25</v>
      </c>
      <c r="BA367" s="115">
        <v>26</v>
      </c>
      <c r="BB367" s="115">
        <v>27</v>
      </c>
      <c r="BC367" s="115">
        <v>28</v>
      </c>
      <c r="BD367" s="115">
        <v>29</v>
      </c>
      <c r="BE367" s="115">
        <v>30</v>
      </c>
      <c r="BF367" s="115">
        <v>31</v>
      </c>
      <c r="BG367" s="115">
        <v>32</v>
      </c>
      <c r="BH367" s="115">
        <v>33</v>
      </c>
      <c r="BI367" s="115">
        <v>34</v>
      </c>
      <c r="BJ367" s="115">
        <v>35</v>
      </c>
      <c r="BK367" s="115">
        <v>36</v>
      </c>
      <c r="BL367" s="115">
        <v>37</v>
      </c>
      <c r="BM367" s="115">
        <v>38</v>
      </c>
      <c r="BN367" s="115">
        <v>39</v>
      </c>
      <c r="BO367" s="115">
        <v>40</v>
      </c>
    </row>
    <row r="368" spans="1:67">
      <c r="A368" s="116" t="s">
        <v>4706</v>
      </c>
      <c r="B368" s="182">
        <f>MIN(22, MAX(3, $C$365*B367+C366))</f>
        <v>3</v>
      </c>
      <c r="C368" s="182">
        <f t="shared" ref="C368:AH368" si="0">MIN(22, MAX(3, $C$365*C367+C377))</f>
        <v>3</v>
      </c>
      <c r="D368" s="182">
        <f t="shared" si="0"/>
        <v>3</v>
      </c>
      <c r="E368" s="182">
        <f t="shared" si="0"/>
        <v>3</v>
      </c>
      <c r="F368" s="182">
        <f t="shared" si="0"/>
        <v>3</v>
      </c>
      <c r="G368" s="182">
        <f t="shared" si="0"/>
        <v>3</v>
      </c>
      <c r="H368" s="182">
        <f t="shared" si="0"/>
        <v>3</v>
      </c>
      <c r="I368" s="182">
        <f t="shared" si="0"/>
        <v>3</v>
      </c>
      <c r="J368" s="182">
        <f t="shared" si="0"/>
        <v>3</v>
      </c>
      <c r="K368" s="182">
        <f t="shared" si="0"/>
        <v>3</v>
      </c>
      <c r="L368" s="182">
        <f t="shared" si="0"/>
        <v>3</v>
      </c>
      <c r="M368" s="182">
        <f t="shared" si="0"/>
        <v>3</v>
      </c>
      <c r="N368" s="182">
        <f t="shared" si="0"/>
        <v>3</v>
      </c>
      <c r="O368" s="182">
        <f t="shared" si="0"/>
        <v>3</v>
      </c>
      <c r="P368" s="182">
        <f t="shared" si="0"/>
        <v>3</v>
      </c>
      <c r="Q368" s="182">
        <f t="shared" si="0"/>
        <v>3</v>
      </c>
      <c r="R368" s="182">
        <f t="shared" si="0"/>
        <v>3</v>
      </c>
      <c r="S368" s="182">
        <f t="shared" si="0"/>
        <v>3</v>
      </c>
      <c r="T368" s="182">
        <f t="shared" si="0"/>
        <v>3</v>
      </c>
      <c r="U368" s="182">
        <f t="shared" si="0"/>
        <v>3</v>
      </c>
      <c r="V368" s="182">
        <f t="shared" si="0"/>
        <v>3</v>
      </c>
      <c r="W368" s="182">
        <f t="shared" si="0"/>
        <v>3</v>
      </c>
      <c r="X368" s="182">
        <f t="shared" si="0"/>
        <v>3</v>
      </c>
      <c r="Y368" s="182">
        <f t="shared" si="0"/>
        <v>3</v>
      </c>
      <c r="Z368" s="182">
        <f t="shared" si="0"/>
        <v>3</v>
      </c>
      <c r="AA368" s="182">
        <f t="shared" si="0"/>
        <v>3</v>
      </c>
      <c r="AB368" s="182">
        <f t="shared" si="0"/>
        <v>3</v>
      </c>
      <c r="AC368" s="182">
        <f t="shared" si="0"/>
        <v>3</v>
      </c>
      <c r="AD368" s="182">
        <f t="shared" si="0"/>
        <v>3</v>
      </c>
      <c r="AE368" s="182">
        <f t="shared" si="0"/>
        <v>3.044</v>
      </c>
      <c r="AF368" s="182">
        <f t="shared" si="0"/>
        <v>3.8050000000000002</v>
      </c>
      <c r="AG368" s="182">
        <f t="shared" si="0"/>
        <v>4.5659999999999998</v>
      </c>
      <c r="AH368" s="182">
        <f t="shared" si="0"/>
        <v>5.327</v>
      </c>
      <c r="AI368" s="182">
        <f t="shared" ref="AI368:BN368" si="1">MIN(22, MAX(3, $C$365*AI367+AI377))</f>
        <v>6.0880000000000001</v>
      </c>
      <c r="AJ368" s="182">
        <f t="shared" si="1"/>
        <v>6.8490000000000002</v>
      </c>
      <c r="AK368" s="182">
        <f t="shared" si="1"/>
        <v>7.61</v>
      </c>
      <c r="AL368" s="182">
        <f t="shared" si="1"/>
        <v>8.3710000000000004</v>
      </c>
      <c r="AM368" s="182">
        <f t="shared" si="1"/>
        <v>9.1319999999999997</v>
      </c>
      <c r="AN368" s="182">
        <f t="shared" si="1"/>
        <v>9.8930000000000007</v>
      </c>
      <c r="AO368" s="182">
        <f t="shared" si="1"/>
        <v>10.654</v>
      </c>
      <c r="AP368" s="182">
        <f t="shared" si="1"/>
        <v>11.415000000000001</v>
      </c>
      <c r="AQ368" s="182">
        <f t="shared" si="1"/>
        <v>12.176</v>
      </c>
      <c r="AR368" s="182">
        <f t="shared" si="1"/>
        <v>12.936999999999999</v>
      </c>
      <c r="AS368" s="182">
        <f t="shared" si="1"/>
        <v>13.698</v>
      </c>
      <c r="AT368" s="182">
        <f t="shared" si="1"/>
        <v>14.459</v>
      </c>
      <c r="AU368" s="182">
        <f t="shared" si="1"/>
        <v>15.22</v>
      </c>
      <c r="AV368" s="182">
        <f t="shared" si="1"/>
        <v>15.981</v>
      </c>
      <c r="AW368" s="182">
        <f t="shared" si="1"/>
        <v>16.742000000000001</v>
      </c>
      <c r="AX368" s="182">
        <f t="shared" si="1"/>
        <v>17.503</v>
      </c>
      <c r="AY368" s="182">
        <f t="shared" si="1"/>
        <v>18.263999999999999</v>
      </c>
      <c r="AZ368" s="182">
        <f t="shared" si="1"/>
        <v>19.024999999999999</v>
      </c>
      <c r="BA368" s="182">
        <f t="shared" si="1"/>
        <v>19.786000000000001</v>
      </c>
      <c r="BB368" s="182">
        <f t="shared" si="1"/>
        <v>20.547000000000001</v>
      </c>
      <c r="BC368" s="182">
        <f t="shared" si="1"/>
        <v>21.308</v>
      </c>
      <c r="BD368" s="182">
        <f t="shared" si="1"/>
        <v>22</v>
      </c>
      <c r="BE368" s="182">
        <f t="shared" si="1"/>
        <v>22</v>
      </c>
      <c r="BF368" s="182">
        <f t="shared" si="1"/>
        <v>22</v>
      </c>
      <c r="BG368" s="182">
        <f t="shared" si="1"/>
        <v>22</v>
      </c>
      <c r="BH368" s="182">
        <f t="shared" si="1"/>
        <v>22</v>
      </c>
      <c r="BI368" s="182">
        <f t="shared" si="1"/>
        <v>22</v>
      </c>
      <c r="BJ368" s="182">
        <f t="shared" si="1"/>
        <v>22</v>
      </c>
      <c r="BK368" s="182">
        <f t="shared" si="1"/>
        <v>22</v>
      </c>
      <c r="BL368" s="182">
        <f t="shared" si="1"/>
        <v>22</v>
      </c>
      <c r="BM368" s="182">
        <f t="shared" si="1"/>
        <v>22</v>
      </c>
      <c r="BN368" s="182">
        <f t="shared" si="1"/>
        <v>22</v>
      </c>
      <c r="BO368" s="182">
        <f t="shared" ref="BO368" si="2">MIN(22, MAX(3, $C$365*BO367+BO377))</f>
        <v>22</v>
      </c>
    </row>
    <row r="369" spans="1:67">
      <c r="A369" s="117" t="s">
        <v>4707</v>
      </c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  <c r="P369" s="117"/>
      <c r="Q369" s="117"/>
      <c r="R369" s="117"/>
      <c r="S369" s="117"/>
      <c r="T369" s="117"/>
      <c r="U369" s="117"/>
      <c r="V369" s="117"/>
      <c r="W369" s="117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  <c r="AH369" s="117"/>
      <c r="AI369" s="117"/>
      <c r="AJ369" s="117"/>
      <c r="AK369" s="117"/>
      <c r="AL369" s="117"/>
      <c r="AM369" s="117"/>
      <c r="AN369" s="117"/>
      <c r="AO369" s="117"/>
      <c r="AP369" s="117"/>
      <c r="AQ369" s="117"/>
      <c r="AR369" s="117"/>
      <c r="AS369" s="117"/>
      <c r="AT369" s="117"/>
      <c r="AU369" s="117"/>
      <c r="AV369" s="117"/>
      <c r="AW369" s="117"/>
      <c r="AX369" s="117"/>
      <c r="AY369" s="117"/>
      <c r="AZ369" s="117"/>
      <c r="BA369" s="117"/>
      <c r="BB369" s="117"/>
      <c r="BC369" s="117"/>
      <c r="BD369" s="117"/>
      <c r="BE369" s="117"/>
      <c r="BF369" s="117"/>
      <c r="BG369" s="117"/>
      <c r="BH369" s="117"/>
      <c r="BI369" s="117"/>
      <c r="BJ369" s="117"/>
      <c r="BK369" s="117"/>
      <c r="BL369" s="117"/>
      <c r="BM369" s="117"/>
      <c r="BN369" s="117"/>
      <c r="BO369" s="117"/>
    </row>
    <row r="370" spans="1:67">
      <c r="A370" s="117" t="s">
        <v>4708</v>
      </c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8"/>
      <c r="AT370" s="118"/>
      <c r="AU370" s="118"/>
      <c r="AV370" s="118"/>
      <c r="AW370" s="118"/>
      <c r="AX370" s="118"/>
      <c r="AY370" s="118"/>
      <c r="AZ370" s="118"/>
      <c r="BA370" s="118"/>
      <c r="BB370" s="118"/>
      <c r="BC370" s="118"/>
      <c r="BD370" s="118"/>
      <c r="BE370" s="118"/>
      <c r="BF370" s="118"/>
      <c r="BG370" s="118"/>
      <c r="BH370" s="118"/>
      <c r="BI370" s="118"/>
      <c r="BJ370" s="118"/>
      <c r="BK370" s="118"/>
      <c r="BL370" s="118"/>
      <c r="BM370" s="118"/>
      <c r="BN370" s="118"/>
      <c r="BO370" s="118"/>
    </row>
    <row r="371" spans="1:67">
      <c r="A371" s="117" t="s">
        <v>4709</v>
      </c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8"/>
      <c r="AT371" s="118"/>
      <c r="AU371" s="118"/>
      <c r="AV371" s="118"/>
      <c r="AW371" s="118"/>
      <c r="AX371" s="118"/>
      <c r="AY371" s="118"/>
      <c r="AZ371" s="118"/>
      <c r="BA371" s="118"/>
      <c r="BB371" s="118"/>
      <c r="BC371" s="118"/>
      <c r="BD371" s="118"/>
      <c r="BE371" s="118"/>
      <c r="BF371" s="118"/>
      <c r="BG371" s="118"/>
      <c r="BH371" s="118"/>
      <c r="BI371" s="118"/>
      <c r="BJ371" s="118"/>
      <c r="BK371" s="118"/>
      <c r="BL371" s="118"/>
      <c r="BM371" s="118"/>
      <c r="BN371" s="118"/>
      <c r="BO371" s="118"/>
    </row>
    <row r="372" spans="1:67">
      <c r="A372" s="117" t="s">
        <v>4710</v>
      </c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8"/>
      <c r="AT372" s="118"/>
      <c r="AU372" s="118"/>
      <c r="AV372" s="118"/>
      <c r="AW372" s="118"/>
      <c r="AX372" s="118"/>
      <c r="AY372" s="118"/>
      <c r="AZ372" s="118"/>
      <c r="BA372" s="118"/>
      <c r="BB372" s="118"/>
      <c r="BC372" s="118"/>
      <c r="BD372" s="118"/>
      <c r="BE372" s="118"/>
      <c r="BF372" s="118"/>
      <c r="BG372" s="118"/>
      <c r="BH372" s="118"/>
      <c r="BI372" s="118"/>
      <c r="BJ372" s="118"/>
      <c r="BK372" s="118"/>
      <c r="BL372" s="118"/>
      <c r="BM372" s="118"/>
      <c r="BN372" s="118"/>
      <c r="BO372" s="118"/>
    </row>
    <row r="373" spans="1:67">
      <c r="A373" s="117" t="s">
        <v>4711</v>
      </c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8"/>
      <c r="AT373" s="118"/>
      <c r="AU373" s="118"/>
      <c r="AV373" s="118"/>
      <c r="AW373" s="118"/>
      <c r="AX373" s="118"/>
      <c r="AY373" s="118"/>
      <c r="AZ373" s="118"/>
      <c r="BA373" s="118"/>
      <c r="BB373" s="118"/>
      <c r="BC373" s="118"/>
      <c r="BD373" s="118"/>
      <c r="BE373" s="118"/>
      <c r="BF373" s="118"/>
      <c r="BG373" s="118"/>
      <c r="BH373" s="118"/>
      <c r="BI373" s="118"/>
      <c r="BJ373" s="118"/>
      <c r="BK373" s="118"/>
      <c r="BL373" s="118"/>
      <c r="BM373" s="118"/>
      <c r="BN373" s="118"/>
      <c r="BO373" s="118"/>
    </row>
    <row r="374" spans="1:67">
      <c r="A374" s="119" t="s">
        <v>4712</v>
      </c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Q374" s="120"/>
      <c r="AR374" s="120"/>
      <c r="AS374" s="120"/>
      <c r="AT374" s="120"/>
      <c r="AU374" s="120"/>
      <c r="AV374" s="120"/>
      <c r="AW374" s="120"/>
      <c r="AX374" s="120"/>
      <c r="AY374" s="120"/>
      <c r="AZ374" s="120"/>
      <c r="BA374" s="120"/>
      <c r="BB374" s="120"/>
      <c r="BC374" s="120"/>
      <c r="BD374" s="120"/>
      <c r="BE374" s="120"/>
      <c r="BF374" s="120"/>
      <c r="BG374" s="120"/>
      <c r="BH374" s="120"/>
      <c r="BI374" s="120"/>
      <c r="BJ374" s="120"/>
      <c r="BK374" s="120"/>
      <c r="BL374" s="120"/>
      <c r="BM374" s="120"/>
      <c r="BN374" s="120"/>
      <c r="BO374" s="120"/>
    </row>
    <row r="376" spans="1:67">
      <c r="A376" s="70" t="s">
        <v>5092</v>
      </c>
      <c r="AS376" s="248">
        <f t="shared" ref="AS376:BN376" si="3">LN(EXP(AS367/40))</f>
        <v>0.45000000000000007</v>
      </c>
      <c r="AT376" s="248">
        <f t="shared" si="3"/>
        <v>0.47500000000000003</v>
      </c>
      <c r="AU376" s="248">
        <f t="shared" si="3"/>
        <v>0.5</v>
      </c>
      <c r="AV376" s="248">
        <f t="shared" si="3"/>
        <v>0.52500000000000002</v>
      </c>
      <c r="AW376" s="248">
        <f t="shared" si="3"/>
        <v>0.55000000000000004</v>
      </c>
      <c r="AX376" s="248">
        <f t="shared" si="3"/>
        <v>0.57499999999999996</v>
      </c>
      <c r="AY376" s="248">
        <f t="shared" si="3"/>
        <v>0.6</v>
      </c>
      <c r="AZ376" s="248">
        <f t="shared" si="3"/>
        <v>0.625</v>
      </c>
      <c r="BA376" s="248">
        <f t="shared" si="3"/>
        <v>0.65</v>
      </c>
      <c r="BB376" s="248">
        <f t="shared" si="3"/>
        <v>0.67500000000000004</v>
      </c>
      <c r="BC376" s="248">
        <f t="shared" si="3"/>
        <v>0.70000000000000007</v>
      </c>
      <c r="BD376" s="248">
        <f t="shared" si="3"/>
        <v>0.72499999999999987</v>
      </c>
      <c r="BE376" s="248">
        <f t="shared" si="3"/>
        <v>0.75</v>
      </c>
      <c r="BF376" s="248">
        <f t="shared" si="3"/>
        <v>0.77500000000000002</v>
      </c>
      <c r="BG376" s="248">
        <f t="shared" si="3"/>
        <v>0.80000000000000016</v>
      </c>
      <c r="BH376" s="248">
        <f t="shared" si="3"/>
        <v>0.82499999999999996</v>
      </c>
      <c r="BI376" s="248">
        <f t="shared" si="3"/>
        <v>0.85</v>
      </c>
      <c r="BJ376" s="248">
        <f t="shared" si="3"/>
        <v>0.87500000000000011</v>
      </c>
      <c r="BK376" s="248">
        <f t="shared" si="3"/>
        <v>0.9</v>
      </c>
      <c r="BL376" s="248">
        <f t="shared" si="3"/>
        <v>0.92499999999999993</v>
      </c>
      <c r="BM376" s="248">
        <f t="shared" si="3"/>
        <v>0.95</v>
      </c>
      <c r="BN376" s="248">
        <f t="shared" si="3"/>
        <v>0.97499999999999998</v>
      </c>
      <c r="BO376" s="248">
        <f>LN(EXP(BO367/40))</f>
        <v>1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406E-09A8-4F5D-B3F1-48E5A20EA8BB}">
  <dimension ref="A1:O34"/>
  <sheetViews>
    <sheetView zoomScaleNormal="100" workbookViewId="0">
      <selection activeCell="M374" sqref="M374"/>
    </sheetView>
  </sheetViews>
  <sheetFormatPr defaultColWidth="9.109375" defaultRowHeight="13.8"/>
  <cols>
    <col min="1" max="1" width="25.6640625" style="29" customWidth="1"/>
    <col min="2" max="16384" width="9.109375" style="29"/>
  </cols>
  <sheetData>
    <row r="1" spans="1:15">
      <c r="A1" s="70" t="s">
        <v>4544</v>
      </c>
      <c r="B1" s="70" t="s">
        <v>4786</v>
      </c>
      <c r="C1" s="70" t="s">
        <v>4543</v>
      </c>
      <c r="D1" s="70" t="s">
        <v>4545</v>
      </c>
      <c r="E1" s="70" t="s">
        <v>4546</v>
      </c>
      <c r="F1" s="70" t="s">
        <v>4547</v>
      </c>
      <c r="G1" s="70" t="s">
        <v>4548</v>
      </c>
      <c r="H1" s="70" t="s">
        <v>4549</v>
      </c>
      <c r="I1" s="70" t="s">
        <v>4550</v>
      </c>
      <c r="J1" s="70" t="s">
        <v>4551</v>
      </c>
      <c r="K1" s="70" t="s">
        <v>4552</v>
      </c>
      <c r="L1" s="70" t="s">
        <v>4553</v>
      </c>
      <c r="M1" s="70" t="s">
        <v>4554</v>
      </c>
      <c r="N1" s="70" t="s">
        <v>4555</v>
      </c>
      <c r="O1" s="70" t="s">
        <v>4556</v>
      </c>
    </row>
    <row r="2" spans="1:15">
      <c r="A2" s="51" t="s">
        <v>601</v>
      </c>
      <c r="B2" s="51" t="s">
        <v>4704</v>
      </c>
      <c r="C2" s="51" t="s">
        <v>377</v>
      </c>
      <c r="D2" s="71">
        <v>-1.2</v>
      </c>
      <c r="E2" s="71">
        <v>-0.9</v>
      </c>
      <c r="F2" s="71">
        <v>1.7</v>
      </c>
      <c r="G2" s="71">
        <v>4.0999999999999996</v>
      </c>
      <c r="H2" s="71">
        <v>9.1999999999999993</v>
      </c>
      <c r="I2" s="71">
        <v>11.8</v>
      </c>
      <c r="J2" s="71">
        <v>14.2</v>
      </c>
      <c r="K2" s="71">
        <v>14.4</v>
      </c>
      <c r="L2" s="71">
        <v>10.5</v>
      </c>
      <c r="M2" s="71">
        <v>7.3</v>
      </c>
      <c r="N2" s="71">
        <v>2</v>
      </c>
      <c r="O2" s="71">
        <v>0</v>
      </c>
    </row>
    <row r="3" spans="1:15">
      <c r="A3" s="51" t="s">
        <v>4558</v>
      </c>
      <c r="B3" s="51" t="s">
        <v>4713</v>
      </c>
      <c r="C3" s="51" t="s">
        <v>1156</v>
      </c>
      <c r="D3" s="71">
        <v>1.2</v>
      </c>
      <c r="E3" s="71">
        <v>2.1</v>
      </c>
      <c r="F3" s="71">
        <v>5.9</v>
      </c>
      <c r="G3" s="71">
        <v>9.1</v>
      </c>
      <c r="H3" s="71">
        <v>14.1</v>
      </c>
      <c r="I3" s="71">
        <v>16.5</v>
      </c>
      <c r="J3" s="71">
        <v>18.600000000000001</v>
      </c>
      <c r="K3" s="71">
        <v>18.600000000000001</v>
      </c>
      <c r="L3" s="71">
        <v>14.6</v>
      </c>
      <c r="M3" s="71">
        <v>10.6</v>
      </c>
      <c r="N3" s="71">
        <v>5.2</v>
      </c>
      <c r="O3" s="71">
        <v>2.5</v>
      </c>
    </row>
    <row r="4" spans="1:15">
      <c r="A4" s="51" t="s">
        <v>4559</v>
      </c>
      <c r="B4" s="51" t="s">
        <v>4714</v>
      </c>
      <c r="C4" s="51" t="s">
        <v>1847</v>
      </c>
      <c r="D4" s="71">
        <v>1.7</v>
      </c>
      <c r="E4" s="71">
        <v>2.9</v>
      </c>
      <c r="F4" s="71">
        <v>6.8</v>
      </c>
      <c r="G4" s="71">
        <v>9.6</v>
      </c>
      <c r="H4" s="71">
        <v>14.2</v>
      </c>
      <c r="I4" s="71">
        <v>17.2</v>
      </c>
      <c r="J4" s="71">
        <v>19.5</v>
      </c>
      <c r="K4" s="71">
        <v>19.399999999999999</v>
      </c>
      <c r="L4" s="71">
        <v>14.9</v>
      </c>
      <c r="M4" s="71">
        <v>10.9</v>
      </c>
      <c r="N4" s="71">
        <v>5.4</v>
      </c>
      <c r="O4" s="71">
        <v>3</v>
      </c>
    </row>
    <row r="5" spans="1:15">
      <c r="A5" s="51" t="s">
        <v>4560</v>
      </c>
      <c r="B5" s="51" t="s">
        <v>4715</v>
      </c>
      <c r="C5" s="51" t="s">
        <v>377</v>
      </c>
      <c r="D5" s="71">
        <v>-0.1</v>
      </c>
      <c r="E5" s="71">
        <v>1.3</v>
      </c>
      <c r="F5" s="71">
        <v>5.3</v>
      </c>
      <c r="G5" s="71">
        <v>8.1</v>
      </c>
      <c r="H5" s="71">
        <v>13.2</v>
      </c>
      <c r="I5" s="71">
        <v>16.100000000000001</v>
      </c>
      <c r="J5" s="71">
        <v>18.399999999999999</v>
      </c>
      <c r="K5" s="71">
        <v>18.399999999999999</v>
      </c>
      <c r="L5" s="71">
        <v>13.9</v>
      </c>
      <c r="M5" s="71">
        <v>9.6</v>
      </c>
      <c r="N5" s="71">
        <v>3.9</v>
      </c>
      <c r="O5" s="71">
        <v>1.2</v>
      </c>
    </row>
    <row r="6" spans="1:15">
      <c r="A6" s="51" t="s">
        <v>4557</v>
      </c>
      <c r="B6" s="51" t="s">
        <v>4716</v>
      </c>
      <c r="C6" s="51" t="s">
        <v>2579</v>
      </c>
      <c r="D6" s="71">
        <v>0.6</v>
      </c>
      <c r="E6" s="71">
        <v>1.7</v>
      </c>
      <c r="F6" s="71">
        <v>5.8</v>
      </c>
      <c r="G6" s="71">
        <v>8.8000000000000007</v>
      </c>
      <c r="H6" s="71">
        <v>14</v>
      </c>
      <c r="I6" s="71">
        <v>16.8</v>
      </c>
      <c r="J6" s="71">
        <v>18.899999999999999</v>
      </c>
      <c r="K6" s="71">
        <v>18.7</v>
      </c>
      <c r="L6" s="71">
        <v>14.2</v>
      </c>
      <c r="M6" s="71">
        <v>10</v>
      </c>
      <c r="N6" s="71">
        <v>4.4000000000000004</v>
      </c>
      <c r="O6" s="71">
        <v>2</v>
      </c>
    </row>
    <row r="7" spans="1:15">
      <c r="A7" s="51" t="s">
        <v>2504</v>
      </c>
      <c r="B7" s="51" t="s">
        <v>4717</v>
      </c>
      <c r="C7" s="51" t="s">
        <v>2249</v>
      </c>
      <c r="D7" s="71">
        <v>0.5</v>
      </c>
      <c r="E7" s="71">
        <v>1.7</v>
      </c>
      <c r="F7" s="71">
        <v>5.8</v>
      </c>
      <c r="G7" s="71">
        <v>8.9</v>
      </c>
      <c r="H7" s="71">
        <v>14.1</v>
      </c>
      <c r="I7" s="71">
        <v>16.5</v>
      </c>
      <c r="J7" s="71">
        <v>18.5</v>
      </c>
      <c r="K7" s="71">
        <v>18.399999999999999</v>
      </c>
      <c r="L7" s="71">
        <v>14.2</v>
      </c>
      <c r="M7" s="71">
        <v>10.4</v>
      </c>
      <c r="N7" s="71">
        <v>4.7</v>
      </c>
      <c r="O7" s="71">
        <v>1.7</v>
      </c>
    </row>
    <row r="8" spans="1:15">
      <c r="A8" s="51" t="s">
        <v>2479</v>
      </c>
      <c r="B8" s="51" t="s">
        <v>4718</v>
      </c>
      <c r="C8" s="51" t="s">
        <v>2249</v>
      </c>
      <c r="D8" s="71">
        <v>-4.7</v>
      </c>
      <c r="E8" s="71">
        <v>-4.2</v>
      </c>
      <c r="F8" s="71">
        <v>-1.1000000000000001</v>
      </c>
      <c r="G8" s="71">
        <v>1.8</v>
      </c>
      <c r="H8" s="71">
        <v>7.2</v>
      </c>
      <c r="I8" s="71">
        <v>9.9</v>
      </c>
      <c r="J8" s="71">
        <v>12.3</v>
      </c>
      <c r="K8" s="71">
        <v>12.3</v>
      </c>
      <c r="L8" s="71">
        <v>8.4</v>
      </c>
      <c r="M8" s="71">
        <v>5.0999999999999996</v>
      </c>
      <c r="N8" s="71">
        <v>-0.7</v>
      </c>
      <c r="O8" s="71">
        <v>-3.4</v>
      </c>
    </row>
    <row r="9" spans="1:15">
      <c r="A9" s="51" t="s">
        <v>4561</v>
      </c>
      <c r="B9" s="51" t="s">
        <v>4719</v>
      </c>
      <c r="C9" s="51" t="s">
        <v>2249</v>
      </c>
      <c r="D9" s="71">
        <v>-1.1000000000000001</v>
      </c>
      <c r="E9" s="71">
        <v>-0.8</v>
      </c>
      <c r="F9" s="71">
        <v>2.2000000000000002</v>
      </c>
      <c r="G9" s="71">
        <v>4.9000000000000004</v>
      </c>
      <c r="H9" s="71">
        <v>10.199999999999999</v>
      </c>
      <c r="I9" s="71">
        <v>12.9</v>
      </c>
      <c r="J9" s="71">
        <v>15.3</v>
      </c>
      <c r="K9" s="71">
        <v>15.3</v>
      </c>
      <c r="L9" s="71">
        <v>11.3</v>
      </c>
      <c r="M9" s="71">
        <v>8</v>
      </c>
      <c r="N9" s="71">
        <v>2.2999999999999998</v>
      </c>
      <c r="O9" s="71">
        <v>-0.1</v>
      </c>
    </row>
    <row r="10" spans="1:15">
      <c r="A10" s="51" t="s">
        <v>1255</v>
      </c>
      <c r="B10" s="51" t="s">
        <v>4720</v>
      </c>
      <c r="C10" s="51" t="s">
        <v>1251</v>
      </c>
      <c r="D10" s="71">
        <v>-2</v>
      </c>
      <c r="E10" s="71">
        <v>-1.1000000000000001</v>
      </c>
      <c r="F10" s="71">
        <v>2.2000000000000002</v>
      </c>
      <c r="G10" s="71">
        <v>5.0999999999999996</v>
      </c>
      <c r="H10" s="71">
        <v>10.199999999999999</v>
      </c>
      <c r="I10" s="71">
        <v>12.7</v>
      </c>
      <c r="J10" s="71">
        <v>14.9</v>
      </c>
      <c r="K10" s="71">
        <v>14.9</v>
      </c>
      <c r="L10" s="71">
        <v>11</v>
      </c>
      <c r="M10" s="71">
        <v>7.5</v>
      </c>
      <c r="N10" s="71">
        <v>1.8</v>
      </c>
      <c r="O10" s="71">
        <v>-0.7</v>
      </c>
    </row>
    <row r="11" spans="1:15">
      <c r="A11" s="51" t="s">
        <v>4562</v>
      </c>
      <c r="B11" s="51" t="s">
        <v>4721</v>
      </c>
      <c r="C11" s="51" t="s">
        <v>4343</v>
      </c>
      <c r="D11" s="71">
        <v>1.7</v>
      </c>
      <c r="E11" s="71">
        <v>2.9</v>
      </c>
      <c r="F11" s="71">
        <v>6.5</v>
      </c>
      <c r="G11" s="71">
        <v>9.4</v>
      </c>
      <c r="H11" s="71">
        <v>14.4</v>
      </c>
      <c r="I11" s="71">
        <v>17.600000000000001</v>
      </c>
      <c r="J11" s="71">
        <v>20.2</v>
      </c>
      <c r="K11" s="71">
        <v>20</v>
      </c>
      <c r="L11" s="71">
        <v>15.4</v>
      </c>
      <c r="M11" s="71">
        <v>11.2</v>
      </c>
      <c r="N11" s="71">
        <v>5.6</v>
      </c>
      <c r="O11" s="71">
        <v>3.1</v>
      </c>
    </row>
    <row r="12" spans="1:15">
      <c r="A12" s="51" t="s">
        <v>1321</v>
      </c>
      <c r="B12" s="51" t="s">
        <v>4723</v>
      </c>
      <c r="C12" s="51" t="s">
        <v>1295</v>
      </c>
      <c r="D12" s="71">
        <v>-0.6</v>
      </c>
      <c r="E12" s="71">
        <v>0.6</v>
      </c>
      <c r="F12" s="71">
        <v>4.7</v>
      </c>
      <c r="G12" s="71">
        <v>8.3000000000000007</v>
      </c>
      <c r="H12" s="71">
        <v>13.3</v>
      </c>
      <c r="I12" s="71">
        <v>15.7</v>
      </c>
      <c r="J12" s="71">
        <v>17.7</v>
      </c>
      <c r="K12" s="71">
        <v>17.600000000000001</v>
      </c>
      <c r="L12" s="71">
        <v>13.5</v>
      </c>
      <c r="M12" s="71">
        <v>9.6</v>
      </c>
      <c r="N12" s="71">
        <v>3.9</v>
      </c>
      <c r="O12" s="71">
        <v>0.9</v>
      </c>
    </row>
    <row r="13" spans="1:15">
      <c r="A13" s="51" t="s">
        <v>4563</v>
      </c>
      <c r="B13" s="51" t="s">
        <v>4724</v>
      </c>
      <c r="C13" s="51" t="s">
        <v>3918</v>
      </c>
      <c r="D13" s="71">
        <v>-7.1</v>
      </c>
      <c r="E13" s="71">
        <v>-7.2</v>
      </c>
      <c r="F13" s="71">
        <v>-5.6</v>
      </c>
      <c r="G13" s="71">
        <v>-3.8</v>
      </c>
      <c r="H13" s="71">
        <v>1.3</v>
      </c>
      <c r="I13" s="71">
        <v>4.9000000000000004</v>
      </c>
      <c r="J13" s="71">
        <v>7.9</v>
      </c>
      <c r="K13" s="71">
        <v>8.4</v>
      </c>
      <c r="L13" s="71">
        <v>4.3</v>
      </c>
      <c r="M13" s="71">
        <v>1</v>
      </c>
      <c r="N13" s="71">
        <v>-4</v>
      </c>
      <c r="O13" s="71">
        <v>-5.8</v>
      </c>
    </row>
    <row r="14" spans="1:15">
      <c r="A14" s="51" t="s">
        <v>2959</v>
      </c>
      <c r="B14" s="51" t="s">
        <v>4726</v>
      </c>
      <c r="C14" s="51" t="s">
        <v>2868</v>
      </c>
      <c r="D14" s="71">
        <v>0.3</v>
      </c>
      <c r="E14" s="71">
        <v>1.3</v>
      </c>
      <c r="F14" s="71">
        <v>5.0999999999999996</v>
      </c>
      <c r="G14" s="71">
        <v>8.1999999999999993</v>
      </c>
      <c r="H14" s="71">
        <v>13.4</v>
      </c>
      <c r="I14" s="71">
        <v>16.2</v>
      </c>
      <c r="J14" s="71">
        <v>18.399999999999999</v>
      </c>
      <c r="K14" s="71">
        <v>18.3</v>
      </c>
      <c r="L14" s="71">
        <v>13.9</v>
      </c>
      <c r="M14" s="71">
        <v>9.6</v>
      </c>
      <c r="N14" s="71">
        <v>4.2</v>
      </c>
      <c r="O14" s="71">
        <v>1.8</v>
      </c>
    </row>
    <row r="15" spans="1:15">
      <c r="A15" s="51" t="s">
        <v>4269</v>
      </c>
      <c r="B15" s="51" t="s">
        <v>4727</v>
      </c>
      <c r="C15" s="51" t="s">
        <v>4249</v>
      </c>
      <c r="D15" s="71">
        <v>-1.4</v>
      </c>
      <c r="E15" s="71">
        <v>-0.7</v>
      </c>
      <c r="F15" s="71">
        <v>2.1</v>
      </c>
      <c r="G15" s="71">
        <v>4.8</v>
      </c>
      <c r="H15" s="71">
        <v>9.8000000000000007</v>
      </c>
      <c r="I15" s="71">
        <v>12.6</v>
      </c>
      <c r="J15" s="71">
        <v>15</v>
      </c>
      <c r="K15" s="71">
        <v>15.1</v>
      </c>
      <c r="L15" s="71">
        <v>11</v>
      </c>
      <c r="M15" s="71">
        <v>7.8</v>
      </c>
      <c r="N15" s="71">
        <v>2.2999999999999998</v>
      </c>
      <c r="O15" s="71">
        <v>0.1</v>
      </c>
    </row>
    <row r="16" spans="1:15">
      <c r="A16" s="51" t="s">
        <v>4564</v>
      </c>
      <c r="B16" s="51" t="s">
        <v>4728</v>
      </c>
      <c r="C16" s="51" t="s">
        <v>3087</v>
      </c>
      <c r="D16" s="71">
        <v>3.3</v>
      </c>
      <c r="E16" s="71">
        <v>4.9000000000000004</v>
      </c>
      <c r="F16" s="71">
        <v>9</v>
      </c>
      <c r="G16" s="71">
        <v>11.5</v>
      </c>
      <c r="H16" s="71">
        <v>15.8</v>
      </c>
      <c r="I16" s="71">
        <v>19.100000000000001</v>
      </c>
      <c r="J16" s="71">
        <v>21.7</v>
      </c>
      <c r="K16" s="71">
        <v>21.5</v>
      </c>
      <c r="L16" s="71">
        <v>17</v>
      </c>
      <c r="M16" s="71">
        <v>12.6</v>
      </c>
      <c r="N16" s="71">
        <v>7.3</v>
      </c>
      <c r="O16" s="71">
        <v>4.4000000000000004</v>
      </c>
    </row>
    <row r="17" spans="1:15">
      <c r="A17" s="51" t="s">
        <v>3226</v>
      </c>
      <c r="B17" s="51" t="s">
        <v>4729</v>
      </c>
      <c r="C17" s="51" t="s">
        <v>3087</v>
      </c>
      <c r="D17" s="71">
        <v>3.3</v>
      </c>
      <c r="E17" s="71">
        <v>4.8</v>
      </c>
      <c r="F17" s="71">
        <v>8.6</v>
      </c>
      <c r="G17" s="71">
        <v>11.3</v>
      </c>
      <c r="H17" s="71">
        <v>15.8</v>
      </c>
      <c r="I17" s="71">
        <v>19.3</v>
      </c>
      <c r="J17" s="71">
        <v>22</v>
      </c>
      <c r="K17" s="71">
        <v>21.7</v>
      </c>
      <c r="L17" s="71">
        <v>17.3</v>
      </c>
      <c r="M17" s="71">
        <v>12.9</v>
      </c>
      <c r="N17" s="71">
        <v>7.8</v>
      </c>
      <c r="O17" s="71">
        <v>4.5</v>
      </c>
    </row>
    <row r="18" spans="1:15">
      <c r="A18" s="51" t="s">
        <v>1063</v>
      </c>
      <c r="B18" s="51" t="s">
        <v>4730</v>
      </c>
      <c r="C18" s="51" t="s">
        <v>1001</v>
      </c>
      <c r="D18" s="71">
        <v>0.5</v>
      </c>
      <c r="E18" s="71">
        <v>1.8</v>
      </c>
      <c r="F18" s="71">
        <v>5.7</v>
      </c>
      <c r="G18" s="71">
        <v>8.8000000000000007</v>
      </c>
      <c r="H18" s="71">
        <v>13.9</v>
      </c>
      <c r="I18" s="71">
        <v>16.7</v>
      </c>
      <c r="J18" s="71">
        <v>19</v>
      </c>
      <c r="K18" s="71">
        <v>18.8</v>
      </c>
      <c r="L18" s="71">
        <v>14.4</v>
      </c>
      <c r="M18" s="71">
        <v>10.199999999999999</v>
      </c>
      <c r="N18" s="71">
        <v>4.5</v>
      </c>
      <c r="O18" s="71">
        <v>2</v>
      </c>
    </row>
    <row r="19" spans="1:15">
      <c r="A19" s="51" t="s">
        <v>3410</v>
      </c>
      <c r="B19" s="51" t="s">
        <v>4731</v>
      </c>
      <c r="C19" s="51" t="s">
        <v>3087</v>
      </c>
      <c r="D19" s="71">
        <v>1.2</v>
      </c>
      <c r="E19" s="71">
        <v>3.5</v>
      </c>
      <c r="F19" s="71">
        <v>8.1999999999999993</v>
      </c>
      <c r="G19" s="71">
        <v>11.4</v>
      </c>
      <c r="H19" s="71">
        <v>16</v>
      </c>
      <c r="I19" s="71">
        <v>19.399999999999999</v>
      </c>
      <c r="J19" s="71">
        <v>21.8</v>
      </c>
      <c r="K19" s="71">
        <v>21.3</v>
      </c>
      <c r="L19" s="71">
        <v>16.8</v>
      </c>
      <c r="M19" s="71">
        <v>11.9</v>
      </c>
      <c r="N19" s="71">
        <v>6.1</v>
      </c>
      <c r="O19" s="71">
        <v>2.2999999999999998</v>
      </c>
    </row>
    <row r="20" spans="1:15">
      <c r="A20" s="51" t="s">
        <v>4194</v>
      </c>
      <c r="B20" s="51" t="s">
        <v>4732</v>
      </c>
      <c r="C20" s="51" t="s">
        <v>3918</v>
      </c>
      <c r="D20" s="71">
        <v>-1.7</v>
      </c>
      <c r="E20" s="71">
        <v>-1.4</v>
      </c>
      <c r="F20" s="71">
        <v>1.3</v>
      </c>
      <c r="G20" s="71">
        <v>3.7</v>
      </c>
      <c r="H20" s="71">
        <v>9</v>
      </c>
      <c r="I20" s="71">
        <v>11.9</v>
      </c>
      <c r="J20" s="71">
        <v>14.5</v>
      </c>
      <c r="K20" s="71">
        <v>14.6</v>
      </c>
      <c r="L20" s="71">
        <v>10.5</v>
      </c>
      <c r="M20" s="71">
        <v>7.1</v>
      </c>
      <c r="N20" s="71">
        <v>1.7</v>
      </c>
      <c r="O20" s="71">
        <v>-0.4</v>
      </c>
    </row>
    <row r="21" spans="1:15">
      <c r="A21" s="51" t="s">
        <v>4296</v>
      </c>
      <c r="B21" s="51" t="s">
        <v>4733</v>
      </c>
      <c r="C21" s="51" t="s">
        <v>4249</v>
      </c>
      <c r="D21" s="71">
        <v>1.4</v>
      </c>
      <c r="E21" s="71">
        <v>2.5</v>
      </c>
      <c r="F21" s="71">
        <v>6.2</v>
      </c>
      <c r="G21" s="71">
        <v>9.1999999999999993</v>
      </c>
      <c r="H21" s="71">
        <v>14.1</v>
      </c>
      <c r="I21" s="71">
        <v>17.100000000000001</v>
      </c>
      <c r="J21" s="71">
        <v>19.7</v>
      </c>
      <c r="K21" s="71">
        <v>19.7</v>
      </c>
      <c r="L21" s="71">
        <v>15.1</v>
      </c>
      <c r="M21" s="71">
        <v>10.8</v>
      </c>
      <c r="N21" s="71">
        <v>5.2</v>
      </c>
      <c r="O21" s="71">
        <v>2.7</v>
      </c>
    </row>
    <row r="22" spans="1:15">
      <c r="A22" s="51" t="s">
        <v>3807</v>
      </c>
      <c r="B22" s="51" t="s">
        <v>4734</v>
      </c>
      <c r="C22" s="51" t="s">
        <v>3427</v>
      </c>
      <c r="D22" s="71">
        <v>0.3</v>
      </c>
      <c r="E22" s="71">
        <v>1.6</v>
      </c>
      <c r="F22" s="71">
        <v>5.5</v>
      </c>
      <c r="G22" s="71">
        <v>8.3000000000000007</v>
      </c>
      <c r="H22" s="71">
        <v>13.4</v>
      </c>
      <c r="I22" s="71">
        <v>16.399999999999999</v>
      </c>
      <c r="J22" s="71">
        <v>18.7</v>
      </c>
      <c r="K22" s="71">
        <v>18.600000000000001</v>
      </c>
      <c r="L22" s="71">
        <v>14.1</v>
      </c>
      <c r="M22" s="71">
        <v>9.9</v>
      </c>
      <c r="N22" s="71">
        <v>4.2</v>
      </c>
      <c r="O22" s="71">
        <v>1.7</v>
      </c>
    </row>
    <row r="23" spans="1:15">
      <c r="A23" s="51" t="s">
        <v>4565</v>
      </c>
      <c r="B23" s="51" t="s">
        <v>4735</v>
      </c>
      <c r="C23" s="51" t="s">
        <v>2249</v>
      </c>
      <c r="D23" s="71">
        <v>-2.1</v>
      </c>
      <c r="E23" s="71">
        <v>-0.8</v>
      </c>
      <c r="F23" s="71">
        <v>3.3</v>
      </c>
      <c r="G23" s="71">
        <v>6.4</v>
      </c>
      <c r="H23" s="71">
        <v>10.8</v>
      </c>
      <c r="I23" s="71">
        <v>13.7</v>
      </c>
      <c r="J23" s="71">
        <v>16</v>
      </c>
      <c r="K23" s="71">
        <v>15.7</v>
      </c>
      <c r="L23" s="71">
        <v>11.6</v>
      </c>
      <c r="M23" s="71">
        <v>7.6</v>
      </c>
      <c r="N23" s="71">
        <v>2.6</v>
      </c>
      <c r="O23" s="71">
        <v>-0.5</v>
      </c>
    </row>
    <row r="24" spans="1:15">
      <c r="A24" s="51" t="s">
        <v>2422</v>
      </c>
      <c r="B24" s="51" t="s">
        <v>4736</v>
      </c>
      <c r="C24" s="51" t="s">
        <v>2249</v>
      </c>
      <c r="D24" s="71">
        <v>-9.3000000000000007</v>
      </c>
      <c r="E24" s="71">
        <v>-7.6</v>
      </c>
      <c r="F24" s="71">
        <v>-2.8</v>
      </c>
      <c r="G24" s="71">
        <v>1.1000000000000001</v>
      </c>
      <c r="H24" s="71">
        <v>6.6</v>
      </c>
      <c r="I24" s="71">
        <v>9.5</v>
      </c>
      <c r="J24" s="71">
        <v>11.9</v>
      </c>
      <c r="K24" s="71">
        <v>11.6</v>
      </c>
      <c r="L24" s="71">
        <v>7.5</v>
      </c>
      <c r="M24" s="71">
        <v>3.5</v>
      </c>
      <c r="N24" s="71">
        <v>-3.1</v>
      </c>
      <c r="O24" s="71">
        <v>-7.4</v>
      </c>
    </row>
    <row r="25" spans="1:15">
      <c r="A25" s="51" t="s">
        <v>4566</v>
      </c>
      <c r="B25" s="51" t="s">
        <v>4737</v>
      </c>
      <c r="C25" s="51" t="s">
        <v>2249</v>
      </c>
      <c r="D25" s="71">
        <v>-3.6</v>
      </c>
      <c r="E25" s="71">
        <v>-3.4</v>
      </c>
      <c r="F25" s="71">
        <v>-0.7</v>
      </c>
      <c r="G25" s="71">
        <v>1.5</v>
      </c>
      <c r="H25" s="71">
        <v>6.4</v>
      </c>
      <c r="I25" s="71">
        <v>10.1</v>
      </c>
      <c r="J25" s="71">
        <v>12.7</v>
      </c>
      <c r="K25" s="71">
        <v>12.7</v>
      </c>
      <c r="L25" s="71">
        <v>8.6</v>
      </c>
      <c r="M25" s="71">
        <v>4.8</v>
      </c>
      <c r="N25" s="71">
        <v>-0.2</v>
      </c>
      <c r="O25" s="71">
        <v>-2.6</v>
      </c>
    </row>
    <row r="26" spans="1:15">
      <c r="A26" s="51" t="s">
        <v>2037</v>
      </c>
      <c r="B26" s="51" t="s">
        <v>4738</v>
      </c>
      <c r="C26" s="51" t="s">
        <v>2035</v>
      </c>
      <c r="D26" s="71">
        <v>-0.3</v>
      </c>
      <c r="E26" s="71">
        <v>0.7</v>
      </c>
      <c r="F26" s="71">
        <v>4.0999999999999996</v>
      </c>
      <c r="G26" s="71">
        <v>6.9</v>
      </c>
      <c r="H26" s="71">
        <v>12</v>
      </c>
      <c r="I26" s="71">
        <v>14.7</v>
      </c>
      <c r="J26" s="71">
        <v>16.899999999999999</v>
      </c>
      <c r="K26" s="71">
        <v>17.100000000000001</v>
      </c>
      <c r="L26" s="71">
        <v>12.8</v>
      </c>
      <c r="M26" s="71">
        <v>9</v>
      </c>
      <c r="N26" s="71">
        <v>3.5</v>
      </c>
      <c r="O26" s="71">
        <v>1.1000000000000001</v>
      </c>
    </row>
    <row r="27" spans="1:15">
      <c r="A27" s="51" t="s">
        <v>1967</v>
      </c>
      <c r="B27" s="51" t="s">
        <v>4739</v>
      </c>
      <c r="C27" s="51" t="s">
        <v>1944</v>
      </c>
      <c r="D27" s="71">
        <v>0.1</v>
      </c>
      <c r="E27" s="71">
        <v>1.3</v>
      </c>
      <c r="F27" s="71">
        <v>5.4</v>
      </c>
      <c r="G27" s="71">
        <v>8.6999999999999993</v>
      </c>
      <c r="H27" s="71">
        <v>13.8</v>
      </c>
      <c r="I27" s="71">
        <v>16.5</v>
      </c>
      <c r="J27" s="71">
        <v>18.7</v>
      </c>
      <c r="K27" s="71">
        <v>18.600000000000001</v>
      </c>
      <c r="L27" s="71">
        <v>14.1</v>
      </c>
      <c r="M27" s="71">
        <v>936</v>
      </c>
      <c r="N27" s="71">
        <v>4.0999999999999996</v>
      </c>
      <c r="O27" s="71">
        <v>1.5</v>
      </c>
    </row>
    <row r="28" spans="1:15">
      <c r="A28" s="51" t="s">
        <v>2405</v>
      </c>
      <c r="B28" s="51" t="s">
        <v>4740</v>
      </c>
      <c r="C28" s="51" t="s">
        <v>2249</v>
      </c>
      <c r="D28" s="71">
        <v>-4.3</v>
      </c>
      <c r="E28" s="71">
        <v>-2.8</v>
      </c>
      <c r="F28" s="71">
        <v>1.4</v>
      </c>
      <c r="G28" s="71">
        <v>4.8</v>
      </c>
      <c r="H28" s="71">
        <v>10.1</v>
      </c>
      <c r="I28" s="71">
        <v>12.7</v>
      </c>
      <c r="J28" s="71">
        <v>15</v>
      </c>
      <c r="K28" s="71">
        <v>14.8</v>
      </c>
      <c r="L28" s="71">
        <v>10.7</v>
      </c>
      <c r="M28" s="71">
        <v>6.6</v>
      </c>
      <c r="N28" s="71">
        <v>0.2</v>
      </c>
      <c r="O28" s="71">
        <v>-3.2</v>
      </c>
    </row>
    <row r="29" spans="1:15">
      <c r="A29" s="51" t="s">
        <v>4210</v>
      </c>
      <c r="B29" s="51" t="s">
        <v>4741</v>
      </c>
      <c r="C29" s="51" t="s">
        <v>3918</v>
      </c>
      <c r="D29" s="71">
        <v>-0.1</v>
      </c>
      <c r="E29" s="71">
        <v>2</v>
      </c>
      <c r="F29" s="71">
        <v>6.7</v>
      </c>
      <c r="G29" s="71">
        <v>10</v>
      </c>
      <c r="H29" s="71">
        <v>15</v>
      </c>
      <c r="I29" s="71">
        <v>17.8</v>
      </c>
      <c r="J29" s="71">
        <v>19.899999999999999</v>
      </c>
      <c r="K29" s="71">
        <v>19.399999999999999</v>
      </c>
      <c r="L29" s="71">
        <v>15</v>
      </c>
      <c r="M29" s="71">
        <v>10.3</v>
      </c>
      <c r="N29" s="71">
        <v>4.3</v>
      </c>
      <c r="O29" s="71">
        <v>0.8</v>
      </c>
    </row>
    <row r="30" spans="1:15">
      <c r="A30" s="51" t="s">
        <v>4510</v>
      </c>
      <c r="B30" s="51" t="s">
        <v>4742</v>
      </c>
      <c r="C30" s="51" t="s">
        <v>3</v>
      </c>
      <c r="D30" s="71">
        <v>0.8</v>
      </c>
      <c r="E30" s="71">
        <v>2.1</v>
      </c>
      <c r="F30" s="71">
        <v>6.3</v>
      </c>
      <c r="G30" s="71">
        <v>9.4</v>
      </c>
      <c r="H30" s="71">
        <v>14.4</v>
      </c>
      <c r="I30" s="71">
        <v>16.7</v>
      </c>
      <c r="J30" s="71">
        <v>18.7</v>
      </c>
      <c r="K30" s="71">
        <v>18.7</v>
      </c>
      <c r="L30" s="71">
        <v>14.6</v>
      </c>
      <c r="M30" s="71">
        <v>10.8</v>
      </c>
      <c r="N30" s="71">
        <v>4.9000000000000004</v>
      </c>
      <c r="O30" s="71">
        <v>2</v>
      </c>
    </row>
    <row r="31" spans="1:15">
      <c r="A31" s="51" t="s">
        <v>435</v>
      </c>
      <c r="B31" s="51" t="s">
        <v>4743</v>
      </c>
      <c r="C31" s="51" t="s">
        <v>377</v>
      </c>
      <c r="D31" s="71">
        <v>0</v>
      </c>
      <c r="E31" s="71">
        <v>1</v>
      </c>
      <c r="F31" s="71">
        <v>4.9000000000000004</v>
      </c>
      <c r="G31" s="71">
        <v>8</v>
      </c>
      <c r="H31" s="71">
        <v>13.2</v>
      </c>
      <c r="I31" s="71">
        <v>16.2</v>
      </c>
      <c r="J31" s="71">
        <v>18.399999999999999</v>
      </c>
      <c r="K31" s="71">
        <v>18.100000000000001</v>
      </c>
      <c r="L31" s="71">
        <v>13.7</v>
      </c>
      <c r="M31" s="71">
        <v>9.5</v>
      </c>
      <c r="N31" s="71">
        <v>3.9</v>
      </c>
      <c r="O31" s="71">
        <v>1.4</v>
      </c>
    </row>
    <row r="32" spans="1:15">
      <c r="A32" s="51" t="s">
        <v>4246</v>
      </c>
      <c r="B32" s="51" t="s">
        <v>4744</v>
      </c>
      <c r="C32" s="51" t="s">
        <v>3918</v>
      </c>
      <c r="D32" s="71">
        <v>-4</v>
      </c>
      <c r="E32" s="71">
        <v>-3.3</v>
      </c>
      <c r="F32" s="71">
        <v>-0.1</v>
      </c>
      <c r="G32" s="71">
        <v>2.8</v>
      </c>
      <c r="H32" s="71">
        <v>8</v>
      </c>
      <c r="I32" s="71">
        <v>10.8</v>
      </c>
      <c r="J32" s="71">
        <v>13.3</v>
      </c>
      <c r="K32" s="71">
        <v>13.1</v>
      </c>
      <c r="L32" s="71">
        <v>9</v>
      </c>
      <c r="M32" s="71">
        <v>5.3</v>
      </c>
      <c r="N32" s="71">
        <v>-0.3</v>
      </c>
      <c r="O32" s="71">
        <v>-2.8</v>
      </c>
    </row>
    <row r="33" spans="1:15">
      <c r="A33" s="51" t="s">
        <v>4567</v>
      </c>
      <c r="B33" s="51" t="s">
        <v>4745</v>
      </c>
      <c r="C33" s="51" t="s">
        <v>75</v>
      </c>
      <c r="D33" s="71">
        <v>0.4</v>
      </c>
      <c r="E33" s="71">
        <v>1.6</v>
      </c>
      <c r="F33" s="71">
        <v>5.5</v>
      </c>
      <c r="G33" s="71">
        <v>8.4</v>
      </c>
      <c r="H33" s="71">
        <v>13.4</v>
      </c>
      <c r="I33" s="71">
        <v>16.2</v>
      </c>
      <c r="J33" s="71">
        <v>18.399999999999999</v>
      </c>
      <c r="K33" s="71">
        <v>18.399999999999999</v>
      </c>
      <c r="L33" s="71">
        <v>14</v>
      </c>
      <c r="M33" s="71">
        <v>9.9</v>
      </c>
      <c r="N33" s="71">
        <v>4.2</v>
      </c>
      <c r="O33" s="71">
        <v>1.8</v>
      </c>
    </row>
    <row r="34" spans="1:15">
      <c r="B34" s="54"/>
      <c r="C34" s="54" t="s">
        <v>4568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AA9B-2846-4975-BB77-C33431BE0F73}">
  <dimension ref="A1:O36"/>
  <sheetViews>
    <sheetView workbookViewId="0">
      <selection activeCell="M374" sqref="M374"/>
    </sheetView>
  </sheetViews>
  <sheetFormatPr defaultColWidth="9.109375" defaultRowHeight="13.8"/>
  <cols>
    <col min="1" max="1" width="25.6640625" style="29" customWidth="1"/>
    <col min="2" max="16384" width="9.109375" style="29"/>
  </cols>
  <sheetData>
    <row r="1" spans="1:15">
      <c r="A1" s="70" t="s">
        <v>4544</v>
      </c>
      <c r="B1" s="70" t="s">
        <v>4786</v>
      </c>
      <c r="C1" s="70" t="s">
        <v>4543</v>
      </c>
      <c r="D1" s="70" t="s">
        <v>4545</v>
      </c>
      <c r="E1" s="70" t="s">
        <v>4546</v>
      </c>
      <c r="F1" s="70" t="s">
        <v>4547</v>
      </c>
      <c r="G1" s="70" t="s">
        <v>4548</v>
      </c>
      <c r="H1" s="70" t="s">
        <v>4549</v>
      </c>
      <c r="I1" s="70" t="s">
        <v>4550</v>
      </c>
      <c r="J1" s="70" t="s">
        <v>4551</v>
      </c>
      <c r="K1" s="70" t="s">
        <v>4552</v>
      </c>
      <c r="L1" s="70" t="s">
        <v>4553</v>
      </c>
      <c r="M1" s="70" t="s">
        <v>4554</v>
      </c>
      <c r="N1" s="70" t="s">
        <v>4555</v>
      </c>
      <c r="O1" s="70" t="s">
        <v>4556</v>
      </c>
    </row>
    <row r="2" spans="1:15">
      <c r="A2" s="130" t="s">
        <v>4636</v>
      </c>
      <c r="B2" s="131"/>
      <c r="C2" s="131" t="s">
        <v>2579</v>
      </c>
      <c r="D2" s="131">
        <v>6.1</v>
      </c>
      <c r="E2" s="131">
        <v>4.7</v>
      </c>
      <c r="F2" s="131">
        <v>6.9</v>
      </c>
      <c r="G2" s="131">
        <v>9.8000000000000007</v>
      </c>
      <c r="H2" s="131">
        <v>13.3</v>
      </c>
      <c r="I2" s="131">
        <v>18.100000000000001</v>
      </c>
      <c r="J2" s="131">
        <v>22.1</v>
      </c>
      <c r="K2" s="131">
        <v>20.8</v>
      </c>
      <c r="L2" s="131">
        <v>17.8</v>
      </c>
      <c r="M2" s="131">
        <v>13.5</v>
      </c>
      <c r="N2" s="131">
        <v>11.4</v>
      </c>
      <c r="O2" s="131">
        <v>8.4</v>
      </c>
    </row>
    <row r="3" spans="1:15">
      <c r="A3" s="130" t="s">
        <v>4637</v>
      </c>
      <c r="B3" s="131"/>
      <c r="C3" s="131" t="s">
        <v>2579</v>
      </c>
      <c r="D3" s="131">
        <v>6</v>
      </c>
      <c r="E3" s="131">
        <v>4.9000000000000004</v>
      </c>
      <c r="F3" s="131">
        <v>6.3</v>
      </c>
      <c r="G3" s="131">
        <v>8.9</v>
      </c>
      <c r="H3" s="131">
        <v>13.9</v>
      </c>
      <c r="I3" s="131">
        <v>18.100000000000001</v>
      </c>
      <c r="J3" s="131">
        <v>23.4</v>
      </c>
      <c r="K3" s="131">
        <v>22.6</v>
      </c>
      <c r="L3" s="131">
        <v>19.100000000000001</v>
      </c>
      <c r="M3" s="131">
        <v>14.5</v>
      </c>
      <c r="N3" s="131">
        <v>11.4</v>
      </c>
      <c r="O3" s="131">
        <v>7.7</v>
      </c>
    </row>
    <row r="4" spans="1:15">
      <c r="A4" s="130" t="s">
        <v>4638</v>
      </c>
      <c r="B4" s="131"/>
      <c r="C4" s="131" t="s">
        <v>2579</v>
      </c>
      <c r="D4" s="131">
        <v>5.8</v>
      </c>
      <c r="E4" s="131">
        <v>4.5999999999999996</v>
      </c>
      <c r="F4" s="131">
        <v>6.98</v>
      </c>
      <c r="G4" s="131">
        <v>9.8000000000000007</v>
      </c>
      <c r="H4" s="131">
        <v>13.7</v>
      </c>
      <c r="I4" s="131">
        <v>18</v>
      </c>
      <c r="J4" s="131">
        <v>22.4</v>
      </c>
      <c r="K4" s="131">
        <v>21.6</v>
      </c>
      <c r="L4" s="131">
        <v>17.7</v>
      </c>
      <c r="M4" s="131">
        <v>13.2</v>
      </c>
      <c r="N4" s="131">
        <v>10.6</v>
      </c>
      <c r="O4" s="131">
        <v>7.4</v>
      </c>
    </row>
    <row r="5" spans="1:15">
      <c r="A5" s="130" t="s">
        <v>4639</v>
      </c>
      <c r="B5" s="131"/>
      <c r="C5" s="131" t="s">
        <v>2579</v>
      </c>
      <c r="D5" s="131">
        <v>5.3</v>
      </c>
      <c r="E5" s="131">
        <v>3.7</v>
      </c>
      <c r="F5" s="131">
        <v>6</v>
      </c>
      <c r="G5" s="131">
        <v>9.1999999999999993</v>
      </c>
      <c r="H5" s="131">
        <v>13.1</v>
      </c>
      <c r="I5" s="131">
        <v>18.100000000000001</v>
      </c>
      <c r="J5" s="131">
        <v>21.8</v>
      </c>
      <c r="K5" s="131">
        <v>21.8</v>
      </c>
      <c r="L5" s="131">
        <v>18.600000000000001</v>
      </c>
      <c r="M5" s="131">
        <v>13.7</v>
      </c>
      <c r="N5" s="131">
        <v>10.7</v>
      </c>
      <c r="O5" s="131">
        <v>7.2</v>
      </c>
    </row>
    <row r="6" spans="1:15">
      <c r="A6" s="130" t="s">
        <v>4640</v>
      </c>
      <c r="B6" s="131"/>
      <c r="C6" s="131" t="s">
        <v>2579</v>
      </c>
      <c r="D6" s="131">
        <v>6.2</v>
      </c>
      <c r="E6" s="131">
        <v>5</v>
      </c>
      <c r="F6" s="131">
        <v>7</v>
      </c>
      <c r="G6" s="131">
        <v>9.9</v>
      </c>
      <c r="H6" s="131">
        <v>13.6</v>
      </c>
      <c r="I6" s="131">
        <v>18.100000000000001</v>
      </c>
      <c r="J6" s="131">
        <v>22.1</v>
      </c>
      <c r="K6" s="131">
        <v>21.3</v>
      </c>
      <c r="L6" s="131">
        <v>18.100000000000001</v>
      </c>
      <c r="M6" s="131">
        <v>13.7</v>
      </c>
      <c r="N6" s="131">
        <v>11</v>
      </c>
      <c r="O6" s="131">
        <v>7.8</v>
      </c>
    </row>
    <row r="7" spans="1:15">
      <c r="A7" s="130" t="s">
        <v>4641</v>
      </c>
      <c r="B7" s="131"/>
      <c r="C7" s="131" t="s">
        <v>377</v>
      </c>
      <c r="D7" s="131">
        <v>6.1</v>
      </c>
      <c r="E7" s="131">
        <v>5.2</v>
      </c>
      <c r="F7" s="131">
        <v>6.6</v>
      </c>
      <c r="G7" s="131">
        <v>8.6999999999999993</v>
      </c>
      <c r="H7" s="131">
        <v>10.8</v>
      </c>
      <c r="I7" s="131">
        <v>15.2</v>
      </c>
      <c r="J7" s="131">
        <v>19.600000000000001</v>
      </c>
      <c r="K7" s="131">
        <v>19</v>
      </c>
      <c r="L7" s="131">
        <v>16.2</v>
      </c>
      <c r="M7" s="131">
        <v>13.4</v>
      </c>
      <c r="N7" s="131">
        <v>10.9</v>
      </c>
      <c r="O7" s="131">
        <v>7.9</v>
      </c>
    </row>
    <row r="8" spans="1:15">
      <c r="A8" s="130" t="s">
        <v>4642</v>
      </c>
      <c r="B8" s="131"/>
      <c r="C8" s="131" t="s">
        <v>377</v>
      </c>
      <c r="D8" s="131">
        <v>4.5</v>
      </c>
      <c r="E8" s="131">
        <v>4.4000000000000004</v>
      </c>
      <c r="F8" s="131">
        <v>4.9000000000000004</v>
      </c>
      <c r="G8" s="131">
        <v>5.3</v>
      </c>
      <c r="H8" s="131">
        <v>6.3</v>
      </c>
      <c r="I8" s="131">
        <v>8.1</v>
      </c>
      <c r="J8" s="131">
        <v>9.1</v>
      </c>
      <c r="K8" s="131">
        <v>9</v>
      </c>
      <c r="L8" s="131">
        <v>8.1999999999999993</v>
      </c>
      <c r="M8" s="131">
        <v>7.2</v>
      </c>
      <c r="N8" s="131">
        <v>5.6</v>
      </c>
      <c r="O8" s="131">
        <v>3.7</v>
      </c>
    </row>
    <row r="9" spans="1:15">
      <c r="A9" s="130" t="s">
        <v>4643</v>
      </c>
      <c r="B9" s="131"/>
      <c r="C9" s="131" t="s">
        <v>377</v>
      </c>
      <c r="D9" s="131">
        <v>6.6</v>
      </c>
      <c r="E9" s="131">
        <v>4.8</v>
      </c>
      <c r="F9" s="131">
        <v>5.9</v>
      </c>
      <c r="G9" s="131">
        <v>9</v>
      </c>
      <c r="H9" s="131">
        <v>13</v>
      </c>
      <c r="I9" s="131">
        <v>17.600000000000001</v>
      </c>
      <c r="J9" s="131">
        <v>22</v>
      </c>
      <c r="K9" s="131">
        <v>20.9</v>
      </c>
      <c r="L9" s="131">
        <v>18.5</v>
      </c>
      <c r="M9" s="131">
        <v>14.4</v>
      </c>
      <c r="N9" s="131">
        <v>11.9</v>
      </c>
      <c r="O9" s="131">
        <v>8.6</v>
      </c>
    </row>
    <row r="10" spans="1:15">
      <c r="A10" s="130" t="s">
        <v>4644</v>
      </c>
      <c r="B10" s="131"/>
      <c r="C10" s="131" t="s">
        <v>377</v>
      </c>
      <c r="D10" s="131">
        <v>7</v>
      </c>
      <c r="E10" s="131">
        <v>6</v>
      </c>
      <c r="F10" s="131">
        <v>7.5</v>
      </c>
      <c r="G10" s="131">
        <v>10.1</v>
      </c>
      <c r="H10" s="131">
        <v>13.8</v>
      </c>
      <c r="I10" s="131">
        <v>18.5</v>
      </c>
      <c r="J10" s="131">
        <v>23.2</v>
      </c>
      <c r="K10" s="131">
        <v>21.8</v>
      </c>
      <c r="L10" s="131">
        <v>18.2</v>
      </c>
      <c r="M10" s="131">
        <v>13.8</v>
      </c>
      <c r="N10" s="131">
        <v>11.1</v>
      </c>
      <c r="O10" s="131">
        <v>8.1</v>
      </c>
    </row>
    <row r="11" spans="1:15">
      <c r="A11" s="130" t="s">
        <v>4645</v>
      </c>
      <c r="B11" s="131"/>
      <c r="C11" s="131" t="s">
        <v>377</v>
      </c>
      <c r="D11" s="131">
        <v>6.5</v>
      </c>
      <c r="E11" s="131">
        <v>5.4</v>
      </c>
      <c r="F11" s="131">
        <v>7.5</v>
      </c>
      <c r="G11" s="131">
        <v>9.9</v>
      </c>
      <c r="H11" s="131">
        <v>12.1</v>
      </c>
      <c r="I11" s="131">
        <v>16.5</v>
      </c>
      <c r="J11" s="131">
        <v>20.9</v>
      </c>
      <c r="K11" s="131">
        <v>19.5</v>
      </c>
      <c r="L11" s="131">
        <v>18</v>
      </c>
      <c r="M11" s="131">
        <v>14.8</v>
      </c>
      <c r="N11" s="131">
        <v>12.4</v>
      </c>
      <c r="O11" s="131">
        <v>8.8000000000000007</v>
      </c>
    </row>
    <row r="12" spans="1:15">
      <c r="A12" s="130" t="s">
        <v>4646</v>
      </c>
      <c r="B12" s="131"/>
      <c r="C12" s="131" t="s">
        <v>377</v>
      </c>
      <c r="D12" s="131">
        <v>5.9</v>
      </c>
      <c r="E12" s="131">
        <v>5.5</v>
      </c>
      <c r="F12" s="131">
        <v>6</v>
      </c>
      <c r="G12" s="131">
        <v>7.5</v>
      </c>
      <c r="H12" s="131">
        <v>9.6999999999999993</v>
      </c>
      <c r="I12" s="131">
        <v>13.1</v>
      </c>
      <c r="J12" s="131">
        <v>15.4</v>
      </c>
      <c r="K12" s="131">
        <v>15.4</v>
      </c>
      <c r="L12" s="131">
        <v>13.9</v>
      </c>
      <c r="M12" s="131">
        <v>11.9</v>
      </c>
      <c r="N12" s="131">
        <v>9.9</v>
      </c>
      <c r="O12" s="131">
        <v>7.6</v>
      </c>
    </row>
    <row r="13" spans="1:15">
      <c r="A13" s="130" t="s">
        <v>4647</v>
      </c>
      <c r="B13" s="130"/>
      <c r="C13" s="130" t="s">
        <v>377</v>
      </c>
      <c r="D13" s="131">
        <v>6.5</v>
      </c>
      <c r="E13" s="131">
        <v>5.7</v>
      </c>
      <c r="F13" s="131">
        <v>6.3</v>
      </c>
      <c r="G13" s="131">
        <v>8.1999999999999993</v>
      </c>
      <c r="H13" s="131">
        <v>10.3</v>
      </c>
      <c r="I13" s="131">
        <v>14.8</v>
      </c>
      <c r="J13" s="131">
        <v>19.3</v>
      </c>
      <c r="K13" s="131">
        <v>18.8</v>
      </c>
      <c r="L13" s="131">
        <v>16.2</v>
      </c>
      <c r="M13" s="131">
        <v>13.5</v>
      </c>
      <c r="N13" s="131">
        <v>11.2</v>
      </c>
      <c r="O13" s="131">
        <v>8.3000000000000007</v>
      </c>
    </row>
    <row r="14" spans="1:15">
      <c r="A14" s="130" t="s">
        <v>4648</v>
      </c>
      <c r="B14" s="130"/>
      <c r="C14" s="130" t="s">
        <v>4343</v>
      </c>
      <c r="D14" s="131">
        <v>4.5</v>
      </c>
      <c r="E14" s="131">
        <v>4.3</v>
      </c>
      <c r="F14" s="131">
        <v>7</v>
      </c>
      <c r="G14" s="131">
        <v>9.1</v>
      </c>
      <c r="H14" s="131">
        <v>10.5</v>
      </c>
      <c r="I14" s="131">
        <v>12.3</v>
      </c>
      <c r="J14" s="131">
        <v>12.3</v>
      </c>
      <c r="K14" s="131">
        <v>11.8</v>
      </c>
      <c r="L14" s="131">
        <v>11.3</v>
      </c>
      <c r="M14" s="131">
        <v>9.6999999999999993</v>
      </c>
      <c r="N14" s="131">
        <v>7.5</v>
      </c>
      <c r="O14" s="131">
        <v>5.4</v>
      </c>
    </row>
    <row r="15" spans="1:15">
      <c r="A15" s="130" t="s">
        <v>4649</v>
      </c>
      <c r="B15" s="130"/>
      <c r="C15" s="130" t="s">
        <v>4343</v>
      </c>
      <c r="D15" s="131">
        <v>6.8</v>
      </c>
      <c r="E15" s="131">
        <v>5.9</v>
      </c>
      <c r="F15" s="131">
        <v>7.6</v>
      </c>
      <c r="G15" s="131">
        <v>9.9</v>
      </c>
      <c r="H15" s="131">
        <v>12.2</v>
      </c>
      <c r="I15" s="131">
        <v>17.600000000000001</v>
      </c>
      <c r="J15" s="131">
        <v>20.5</v>
      </c>
      <c r="K15" s="131">
        <v>19.8</v>
      </c>
      <c r="L15" s="131">
        <v>16.899999999999999</v>
      </c>
      <c r="M15" s="131">
        <v>13.9</v>
      </c>
      <c r="N15" s="131">
        <v>11.2</v>
      </c>
      <c r="O15" s="131">
        <v>8.3000000000000007</v>
      </c>
    </row>
    <row r="16" spans="1:15">
      <c r="A16" s="130" t="s">
        <v>4650</v>
      </c>
      <c r="B16" s="130"/>
      <c r="C16" s="130" t="s">
        <v>4343</v>
      </c>
      <c r="D16" s="131">
        <v>7.2</v>
      </c>
      <c r="E16" s="131">
        <v>6</v>
      </c>
      <c r="F16" s="131">
        <v>7.5</v>
      </c>
      <c r="G16" s="131">
        <v>9.9</v>
      </c>
      <c r="H16" s="131">
        <v>12.2</v>
      </c>
      <c r="I16" s="131">
        <v>18.5</v>
      </c>
      <c r="J16" s="131">
        <v>21.8</v>
      </c>
      <c r="K16" s="131">
        <v>21.5</v>
      </c>
      <c r="L16" s="131">
        <v>17.899999999999999</v>
      </c>
      <c r="M16" s="131">
        <v>14.9</v>
      </c>
      <c r="N16" s="131">
        <v>11.9</v>
      </c>
      <c r="O16" s="131">
        <v>8.9</v>
      </c>
    </row>
    <row r="17" spans="1:15">
      <c r="A17" s="132" t="s">
        <v>4651</v>
      </c>
      <c r="B17" s="130"/>
      <c r="C17" s="130" t="s">
        <v>1295</v>
      </c>
      <c r="D17" s="131">
        <v>4.0999999999999996</v>
      </c>
      <c r="E17" s="131">
        <v>4.3</v>
      </c>
      <c r="F17" s="131">
        <v>6</v>
      </c>
      <c r="G17" s="131">
        <v>7.2</v>
      </c>
      <c r="H17" s="131">
        <v>8.5</v>
      </c>
      <c r="I17" s="131">
        <v>10.3</v>
      </c>
      <c r="J17" s="131">
        <v>11.9</v>
      </c>
      <c r="K17" s="131">
        <v>12.3</v>
      </c>
      <c r="L17" s="131">
        <v>10.3</v>
      </c>
      <c r="M17" s="131">
        <v>8.6999999999999993</v>
      </c>
      <c r="N17" s="131">
        <v>7.3</v>
      </c>
      <c r="O17" s="131">
        <v>5.6</v>
      </c>
    </row>
    <row r="18" spans="1:15">
      <c r="A18" s="130" t="s">
        <v>4652</v>
      </c>
      <c r="B18" s="130"/>
      <c r="C18" s="130" t="s">
        <v>1295</v>
      </c>
      <c r="D18" s="131">
        <v>6.5</v>
      </c>
      <c r="E18" s="131">
        <v>5.6</v>
      </c>
      <c r="F18" s="131">
        <v>6.1</v>
      </c>
      <c r="G18" s="131">
        <v>7.8</v>
      </c>
      <c r="H18" s="131">
        <v>10.6</v>
      </c>
      <c r="I18" s="131">
        <v>15.2</v>
      </c>
      <c r="J18" s="131">
        <v>18.8</v>
      </c>
      <c r="K18" s="131">
        <v>19.8</v>
      </c>
      <c r="L18" s="131">
        <v>16.399999999999999</v>
      </c>
      <c r="M18" s="131">
        <v>13</v>
      </c>
      <c r="N18" s="131">
        <v>10.7</v>
      </c>
      <c r="O18" s="131">
        <v>8.1</v>
      </c>
    </row>
    <row r="19" spans="1:15">
      <c r="A19" s="130" t="s">
        <v>4653</v>
      </c>
      <c r="B19" s="130"/>
      <c r="C19" s="130" t="s">
        <v>2249</v>
      </c>
      <c r="D19" s="131">
        <v>2.7</v>
      </c>
      <c r="E19" s="131">
        <v>2.2999999999999998</v>
      </c>
      <c r="F19" s="131">
        <v>3.8</v>
      </c>
      <c r="G19" s="131">
        <v>5.8</v>
      </c>
      <c r="H19" s="131">
        <v>7.2</v>
      </c>
      <c r="I19" s="131">
        <v>9</v>
      </c>
      <c r="J19" s="131">
        <v>11.3</v>
      </c>
      <c r="K19" s="131">
        <v>11.6</v>
      </c>
      <c r="L19" s="131">
        <v>8.8000000000000007</v>
      </c>
      <c r="M19" s="131">
        <v>7.3</v>
      </c>
      <c r="N19" s="131">
        <v>5.5</v>
      </c>
      <c r="O19" s="131">
        <v>2.8</v>
      </c>
    </row>
    <row r="20" spans="1:15">
      <c r="A20" s="130" t="s">
        <v>4654</v>
      </c>
      <c r="B20" s="130"/>
      <c r="C20" s="130" t="s">
        <v>4408</v>
      </c>
      <c r="D20" s="131">
        <v>5.5</v>
      </c>
      <c r="E20" s="131">
        <v>4.5</v>
      </c>
      <c r="F20" s="131">
        <v>6.8</v>
      </c>
      <c r="G20" s="131">
        <v>9.4</v>
      </c>
      <c r="H20" s="131">
        <v>12.5</v>
      </c>
      <c r="I20" s="131">
        <v>17</v>
      </c>
      <c r="J20" s="131">
        <v>20.6</v>
      </c>
      <c r="K20" s="131">
        <v>19.2</v>
      </c>
      <c r="L20" s="131">
        <v>15.1</v>
      </c>
      <c r="M20" s="131">
        <v>10.9</v>
      </c>
      <c r="N20" s="131">
        <v>8.5</v>
      </c>
      <c r="O20" s="131">
        <v>6</v>
      </c>
    </row>
    <row r="21" spans="1:15">
      <c r="A21" s="130" t="s">
        <v>4655</v>
      </c>
      <c r="B21" s="130"/>
      <c r="C21" s="130" t="s">
        <v>1001</v>
      </c>
      <c r="D21" s="131">
        <v>6.5</v>
      </c>
      <c r="E21" s="131">
        <v>5.3</v>
      </c>
      <c r="F21" s="131">
        <v>6.6</v>
      </c>
      <c r="G21" s="131">
        <v>9.1</v>
      </c>
      <c r="H21" s="131">
        <v>13.5</v>
      </c>
      <c r="I21" s="131">
        <v>17.7</v>
      </c>
      <c r="J21" s="131">
        <v>21.9</v>
      </c>
      <c r="K21" s="131">
        <v>21.3</v>
      </c>
      <c r="L21" s="131">
        <v>17.899999999999999</v>
      </c>
      <c r="M21" s="131">
        <v>13.5</v>
      </c>
      <c r="N21" s="131">
        <v>11.2</v>
      </c>
      <c r="O21" s="131">
        <v>8.3000000000000007</v>
      </c>
    </row>
    <row r="22" spans="1:15">
      <c r="A22" s="130" t="s">
        <v>4656</v>
      </c>
      <c r="B22" s="130"/>
      <c r="C22" s="130" t="s">
        <v>2035</v>
      </c>
      <c r="D22" s="131">
        <v>4</v>
      </c>
      <c r="E22" s="131">
        <v>3.5</v>
      </c>
      <c r="F22" s="131">
        <v>5.9</v>
      </c>
      <c r="G22" s="131">
        <v>7.9</v>
      </c>
      <c r="H22" s="131">
        <v>9.4</v>
      </c>
      <c r="I22" s="131">
        <v>11.3</v>
      </c>
      <c r="J22" s="131">
        <v>14.3</v>
      </c>
      <c r="K22" s="131">
        <v>15</v>
      </c>
      <c r="L22" s="131">
        <v>11.2</v>
      </c>
      <c r="M22" s="131">
        <v>9</v>
      </c>
      <c r="N22" s="131">
        <v>7</v>
      </c>
      <c r="O22" s="131">
        <v>4.8</v>
      </c>
    </row>
    <row r="23" spans="1:15">
      <c r="A23" s="130" t="s">
        <v>4657</v>
      </c>
      <c r="B23" s="130"/>
      <c r="C23" s="130" t="s">
        <v>2035</v>
      </c>
      <c r="D23" s="131">
        <v>5.5</v>
      </c>
      <c r="E23" s="131">
        <v>3.8</v>
      </c>
      <c r="F23" s="131">
        <v>5.7</v>
      </c>
      <c r="G23" s="131">
        <v>8.9</v>
      </c>
      <c r="H23" s="131">
        <v>12.9</v>
      </c>
      <c r="I23" s="131">
        <v>18.3</v>
      </c>
      <c r="J23" s="131">
        <v>21.7</v>
      </c>
      <c r="K23" s="131">
        <v>22.1</v>
      </c>
      <c r="L23" s="131">
        <v>19.100000000000001</v>
      </c>
      <c r="M23" s="131">
        <v>14.1</v>
      </c>
      <c r="N23" s="131">
        <v>11.2</v>
      </c>
      <c r="O23" s="131">
        <v>7.4</v>
      </c>
    </row>
    <row r="24" spans="1:15">
      <c r="A24" s="130" t="s">
        <v>4658</v>
      </c>
      <c r="B24" s="130"/>
      <c r="C24" s="130" t="s">
        <v>2868</v>
      </c>
      <c r="D24" s="131">
        <v>3.6</v>
      </c>
      <c r="E24" s="131">
        <v>2.1</v>
      </c>
      <c r="F24" s="131">
        <v>5.7</v>
      </c>
      <c r="G24" s="131">
        <v>9.1</v>
      </c>
      <c r="H24" s="131">
        <v>12.3</v>
      </c>
      <c r="I24" s="131">
        <v>16.600000000000001</v>
      </c>
      <c r="J24" s="131">
        <v>22</v>
      </c>
      <c r="K24" s="131">
        <v>20.7</v>
      </c>
      <c r="L24" s="131">
        <v>14.3</v>
      </c>
      <c r="M24" s="131">
        <v>10.4</v>
      </c>
      <c r="N24" s="131">
        <v>7.8</v>
      </c>
      <c r="O24" s="131">
        <v>4.0999999999999996</v>
      </c>
    </row>
    <row r="25" spans="1:15">
      <c r="A25" s="130" t="s">
        <v>4659</v>
      </c>
      <c r="B25" s="130"/>
      <c r="C25" s="130" t="s">
        <v>1156</v>
      </c>
      <c r="D25" s="131">
        <v>3.2</v>
      </c>
      <c r="E25" s="131">
        <v>2.7</v>
      </c>
      <c r="F25" s="131">
        <v>4.5999999999999996</v>
      </c>
      <c r="G25" s="131">
        <v>5.8</v>
      </c>
      <c r="H25" s="131">
        <v>7.2</v>
      </c>
      <c r="I25" s="131">
        <v>9.1</v>
      </c>
      <c r="J25" s="131">
        <v>11.4</v>
      </c>
      <c r="K25" s="131">
        <v>11.3</v>
      </c>
      <c r="L25" s="131">
        <v>9.1</v>
      </c>
      <c r="M25" s="131">
        <v>7.6</v>
      </c>
      <c r="N25" s="131">
        <v>5.5</v>
      </c>
      <c r="O25" s="131">
        <v>3.6</v>
      </c>
    </row>
    <row r="26" spans="1:15">
      <c r="A26" s="130" t="s">
        <v>4660</v>
      </c>
      <c r="B26" s="130"/>
      <c r="C26" s="130" t="s">
        <v>3918</v>
      </c>
      <c r="D26" s="131">
        <v>4.5</v>
      </c>
      <c r="E26" s="131">
        <v>4.4000000000000004</v>
      </c>
      <c r="F26" s="131">
        <v>6.2</v>
      </c>
      <c r="G26" s="131">
        <v>8.4</v>
      </c>
      <c r="H26" s="131">
        <v>9.1</v>
      </c>
      <c r="I26" s="131">
        <v>10.1</v>
      </c>
      <c r="J26" s="131">
        <v>10</v>
      </c>
      <c r="K26" s="131">
        <v>9.9</v>
      </c>
      <c r="L26" s="131">
        <v>9.4</v>
      </c>
      <c r="M26" s="131">
        <v>7.9</v>
      </c>
      <c r="N26" s="131">
        <v>6.5</v>
      </c>
      <c r="O26" s="131">
        <v>5</v>
      </c>
    </row>
    <row r="27" spans="1:15">
      <c r="A27" s="130" t="s">
        <v>4661</v>
      </c>
      <c r="B27" s="130"/>
      <c r="C27" s="130" t="s">
        <v>3918</v>
      </c>
      <c r="D27" s="131">
        <v>3</v>
      </c>
      <c r="E27" s="131">
        <v>4</v>
      </c>
      <c r="F27" s="131">
        <v>6.6</v>
      </c>
      <c r="G27" s="131">
        <v>8.1999999999999993</v>
      </c>
      <c r="H27" s="131">
        <v>8.8000000000000007</v>
      </c>
      <c r="I27" s="131">
        <v>9.3000000000000007</v>
      </c>
      <c r="J27" s="131">
        <v>9.1</v>
      </c>
      <c r="K27" s="131">
        <v>9</v>
      </c>
      <c r="L27" s="131">
        <v>8.9</v>
      </c>
      <c r="M27" s="131">
        <v>7.7</v>
      </c>
      <c r="N27" s="131">
        <v>6</v>
      </c>
      <c r="O27" s="131">
        <v>4.2</v>
      </c>
    </row>
    <row r="28" spans="1:15">
      <c r="A28" s="130" t="s">
        <v>4662</v>
      </c>
      <c r="B28" s="130"/>
      <c r="C28" s="130" t="s">
        <v>75</v>
      </c>
      <c r="D28" s="131">
        <v>4.7</v>
      </c>
      <c r="E28" s="131">
        <v>3.5</v>
      </c>
      <c r="F28" s="131">
        <v>6.7</v>
      </c>
      <c r="G28" s="131">
        <v>10.199999999999999</v>
      </c>
      <c r="H28" s="131">
        <v>13.3</v>
      </c>
      <c r="I28" s="131">
        <v>17.5</v>
      </c>
      <c r="J28" s="131">
        <v>22</v>
      </c>
      <c r="K28" s="131">
        <v>21</v>
      </c>
      <c r="L28" s="131">
        <v>15.8</v>
      </c>
      <c r="M28" s="131">
        <v>11.9</v>
      </c>
      <c r="N28" s="131">
        <v>9.6</v>
      </c>
      <c r="O28" s="131">
        <v>5.6</v>
      </c>
    </row>
    <row r="29" spans="1:15">
      <c r="A29" s="51" t="s">
        <v>4785</v>
      </c>
      <c r="B29" s="51" t="s">
        <v>4788</v>
      </c>
      <c r="C29" s="51" t="s">
        <v>4663</v>
      </c>
      <c r="D29" s="71">
        <v>5.8</v>
      </c>
      <c r="E29" s="71">
        <v>4.8</v>
      </c>
      <c r="F29" s="71">
        <v>6.6</v>
      </c>
      <c r="G29" s="71">
        <v>9.1999999999999993</v>
      </c>
      <c r="H29" s="71">
        <v>12.2</v>
      </c>
      <c r="I29" s="71">
        <v>16.5</v>
      </c>
      <c r="J29" s="71">
        <v>20</v>
      </c>
      <c r="K29" s="71">
        <v>19.5</v>
      </c>
      <c r="L29" s="71">
        <v>16.600000000000001</v>
      </c>
      <c r="M29" s="71">
        <v>12.9</v>
      </c>
      <c r="N29" s="71">
        <v>10.4</v>
      </c>
      <c r="O29" s="71">
        <v>7.4</v>
      </c>
    </row>
    <row r="30" spans="1:15">
      <c r="A30" s="51" t="s">
        <v>4866</v>
      </c>
      <c r="B30" s="51" t="s">
        <v>4787</v>
      </c>
      <c r="C30" s="51" t="s">
        <v>4663</v>
      </c>
      <c r="D30" s="71">
        <v>7.5</v>
      </c>
      <c r="E30" s="71">
        <v>7.5</v>
      </c>
      <c r="F30" s="71">
        <v>7.5</v>
      </c>
      <c r="G30" s="71">
        <v>7.5</v>
      </c>
      <c r="H30" s="71">
        <v>7.5</v>
      </c>
      <c r="I30" s="71">
        <v>7.5</v>
      </c>
      <c r="J30" s="71">
        <v>7.5</v>
      </c>
      <c r="K30" s="71">
        <v>7.5</v>
      </c>
      <c r="L30" s="71">
        <v>7.5</v>
      </c>
      <c r="M30" s="71">
        <v>7.5</v>
      </c>
      <c r="N30" s="71">
        <v>7.5</v>
      </c>
      <c r="O30" s="71">
        <v>7.5</v>
      </c>
    </row>
    <row r="31" spans="1:15">
      <c r="B31" s="54"/>
      <c r="C31" s="54" t="s">
        <v>4578</v>
      </c>
    </row>
    <row r="32" spans="1:15">
      <c r="B32" s="54"/>
      <c r="C32" s="54"/>
    </row>
    <row r="33" spans="1:15">
      <c r="A33" s="51" t="s">
        <v>4567</v>
      </c>
      <c r="B33" s="51" t="s">
        <v>4745</v>
      </c>
      <c r="C33" s="51" t="s">
        <v>75</v>
      </c>
      <c r="D33" s="71">
        <v>0.4</v>
      </c>
      <c r="E33" s="71">
        <v>1.6</v>
      </c>
      <c r="F33" s="71">
        <v>5.5</v>
      </c>
      <c r="G33" s="71">
        <v>8.4</v>
      </c>
      <c r="H33" s="71">
        <v>13.4</v>
      </c>
      <c r="I33" s="71">
        <v>16.2</v>
      </c>
      <c r="J33" s="71">
        <v>18.399999999999999</v>
      </c>
      <c r="K33" s="71">
        <v>18.399999999999999</v>
      </c>
      <c r="L33" s="71">
        <v>14</v>
      </c>
      <c r="M33" s="71">
        <v>9.9</v>
      </c>
      <c r="N33" s="71">
        <v>4.2</v>
      </c>
      <c r="O33" s="71">
        <v>1.8</v>
      </c>
    </row>
    <row r="34" spans="1:15">
      <c r="D34" s="127">
        <f>$D$35*D33+$D$36</f>
        <v>5.0184000000000006</v>
      </c>
      <c r="E34" s="127">
        <f t="shared" ref="E34:O34" si="0">$D$35*E33+$D$36</f>
        <v>5.9316000000000004</v>
      </c>
      <c r="F34" s="127">
        <f t="shared" si="0"/>
        <v>8.8994999999999997</v>
      </c>
      <c r="G34" s="127">
        <f t="shared" si="0"/>
        <v>11.106400000000001</v>
      </c>
      <c r="H34" s="127">
        <f t="shared" si="0"/>
        <v>14.9114</v>
      </c>
      <c r="I34" s="127">
        <f t="shared" si="0"/>
        <v>17.042200000000001</v>
      </c>
      <c r="J34" s="127">
        <f t="shared" si="0"/>
        <v>18.7164</v>
      </c>
      <c r="K34" s="127">
        <f t="shared" si="0"/>
        <v>18.7164</v>
      </c>
      <c r="L34" s="127">
        <f t="shared" si="0"/>
        <v>15.368</v>
      </c>
      <c r="M34" s="127">
        <f t="shared" si="0"/>
        <v>12.247900000000001</v>
      </c>
      <c r="N34" s="127">
        <f t="shared" si="0"/>
        <v>7.9102000000000006</v>
      </c>
      <c r="O34" s="127">
        <f t="shared" si="0"/>
        <v>6.0838000000000001</v>
      </c>
    </row>
    <row r="35" spans="1:15">
      <c r="D35" s="70">
        <v>0.76100000000000001</v>
      </c>
    </row>
    <row r="36" spans="1:15">
      <c r="D36" s="70">
        <v>4.7140000000000004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843F-9317-45CC-B075-B87C4E0BB145}">
  <dimension ref="A1:Z91"/>
  <sheetViews>
    <sheetView topLeftCell="B1" workbookViewId="0">
      <selection activeCell="F10" sqref="F10:H10"/>
    </sheetView>
  </sheetViews>
  <sheetFormatPr defaultColWidth="0" defaultRowHeight="0" customHeight="1" zeroHeight="1"/>
  <cols>
    <col min="1" max="1" width="5.6640625" style="6" hidden="1" customWidth="1"/>
    <col min="2" max="2" width="5.6640625" style="3" customWidth="1"/>
    <col min="3" max="4" width="25.6640625" style="3" customWidth="1"/>
    <col min="5" max="8" width="13.33203125" style="3" customWidth="1"/>
    <col min="9" max="9" width="5.6640625" style="3" customWidth="1"/>
    <col min="10" max="10" width="5.6640625" style="96" hidden="1"/>
    <col min="11" max="11" width="3" style="8" hidden="1"/>
    <col min="12" max="15" width="5.6640625" style="8" hidden="1"/>
    <col min="16" max="25" width="5.6640625" style="167" hidden="1"/>
    <col min="26" max="26" width="10.88671875" style="5" hidden="1"/>
    <col min="27" max="16384" width="9.109375" style="5" hidden="1"/>
  </cols>
  <sheetData>
    <row r="1" spans="1:25" ht="24.9" customHeight="1">
      <c r="A1" s="1"/>
      <c r="J1" s="90" t="s">
        <v>11</v>
      </c>
      <c r="K1" s="4"/>
      <c r="L1" s="4"/>
      <c r="M1" s="4"/>
      <c r="N1" s="4"/>
      <c r="O1" s="4"/>
    </row>
    <row r="2" spans="1:25" ht="24.9" customHeight="1">
      <c r="A2" s="1"/>
      <c r="J2" s="90">
        <f>Info!$J$2</f>
        <v>1</v>
      </c>
      <c r="K2" s="4"/>
      <c r="L2" s="4"/>
      <c r="M2" s="4"/>
      <c r="N2" s="4"/>
      <c r="O2" s="4"/>
    </row>
    <row r="3" spans="1:25" s="14" customFormat="1" ht="24.9" customHeight="1" thickBot="1">
      <c r="A3" s="6"/>
      <c r="B3" s="17"/>
      <c r="C3" s="61" t="str" cm="1">
        <f t="array" ref="C3">INDEX(Trad, J3, $J$2)</f>
        <v>Effizienznachweis für eine Kälteanlage</v>
      </c>
      <c r="D3" s="15"/>
      <c r="E3" s="15"/>
      <c r="F3" s="15"/>
      <c r="G3" s="15"/>
      <c r="H3" s="15"/>
      <c r="I3" s="17"/>
      <c r="J3" s="96">
        <v>2</v>
      </c>
      <c r="K3" s="8"/>
      <c r="L3" s="8"/>
      <c r="M3" s="8"/>
      <c r="N3" s="8"/>
      <c r="O3" s="8"/>
      <c r="P3" s="168"/>
      <c r="Q3" s="168"/>
      <c r="R3" s="167"/>
      <c r="S3" s="167"/>
      <c r="T3" s="167"/>
      <c r="U3" s="167"/>
      <c r="V3" s="167"/>
      <c r="W3" s="167"/>
      <c r="X3" s="167"/>
      <c r="Y3" s="167"/>
    </row>
    <row r="4" spans="1:25" ht="24.9" customHeight="1">
      <c r="C4" s="109"/>
      <c r="G4" s="17"/>
    </row>
    <row r="5" spans="1:25" ht="24.9" customHeight="1">
      <c r="C5" s="9" t="str" cm="1">
        <f t="array" ref="C5">INDEX(Trad, J5, $J$2)</f>
        <v>Allgemeine Angaben</v>
      </c>
      <c r="J5" s="96">
        <v>3</v>
      </c>
      <c r="L5" s="4"/>
    </row>
    <row r="6" spans="1:25" ht="15" customHeight="1">
      <c r="C6" s="278" t="str" cm="1">
        <f t="array" ref="C6">INDEX(Trad, J6, $J$2)</f>
        <v>Projektname</v>
      </c>
      <c r="D6" s="279"/>
      <c r="E6" s="280"/>
      <c r="F6" s="281"/>
      <c r="G6" s="281"/>
      <c r="H6" s="281"/>
      <c r="J6" s="96">
        <v>4</v>
      </c>
    </row>
    <row r="7" spans="1:25" ht="15" customHeight="1">
      <c r="C7" s="278" t="str" cm="1">
        <f t="array" ref="C7">INDEX(Trad, J7, $J$2)</f>
        <v>Strasse / Nummer</v>
      </c>
      <c r="D7" s="279"/>
      <c r="E7" s="280"/>
      <c r="F7" s="281"/>
      <c r="G7" s="307"/>
      <c r="H7" s="255"/>
      <c r="J7" s="96">
        <v>8</v>
      </c>
      <c r="P7" s="169"/>
    </row>
    <row r="8" spans="1:25" ht="15" customHeight="1">
      <c r="C8" s="278" t="str" cm="1">
        <f t="array" ref="C8">INDEX(Trad, J8, $J$2)</f>
        <v>PLZ / Ort</v>
      </c>
      <c r="D8" s="279"/>
      <c r="E8" s="256"/>
      <c r="F8" s="283" t="str">
        <f>IFERROR(VLOOKUP($E$8, _Loc!$A:$B, 2, FALSE), "")</f>
        <v/>
      </c>
      <c r="G8" s="284"/>
      <c r="H8" s="284"/>
      <c r="J8" s="96">
        <v>9</v>
      </c>
      <c r="P8" s="170"/>
      <c r="Q8" s="171"/>
    </row>
    <row r="9" spans="1:25" ht="15" customHeight="1">
      <c r="C9" s="282" t="str" cm="1">
        <f t="array" ref="C9">INDEX(Trad, J9, $J$2)</f>
        <v>Klimastation</v>
      </c>
      <c r="D9" s="265"/>
      <c r="E9" s="79" t="str">
        <f>IFERROR(VLOOKUP(F9, BINa!$A$2:$C$33, 3, FALSE), "")</f>
        <v/>
      </c>
      <c r="F9" s="302"/>
      <c r="G9" s="303"/>
      <c r="H9" s="303"/>
      <c r="J9" s="96">
        <v>7</v>
      </c>
      <c r="P9" s="170" t="s">
        <v>4193</v>
      </c>
      <c r="Q9" s="166" t="str">
        <f>IFERROR(VLOOKUP(F9, BINa!$A$2:$C$33, 2, FALSE), "-")</f>
        <v>-</v>
      </c>
    </row>
    <row r="10" spans="1:25" ht="15" customHeight="1">
      <c r="C10" s="282" t="str" cm="1">
        <f t="array" ref="C10">INDEX(Trad, J10, $J$2)</f>
        <v>Hydrologische Station</v>
      </c>
      <c r="D10" s="265"/>
      <c r="E10" s="86" t="s">
        <v>3</v>
      </c>
      <c r="F10" s="302"/>
      <c r="G10" s="303"/>
      <c r="H10" s="303"/>
      <c r="J10" s="96">
        <v>28</v>
      </c>
      <c r="P10" s="172" t="s">
        <v>4193</v>
      </c>
      <c r="Q10" s="166" t="str">
        <f>IFERROR(VLOOKUP(F10, BINw!A29:C30, 2, FALSE), "-")</f>
        <v>-</v>
      </c>
    </row>
    <row r="11" spans="1:25" ht="15" customHeight="1">
      <c r="C11" s="282" t="str" cm="1">
        <f t="array" ref="C11">INDEX(Trad, J11, $J$2)</f>
        <v>Auslegungstemperatur (°C), Standardwert oder Eingabe</v>
      </c>
      <c r="D11" s="265"/>
      <c r="E11" s="188">
        <v>35</v>
      </c>
      <c r="F11" s="297"/>
      <c r="G11" s="298"/>
      <c r="H11" s="298"/>
      <c r="J11" s="96">
        <v>30</v>
      </c>
      <c r="P11" s="172" t="s">
        <v>4892</v>
      </c>
      <c r="Q11" s="166">
        <f>IF(ISBLANK(F11), E11, F11)</f>
        <v>35</v>
      </c>
    </row>
    <row r="12" spans="1:25" ht="15" customHeight="1">
      <c r="C12" s="16"/>
      <c r="D12" s="16"/>
      <c r="E12" s="16"/>
      <c r="F12" s="16"/>
      <c r="G12" s="16"/>
      <c r="H12" s="16"/>
    </row>
    <row r="13" spans="1:25" ht="24.9" customHeight="1">
      <c r="C13" s="9" t="str" cm="1">
        <f t="array" ref="C13">INDEX(Trad, J13, $J$2)</f>
        <v>Unternehmen (welches die Umsetzung verantwortet)</v>
      </c>
      <c r="J13" s="96">
        <v>32</v>
      </c>
      <c r="L13" s="4"/>
    </row>
    <row r="14" spans="1:25" ht="15" customHeight="1">
      <c r="C14" s="278" t="str" cm="1">
        <f t="array" ref="C14">INDEX(Trad, J14, $J$2)</f>
        <v>Name</v>
      </c>
      <c r="D14" s="279"/>
      <c r="E14" s="280"/>
      <c r="F14" s="281"/>
      <c r="G14" s="281"/>
      <c r="H14" s="281"/>
      <c r="J14" s="96">
        <v>33</v>
      </c>
    </row>
    <row r="15" spans="1:25" ht="15" customHeight="1">
      <c r="C15" s="278" t="s">
        <v>5112</v>
      </c>
      <c r="D15" s="279"/>
      <c r="E15" s="280"/>
      <c r="F15" s="281"/>
      <c r="G15" s="281"/>
      <c r="H15" s="281"/>
      <c r="J15" s="96" t="s">
        <v>3</v>
      </c>
    </row>
    <row r="16" spans="1:25" ht="15" customHeight="1">
      <c r="C16" s="282" t="str" cm="1">
        <f t="array" ref="C16">INDEX(Trad, J16, $J$2)</f>
        <v>Sitz</v>
      </c>
      <c r="D16" s="265"/>
      <c r="E16" s="256"/>
      <c r="F16" s="283" t="str">
        <f>IFERROR(VLOOKUP($E$16, _Loc!$A:$B, 2, FALSE), "")</f>
        <v/>
      </c>
      <c r="G16" s="284"/>
      <c r="H16" s="284"/>
      <c r="J16" s="96">
        <v>34</v>
      </c>
      <c r="P16" s="170"/>
      <c r="Q16" s="171"/>
    </row>
    <row r="17" spans="1:25" ht="24.9" customHeight="1">
      <c r="C17" s="16"/>
      <c r="D17" s="16"/>
      <c r="E17" s="16"/>
      <c r="F17" s="16"/>
      <c r="G17" s="16"/>
      <c r="H17" s="16"/>
    </row>
    <row r="18" spans="1:25" ht="21.15" customHeight="1">
      <c r="C18" s="9" t="str" cm="1">
        <f t="array" ref="C18">INDEX(Trad, J18, $J$2)</f>
        <v>Zusammenfassung</v>
      </c>
      <c r="J18" s="96">
        <v>16</v>
      </c>
    </row>
    <row r="19" spans="1:25" s="23" customFormat="1" ht="30" customHeight="1">
      <c r="A19" s="48"/>
      <c r="B19" s="20"/>
      <c r="C19" s="300"/>
      <c r="D19" s="301"/>
      <c r="E19" s="304" t="str" cm="1">
        <f t="array" ref="E19">INDEX(Trad, L19, $J$2)</f>
        <v>Alte Anlage</v>
      </c>
      <c r="F19" s="305"/>
      <c r="G19" s="304" t="str" cm="1">
        <f t="array" ref="G19">INDEX(Trad, N19, $J$2)</f>
        <v>Neue Anlage</v>
      </c>
      <c r="H19" s="306"/>
      <c r="I19" s="20"/>
      <c r="J19" s="96"/>
      <c r="K19" s="97"/>
      <c r="L19" s="97">
        <v>14</v>
      </c>
      <c r="M19" s="97"/>
      <c r="N19" s="97">
        <v>13</v>
      </c>
      <c r="O19" s="97"/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5" customHeight="1">
      <c r="C20" s="299" t="str" cm="1">
        <f t="array" ref="C20">INDEX(Trad, J20, $J$2)</f>
        <v>Sanierung</v>
      </c>
      <c r="D20" s="299"/>
      <c r="E20" s="299"/>
      <c r="F20" s="299"/>
      <c r="G20" s="299"/>
      <c r="H20" s="299"/>
      <c r="J20" s="96">
        <v>11</v>
      </c>
    </row>
    <row r="21" spans="1:25" ht="15" customHeight="1">
      <c r="C21" s="282" t="str" cm="1">
        <f t="array" ref="C21">INDEX(Trad, J21, $J$2)</f>
        <v>Elektrizitätsbedarf (kWh/a)</v>
      </c>
      <c r="D21" s="291"/>
      <c r="E21" s="294">
        <f ca="1">$H$34*1000</f>
        <v>0</v>
      </c>
      <c r="F21" s="295"/>
      <c r="G21" s="294">
        <f ca="1">$H$46*1000</f>
        <v>0</v>
      </c>
      <c r="H21" s="296"/>
      <c r="J21" s="96">
        <v>24</v>
      </c>
    </row>
    <row r="22" spans="1:25" ht="15" customHeight="1">
      <c r="C22" s="282" t="str" cm="1">
        <f t="array" ref="C22">INDEX(Trad, J22, $J$2)</f>
        <v>Einsparungen über die Wirkungsdauer, inkl. 0.75 Faktor (MWh)</v>
      </c>
      <c r="D22" s="291"/>
      <c r="E22" s="292">
        <f ca="1">15*0.75*(SUM(G21) - SUM(E21))/1000</f>
        <v>0</v>
      </c>
      <c r="F22" s="293"/>
      <c r="G22" s="293"/>
      <c r="H22" s="293"/>
      <c r="J22" s="96">
        <v>10</v>
      </c>
    </row>
    <row r="23" spans="1:25" ht="24.9" customHeight="1">
      <c r="C23" s="16"/>
      <c r="D23" s="16"/>
      <c r="E23" s="16"/>
      <c r="F23" s="16"/>
      <c r="G23" s="16" t="s">
        <v>4531</v>
      </c>
      <c r="H23" s="16"/>
    </row>
    <row r="24" spans="1:25" s="24" customFormat="1" ht="15" hidden="1" customHeight="1">
      <c r="A24" s="6"/>
      <c r="C24" s="55" t="s">
        <v>4696</v>
      </c>
      <c r="D24" s="55" t="s">
        <v>4994</v>
      </c>
      <c r="E24" s="55" t="s">
        <v>5125</v>
      </c>
      <c r="F24" s="55" t="s">
        <v>4959</v>
      </c>
      <c r="G24" s="55" t="s">
        <v>4862</v>
      </c>
      <c r="H24" s="55" t="s">
        <v>5126</v>
      </c>
      <c r="J24" s="90" t="s">
        <v>4695</v>
      </c>
      <c r="K24" s="8">
        <v>1</v>
      </c>
      <c r="L24" s="8"/>
      <c r="M24" s="8"/>
      <c r="N24" s="8"/>
      <c r="O24" s="8"/>
      <c r="P24" s="167"/>
      <c r="Q24" s="167"/>
      <c r="R24" s="167"/>
      <c r="S24" s="167"/>
      <c r="T24" s="167"/>
      <c r="U24" s="167"/>
      <c r="V24" s="167"/>
      <c r="W24" s="167"/>
      <c r="X24" s="167"/>
      <c r="Y24" s="167"/>
    </row>
    <row r="25" spans="1:25" ht="21.15" customHeight="1">
      <c r="C25" s="9" t="str" cm="1">
        <f t="array" ref="C25">INDEX(Trad, J25, $J$2)</f>
        <v>Elektrizitätsbedarf - bestehende Anlage</v>
      </c>
      <c r="J25" s="96">
        <v>19</v>
      </c>
    </row>
    <row r="26" spans="1:25" ht="15" customHeight="1">
      <c r="C26" s="187" t="str" cm="1">
        <f t="array" ref="C26">INDEX(Trad, J26, $J$2)</f>
        <v>Der Zustand der Kältemaschinen (alt oder neu) muss in den entsprechenden B-x Blättern mit technischen Informationen angegeben werden.</v>
      </c>
      <c r="J26" s="96">
        <v>25</v>
      </c>
    </row>
    <row r="27" spans="1:25" ht="39.9" customHeight="1">
      <c r="A27" s="49"/>
      <c r="C27" s="287" t="str" cm="1">
        <f t="array" ref="C27">INDEX(Trad, J27, $J$2)</f>
        <v>Kältemaschine</v>
      </c>
      <c r="D27" s="289" t="str" cm="1">
        <f t="array" ref="D27">INDEX(Trad, K27, $J$2)</f>
        <v>Baujahr</v>
      </c>
      <c r="E27" s="21" t="s">
        <v>4542</v>
      </c>
      <c r="F27" s="87" t="str" cm="1">
        <f t="array" ref="F27">INDEX(Trad, M27, $J$2)</f>
        <v xml:space="preserve">Anwendungs-temperatur </v>
      </c>
      <c r="G27" s="21" t="str" cm="1">
        <f t="array" ref="G27">INDEX(Trad, N27, $J$2)</f>
        <v>Nenn-kühlleistung</v>
      </c>
      <c r="H27" s="22" t="str" cm="1">
        <f t="array" ref="H27">INDEX(Trad, O27, $J$2)</f>
        <v>Elektrizitäts-bedarf</v>
      </c>
      <c r="J27" s="96">
        <v>20</v>
      </c>
      <c r="K27" s="96">
        <v>75</v>
      </c>
      <c r="L27" s="96"/>
      <c r="M27" s="96">
        <v>29</v>
      </c>
      <c r="N27" s="96">
        <v>21</v>
      </c>
      <c r="O27" s="96">
        <v>22</v>
      </c>
    </row>
    <row r="28" spans="1:25" ht="13.8">
      <c r="C28" s="288"/>
      <c r="D28" s="290"/>
      <c r="E28" s="25" t="s">
        <v>3</v>
      </c>
      <c r="F28" s="12" t="s">
        <v>4584</v>
      </c>
      <c r="G28" s="25" t="s">
        <v>2</v>
      </c>
      <c r="H28" s="26" t="s">
        <v>4609</v>
      </c>
      <c r="Q28" s="172" t="s">
        <v>4702</v>
      </c>
      <c r="R28" s="172" t="s">
        <v>4703</v>
      </c>
    </row>
    <row r="29" spans="1:25" ht="15" customHeight="1">
      <c r="A29" s="6">
        <v>1</v>
      </c>
      <c r="C29" s="148" t="str" cm="1">
        <f t="array" aca="1" ref="C29" ca="1">IF(ISNUMBER($R29), INDIRECT("'B-"&amp;$R29&amp;"'!"&amp;C$24), "")</f>
        <v/>
      </c>
      <c r="D29" s="148" t="str" cm="1">
        <f t="array" aca="1" ref="D29" ca="1">IF(ISNUMBER($R29), INDIRECT("'B-"&amp;$R29&amp;"'!"&amp;D$24), "")</f>
        <v/>
      </c>
      <c r="E29" s="98" t="str" cm="1">
        <f t="array" aca="1" ref="E29" ca="1">IF(ISNUMBER($R29), INDIRECT("'B-"&amp;$R29&amp;"'!"&amp;E$24), "")</f>
        <v/>
      </c>
      <c r="F29" s="98" t="str" cm="1">
        <f t="array" aca="1" ref="F29" ca="1">IF(ISNUMBER($R29), INDIRECT("'B-"&amp;$R29&amp;"'!"&amp;F$24), "")</f>
        <v/>
      </c>
      <c r="G29" s="98" t="str" cm="1">
        <f t="array" aca="1" ref="G29" ca="1">IF(ISNUMBER($R29), INDIRECT("'B-"&amp;$R29&amp;"'!"&amp;G$24), "")</f>
        <v/>
      </c>
      <c r="H29" s="164" t="str" cm="1">
        <f t="array" aca="1" ref="H29" ca="1">IF(ISNUMBER($R29), INDIRECT("'B-"&amp;$R29&amp;"'!"&amp;H$24), "")</f>
        <v/>
      </c>
      <c r="Q29" s="174" t="str" cm="1">
        <f t="array" aca="1" ref="Q29" ca="1">IF(AND(INDIRECT("'B-"&amp;$A29&amp;"'!"&amp;C$24) &gt; 0, INDIRECT("'B-"&amp;$A29&amp;"'!"&amp;$J$24) = $K$24), $A29, "")</f>
        <v/>
      </c>
      <c r="R29" s="174" t="e" cm="1" vm="1">
        <f t="array" aca="1" ref="R29" ca="1">_xlfn.UNIQUE(_xlfn._xlws.FILTER(Q29:Q33, Q29:Q33&lt;&gt;""))</f>
        <v>#VALUE!</v>
      </c>
    </row>
    <row r="30" spans="1:25" ht="15" customHeight="1">
      <c r="A30" s="6">
        <v>2</v>
      </c>
      <c r="C30" s="148" t="str" cm="1">
        <f t="array" aca="1" ref="C30" ca="1">IF(ISNUMBER($R30), INDIRECT("'B-"&amp;$R30&amp;"'!"&amp;C$24), "")</f>
        <v/>
      </c>
      <c r="D30" s="148" t="str" cm="1">
        <f t="array" aca="1" ref="D30" ca="1">IF(ISNUMBER($R30), INDIRECT("'B-"&amp;$R30&amp;"'!"&amp;D$24), "")</f>
        <v/>
      </c>
      <c r="E30" s="98" t="str" cm="1">
        <f t="array" aca="1" ref="E30" ca="1">IF(ISNUMBER($R30), INDIRECT("'B-"&amp;$R30&amp;"'!"&amp;E$24), "")</f>
        <v/>
      </c>
      <c r="F30" s="98" t="str" cm="1">
        <f t="array" aca="1" ref="F30" ca="1">IF(ISNUMBER($R30), INDIRECT("'B-"&amp;$R30&amp;"'!"&amp;F$24), "")</f>
        <v/>
      </c>
      <c r="G30" s="98" t="str" cm="1">
        <f t="array" aca="1" ref="G30" ca="1">IF(ISNUMBER($R30), INDIRECT("'B-"&amp;$R30&amp;"'!"&amp;G$24), "")</f>
        <v/>
      </c>
      <c r="H30" s="164" t="str" cm="1">
        <f t="array" aca="1" ref="H30" ca="1">IF(ISNUMBER($R30), INDIRECT("'B-"&amp;$R30&amp;"'!"&amp;H$24), "")</f>
        <v/>
      </c>
      <c r="Q30" s="174" t="str" cm="1">
        <f t="array" aca="1" ref="Q30" ca="1">IF(AND(INDIRECT("'B-"&amp;$A30&amp;"'!"&amp;C$24) &gt; 0, INDIRECT("'B-"&amp;$A30&amp;"'!"&amp;$J$24) = $K$24), $A30, "")</f>
        <v/>
      </c>
      <c r="R30" s="174"/>
    </row>
    <row r="31" spans="1:25" ht="15" customHeight="1">
      <c r="A31" s="6">
        <v>3</v>
      </c>
      <c r="C31" s="148" t="str" cm="1">
        <f t="array" aca="1" ref="C31" ca="1">IF(ISNUMBER($R31), INDIRECT("'B-"&amp;$R31&amp;"'!"&amp;C$24), "")</f>
        <v/>
      </c>
      <c r="D31" s="148" t="str" cm="1">
        <f t="array" aca="1" ref="D31" ca="1">IF(ISNUMBER($R31), INDIRECT("'B-"&amp;$R31&amp;"'!"&amp;D$24), "")</f>
        <v/>
      </c>
      <c r="E31" s="98" t="str" cm="1">
        <f t="array" aca="1" ref="E31" ca="1">IF(ISNUMBER($R31), INDIRECT("'B-"&amp;$R31&amp;"'!"&amp;E$24), "")</f>
        <v/>
      </c>
      <c r="F31" s="98" t="str" cm="1">
        <f t="array" aca="1" ref="F31" ca="1">IF(ISNUMBER($R31), INDIRECT("'B-"&amp;$R31&amp;"'!"&amp;F$24), "")</f>
        <v/>
      </c>
      <c r="G31" s="98" t="str" cm="1">
        <f t="array" aca="1" ref="G31" ca="1">IF(ISNUMBER($R31), INDIRECT("'B-"&amp;$R31&amp;"'!"&amp;G$24), "")</f>
        <v/>
      </c>
      <c r="H31" s="164" t="str" cm="1">
        <f t="array" aca="1" ref="H31" ca="1">IF(ISNUMBER($R31), INDIRECT("'B-"&amp;$R31&amp;"'!"&amp;H$24), "")</f>
        <v/>
      </c>
      <c r="Q31" s="174" t="str" cm="1">
        <f t="array" aca="1" ref="Q31" ca="1">IF(AND(INDIRECT("'B-"&amp;$A31&amp;"'!"&amp;C$24) &gt; 0, INDIRECT("'B-"&amp;$A31&amp;"'!"&amp;$J$24) = $K$24), $A31, "")</f>
        <v/>
      </c>
      <c r="R31" s="174"/>
    </row>
    <row r="32" spans="1:25" ht="15" customHeight="1">
      <c r="A32" s="6">
        <v>4</v>
      </c>
      <c r="C32" s="148" t="str" cm="1">
        <f t="array" aca="1" ref="C32" ca="1">IF(ISNUMBER($R32), INDIRECT("'B-"&amp;$R32&amp;"'!"&amp;C$24), "")</f>
        <v/>
      </c>
      <c r="D32" s="148" t="str" cm="1">
        <f t="array" aca="1" ref="D32" ca="1">IF(ISNUMBER($R32), INDIRECT("'B-"&amp;$R32&amp;"'!"&amp;D$24), "")</f>
        <v/>
      </c>
      <c r="E32" s="98" t="str" cm="1">
        <f t="array" aca="1" ref="E32" ca="1">IF(ISNUMBER($R32), INDIRECT("'B-"&amp;$R32&amp;"'!"&amp;E$24), "")</f>
        <v/>
      </c>
      <c r="F32" s="98" t="str" cm="1">
        <f t="array" aca="1" ref="F32" ca="1">IF(ISNUMBER($R32), INDIRECT("'B-"&amp;$R32&amp;"'!"&amp;F$24), "")</f>
        <v/>
      </c>
      <c r="G32" s="98" t="str" cm="1">
        <f t="array" aca="1" ref="G32" ca="1">IF(ISNUMBER($R32), INDIRECT("'B-"&amp;$R32&amp;"'!"&amp;G$24), "")</f>
        <v/>
      </c>
      <c r="H32" s="164" t="str" cm="1">
        <f t="array" aca="1" ref="H32" ca="1">IF(ISNUMBER($R32), INDIRECT("'B-"&amp;$R32&amp;"'!"&amp;H$24), "")</f>
        <v/>
      </c>
      <c r="Q32" s="174" t="str" cm="1">
        <f t="array" aca="1" ref="Q32" ca="1">IF(AND(INDIRECT("'B-"&amp;$A32&amp;"'!"&amp;C$24) &gt; 0, INDIRECT("'B-"&amp;$A32&amp;"'!"&amp;$J$24) = $K$24), $A32, "")</f>
        <v/>
      </c>
      <c r="R32" s="174"/>
    </row>
    <row r="33" spans="1:25" ht="15" customHeight="1">
      <c r="A33" s="6">
        <v>5</v>
      </c>
      <c r="C33" s="148" t="str" cm="1">
        <f t="array" aca="1" ref="C33" ca="1">IF(ISNUMBER($R33), INDIRECT("'B-"&amp;$R33&amp;"'!"&amp;C$24), "")</f>
        <v/>
      </c>
      <c r="D33" s="148" t="str" cm="1">
        <f t="array" aca="1" ref="D33" ca="1">IF(ISNUMBER($R33), INDIRECT("'B-"&amp;$R33&amp;"'!"&amp;D$24), "")</f>
        <v/>
      </c>
      <c r="E33" s="98" t="str" cm="1">
        <f t="array" aca="1" ref="E33" ca="1">IF(ISNUMBER($R33), INDIRECT("'B-"&amp;$R33&amp;"'!"&amp;E$24), "")</f>
        <v/>
      </c>
      <c r="F33" s="98" t="str" cm="1">
        <f t="array" aca="1" ref="F33" ca="1">IF(ISNUMBER($R33), INDIRECT("'B-"&amp;$R33&amp;"'!"&amp;F$24), "")</f>
        <v/>
      </c>
      <c r="G33" s="98" t="str" cm="1">
        <f t="array" aca="1" ref="G33" ca="1">IF(ISNUMBER($R33), INDIRECT("'B-"&amp;$R33&amp;"'!"&amp;G$24), "")</f>
        <v/>
      </c>
      <c r="H33" s="164" t="str" cm="1">
        <f t="array" aca="1" ref="H33" ca="1">IF(ISNUMBER($R33), INDIRECT("'B-"&amp;$R33&amp;"'!"&amp;H$24), "")</f>
        <v/>
      </c>
      <c r="Q33" s="174" t="str" cm="1">
        <f t="array" aca="1" ref="Q33" ca="1">IF(AND(INDIRECT("'B-"&amp;$A33&amp;"'!"&amp;C$24) &gt; 0, INDIRECT("'B-"&amp;$A33&amp;"'!"&amp;$J$24) = $K$24), $A33, "")</f>
        <v/>
      </c>
      <c r="R33" s="174"/>
    </row>
    <row r="34" spans="1:25" ht="20.100000000000001" customHeight="1">
      <c r="C34" s="285" t="str" cm="1">
        <f t="array" ref="C34">INDEX(Trad, J34, $J$2)</f>
        <v>Gesamt</v>
      </c>
      <c r="D34" s="285"/>
      <c r="E34" s="285"/>
      <c r="F34" s="286"/>
      <c r="G34" s="75">
        <f ca="1">SUM($G$29:$G$33)</f>
        <v>0</v>
      </c>
      <c r="H34" s="75">
        <f ca="1">SUM($H$29:$H$33)</f>
        <v>0</v>
      </c>
      <c r="J34" s="96">
        <v>23</v>
      </c>
    </row>
    <row r="35" spans="1:25" ht="24.9" customHeight="1">
      <c r="C35" s="16"/>
      <c r="D35" s="16"/>
      <c r="E35" s="16"/>
      <c r="F35" s="16"/>
      <c r="G35" s="16"/>
      <c r="H35" s="16"/>
    </row>
    <row r="36" spans="1:25" s="27" customFormat="1" ht="15" hidden="1" customHeight="1">
      <c r="A36" s="6"/>
      <c r="C36" s="55"/>
      <c r="D36" s="55"/>
      <c r="E36" s="55"/>
      <c r="F36" s="55"/>
      <c r="G36" s="55"/>
      <c r="H36" s="55"/>
      <c r="J36" s="90"/>
      <c r="K36" s="8">
        <v>2</v>
      </c>
      <c r="L36" s="8"/>
      <c r="M36" s="8"/>
      <c r="N36" s="8"/>
      <c r="O36" s="8"/>
      <c r="P36" s="171"/>
      <c r="Q36" s="171"/>
      <c r="R36" s="171"/>
      <c r="S36" s="171"/>
      <c r="T36" s="171"/>
      <c r="U36" s="171"/>
      <c r="V36" s="171"/>
      <c r="W36" s="171"/>
      <c r="X36" s="171"/>
      <c r="Y36" s="171"/>
    </row>
    <row r="37" spans="1:25" ht="21.15" customHeight="1">
      <c r="C37" s="9" t="str" cm="1">
        <f t="array" ref="C37">INDEX(Trad, J37, $J$2)</f>
        <v>Elektrizitätsbedarf - neue Anlage</v>
      </c>
      <c r="J37" s="96">
        <v>18</v>
      </c>
      <c r="P37" s="171"/>
      <c r="Q37" s="171"/>
    </row>
    <row r="38" spans="1:25" ht="15" customHeight="1">
      <c r="C38" s="187" t="str" cm="1">
        <f t="array" ref="C38">INDEX(Trad, J38, $J$2)</f>
        <v>Der Zustand der Kältemaschinen (alt oder neu) muss in den entsprechenden B-x Blättern mit technischen Informationen angegeben werden.</v>
      </c>
      <c r="J38" s="96">
        <v>25</v>
      </c>
    </row>
    <row r="39" spans="1:25" ht="39.9" customHeight="1">
      <c r="C39" s="287" t="str" cm="1">
        <f t="array" ref="C39">INDEX(Trad, J39, $J$2)</f>
        <v>Kältemaschine</v>
      </c>
      <c r="D39" s="289" t="str" cm="1">
        <f t="array" ref="D39">INDEX(Trad, K39, $J$2)</f>
        <v>Baujahr</v>
      </c>
      <c r="E39" s="21" t="s">
        <v>4542</v>
      </c>
      <c r="F39" s="87" t="str" cm="1">
        <f t="array" ref="F39">INDEX(Trad, M39, $J$2)</f>
        <v xml:space="preserve">Anwendungs-temperatur </v>
      </c>
      <c r="G39" s="21" t="str" cm="1">
        <f t="array" ref="G39">INDEX(Trad, N39, $J$2)</f>
        <v>Nenn-kühlleistung</v>
      </c>
      <c r="H39" s="22" t="str" cm="1">
        <f t="array" ref="H39">INDEX(Trad, O39, $J$2)</f>
        <v>Elektrizitäts-bedarf</v>
      </c>
      <c r="J39" s="96">
        <v>20</v>
      </c>
      <c r="K39" s="96">
        <v>75</v>
      </c>
      <c r="L39" s="96"/>
      <c r="M39" s="96">
        <v>29</v>
      </c>
      <c r="N39" s="96">
        <v>21</v>
      </c>
      <c r="O39" s="96">
        <v>22</v>
      </c>
    </row>
    <row r="40" spans="1:25" ht="13.8">
      <c r="C40" s="288"/>
      <c r="D40" s="290"/>
      <c r="E40" s="25" t="s">
        <v>3</v>
      </c>
      <c r="F40" s="12" t="s">
        <v>4584</v>
      </c>
      <c r="G40" s="25" t="s">
        <v>2</v>
      </c>
      <c r="H40" s="26" t="s">
        <v>4609</v>
      </c>
      <c r="Q40" s="172" t="s">
        <v>4702</v>
      </c>
      <c r="R40" s="172" t="s">
        <v>4703</v>
      </c>
    </row>
    <row r="41" spans="1:25" s="23" customFormat="1" ht="15" customHeight="1">
      <c r="A41" s="48">
        <v>1</v>
      </c>
      <c r="B41" s="20"/>
      <c r="C41" s="148" t="str" cm="1">
        <f t="array" aca="1" ref="C41" ca="1">IF(ISNUMBER($R41), INDIRECT("'B-"&amp;$R41&amp;"'!"&amp;C$24), "")</f>
        <v/>
      </c>
      <c r="D41" s="148" t="str" cm="1">
        <f t="array" aca="1" ref="D41" ca="1">IF(ISNUMBER($R41), INDIRECT("'B-"&amp;$R41&amp;"'!"&amp;D$24), "")</f>
        <v/>
      </c>
      <c r="E41" s="98" t="str" cm="1">
        <f t="array" aca="1" ref="E41" ca="1">IF(ISNUMBER($R41), INDIRECT("'B-"&amp;$R41&amp;"'!"&amp;E$24), "")</f>
        <v/>
      </c>
      <c r="F41" s="98" t="str" cm="1">
        <f t="array" aca="1" ref="F41" ca="1">IF(ISNUMBER($R41), INDIRECT("'B-"&amp;$R41&amp;"'!"&amp;F$24), "")</f>
        <v/>
      </c>
      <c r="G41" s="98" t="str" cm="1">
        <f t="array" aca="1" ref="G41" ca="1">IF(ISNUMBER($R41), INDIRECT("'B-"&amp;$R41&amp;"'!"&amp;G$24), "")</f>
        <v/>
      </c>
      <c r="H41" s="164" t="str" cm="1">
        <f t="array" aca="1" ref="H41" ca="1">IF(ISNUMBER($R41), INDIRECT("'B-"&amp;$R41&amp;"'!"&amp;H$24), "")</f>
        <v/>
      </c>
      <c r="I41" s="20"/>
      <c r="J41" s="97"/>
      <c r="K41" s="19"/>
      <c r="L41" s="8"/>
      <c r="M41" s="8"/>
      <c r="N41" s="8"/>
      <c r="O41" s="8"/>
      <c r="P41" s="173"/>
      <c r="Q41" s="174" t="str" cm="1">
        <f t="array" aca="1" ref="Q41" ca="1">IF(AND(INDIRECT("'B-"&amp;$A41&amp;"'!"&amp;C$24) &gt; 0, INDIRECT("'B-"&amp;$A41&amp;"'!"&amp;$J$24) = $K$36), $A41, "")</f>
        <v/>
      </c>
      <c r="R41" s="174" t="e" cm="1" vm="1">
        <f t="array" aca="1" ref="R41" ca="1">_xlfn.UNIQUE(_xlfn._xlws.FILTER(Q42:Q46, Q42:Q46&lt;&gt;""))</f>
        <v>#VALUE!</v>
      </c>
      <c r="S41" s="173"/>
      <c r="T41" s="173"/>
      <c r="U41" s="173"/>
      <c r="V41" s="173"/>
      <c r="W41" s="173"/>
      <c r="X41" s="173"/>
      <c r="Y41" s="173"/>
    </row>
    <row r="42" spans="1:25" s="23" customFormat="1" ht="15" customHeight="1">
      <c r="A42" s="48">
        <v>2</v>
      </c>
      <c r="B42" s="20"/>
      <c r="C42" s="148" t="str" cm="1">
        <f t="array" aca="1" ref="C42" ca="1">IF(ISNUMBER($R42), INDIRECT("'B-"&amp;$R42&amp;"'!"&amp;C$24), "")</f>
        <v/>
      </c>
      <c r="D42" s="148" t="str" cm="1">
        <f t="array" aca="1" ref="D42" ca="1">IF(ISNUMBER($R42), INDIRECT("'B-"&amp;$R42&amp;"'!"&amp;D$24), "")</f>
        <v/>
      </c>
      <c r="E42" s="98" t="str" cm="1">
        <f t="array" aca="1" ref="E42" ca="1">IF(ISNUMBER($R42), INDIRECT("'B-"&amp;$R42&amp;"'!"&amp;E$24), "")</f>
        <v/>
      </c>
      <c r="F42" s="98" t="str" cm="1">
        <f t="array" aca="1" ref="F42" ca="1">IF(ISNUMBER($R42), INDIRECT("'B-"&amp;$R42&amp;"'!"&amp;F$24), "")</f>
        <v/>
      </c>
      <c r="G42" s="98" t="str" cm="1">
        <f t="array" aca="1" ref="G42" ca="1">IF(ISNUMBER($R42), INDIRECT("'B-"&amp;$R42&amp;"'!"&amp;G$24), "")</f>
        <v/>
      </c>
      <c r="H42" s="164" t="str" cm="1">
        <f t="array" aca="1" ref="H42" ca="1">IF(ISNUMBER($R42), INDIRECT("'B-"&amp;$R42&amp;"'!"&amp;H$24), "")</f>
        <v/>
      </c>
      <c r="I42" s="20"/>
      <c r="J42" s="97"/>
      <c r="K42" s="19"/>
      <c r="L42" s="8"/>
      <c r="M42" s="8"/>
      <c r="N42" s="8"/>
      <c r="O42" s="8"/>
      <c r="P42" s="173"/>
      <c r="Q42" s="174" t="str" cm="1">
        <f t="array" aca="1" ref="Q42" ca="1">IF(AND(INDIRECT("'B-"&amp;$A42&amp;"'!"&amp;C$24) &gt; 0, INDIRECT("'B-"&amp;$A42&amp;"'!"&amp;$J$24) = $K$36), $A42, "")</f>
        <v/>
      </c>
      <c r="R42" s="174"/>
      <c r="S42" s="173"/>
      <c r="T42" s="173"/>
      <c r="U42" s="173"/>
      <c r="V42" s="173"/>
      <c r="W42" s="173"/>
      <c r="X42" s="173"/>
      <c r="Y42" s="173"/>
    </row>
    <row r="43" spans="1:25" s="23" customFormat="1" ht="15" customHeight="1">
      <c r="A43" s="48">
        <v>3</v>
      </c>
      <c r="B43" s="20"/>
      <c r="C43" s="148" t="str" cm="1">
        <f t="array" aca="1" ref="C43" ca="1">IF(ISNUMBER($R43), INDIRECT("'B-"&amp;$R43&amp;"'!"&amp;C$24), "")</f>
        <v/>
      </c>
      <c r="D43" s="148" t="str" cm="1">
        <f t="array" aca="1" ref="D43" ca="1">IF(ISNUMBER($R43), INDIRECT("'B-"&amp;$R43&amp;"'!"&amp;D$24), "")</f>
        <v/>
      </c>
      <c r="E43" s="98" t="str" cm="1">
        <f t="array" aca="1" ref="E43" ca="1">IF(ISNUMBER($R43), INDIRECT("'B-"&amp;$R43&amp;"'!"&amp;E$24), "")</f>
        <v/>
      </c>
      <c r="F43" s="98" t="str" cm="1">
        <f t="array" aca="1" ref="F43" ca="1">IF(ISNUMBER($R43), INDIRECT("'B-"&amp;$R43&amp;"'!"&amp;F$24), "")</f>
        <v/>
      </c>
      <c r="G43" s="98" t="str" cm="1">
        <f t="array" aca="1" ref="G43" ca="1">IF(ISNUMBER($R43), INDIRECT("'B-"&amp;$R43&amp;"'!"&amp;G$24), "")</f>
        <v/>
      </c>
      <c r="H43" s="164" t="str" cm="1">
        <f t="array" aca="1" ref="H43" ca="1">IF(ISNUMBER($R43), INDIRECT("'B-"&amp;$R43&amp;"'!"&amp;H$24), "")</f>
        <v/>
      </c>
      <c r="I43" s="20"/>
      <c r="J43" s="97"/>
      <c r="K43" s="19"/>
      <c r="L43" s="8"/>
      <c r="M43" s="8"/>
      <c r="N43" s="8"/>
      <c r="O43" s="8"/>
      <c r="P43" s="173"/>
      <c r="Q43" s="174" t="str" cm="1">
        <f t="array" aca="1" ref="Q43" ca="1">IF(AND(INDIRECT("'B-"&amp;$A43&amp;"'!"&amp;C$24) &gt; 0, INDIRECT("'B-"&amp;$A43&amp;"'!"&amp;$J$24) = $K$36), $A43, "")</f>
        <v/>
      </c>
      <c r="R43" s="174"/>
      <c r="S43" s="173"/>
      <c r="T43" s="173"/>
      <c r="U43" s="173"/>
      <c r="V43" s="173"/>
      <c r="W43" s="173"/>
      <c r="X43" s="173"/>
      <c r="Y43" s="173"/>
    </row>
    <row r="44" spans="1:25" s="23" customFormat="1" ht="15" customHeight="1">
      <c r="A44" s="48">
        <v>4</v>
      </c>
      <c r="B44" s="20"/>
      <c r="C44" s="148" t="str" cm="1">
        <f t="array" aca="1" ref="C44" ca="1">IF(ISNUMBER($R44), INDIRECT("'B-"&amp;$R44&amp;"'!"&amp;C$24), "")</f>
        <v/>
      </c>
      <c r="D44" s="148" t="str" cm="1">
        <f t="array" aca="1" ref="D44" ca="1">IF(ISNUMBER($R44), INDIRECT("'B-"&amp;$R44&amp;"'!"&amp;D$24), "")</f>
        <v/>
      </c>
      <c r="E44" s="98" t="str" cm="1">
        <f t="array" aca="1" ref="E44" ca="1">IF(ISNUMBER($R44), INDIRECT("'B-"&amp;$R44&amp;"'!"&amp;E$24), "")</f>
        <v/>
      </c>
      <c r="F44" s="98" t="str" cm="1">
        <f t="array" aca="1" ref="F44" ca="1">IF(ISNUMBER($R44), INDIRECT("'B-"&amp;$R44&amp;"'!"&amp;F$24), "")</f>
        <v/>
      </c>
      <c r="G44" s="98" t="str" cm="1">
        <f t="array" aca="1" ref="G44" ca="1">IF(ISNUMBER($R44), INDIRECT("'B-"&amp;$R44&amp;"'!"&amp;G$24), "")</f>
        <v/>
      </c>
      <c r="H44" s="164" t="str" cm="1">
        <f t="array" aca="1" ref="H44" ca="1">IF(ISNUMBER($R44), INDIRECT("'B-"&amp;$R44&amp;"'!"&amp;H$24), "")</f>
        <v/>
      </c>
      <c r="I44" s="20"/>
      <c r="J44" s="97"/>
      <c r="K44" s="19"/>
      <c r="L44" s="8"/>
      <c r="M44" s="8"/>
      <c r="N44" s="8"/>
      <c r="O44" s="8"/>
      <c r="P44" s="173"/>
      <c r="Q44" s="174" t="str" cm="1">
        <f t="array" aca="1" ref="Q44" ca="1">IF(AND(INDIRECT("'B-"&amp;$A44&amp;"'!"&amp;C$24) &gt; 0, INDIRECT("'B-"&amp;$A44&amp;"'!"&amp;$J$24) = $K$36), $A44, "")</f>
        <v/>
      </c>
      <c r="R44" s="174"/>
      <c r="S44" s="173"/>
      <c r="T44" s="173"/>
      <c r="U44" s="173"/>
      <c r="V44" s="173"/>
      <c r="W44" s="173"/>
      <c r="X44" s="173"/>
      <c r="Y44" s="173"/>
    </row>
    <row r="45" spans="1:25" s="23" customFormat="1" ht="15" customHeight="1">
      <c r="A45" s="48">
        <v>5</v>
      </c>
      <c r="B45" s="20"/>
      <c r="C45" s="148" t="str" cm="1">
        <f t="array" aca="1" ref="C45" ca="1">IF(ISNUMBER($R45), INDIRECT("'B-"&amp;$R45&amp;"'!"&amp;C$24), "")</f>
        <v/>
      </c>
      <c r="D45" s="148" t="str" cm="1">
        <f t="array" aca="1" ref="D45" ca="1">IF(ISNUMBER($R45), INDIRECT("'B-"&amp;$R45&amp;"'!"&amp;D$24), "")</f>
        <v/>
      </c>
      <c r="E45" s="98" t="str" cm="1">
        <f t="array" aca="1" ref="E45" ca="1">IF(ISNUMBER($R45), INDIRECT("'B-"&amp;$R45&amp;"'!"&amp;E$24), "")</f>
        <v/>
      </c>
      <c r="F45" s="98" t="str" cm="1">
        <f t="array" aca="1" ref="F45" ca="1">IF(ISNUMBER($R45), INDIRECT("'B-"&amp;$R45&amp;"'!"&amp;F$24), "")</f>
        <v/>
      </c>
      <c r="G45" s="98" t="str" cm="1">
        <f t="array" aca="1" ref="G45" ca="1">IF(ISNUMBER($R45), INDIRECT("'B-"&amp;$R45&amp;"'!"&amp;G$24), "")</f>
        <v/>
      </c>
      <c r="H45" s="164" t="str" cm="1">
        <f t="array" aca="1" ref="H45" ca="1">IF(ISNUMBER($R45), INDIRECT("'B-"&amp;$R45&amp;"'!"&amp;H$24), "")</f>
        <v/>
      </c>
      <c r="I45" s="20"/>
      <c r="J45" s="97"/>
      <c r="K45" s="19"/>
      <c r="L45" s="8"/>
      <c r="M45" s="8"/>
      <c r="N45" s="8"/>
      <c r="O45" s="8"/>
      <c r="P45" s="173"/>
      <c r="Q45" s="174" t="str" cm="1">
        <f t="array" aca="1" ref="Q45" ca="1">IF(AND(INDIRECT("'B-"&amp;$A45&amp;"'!"&amp;C$24) &gt; 0, INDIRECT("'B-"&amp;$A45&amp;"'!"&amp;$J$24) = $K$36), $A45, "")</f>
        <v/>
      </c>
      <c r="R45" s="174"/>
      <c r="S45" s="173"/>
      <c r="T45" s="173"/>
      <c r="U45" s="173"/>
      <c r="V45" s="173"/>
      <c r="W45" s="173"/>
      <c r="X45" s="173"/>
      <c r="Y45" s="173"/>
    </row>
    <row r="46" spans="1:25" ht="20.100000000000001" customHeight="1">
      <c r="C46" s="285" t="str" cm="1">
        <f t="array" ref="C46">INDEX(Trad, J46, $J$2)</f>
        <v>Gesamt</v>
      </c>
      <c r="D46" s="285"/>
      <c r="E46" s="285"/>
      <c r="F46" s="286"/>
      <c r="G46" s="75">
        <f ca="1">SUM($G$41:$G$45)</f>
        <v>0</v>
      </c>
      <c r="H46" s="75">
        <f ca="1">SUM($H$41:$H$45)</f>
        <v>0</v>
      </c>
      <c r="J46" s="96">
        <v>23</v>
      </c>
    </row>
    <row r="47" spans="1:25" ht="13.8"/>
    <row r="48" spans="1:25" ht="13.8"/>
    <row r="49" ht="13.8"/>
    <row r="50" ht="13.8"/>
    <row r="51" ht="13.8"/>
    <row r="52" ht="13.8"/>
    <row r="53" ht="13.8"/>
    <row r="54" ht="13.8"/>
    <row r="55" ht="13.8"/>
    <row r="56" ht="13.8" hidden="1"/>
    <row r="57" ht="13.8" hidden="1"/>
    <row r="58" ht="13.95" hidden="1" customHeight="1"/>
    <row r="59" ht="13.95" hidden="1" customHeight="1"/>
    <row r="60" ht="13.95" hidden="1" customHeight="1"/>
    <row r="61" ht="13.95" hidden="1" customHeight="1"/>
    <row r="62" ht="13.95" hidden="1" customHeight="1"/>
    <row r="63" ht="13.95" hidden="1" customHeight="1"/>
    <row r="64" ht="13.95" hidden="1" customHeight="1"/>
    <row r="65" ht="13.95" hidden="1" customHeight="1"/>
    <row r="66" ht="13.95" hidden="1" customHeight="1"/>
    <row r="67" ht="13.95" hidden="1" customHeight="1"/>
    <row r="68" ht="13.95" hidden="1" customHeight="1"/>
    <row r="69" ht="13.95" hidden="1" customHeight="1"/>
    <row r="70" ht="13.95" hidden="1" customHeight="1"/>
    <row r="71" ht="13.95" hidden="1" customHeight="1"/>
    <row r="72" ht="13.95" hidden="1" customHeight="1"/>
    <row r="73" ht="13.95" hidden="1" customHeight="1"/>
    <row r="74" ht="13.95" hidden="1" customHeight="1"/>
    <row r="75" ht="13.95" hidden="1" customHeight="1"/>
    <row r="76" ht="13.95" hidden="1" customHeight="1"/>
    <row r="77" ht="13.95" hidden="1" customHeight="1"/>
    <row r="78" ht="13.95" hidden="1" customHeight="1"/>
    <row r="79" ht="13.95" hidden="1" customHeight="1"/>
    <row r="80" ht="13.95" hidden="1" customHeight="1"/>
    <row r="81" ht="13.95" hidden="1" customHeight="1"/>
    <row r="82" ht="13.95" hidden="1" customHeight="1"/>
    <row r="83" ht="13.95" hidden="1" customHeight="1"/>
    <row r="84" ht="13.95" hidden="1" customHeight="1"/>
    <row r="85" ht="13.95" hidden="1" customHeight="1"/>
    <row r="86" ht="13.95" hidden="1" customHeight="1"/>
    <row r="87" ht="13.95" hidden="1" customHeight="1"/>
    <row r="88" ht="13.95" hidden="1" customHeight="1"/>
    <row r="89" ht="13.95" hidden="1" customHeight="1"/>
    <row r="90" ht="13.95" hidden="1" customHeight="1"/>
    <row r="91" ht="13.95" hidden="1" customHeight="1"/>
  </sheetData>
  <sheetProtection algorithmName="SHA-512" hashValue="h2uiO6bSfOOsF9BRRGEMqV9RmLl5YC5iOcjZSzI6w2aaN0i+w9oWmrkuxgxt21QTG8FyXPuaY5HQeZW9XRL7Kg==" saltValue="6jbgpJARZ4KAwH4jaKKAXg==" spinCount="100000" sheet="1" objects="1" scenarios="1"/>
  <mergeCells count="33">
    <mergeCell ref="C11:D11"/>
    <mergeCell ref="F11:H11"/>
    <mergeCell ref="C6:D6"/>
    <mergeCell ref="E6:H6"/>
    <mergeCell ref="C20:H20"/>
    <mergeCell ref="C19:D19"/>
    <mergeCell ref="C10:D10"/>
    <mergeCell ref="F10:H10"/>
    <mergeCell ref="E19:F19"/>
    <mergeCell ref="G19:H19"/>
    <mergeCell ref="C7:D7"/>
    <mergeCell ref="C8:D8"/>
    <mergeCell ref="F8:H8"/>
    <mergeCell ref="E7:G7"/>
    <mergeCell ref="F9:H9"/>
    <mergeCell ref="C9:D9"/>
    <mergeCell ref="C22:D22"/>
    <mergeCell ref="E22:H22"/>
    <mergeCell ref="C21:D21"/>
    <mergeCell ref="E21:F21"/>
    <mergeCell ref="G21:H21"/>
    <mergeCell ref="C46:F46"/>
    <mergeCell ref="C34:F34"/>
    <mergeCell ref="C27:C28"/>
    <mergeCell ref="D27:D28"/>
    <mergeCell ref="C39:C40"/>
    <mergeCell ref="D39:D40"/>
    <mergeCell ref="C14:D14"/>
    <mergeCell ref="E14:H14"/>
    <mergeCell ref="C16:D16"/>
    <mergeCell ref="F16:H16"/>
    <mergeCell ref="C15:D15"/>
    <mergeCell ref="E15:H15"/>
  </mergeCells>
  <conditionalFormatting sqref="E16">
    <cfRule type="expression" dxfId="48" priority="1">
      <formula>NOT(ISBLANK(E16))</formula>
    </cfRule>
  </conditionalFormatting>
  <conditionalFormatting sqref="E6:H7 E8">
    <cfRule type="expression" dxfId="47" priority="9">
      <formula>NOT(ISBLANK(E6))</formula>
    </cfRule>
  </conditionalFormatting>
  <conditionalFormatting sqref="E14:H15">
    <cfRule type="expression" dxfId="46" priority="2">
      <formula>NOT(ISBLANK(E14))</formula>
    </cfRule>
  </conditionalFormatting>
  <conditionalFormatting sqref="F9:F11">
    <cfRule type="expression" dxfId="45" priority="3">
      <formula>NOT(ISBLANK(F9))</formula>
    </cfRule>
  </conditionalFormatting>
  <dataValidations count="3">
    <dataValidation type="textLength" allowBlank="1" showInputMessage="1" showErrorMessage="1" sqref="F8 E6:E7 F6:H6 F16 E14:H15" xr:uid="{70933ED0-9DFB-43E5-AA1A-C60444670700}">
      <formula1>0</formula1>
      <formula2>50</formula2>
    </dataValidation>
    <dataValidation type="decimal" allowBlank="1" showInputMessage="1" showErrorMessage="1" sqref="F11:H11" xr:uid="{4F735D9E-DD77-409C-8D2B-A797BB80A01A}">
      <formula1>20</formula1>
      <formula2>40</formula2>
    </dataValidation>
    <dataValidation type="list" allowBlank="1" showInputMessage="1" showErrorMessage="1" sqref="E8 E16" xr:uid="{DFD2BB55-FB49-415C-B259-CD063F5F758F}">
      <formula1>PLZ</formula1>
    </dataValidation>
  </dataValidations>
  <pageMargins left="0.7" right="0.7" top="0.75" bottom="0.75" header="0.3" footer="0.3"/>
  <pageSetup paperSize="9" orientation="portrait" r:id="rId1"/>
  <customProperties>
    <customPr name="_pios_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863A4DA-BE5B-49F5-9E86-1F5AC3E9F83C}">
          <x14:formula1>
            <xm:f>BINa!$A$2:$A$33</xm:f>
          </x14:formula1>
          <xm:sqref>F9:H9</xm:sqref>
        </x14:dataValidation>
        <x14:dataValidation type="list" allowBlank="1" showInputMessage="1" showErrorMessage="1" xr:uid="{1E614624-B5D2-46AC-AEB8-07576362E289}">
          <x14:formula1>
            <xm:f>BINw!$A$29:$A$30</xm:f>
          </x14:formula1>
          <xm:sqref>F10:H10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FBA0-27F7-4DDA-810B-B0EC190F1B19}">
  <dimension ref="A1:U114"/>
  <sheetViews>
    <sheetView zoomScaleNormal="100" workbookViewId="0">
      <selection activeCell="C6" sqref="C6:F6"/>
    </sheetView>
  </sheetViews>
  <sheetFormatPr defaultColWidth="0" defaultRowHeight="15" customHeight="1" zeroHeight="1"/>
  <cols>
    <col min="1" max="1" width="5.6640625" style="44" customWidth="1"/>
    <col min="2" max="2" width="37.6640625" style="5" customWidth="1"/>
    <col min="3" max="6" width="13.33203125" style="39" customWidth="1"/>
    <col min="7" max="7" width="5.6640625" style="39" customWidth="1"/>
    <col min="8" max="8" width="14.109375" style="93" hidden="1" customWidth="1"/>
    <col min="9" max="13" width="14.109375" style="38" hidden="1" customWidth="1"/>
    <col min="14" max="21" width="14.109375" style="47" hidden="1" customWidth="1"/>
    <col min="22" max="16384" width="14.109375" style="39" hidden="1"/>
  </cols>
  <sheetData>
    <row r="1" spans="1:21" s="5" customFormat="1" ht="24.9" customHeight="1">
      <c r="A1" s="33"/>
      <c r="B1" s="3"/>
      <c r="C1" s="3"/>
      <c r="D1" s="3"/>
      <c r="E1" s="3"/>
      <c r="F1" s="244" t="s">
        <v>4847</v>
      </c>
      <c r="G1" s="244" t="s">
        <v>4868</v>
      </c>
      <c r="H1" s="234" t="s">
        <v>10</v>
      </c>
      <c r="I1" s="42" t="s">
        <v>4701</v>
      </c>
      <c r="J1" s="102" t="s">
        <v>4602</v>
      </c>
      <c r="K1" s="102" t="s">
        <v>4908</v>
      </c>
      <c r="L1" s="102" t="s">
        <v>5088</v>
      </c>
      <c r="M1" s="102"/>
      <c r="N1" s="45"/>
      <c r="O1" s="45"/>
      <c r="P1" s="45"/>
      <c r="Q1" s="45"/>
      <c r="R1" s="45"/>
      <c r="S1" s="45"/>
      <c r="T1" s="45"/>
      <c r="U1" s="45"/>
    </row>
    <row r="2" spans="1:21" s="5" customFormat="1" ht="24.9" customHeight="1">
      <c r="A2" s="33"/>
      <c r="B2" s="3"/>
      <c r="C2" s="3"/>
      <c r="D2" s="3"/>
      <c r="E2" s="3"/>
      <c r="F2" s="3"/>
      <c r="G2" s="3"/>
      <c r="H2" s="234">
        <f>A!$J$2</f>
        <v>1</v>
      </c>
      <c r="I2" s="4"/>
      <c r="J2" s="4"/>
      <c r="K2" s="4"/>
      <c r="L2" s="4"/>
      <c r="M2" s="4"/>
      <c r="N2" s="45"/>
      <c r="O2" s="45"/>
      <c r="P2" s="45"/>
      <c r="Q2" s="45"/>
      <c r="R2" s="45"/>
      <c r="S2" s="45"/>
      <c r="T2" s="45"/>
      <c r="U2" s="45"/>
    </row>
    <row r="3" spans="1:21" s="5" customFormat="1" ht="24.9" customHeight="1" thickBot="1">
      <c r="A3" s="33"/>
      <c r="B3" s="61" t="str" cm="1">
        <f t="array" ref="B3">INDEX(Trad, H3, $H$2)&amp;": "&amp;C7</f>
        <v xml:space="preserve">Kältemaschine: </v>
      </c>
      <c r="C3" s="15"/>
      <c r="D3" s="15"/>
      <c r="E3" s="15"/>
      <c r="F3" s="15"/>
      <c r="G3" s="3"/>
      <c r="H3" s="91">
        <v>70</v>
      </c>
      <c r="I3" s="4"/>
      <c r="J3" s="4"/>
      <c r="K3" s="4"/>
      <c r="L3" s="35"/>
      <c r="M3" s="35"/>
      <c r="N3" s="46"/>
      <c r="O3" s="46"/>
      <c r="P3" s="46"/>
      <c r="Q3" s="46"/>
      <c r="R3" s="46"/>
      <c r="S3" s="46"/>
      <c r="T3" s="46"/>
      <c r="U3" s="46"/>
    </row>
    <row r="4" spans="1:21" s="5" customFormat="1" ht="24.9" customHeight="1">
      <c r="A4" s="33"/>
      <c r="B4" s="313"/>
      <c r="C4" s="313"/>
      <c r="D4" s="313"/>
      <c r="E4" s="313"/>
      <c r="F4" s="313"/>
      <c r="G4" s="3"/>
      <c r="H4" s="92"/>
      <c r="I4" s="4"/>
      <c r="J4" s="4"/>
      <c r="K4" s="4"/>
      <c r="L4" s="35"/>
      <c r="M4" s="35"/>
      <c r="N4" s="45"/>
      <c r="O4" s="45"/>
      <c r="P4" s="45"/>
      <c r="Q4" s="45"/>
      <c r="R4" s="45"/>
      <c r="S4" s="45"/>
      <c r="T4" s="45"/>
      <c r="U4" s="45"/>
    </row>
    <row r="5" spans="1:21" s="5" customFormat="1" ht="24.9" customHeight="1">
      <c r="A5" s="33"/>
      <c r="B5" s="9" t="str" cm="1">
        <f t="array" ref="B5">INDEX(Trad, H5, $H$2)</f>
        <v>Allgemeine Angaben</v>
      </c>
      <c r="C5" s="3"/>
      <c r="D5" s="3"/>
      <c r="E5" s="3"/>
      <c r="F5" s="3"/>
      <c r="G5" s="3"/>
      <c r="H5" s="91">
        <v>71</v>
      </c>
      <c r="I5" s="4"/>
      <c r="J5" s="4"/>
      <c r="K5" s="4"/>
      <c r="L5" s="35"/>
      <c r="M5" s="35"/>
      <c r="N5" s="45"/>
      <c r="O5" s="45"/>
      <c r="P5" s="45"/>
      <c r="Q5" s="45"/>
      <c r="R5" s="45"/>
      <c r="S5" s="45"/>
      <c r="T5" s="45"/>
      <c r="U5" s="45"/>
    </row>
    <row r="6" spans="1:21" ht="15" customHeight="1">
      <c r="A6" s="36"/>
      <c r="B6" s="148" t="str" cm="1">
        <f t="array" ref="B6">INDEX(Trad, H6, $H$2)</f>
        <v>Zustand</v>
      </c>
      <c r="C6" s="308"/>
      <c r="D6" s="308"/>
      <c r="E6" s="308"/>
      <c r="F6" s="309"/>
      <c r="G6" s="37"/>
      <c r="H6" s="93">
        <v>97</v>
      </c>
      <c r="I6" s="104" t="s">
        <v>4608</v>
      </c>
      <c r="J6" s="34">
        <f ca="1">IFERROR(MATCH(C6, INDIRECT(I6), 0), 0)</f>
        <v>0</v>
      </c>
      <c r="K6" s="95"/>
      <c r="L6" s="41"/>
      <c r="N6" s="45"/>
      <c r="O6" s="45"/>
      <c r="P6" s="45"/>
      <c r="Q6" s="45"/>
      <c r="R6" s="45"/>
      <c r="S6" s="45"/>
      <c r="T6" s="45"/>
      <c r="U6" s="45"/>
    </row>
    <row r="7" spans="1:21" ht="15" customHeight="1">
      <c r="A7" s="36"/>
      <c r="B7" s="148" t="str" cm="1">
        <f t="array" ref="B7">INDEX(Trad, H7, $H$2)</f>
        <v>Name (Marke, Modell)</v>
      </c>
      <c r="C7" s="314"/>
      <c r="D7" s="314"/>
      <c r="E7" s="314"/>
      <c r="F7" s="315"/>
      <c r="G7" s="37"/>
      <c r="H7" s="93">
        <v>72</v>
      </c>
      <c r="I7" s="105" t="s">
        <v>3</v>
      </c>
      <c r="J7" s="38" t="s">
        <v>3</v>
      </c>
      <c r="K7" s="43"/>
      <c r="L7" s="80"/>
      <c r="M7" s="80"/>
      <c r="N7" s="45"/>
      <c r="O7" s="45"/>
      <c r="P7" s="45"/>
      <c r="Q7" s="45"/>
      <c r="U7" s="45"/>
    </row>
    <row r="8" spans="1:21" ht="15" customHeight="1">
      <c r="A8" s="36"/>
      <c r="B8" s="148" t="str" cm="1">
        <f t="array" ref="B8">INDEX(Trad, H8, $H$2)</f>
        <v>Nennkälteleistung (kW)</v>
      </c>
      <c r="C8" s="316"/>
      <c r="D8" s="316"/>
      <c r="E8" s="316"/>
      <c r="F8" s="317"/>
      <c r="G8" s="37"/>
      <c r="H8" s="93">
        <v>74</v>
      </c>
      <c r="I8" s="107" t="s">
        <v>3</v>
      </c>
      <c r="J8" s="41" t="s">
        <v>3</v>
      </c>
      <c r="K8" s="103"/>
      <c r="L8" s="41"/>
      <c r="M8" s="41"/>
      <c r="N8" s="150" t="s">
        <v>4764</v>
      </c>
      <c r="O8" s="151">
        <f>C8</f>
        <v>0</v>
      </c>
      <c r="P8" s="45"/>
      <c r="Q8" s="45"/>
      <c r="U8" s="45"/>
    </row>
    <row r="9" spans="1:21" ht="15" customHeight="1">
      <c r="A9" s="36"/>
      <c r="B9" s="148" t="str" cm="1">
        <f t="array" ref="B9">INDEX(Trad, H9, $H$2)</f>
        <v>Baujahr</v>
      </c>
      <c r="C9" s="308"/>
      <c r="D9" s="308"/>
      <c r="E9" s="308"/>
      <c r="F9" s="309"/>
      <c r="G9" s="37"/>
      <c r="H9" s="93">
        <v>75</v>
      </c>
      <c r="I9" s="107" t="s">
        <v>3</v>
      </c>
      <c r="J9" s="41" t="s">
        <v>3</v>
      </c>
      <c r="K9" s="43"/>
      <c r="N9" s="150" t="s">
        <v>4809</v>
      </c>
      <c r="O9" s="149">
        <f>C9</f>
        <v>0</v>
      </c>
    </row>
    <row r="10" spans="1:21" ht="15" customHeight="1">
      <c r="A10" s="36"/>
      <c r="B10" s="189" t="s">
        <v>4635</v>
      </c>
      <c r="C10" s="308"/>
      <c r="D10" s="308"/>
      <c r="E10" s="308"/>
      <c r="F10" s="309"/>
      <c r="G10" s="37"/>
      <c r="H10" s="93" t="s">
        <v>3</v>
      </c>
      <c r="I10" s="106" t="s">
        <v>4884</v>
      </c>
      <c r="J10" s="34">
        <f ca="1">IFERROR(MATCH(C10, INDEX(INDIRECT(I10),,1), 0), 0)</f>
        <v>0</v>
      </c>
      <c r="K10" s="95"/>
      <c r="L10" s="41"/>
      <c r="M10" s="41"/>
      <c r="N10" s="150" t="s">
        <v>4756</v>
      </c>
      <c r="O10" s="149" t="e" cm="1">
        <f t="array" aca="1" ref="O10" ca="1">IF(J10&gt;0, INDEX(INDIRECT(I10), J10, 5), NA())</f>
        <v>#N/A</v>
      </c>
    </row>
    <row r="11" spans="1:21" ht="30" customHeight="1">
      <c r="A11" s="36"/>
      <c r="B11" s="100" t="str" cm="1">
        <f t="array" ref="B11">INDEX(Trad, H11, $H$2)</f>
        <v>Kompression und Expansion</v>
      </c>
      <c r="C11" s="163" t="str" cm="1">
        <f t="array" ref="C11">INDEX(Trad, I11, $H$2)</f>
        <v>Standardwert</v>
      </c>
      <c r="D11" s="36"/>
      <c r="E11" s="36"/>
      <c r="F11" s="36"/>
      <c r="G11" s="37"/>
      <c r="H11" s="93">
        <v>98</v>
      </c>
      <c r="I11" s="93">
        <v>105</v>
      </c>
      <c r="J11" s="93"/>
      <c r="K11" s="93"/>
      <c r="L11" s="93"/>
      <c r="M11" s="93"/>
    </row>
    <row r="12" spans="1:21" ht="15" customHeight="1">
      <c r="A12" s="36"/>
      <c r="B12" s="148" t="str" cm="1">
        <f t="array" ref="B12">INDEX(Trad, H12, $H$2)</f>
        <v>Expansionsventil, Standard oder Eingabe</v>
      </c>
      <c r="C12" s="310" t="str" cm="1">
        <f t="array" aca="1" ref="C12" ca="1">IF(K12&gt;0, INDEX(INDIRECT(I12), K12,1), "")</f>
        <v/>
      </c>
      <c r="D12" s="311"/>
      <c r="E12" s="309"/>
      <c r="F12" s="312"/>
      <c r="G12" s="37"/>
      <c r="H12" s="93">
        <v>82</v>
      </c>
      <c r="I12" s="56" t="s">
        <v>4597</v>
      </c>
      <c r="J12" s="34" t="e">
        <f ca="1">MATCH(IF(ISBLANK(E12), C12, E12), INDEX(INDIRECT(I12),,1), 0)</f>
        <v>#N/A</v>
      </c>
      <c r="K12" s="34">
        <f>IF($O$9&gt;0, IF($O$9="&lt; 1995", 1, 2), 0)</f>
        <v>0</v>
      </c>
      <c r="L12" s="41"/>
      <c r="M12" s="41"/>
      <c r="O12" s="149" t="e" cm="1">
        <f t="array" aca="1" ref="O12" ca="1">INDEX(INDIRECT(I12), J12, 5)</f>
        <v>#N/A</v>
      </c>
    </row>
    <row r="13" spans="1:21" ht="15" customHeight="1">
      <c r="A13" s="36"/>
      <c r="B13" s="148" t="str" cm="1">
        <f t="array" ref="B13">INDEX(Trad, H13, $H$2)</f>
        <v>Verdichter, Standard oder Eingabe</v>
      </c>
      <c r="C13" s="310" t="str" cm="1">
        <f t="array" aca="1" ref="C13" ca="1">IF(K13&gt;0, INDEX(INDIRECT(I13), K13,1), "")</f>
        <v/>
      </c>
      <c r="D13" s="311"/>
      <c r="E13" s="309"/>
      <c r="F13" s="312"/>
      <c r="G13" s="37"/>
      <c r="H13" s="93">
        <v>83</v>
      </c>
      <c r="I13" s="56" t="s">
        <v>4600</v>
      </c>
      <c r="J13" s="34" t="e">
        <f ca="1">MATCH(IF(ISBLANK(E13), C13, E13), INDEX(INDIRECT(I13),,1), 0)</f>
        <v>#N/A</v>
      </c>
      <c r="K13" s="34">
        <f>IF($O$9&gt;0, 3, 0)</f>
        <v>0</v>
      </c>
      <c r="L13" s="41"/>
      <c r="M13" s="41"/>
      <c r="O13" s="149" t="e" cm="1">
        <f t="array" aca="1" ref="O13" ca="1">INDEX(INDIRECT(I13), J13, 5)</f>
        <v>#N/A</v>
      </c>
    </row>
    <row r="14" spans="1:21" ht="30" customHeight="1">
      <c r="A14" s="36"/>
      <c r="B14" s="100" t="str" cm="1">
        <f t="array" ref="B14">INDEX(Trad, H14, $H$2)</f>
        <v>Verdampfer</v>
      </c>
      <c r="C14" s="163" t="str" cm="1">
        <f t="array" ref="C14">INDEX(Trad, I14, $H$2)</f>
        <v>Standardwert</v>
      </c>
      <c r="D14" s="36"/>
      <c r="E14" s="36"/>
      <c r="F14" s="36"/>
      <c r="G14" s="37"/>
      <c r="H14" s="93">
        <v>92</v>
      </c>
      <c r="I14" s="93">
        <v>105</v>
      </c>
      <c r="J14" s="93"/>
      <c r="K14" s="93"/>
      <c r="L14" s="93"/>
      <c r="M14" s="93"/>
      <c r="O14" s="160" t="s">
        <v>4751</v>
      </c>
      <c r="P14" s="160" t="s">
        <v>4928</v>
      </c>
      <c r="Q14" s="160" t="s">
        <v>4929</v>
      </c>
    </row>
    <row r="15" spans="1:21" ht="15" customHeight="1">
      <c r="A15" s="36"/>
      <c r="B15" s="148" t="str" cm="1">
        <f t="array" ref="B15">INDEX(Trad, H15, $H$2)</f>
        <v>Übertragungsmedium</v>
      </c>
      <c r="C15" s="308"/>
      <c r="D15" s="308"/>
      <c r="E15" s="308"/>
      <c r="F15" s="309"/>
      <c r="G15" s="37"/>
      <c r="H15" s="93">
        <v>107</v>
      </c>
      <c r="I15" s="56" t="s">
        <v>4905</v>
      </c>
      <c r="J15" s="34">
        <f ca="1">IFERROR(MATCH(C15, INDEX(INDIRECT(I15),,1), 0), 0)</f>
        <v>0</v>
      </c>
      <c r="K15" s="34"/>
      <c r="L15" s="81"/>
      <c r="M15" s="81"/>
      <c r="N15" s="150"/>
      <c r="O15" s="149" t="str" cm="1">
        <f t="array" aca="1" ref="O15" ca="1">IF(J15&gt;0, INDEX(INDIRECT($I15), $J15, 5), "-")</f>
        <v>-</v>
      </c>
      <c r="P15" s="192" t="str" cm="1">
        <f t="array" aca="1" ref="P15:P17" ca="1">_xlfn._xlws.FILTER(INDEX(INDIRECT(I16),,1), INDEX(INDIRECT(I16),,5)=Q15)</f>
        <v>Platten</v>
      </c>
      <c r="Q15" s="165" t="b">
        <f ca="1">IF(J15=1, TRUE, FALSE)</f>
        <v>0</v>
      </c>
    </row>
    <row r="16" spans="1:21" ht="15" customHeight="1">
      <c r="A16" s="36"/>
      <c r="B16" s="148" t="str" cm="1">
        <f t="array" ref="B16">INDEX(Trad, H16, $H$2)</f>
        <v>Typ</v>
      </c>
      <c r="C16" s="308"/>
      <c r="D16" s="308"/>
      <c r="E16" s="308"/>
      <c r="F16" s="309"/>
      <c r="G16" s="37"/>
      <c r="H16" s="93">
        <v>79</v>
      </c>
      <c r="I16" s="56" t="s">
        <v>4605</v>
      </c>
      <c r="J16" s="34">
        <f ca="1">IFERROR(MATCH($C16, INDEX(INDIRECT(I16),,1), 0), 0)</f>
        <v>0</v>
      </c>
      <c r="K16" s="34"/>
      <c r="L16" s="81"/>
      <c r="M16" s="81"/>
      <c r="N16" s="150"/>
      <c r="O16" s="150"/>
      <c r="P16" s="192" t="str">
        <f ca="1"/>
        <v>Rohrbündel</v>
      </c>
    </row>
    <row r="17" spans="1:21" ht="15" customHeight="1">
      <c r="A17" s="36"/>
      <c r="B17" s="148" t="str" cm="1">
        <f t="array" ref="B17">INDEX(Trad, H17, $H$2)</f>
        <v>∆T, Standard oder Eingabe (K)**</v>
      </c>
      <c r="C17" s="310" t="str" cm="1">
        <f t="array" aca="1" ref="C17" ca="1">IF(J17&gt;0, INDEX(INDIRECT(I17), J17, 7), "")</f>
        <v/>
      </c>
      <c r="D17" s="311"/>
      <c r="E17" s="318"/>
      <c r="F17" s="319"/>
      <c r="G17" s="37"/>
      <c r="H17" s="93">
        <v>94</v>
      </c>
      <c r="I17" s="245" t="str">
        <f>I16</f>
        <v>KM_Verdampfer</v>
      </c>
      <c r="J17" s="246">
        <f ca="1">J16</f>
        <v>0</v>
      </c>
      <c r="K17" s="34"/>
      <c r="L17" s="81"/>
      <c r="M17" s="81"/>
      <c r="O17" s="149" t="str">
        <f ca="1">IF(ISBLANK(E17), C17, E17)</f>
        <v/>
      </c>
      <c r="P17" s="192" t="str">
        <f ca="1"/>
        <v>Nicht bekannt</v>
      </c>
    </row>
    <row r="18" spans="1:21" ht="15" customHeight="1">
      <c r="A18" s="36"/>
      <c r="B18" s="148" t="str" cm="1">
        <f t="array" ref="B18">INDEX(Trad, H18, $H$2)</f>
        <v>Regelung der Ventilatoren, Standard oder Eingabe</v>
      </c>
      <c r="C18" s="310" t="str" cm="1">
        <f t="array" aca="1" ref="C18" ca="1">IF(K18&gt;0, INDEX(INDIRECT(I18), K18,1), "")</f>
        <v/>
      </c>
      <c r="D18" s="311"/>
      <c r="E18" s="309"/>
      <c r="F18" s="312"/>
      <c r="G18" s="37"/>
      <c r="H18" s="93">
        <v>84</v>
      </c>
      <c r="I18" s="56" t="s">
        <v>4601</v>
      </c>
      <c r="J18" s="34" t="e">
        <f ca="1">MATCH(IF(ISBLANK(E18), C18, E18), INDEX(INDIRECT(I18),,1), 0)</f>
        <v>#N/A</v>
      </c>
      <c r="K18" s="34">
        <f>IF($O$9&gt;0, IF($O$9="&gt; 2005", 2, 1), 0)</f>
        <v>0</v>
      </c>
      <c r="L18" s="41"/>
      <c r="M18" s="41"/>
      <c r="O18" s="149" t="e" cm="1">
        <f t="array" aca="1" ref="O18" ca="1">INDEX(INDIRECT(I18), J18, 5)</f>
        <v>#N/A</v>
      </c>
    </row>
    <row r="19" spans="1:21" ht="15" customHeight="1">
      <c r="A19" s="36"/>
      <c r="B19" s="320" t="str" cm="1">
        <f t="array" aca="1" ref="B19" ca="1">IF($J19&gt;0, INDEX(INDIRECT($I19), $J19, 8), "")</f>
        <v/>
      </c>
      <c r="C19" s="320"/>
      <c r="D19" s="320"/>
      <c r="E19" s="320"/>
      <c r="F19" s="320"/>
      <c r="G19" s="37"/>
      <c r="I19" s="245" t="str">
        <f>I16</f>
        <v>KM_Verdampfer</v>
      </c>
      <c r="J19" s="246">
        <f ca="1">J16</f>
        <v>0</v>
      </c>
      <c r="K19" s="34"/>
      <c r="L19" s="41"/>
      <c r="M19" s="41"/>
    </row>
    <row r="20" spans="1:21" ht="20.100000000000001" customHeight="1">
      <c r="A20" s="36"/>
      <c r="B20" s="100" t="str" cm="1">
        <f t="array" ref="B20">INDEX(Trad, H20, $H$2)</f>
        <v>Verflüssiger</v>
      </c>
      <c r="C20" s="163" t="str" cm="1">
        <f t="array" ref="C20">INDEX(Trad, I20, $H$2)</f>
        <v>Standardwert</v>
      </c>
      <c r="D20" s="36"/>
      <c r="E20" s="36"/>
      <c r="F20" s="36"/>
      <c r="G20" s="37"/>
      <c r="H20" s="93">
        <v>91</v>
      </c>
      <c r="I20" s="93">
        <v>105</v>
      </c>
      <c r="J20" s="93"/>
      <c r="K20" s="93"/>
      <c r="L20" s="93"/>
      <c r="M20" s="93"/>
      <c r="O20" s="160" t="s">
        <v>4750</v>
      </c>
      <c r="P20" s="160" t="s">
        <v>4928</v>
      </c>
      <c r="Q20" s="160" t="s">
        <v>4929</v>
      </c>
    </row>
    <row r="21" spans="1:21" ht="15" customHeight="1">
      <c r="A21" s="36"/>
      <c r="B21" s="148" t="str" cm="1">
        <f t="array" ref="B21">INDEX(Trad, H21, $H$2)</f>
        <v>Übertragungsmedium</v>
      </c>
      <c r="C21" s="309"/>
      <c r="D21" s="312"/>
      <c r="E21" s="312"/>
      <c r="F21" s="312"/>
      <c r="G21" s="37"/>
      <c r="H21" s="93">
        <v>107</v>
      </c>
      <c r="I21" s="56" t="s">
        <v>4905</v>
      </c>
      <c r="J21" s="34">
        <f ca="1">IFERROR(MATCH($C21, INDEX(INDIRECT(I21),,1), 0), 0)</f>
        <v>0</v>
      </c>
      <c r="K21" s="34"/>
      <c r="L21" s="81"/>
      <c r="M21" s="81"/>
      <c r="N21" s="150"/>
      <c r="O21" s="149" t="str" cm="1">
        <f t="array" aca="1" ref="O21" ca="1">IF(J21&gt;0, INDEX(INDIRECT($I21), $J21, 5), "-")</f>
        <v>-</v>
      </c>
      <c r="P21" s="192" t="str" cm="1">
        <f t="array" aca="1" ref="P21:P23" ca="1">_xlfn._xlws.FILTER(INDEX(INDIRECT(I22),,1), INDEX(INDIRECT(I22),,5)=Q21)</f>
        <v>Platten</v>
      </c>
      <c r="Q21" s="165" t="b">
        <f ca="1">IF(J21=1, TRUE, FALSE)</f>
        <v>0</v>
      </c>
    </row>
    <row r="22" spans="1:21" ht="15" customHeight="1">
      <c r="A22" s="36"/>
      <c r="B22" s="148" t="str" cm="1">
        <f t="array" ref="B22">INDEX(Trad, H22, $H$2)</f>
        <v>Typ</v>
      </c>
      <c r="C22" s="308"/>
      <c r="D22" s="308"/>
      <c r="E22" s="308"/>
      <c r="F22" s="309"/>
      <c r="G22" s="37"/>
      <c r="H22" s="93">
        <v>79</v>
      </c>
      <c r="I22" s="56" t="s">
        <v>4926</v>
      </c>
      <c r="J22" s="34">
        <f ca="1">IFERROR(MATCH($C22, INDEX(INDIRECT(I22),,1), 0), 0)</f>
        <v>0</v>
      </c>
      <c r="K22" s="34"/>
      <c r="L22" s="81"/>
      <c r="M22" s="81"/>
      <c r="P22" s="192" t="str">
        <f ca="1"/>
        <v>Rohrbündel</v>
      </c>
    </row>
    <row r="23" spans="1:21" ht="15" customHeight="1">
      <c r="A23" s="36"/>
      <c r="B23" s="148" t="str" cm="1">
        <f t="array" ref="B23">INDEX(Trad, H23, $H$2)</f>
        <v>∆T, Standard oder Eingabe (K)*</v>
      </c>
      <c r="C23" s="310" t="str" cm="1">
        <f t="array" aca="1" ref="C23" ca="1">IF(J22&gt;0, INDEX(INDIRECT(I22), J22, 7), "")</f>
        <v/>
      </c>
      <c r="D23" s="311"/>
      <c r="E23" s="318"/>
      <c r="F23" s="319"/>
      <c r="G23" s="37"/>
      <c r="H23" s="93">
        <v>109</v>
      </c>
      <c r="I23" s="245" t="str">
        <f>I22</f>
        <v>KM_Verflüssiger</v>
      </c>
      <c r="J23" s="246">
        <f ca="1">J22</f>
        <v>0</v>
      </c>
      <c r="K23" s="34"/>
      <c r="L23" s="81"/>
      <c r="M23" s="81"/>
      <c r="O23" s="149" t="str">
        <f ca="1">IF(ISBLANK(E23), C23, E23)</f>
        <v/>
      </c>
      <c r="P23" s="192" t="str">
        <f ca="1"/>
        <v>Nicht bekannt</v>
      </c>
    </row>
    <row r="24" spans="1:21" ht="15" customHeight="1">
      <c r="A24" s="36"/>
      <c r="B24" s="148" t="str" cm="1">
        <f t="array" ref="B24">INDEX(Trad, H24, $H$2)</f>
        <v>Regelung der Ventilatoren, Standard oder Eingabe</v>
      </c>
      <c r="C24" s="310" t="str" cm="1">
        <f t="array" aca="1" ref="C24" ca="1">IF(K24&gt;0, INDEX(INDIRECT(I24), K24,1), "")</f>
        <v/>
      </c>
      <c r="D24" s="311"/>
      <c r="E24" s="309"/>
      <c r="F24" s="312"/>
      <c r="G24" s="37"/>
      <c r="H24" s="93">
        <v>84</v>
      </c>
      <c r="I24" s="56" t="s">
        <v>4601</v>
      </c>
      <c r="J24" s="34" t="e">
        <f ca="1">MATCH(IF(ISBLANK(E24), C24, E24), INDEX(INDIRECT(I24),,1), 0)</f>
        <v>#N/A</v>
      </c>
      <c r="K24" s="34">
        <f>IF($O$9&gt;0, IF($O$9="&gt; 2005", 2, 1), 0)</f>
        <v>0</v>
      </c>
      <c r="L24" s="41"/>
      <c r="M24" s="41"/>
      <c r="O24" s="149" t="e" cm="1">
        <f t="array" aca="1" ref="O24" ca="1">INDEX(INDIRECT(I24), J24, 5)</f>
        <v>#N/A</v>
      </c>
    </row>
    <row r="25" spans="1:21" ht="15" customHeight="1">
      <c r="A25" s="36"/>
      <c r="B25" s="320" t="str" cm="1">
        <f t="array" aca="1" ref="B25" ca="1">IF($J25&gt;0, INDEX(INDIRECT($I25), $J25, 8), "")</f>
        <v/>
      </c>
      <c r="C25" s="320"/>
      <c r="D25" s="320"/>
      <c r="E25" s="320"/>
      <c r="F25" s="320"/>
      <c r="G25" s="37"/>
      <c r="I25" s="245" t="str">
        <f>I22</f>
        <v>KM_Verflüssiger</v>
      </c>
      <c r="J25" s="246">
        <f ca="1">J22</f>
        <v>0</v>
      </c>
      <c r="K25" s="34"/>
      <c r="L25" s="41"/>
      <c r="M25" s="41"/>
    </row>
    <row r="26" spans="1:21" ht="20.100000000000001" customHeight="1">
      <c r="A26" s="36"/>
      <c r="B26" s="100" t="str" cm="1">
        <f t="array" ref="B26">INDEX(Trad, H26, $H$2)</f>
        <v>Rückkühler</v>
      </c>
      <c r="C26" s="163" t="str" cm="1">
        <f t="array" ref="C26">INDEX(Trad, I26, $H$2)</f>
        <v>Standardwert</v>
      </c>
      <c r="D26" s="36"/>
      <c r="E26" s="36"/>
      <c r="F26" s="36"/>
      <c r="G26" s="37"/>
      <c r="H26" s="93">
        <v>81</v>
      </c>
      <c r="I26" s="93">
        <v>105</v>
      </c>
      <c r="J26" s="93"/>
      <c r="K26" s="93"/>
      <c r="L26" s="93"/>
      <c r="M26" s="93"/>
      <c r="O26" s="160" t="s">
        <v>4750</v>
      </c>
      <c r="P26" s="160" t="s">
        <v>4928</v>
      </c>
      <c r="Q26" s="160" t="s">
        <v>4929</v>
      </c>
    </row>
    <row r="27" spans="1:21" ht="15" customHeight="1">
      <c r="A27" s="36"/>
      <c r="B27" s="148" t="str" cm="1">
        <f t="array" ref="B27">INDEX(Trad, H27, $H$2)</f>
        <v>Typ</v>
      </c>
      <c r="C27" s="308"/>
      <c r="D27" s="308"/>
      <c r="E27" s="308"/>
      <c r="F27" s="309"/>
      <c r="G27" s="37"/>
      <c r="H27" s="93">
        <v>79</v>
      </c>
      <c r="I27" s="56" t="s">
        <v>4583</v>
      </c>
      <c r="J27" s="34">
        <f ca="1">IFERROR(MATCH($C27, INDEX(INDIRECT(I27),,1), 0), 0)</f>
        <v>0</v>
      </c>
      <c r="K27" s="34"/>
      <c r="L27" s="81"/>
      <c r="M27" s="81"/>
      <c r="O27" s="149" t="e" cm="1" vm="2">
        <f t="array" aca="1" ref="O27" ca="1">INDEX(INDIRECT(I27), J27, 5)</f>
        <v>#VALUE!</v>
      </c>
      <c r="P27" s="192" t="str" cm="1">
        <f t="array" aca="1" ref="P27" ca="1">IF($J$21=2, INDEX(INDIRECT(I27),,1), "-")</f>
        <v>-</v>
      </c>
      <c r="Q27" s="165" t="s">
        <v>3</v>
      </c>
    </row>
    <row r="28" spans="1:21" ht="15" customHeight="1">
      <c r="A28" s="36"/>
      <c r="B28" s="148" t="str" cm="1">
        <f t="array" ref="B28">INDEX(Trad, H28, $H$2)</f>
        <v>∆T, Standard oder Eingabe (K)*</v>
      </c>
      <c r="C28" s="325" t="str" cm="1">
        <f t="array" aca="1" ref="C28" ca="1">IF(J27&gt;0, INDEX(INDIRECT(I27), J27, 7), "")</f>
        <v/>
      </c>
      <c r="D28" s="326"/>
      <c r="E28" s="318"/>
      <c r="F28" s="319"/>
      <c r="G28" s="37"/>
      <c r="H28" s="93">
        <v>109</v>
      </c>
      <c r="I28" s="245" t="str">
        <f>I27</f>
        <v>KM_Rückkühler</v>
      </c>
      <c r="J28" s="246">
        <f ca="1">J27</f>
        <v>0</v>
      </c>
      <c r="K28" s="34"/>
      <c r="L28" s="81"/>
      <c r="M28" s="81"/>
      <c r="O28" s="149" t="str">
        <f ca="1">IF(ISBLANK(E28), C28, E28)</f>
        <v/>
      </c>
      <c r="P28" s="192"/>
    </row>
    <row r="29" spans="1:21" ht="15" customHeight="1">
      <c r="A29" s="36"/>
      <c r="B29" s="148" t="str" cm="1">
        <f t="array" ref="B29">INDEX(Trad, H29, $H$2)</f>
        <v>Regelung der Ventilatoren, Standard oder Eingabe</v>
      </c>
      <c r="C29" s="310" t="str" cm="1">
        <f t="array" aca="1" ref="C29" ca="1">IF(K29&gt;0, INDEX(INDIRECT(I29), K29,1), "")</f>
        <v/>
      </c>
      <c r="D29" s="311"/>
      <c r="E29" s="309"/>
      <c r="F29" s="312"/>
      <c r="G29" s="37"/>
      <c r="H29" s="93">
        <v>84</v>
      </c>
      <c r="I29" s="56" t="s">
        <v>4601</v>
      </c>
      <c r="J29" s="34" t="e">
        <f ca="1">MATCH(IF(ISBLANK(E29), C29, E29), INDEX(INDIRECT(I29),,1), 0)</f>
        <v>#N/A</v>
      </c>
      <c r="K29" s="34">
        <f>IF($O$9&gt;0, IF($O$9="&gt; 2005", 2, 1), 0)</f>
        <v>0</v>
      </c>
      <c r="L29" s="41"/>
      <c r="M29" s="41"/>
      <c r="O29" s="149" t="e" cm="1">
        <f t="array" aca="1" ref="O29" ca="1">IF(J29&gt;0, INDEX(INDIRECT(I29), J29, 5), "-")</f>
        <v>#N/A</v>
      </c>
      <c r="P29" s="192"/>
    </row>
    <row r="30" spans="1:21" ht="15" customHeight="1">
      <c r="A30" s="36"/>
      <c r="B30" s="320" t="str" cm="1">
        <f t="array" aca="1" ref="B30" ca="1">IF($J30&gt;0, INDEX(INDIRECT($I30), $J30, 8), "")</f>
        <v/>
      </c>
      <c r="C30" s="320"/>
      <c r="D30" s="320"/>
      <c r="E30" s="320"/>
      <c r="F30" s="320"/>
      <c r="G30" s="37"/>
      <c r="I30" s="245" t="str">
        <f>I27</f>
        <v>KM_Rückkühler</v>
      </c>
      <c r="J30" s="246">
        <f ca="1">J27</f>
        <v>0</v>
      </c>
      <c r="K30" s="34"/>
      <c r="L30" s="41"/>
      <c r="M30" s="41"/>
      <c r="P30" s="192"/>
    </row>
    <row r="31" spans="1:21" ht="20.100000000000001" customHeight="1">
      <c r="A31" s="36"/>
      <c r="B31" s="100" t="str" cm="1">
        <f t="array" ref="B31">INDEX(Trad, H31, $H$2)</f>
        <v>Beschreibung und Bemerkungen</v>
      </c>
      <c r="C31" s="99"/>
      <c r="D31" s="36"/>
      <c r="E31" s="36"/>
      <c r="F31" s="36"/>
      <c r="G31" s="37"/>
      <c r="H31" s="93">
        <v>106</v>
      </c>
      <c r="I31" s="93"/>
      <c r="J31" s="93"/>
      <c r="K31" s="93"/>
      <c r="L31" s="93"/>
      <c r="M31" s="93"/>
    </row>
    <row r="32" spans="1:21" ht="50.1" customHeight="1">
      <c r="A32" s="36"/>
      <c r="B32" s="329"/>
      <c r="C32" s="329"/>
      <c r="D32" s="329"/>
      <c r="E32" s="329"/>
      <c r="F32" s="329"/>
      <c r="G32" s="37"/>
      <c r="I32" s="101"/>
      <c r="K32" s="43"/>
      <c r="N32" s="45"/>
      <c r="O32" s="45"/>
      <c r="P32" s="45"/>
      <c r="Q32" s="45"/>
      <c r="R32" s="45"/>
      <c r="S32" s="45"/>
      <c r="T32" s="45"/>
      <c r="U32" s="45"/>
    </row>
    <row r="33" spans="1:21" s="5" customFormat="1" ht="15" customHeight="1">
      <c r="A33" s="33"/>
      <c r="B33" s="33"/>
      <c r="C33" s="33"/>
      <c r="D33" s="33"/>
      <c r="E33" s="33"/>
      <c r="F33" s="33"/>
      <c r="G33" s="3"/>
      <c r="H33" s="94"/>
      <c r="I33" s="40"/>
      <c r="J33" s="42"/>
      <c r="K33" s="42"/>
      <c r="L33" s="42"/>
      <c r="M33" s="42"/>
      <c r="N33" s="46"/>
      <c r="O33" s="46"/>
      <c r="P33" s="46"/>
      <c r="Q33" s="46"/>
      <c r="R33" s="46"/>
      <c r="S33" s="46"/>
      <c r="T33" s="46"/>
      <c r="U33" s="46"/>
    </row>
    <row r="34" spans="1:21" s="5" customFormat="1" ht="21.15" customHeight="1">
      <c r="A34" s="33"/>
      <c r="B34" s="9" t="str" cm="1">
        <f t="array" ref="B34">INDEX(Trad, H34, $H$2)</f>
        <v>Verbraucher</v>
      </c>
      <c r="C34" s="3"/>
      <c r="D34" s="3"/>
      <c r="E34" s="3"/>
      <c r="F34" s="3"/>
      <c r="G34" s="3"/>
      <c r="H34" s="91">
        <v>85</v>
      </c>
      <c r="I34" s="40"/>
      <c r="J34" s="34"/>
      <c r="K34" s="34"/>
      <c r="L34" s="34"/>
      <c r="M34" s="34"/>
      <c r="N34" s="46"/>
      <c r="O34" s="46"/>
      <c r="P34" s="46"/>
      <c r="Q34" s="46"/>
      <c r="R34" s="46"/>
      <c r="S34" s="46"/>
      <c r="T34" s="46"/>
      <c r="U34" s="46"/>
    </row>
    <row r="35" spans="1:21" ht="45" customHeight="1">
      <c r="A35" s="33"/>
      <c r="B35" s="223"/>
      <c r="C35" s="21" t="str" cm="1">
        <f t="array" ref="C35">INDEX(Trad, I35, $H$2)</f>
        <v xml:space="preserve">Anwendungs-temperatur </v>
      </c>
      <c r="D35" s="21" t="str" cm="1">
        <f t="array" ref="D35">INDEX(Trad, J35, $H$2)</f>
        <v>Betriebs-stunden</v>
      </c>
      <c r="E35" s="87" t="str" cm="1">
        <f t="array" ref="E35">INDEX(Trad, K35, $H$2)</f>
        <v>Auslegung-Kühlleistung</v>
      </c>
      <c r="F35" s="194" t="str" cm="1">
        <f t="array" ref="F35">INDEX(Trad, L35, $H$2)</f>
        <v>Grund-kühlleistung</v>
      </c>
      <c r="G35" s="3"/>
      <c r="H35" s="91"/>
      <c r="I35" s="91">
        <v>86</v>
      </c>
      <c r="J35" s="91">
        <v>87</v>
      </c>
      <c r="K35" s="91">
        <v>89</v>
      </c>
      <c r="L35" s="91">
        <v>88</v>
      </c>
      <c r="M35" s="91"/>
      <c r="P35" s="160" t="s">
        <v>4928</v>
      </c>
    </row>
    <row r="36" spans="1:21" s="10" customFormat="1" ht="15" customHeight="1">
      <c r="A36" s="33"/>
      <c r="B36" s="11"/>
      <c r="C36" s="12" t="s">
        <v>4584</v>
      </c>
      <c r="D36" s="12" t="s">
        <v>4589</v>
      </c>
      <c r="E36" s="12" t="s">
        <v>2</v>
      </c>
      <c r="F36" s="13" t="s">
        <v>4848</v>
      </c>
      <c r="G36" s="3"/>
      <c r="H36" s="234"/>
      <c r="I36" s="4"/>
      <c r="J36" s="38"/>
      <c r="K36" s="38"/>
      <c r="L36" s="38"/>
      <c r="M36" s="38"/>
      <c r="N36" s="150" t="s">
        <v>4850</v>
      </c>
      <c r="O36" s="154">
        <f>C39</f>
        <v>0</v>
      </c>
      <c r="P36" s="192" t="str" cm="1">
        <f t="array" aca="1" ref="P36:P39" ca="1">_xlfn._xlws.FILTER(INDEX(INDIRECT(I37),,1), INDEX(INDIRECT(I37),,5)=Q15)</f>
        <v>Raumklima</v>
      </c>
      <c r="Q36" s="47"/>
      <c r="R36" s="47"/>
      <c r="S36" s="47"/>
      <c r="T36" s="47"/>
      <c r="U36" s="47"/>
    </row>
    <row r="37" spans="1:21" ht="15" customHeight="1">
      <c r="A37" s="36"/>
      <c r="B37" s="261"/>
      <c r="C37" s="262"/>
      <c r="D37" s="253" t="str">
        <f>IF(ISBLANK(B37), "", 24)</f>
        <v/>
      </c>
      <c r="E37" s="263"/>
      <c r="F37" s="241" t="str">
        <f ca="1">IFERROR(VLOOKUP(B37, INDIRECT($I$37), 6, FALSE), "")</f>
        <v/>
      </c>
      <c r="G37" s="3"/>
      <c r="I37" s="56" t="s">
        <v>4540</v>
      </c>
      <c r="N37" s="150" t="s">
        <v>4789</v>
      </c>
      <c r="O37" s="154">
        <f>D39</f>
        <v>0</v>
      </c>
      <c r="P37" s="192" t="str">
        <f ca="1"/>
        <v>Gewerbe Plus-Kälte</v>
      </c>
    </row>
    <row r="38" spans="1:21" ht="15" customHeight="1">
      <c r="A38" s="36"/>
      <c r="B38" s="257" t="s">
        <v>4569</v>
      </c>
      <c r="C38" s="258"/>
      <c r="D38" s="258"/>
      <c r="E38" s="259"/>
      <c r="F38" s="260"/>
      <c r="G38" s="3"/>
      <c r="H38" s="93">
        <v>90</v>
      </c>
      <c r="N38" s="150" t="s">
        <v>4821</v>
      </c>
      <c r="O38" s="151">
        <f>E39</f>
        <v>0</v>
      </c>
      <c r="P38" s="192" t="str">
        <f ca="1"/>
        <v>Gewerbe Plus-Minus</v>
      </c>
    </row>
    <row r="39" spans="1:21" ht="14.4">
      <c r="A39" s="36"/>
      <c r="B39" s="177" t="str" cm="1">
        <f t="array" ref="B39">INDEX(Trad, H39, $H$2)</f>
        <v>Gesamt</v>
      </c>
      <c r="C39" s="176">
        <f>IF(ISBLANK($B$37), C38, C37)</f>
        <v>0</v>
      </c>
      <c r="D39" s="250">
        <f t="shared" ref="D39:F39" si="0">IF(ISBLANK($B$37), D38, D37)</f>
        <v>0</v>
      </c>
      <c r="E39" s="176">
        <f t="shared" si="0"/>
        <v>0</v>
      </c>
      <c r="F39" s="249">
        <f t="shared" si="0"/>
        <v>0</v>
      </c>
      <c r="G39" s="37"/>
      <c r="H39" s="93">
        <v>108</v>
      </c>
      <c r="N39" s="150" t="s">
        <v>4823</v>
      </c>
      <c r="O39" s="151">
        <f>F39*E39</f>
        <v>0</v>
      </c>
      <c r="P39" s="192" t="str">
        <f ca="1"/>
        <v>Prozesskälte / IT-Server</v>
      </c>
    </row>
    <row r="40" spans="1:21" ht="14.4">
      <c r="A40" s="36"/>
      <c r="B40" s="2"/>
      <c r="C40" s="175"/>
      <c r="D40" s="175"/>
      <c r="E40" s="175"/>
      <c r="F40" s="175"/>
      <c r="G40" s="37"/>
      <c r="N40" s="251" t="s">
        <v>4624</v>
      </c>
      <c r="O40" s="154">
        <f ca="1">IFERROR(MATCH($B$37,_xlfn.ANCHORARRAY( P36), 0), 9)</f>
        <v>9</v>
      </c>
    </row>
    <row r="41" spans="1:21" s="5" customFormat="1" ht="24.9" customHeight="1">
      <c r="A41" s="33"/>
      <c r="B41" s="9" t="str" cm="1">
        <f t="array" ref="B41">INDEX(Trad, H41, $H$2)</f>
        <v>Energiebilanz</v>
      </c>
      <c r="C41" s="3"/>
      <c r="D41" s="3"/>
      <c r="E41" s="3"/>
      <c r="F41" s="3"/>
      <c r="G41" s="3"/>
      <c r="H41" s="91">
        <v>95</v>
      </c>
      <c r="I41" s="38" t="s">
        <v>4976</v>
      </c>
      <c r="J41" s="34"/>
      <c r="K41" s="34"/>
      <c r="L41" s="34"/>
      <c r="M41" s="34"/>
      <c r="N41" s="47"/>
      <c r="O41" s="47"/>
      <c r="P41" s="47"/>
      <c r="Q41" s="46"/>
      <c r="R41" s="46"/>
      <c r="S41" s="46"/>
      <c r="T41" s="46"/>
      <c r="U41" s="46"/>
    </row>
    <row r="42" spans="1:21" ht="15" customHeight="1">
      <c r="A42" s="36"/>
      <c r="B42" s="189" t="str" cm="1">
        <f t="array" ref="B42">INDEX(Trad, H42, $H$2)</f>
        <v>Betribesstunden (h/a)</v>
      </c>
      <c r="C42" s="330" t="e" cm="1">
        <f t="array" aca="1" ref="C42" ca="1">INDIRECT("'"&amp;$G$1&amp;"'!"&amp;$I$41&amp;I42)</f>
        <v>#N/A</v>
      </c>
      <c r="D42" s="331"/>
      <c r="E42" s="331"/>
      <c r="F42" s="331"/>
      <c r="G42" s="37"/>
      <c r="H42" s="93">
        <v>100</v>
      </c>
      <c r="I42" s="38">
        <f>I45+1</f>
        <v>146</v>
      </c>
    </row>
    <row r="43" spans="1:21" ht="15" customHeight="1">
      <c r="A43" s="36"/>
      <c r="B43" s="148" t="str" cm="1">
        <f t="array" ref="B43">INDEX(Trad, H43, $H$2)</f>
        <v>Kälteproduktion (MWh/a)</v>
      </c>
      <c r="C43" s="330" t="e" cm="1">
        <f t="array" aca="1" ref="C43" ca="1">INDIRECT("'"&amp;$G$1&amp;"'!"&amp;$I$41&amp;I43)</f>
        <v>#N/A</v>
      </c>
      <c r="D43" s="331"/>
      <c r="E43" s="331"/>
      <c r="F43" s="331"/>
      <c r="G43" s="37"/>
      <c r="H43" s="93">
        <v>102</v>
      </c>
      <c r="I43" s="247">
        <v>143</v>
      </c>
    </row>
    <row r="44" spans="1:21" ht="15" customHeight="1">
      <c r="A44" s="36"/>
      <c r="B44" s="148" t="str" cm="1">
        <f t="array" ref="B44">INDEX(Trad, H44, $H$2)</f>
        <v>Elektrizitätsbedarf (MWh/a)</v>
      </c>
      <c r="C44" s="330" cm="1">
        <f t="array" aca="1" ref="C44" ca="1">INDIRECT("'"&amp;$G$1&amp;"'!"&amp;$I$41&amp;I44)</f>
        <v>0</v>
      </c>
      <c r="D44" s="331"/>
      <c r="E44" s="331"/>
      <c r="F44" s="331"/>
      <c r="G44" s="37"/>
      <c r="H44" s="93">
        <v>103</v>
      </c>
      <c r="I44" s="38">
        <f>I43+1</f>
        <v>144</v>
      </c>
    </row>
    <row r="45" spans="1:21" ht="15" customHeight="1">
      <c r="A45" s="36"/>
      <c r="B45" s="148" t="s">
        <v>4542</v>
      </c>
      <c r="C45" s="327" cm="1">
        <f t="array" aca="1" ref="C45" ca="1">INDIRECT("'"&amp;$G$1&amp;"'!"&amp;$I$41&amp;I45)</f>
        <v>0</v>
      </c>
      <c r="D45" s="328"/>
      <c r="E45" s="328"/>
      <c r="F45" s="328"/>
      <c r="G45" s="37"/>
      <c r="H45" s="93">
        <v>104</v>
      </c>
      <c r="I45" s="38">
        <f>I44+1</f>
        <v>145</v>
      </c>
    </row>
    <row r="46" spans="1:21" ht="24.9" customHeight="1">
      <c r="A46" s="36"/>
      <c r="B46" s="3"/>
      <c r="C46" s="37"/>
      <c r="D46" s="37"/>
      <c r="E46" s="37"/>
      <c r="F46" s="37"/>
      <c r="G46" s="37"/>
      <c r="O46" s="47">
        <v>127</v>
      </c>
      <c r="P46" s="47">
        <v>138</v>
      </c>
    </row>
    <row r="47" spans="1:21" s="5" customFormat="1" ht="24.9" customHeight="1">
      <c r="A47" s="33"/>
      <c r="B47" s="88" t="str" cm="1">
        <f t="array" ref="B47">INDEX(Trad, H47, $H$2)</f>
        <v>Belastungsrate</v>
      </c>
      <c r="C47" s="89"/>
      <c r="D47" s="89"/>
      <c r="E47" s="89"/>
      <c r="F47" s="89"/>
      <c r="G47" s="3"/>
      <c r="H47" s="91">
        <v>110</v>
      </c>
      <c r="I47" s="40"/>
      <c r="J47" s="34"/>
      <c r="K47" s="34"/>
      <c r="L47" s="34"/>
      <c r="M47" s="34"/>
      <c r="N47" s="46" t="s">
        <v>4957</v>
      </c>
      <c r="O47" s="46" t="str">
        <f>"I"&amp;O46&amp;":BV"&amp;O46</f>
        <v>I127:BV127</v>
      </c>
      <c r="P47" s="46" t="str">
        <f>"I"&amp;P46&amp;":BV"&amp;P46</f>
        <v>I138:BV138</v>
      </c>
      <c r="Q47" s="46" t="s">
        <v>4958</v>
      </c>
      <c r="R47" s="46"/>
      <c r="S47" s="46"/>
      <c r="T47" s="46"/>
      <c r="U47" s="46"/>
    </row>
    <row r="48" spans="1:21" s="230" customFormat="1" ht="15" customHeight="1">
      <c r="A48" s="228"/>
      <c r="B48" s="16"/>
      <c r="C48" s="229"/>
      <c r="D48" s="229"/>
      <c r="E48" s="229"/>
      <c r="F48" s="229"/>
      <c r="G48" s="229"/>
      <c r="H48" s="93"/>
      <c r="I48" s="38"/>
      <c r="J48" s="38"/>
      <c r="K48" s="38"/>
      <c r="L48" s="38"/>
      <c r="M48" s="38"/>
      <c r="N48" s="160" t="s">
        <v>4854</v>
      </c>
      <c r="O48" s="160" t="s">
        <v>4869</v>
      </c>
      <c r="P48" s="160" t="s">
        <v>4870</v>
      </c>
      <c r="Q48" s="160" t="s">
        <v>4871</v>
      </c>
      <c r="R48" s="47"/>
      <c r="S48" s="47"/>
      <c r="T48" s="47"/>
      <c r="U48" s="47"/>
    </row>
    <row r="49" spans="1:21" s="230" customFormat="1" ht="15" customHeight="1">
      <c r="A49" s="228"/>
      <c r="B49" s="16"/>
      <c r="C49" s="229"/>
      <c r="D49" s="229"/>
      <c r="E49" s="229"/>
      <c r="F49" s="229"/>
      <c r="G49" s="229"/>
      <c r="H49" s="93"/>
      <c r="I49" s="38"/>
      <c r="J49" s="38"/>
      <c r="K49" s="38"/>
      <c r="L49" s="38"/>
      <c r="M49" s="38"/>
      <c r="N49" s="161" cm="1">
        <f t="array" aca="1" ref="N49:N114" ca="1">TRANSPOSE(INDIRECT("'"&amp;$G$1&amp;"'!"&amp;N47))</f>
        <v>-25</v>
      </c>
      <c r="O49" s="161" t="e" cm="1">
        <f t="array" aca="1" ref="O49:O114" ca="1">TRANSPOSE(INDIRECT("'"&amp;$G$1&amp;"'!"&amp;O47))/1000</f>
        <v>#N/A</v>
      </c>
      <c r="P49" s="161" t="e" cm="1">
        <f t="array" aca="1" ref="P49:P114" ca="1">TRANSPOSE(INDIRECT("'"&amp;$G$1&amp;"'!"&amp;P47))/1000</f>
        <v>#N/A</v>
      </c>
      <c r="Q49" s="161" t="e" cm="1">
        <f t="array" aca="1" ref="Q49:Q114" ca="1">TRANSPOSE(INDIRECT("'"&amp;$G$1&amp;"'!"&amp;Q47))</f>
        <v>#N/A</v>
      </c>
      <c r="R49" s="47"/>
      <c r="S49" s="47"/>
      <c r="T49" s="47"/>
      <c r="U49" s="47"/>
    </row>
    <row r="50" spans="1:21" s="230" customFormat="1" ht="15" customHeight="1">
      <c r="A50" s="228"/>
      <c r="B50" s="16"/>
      <c r="C50" s="229"/>
      <c r="D50" s="229"/>
      <c r="E50" s="229"/>
      <c r="F50" s="229"/>
      <c r="G50" s="229"/>
      <c r="H50" s="93"/>
      <c r="I50" s="38"/>
      <c r="J50" s="38"/>
      <c r="K50" s="38"/>
      <c r="L50" s="38"/>
      <c r="M50" s="38"/>
      <c r="N50" s="161">
        <f ca="1"/>
        <v>-24</v>
      </c>
      <c r="O50" s="161" t="e">
        <f ca="1"/>
        <v>#N/A</v>
      </c>
      <c r="P50" s="47" t="e">
        <f ca="1"/>
        <v>#N/A</v>
      </c>
      <c r="Q50" s="47" t="e">
        <f ca="1"/>
        <v>#N/A</v>
      </c>
      <c r="R50" s="47"/>
      <c r="S50" s="47"/>
      <c r="T50" s="47"/>
      <c r="U50" s="47"/>
    </row>
    <row r="51" spans="1:21" s="230" customFormat="1" ht="15" customHeight="1">
      <c r="A51" s="228"/>
      <c r="B51" s="16"/>
      <c r="C51" s="229"/>
      <c r="D51" s="229"/>
      <c r="E51" s="229"/>
      <c r="F51" s="229"/>
      <c r="G51" s="229"/>
      <c r="H51" s="93"/>
      <c r="I51" s="38"/>
      <c r="J51" s="38"/>
      <c r="K51" s="38"/>
      <c r="L51" s="38"/>
      <c r="M51" s="38"/>
      <c r="N51" s="161">
        <f ca="1"/>
        <v>-23</v>
      </c>
      <c r="O51" s="161" t="e">
        <f ca="1"/>
        <v>#N/A</v>
      </c>
      <c r="P51" s="47" t="e">
        <f ca="1"/>
        <v>#N/A</v>
      </c>
      <c r="Q51" s="47" t="e">
        <f ca="1"/>
        <v>#N/A</v>
      </c>
      <c r="R51" s="47"/>
      <c r="S51" s="47"/>
      <c r="T51" s="47"/>
      <c r="U51" s="47"/>
    </row>
    <row r="52" spans="1:21" s="230" customFormat="1" ht="15" customHeight="1">
      <c r="A52" s="228"/>
      <c r="B52" s="16"/>
      <c r="C52" s="229"/>
      <c r="D52" s="229"/>
      <c r="E52" s="229"/>
      <c r="F52" s="229"/>
      <c r="G52" s="229"/>
      <c r="H52" s="93"/>
      <c r="I52" s="38"/>
      <c r="J52" s="38"/>
      <c r="K52" s="38"/>
      <c r="L52" s="38"/>
      <c r="M52" s="38"/>
      <c r="N52" s="161">
        <f ca="1"/>
        <v>-22</v>
      </c>
      <c r="O52" s="161" t="e">
        <f ca="1"/>
        <v>#N/A</v>
      </c>
      <c r="P52" s="47" t="e">
        <f ca="1"/>
        <v>#N/A</v>
      </c>
      <c r="Q52" s="47" t="e">
        <f ca="1"/>
        <v>#N/A</v>
      </c>
      <c r="R52" s="47"/>
      <c r="S52" s="47"/>
      <c r="T52" s="47"/>
      <c r="U52" s="47"/>
    </row>
    <row r="53" spans="1:21" s="230" customFormat="1" ht="15" customHeight="1">
      <c r="A53" s="228"/>
      <c r="B53" s="16"/>
      <c r="C53" s="229"/>
      <c r="D53" s="229"/>
      <c r="E53" s="229"/>
      <c r="F53" s="229"/>
      <c r="G53" s="229"/>
      <c r="H53" s="93"/>
      <c r="I53" s="38"/>
      <c r="J53" s="38"/>
      <c r="K53" s="38"/>
      <c r="L53" s="38"/>
      <c r="M53" s="38"/>
      <c r="N53" s="161">
        <f ca="1"/>
        <v>-21</v>
      </c>
      <c r="O53" s="161" t="e">
        <f ca="1"/>
        <v>#N/A</v>
      </c>
      <c r="P53" s="47" t="e">
        <f ca="1"/>
        <v>#N/A</v>
      </c>
      <c r="Q53" s="47" t="e">
        <f ca="1"/>
        <v>#N/A</v>
      </c>
      <c r="R53" s="47"/>
      <c r="S53" s="47"/>
      <c r="T53" s="47"/>
      <c r="U53" s="47"/>
    </row>
    <row r="54" spans="1:21" s="230" customFormat="1" ht="15" customHeight="1">
      <c r="A54" s="228"/>
      <c r="B54" s="231"/>
      <c r="C54" s="232"/>
      <c r="D54" s="232"/>
      <c r="E54" s="232"/>
      <c r="F54" s="232"/>
      <c r="G54" s="232"/>
      <c r="H54" s="93"/>
      <c r="I54" s="38"/>
      <c r="J54" s="38"/>
      <c r="K54" s="38"/>
      <c r="L54" s="38"/>
      <c r="M54" s="38"/>
      <c r="N54" s="161">
        <f ca="1"/>
        <v>-20</v>
      </c>
      <c r="O54" s="161" t="e">
        <f ca="1"/>
        <v>#N/A</v>
      </c>
      <c r="P54" s="47" t="e">
        <f ca="1"/>
        <v>#N/A</v>
      </c>
      <c r="Q54" s="47" t="e">
        <f ca="1"/>
        <v>#N/A</v>
      </c>
      <c r="R54" s="47"/>
      <c r="S54" s="47"/>
      <c r="T54" s="47"/>
      <c r="U54" s="47"/>
    </row>
    <row r="55" spans="1:21" s="230" customFormat="1" ht="15" customHeight="1">
      <c r="A55" s="228"/>
      <c r="B55" s="231"/>
      <c r="C55" s="232"/>
      <c r="D55" s="232"/>
      <c r="E55" s="232"/>
      <c r="F55" s="232"/>
      <c r="G55" s="232"/>
      <c r="H55" s="93"/>
      <c r="I55" s="38"/>
      <c r="J55" s="38"/>
      <c r="K55" s="38"/>
      <c r="L55" s="38"/>
      <c r="M55" s="38"/>
      <c r="N55" s="161">
        <f ca="1"/>
        <v>-19</v>
      </c>
      <c r="O55" s="161" t="e">
        <f ca="1"/>
        <v>#N/A</v>
      </c>
      <c r="P55" s="47" t="e">
        <f ca="1"/>
        <v>#N/A</v>
      </c>
      <c r="Q55" s="47" t="e">
        <f ca="1"/>
        <v>#N/A</v>
      </c>
      <c r="R55" s="47"/>
      <c r="S55" s="47"/>
      <c r="T55" s="47"/>
      <c r="U55" s="47"/>
    </row>
    <row r="56" spans="1:21" s="230" customFormat="1" ht="15" customHeight="1">
      <c r="A56" s="233"/>
      <c r="B56" s="231"/>
      <c r="C56" s="232"/>
      <c r="D56" s="232"/>
      <c r="E56" s="232"/>
      <c r="F56" s="232"/>
      <c r="G56" s="232"/>
      <c r="H56" s="93"/>
      <c r="I56" s="38"/>
      <c r="J56" s="38"/>
      <c r="K56" s="38"/>
      <c r="L56" s="38"/>
      <c r="M56" s="38"/>
      <c r="N56" s="161">
        <f ca="1"/>
        <v>-18</v>
      </c>
      <c r="O56" s="161" t="e">
        <f ca="1"/>
        <v>#N/A</v>
      </c>
      <c r="P56" s="47" t="e">
        <f ca="1"/>
        <v>#N/A</v>
      </c>
      <c r="Q56" s="47" t="e">
        <f ca="1"/>
        <v>#N/A</v>
      </c>
      <c r="R56" s="47"/>
      <c r="S56" s="47"/>
      <c r="T56" s="47"/>
      <c r="U56" s="47"/>
    </row>
    <row r="57" spans="1:21" s="230" customFormat="1" ht="15" customHeight="1">
      <c r="A57" s="228"/>
      <c r="B57" s="16"/>
      <c r="C57" s="229"/>
      <c r="D57" s="229"/>
      <c r="E57" s="229"/>
      <c r="F57" s="229"/>
      <c r="G57" s="229"/>
      <c r="H57" s="93"/>
      <c r="I57" s="38"/>
      <c r="J57" s="38"/>
      <c r="K57" s="38"/>
      <c r="L57" s="38"/>
      <c r="M57" s="38"/>
      <c r="N57" s="161">
        <f ca="1"/>
        <v>-17</v>
      </c>
      <c r="O57" s="161" t="e">
        <f ca="1"/>
        <v>#N/A</v>
      </c>
      <c r="P57" s="47" t="e">
        <f ca="1"/>
        <v>#N/A</v>
      </c>
      <c r="Q57" s="47" t="e">
        <f ca="1"/>
        <v>#N/A</v>
      </c>
      <c r="R57" s="47"/>
      <c r="S57" s="47"/>
      <c r="T57" s="47"/>
      <c r="U57" s="47"/>
    </row>
    <row r="58" spans="1:21" s="230" customFormat="1" ht="15" customHeight="1">
      <c r="A58" s="228"/>
      <c r="B58" s="16"/>
      <c r="C58" s="229"/>
      <c r="D58" s="229"/>
      <c r="E58" s="229"/>
      <c r="F58" s="229"/>
      <c r="G58" s="229"/>
      <c r="H58" s="93"/>
      <c r="I58" s="38"/>
      <c r="J58" s="38"/>
      <c r="K58" s="38"/>
      <c r="L58" s="38"/>
      <c r="M58" s="38"/>
      <c r="N58" s="161">
        <f ca="1"/>
        <v>-16</v>
      </c>
      <c r="O58" s="161" t="e">
        <f ca="1"/>
        <v>#N/A</v>
      </c>
      <c r="P58" s="47" t="e">
        <f ca="1"/>
        <v>#N/A</v>
      </c>
      <c r="Q58" s="47" t="e">
        <f ca="1"/>
        <v>#N/A</v>
      </c>
      <c r="R58" s="47"/>
      <c r="S58" s="47"/>
      <c r="T58" s="47"/>
      <c r="U58" s="47"/>
    </row>
    <row r="59" spans="1:21" s="230" customFormat="1" ht="15" customHeight="1">
      <c r="A59" s="228"/>
      <c r="B59" s="16"/>
      <c r="C59" s="229"/>
      <c r="D59" s="229"/>
      <c r="E59" s="229"/>
      <c r="F59" s="229"/>
      <c r="G59" s="229"/>
      <c r="H59" s="93"/>
      <c r="I59" s="38"/>
      <c r="J59" s="38"/>
      <c r="K59" s="38"/>
      <c r="L59" s="38"/>
      <c r="M59" s="38"/>
      <c r="N59" s="161">
        <f ca="1"/>
        <v>-15</v>
      </c>
      <c r="O59" s="161" t="e">
        <f ca="1"/>
        <v>#N/A</v>
      </c>
      <c r="P59" s="47" t="e">
        <f ca="1"/>
        <v>#N/A</v>
      </c>
      <c r="Q59" s="47" t="e">
        <f ca="1"/>
        <v>#N/A</v>
      </c>
      <c r="R59" s="47"/>
      <c r="S59" s="47"/>
      <c r="T59" s="47"/>
      <c r="U59" s="47"/>
    </row>
    <row r="60" spans="1:21" s="230" customFormat="1" ht="15" customHeight="1">
      <c r="A60" s="228"/>
      <c r="B60" s="16"/>
      <c r="C60" s="229"/>
      <c r="D60" s="229"/>
      <c r="E60" s="229"/>
      <c r="F60" s="229"/>
      <c r="G60" s="229"/>
      <c r="H60" s="93"/>
      <c r="I60" s="38"/>
      <c r="J60" s="38"/>
      <c r="K60" s="38"/>
      <c r="L60" s="38"/>
      <c r="M60" s="38"/>
      <c r="N60" s="161">
        <f ca="1"/>
        <v>-14</v>
      </c>
      <c r="O60" s="161" t="e">
        <f ca="1"/>
        <v>#N/A</v>
      </c>
      <c r="P60" s="47" t="e">
        <f ca="1"/>
        <v>#N/A</v>
      </c>
      <c r="Q60" s="47" t="e">
        <f ca="1"/>
        <v>#N/A</v>
      </c>
      <c r="R60" s="47"/>
      <c r="S60" s="47"/>
      <c r="T60" s="47"/>
      <c r="U60" s="47"/>
    </row>
    <row r="61" spans="1:21" s="230" customFormat="1" ht="15" customHeight="1">
      <c r="A61" s="228"/>
      <c r="B61" s="16"/>
      <c r="C61" s="229"/>
      <c r="D61" s="229"/>
      <c r="E61" s="229"/>
      <c r="F61" s="229"/>
      <c r="G61" s="229"/>
      <c r="H61" s="93"/>
      <c r="I61" s="38"/>
      <c r="J61" s="38"/>
      <c r="K61" s="38"/>
      <c r="L61" s="38"/>
      <c r="M61" s="38"/>
      <c r="N61" s="161">
        <f ca="1"/>
        <v>-13</v>
      </c>
      <c r="O61" s="161" t="e">
        <f ca="1"/>
        <v>#N/A</v>
      </c>
      <c r="P61" s="47" t="e">
        <f ca="1"/>
        <v>#N/A</v>
      </c>
      <c r="Q61" s="47" t="e">
        <f ca="1"/>
        <v>#N/A</v>
      </c>
      <c r="R61" s="47"/>
      <c r="S61" s="47"/>
      <c r="T61" s="47"/>
      <c r="U61" s="47"/>
    </row>
    <row r="62" spans="1:21" s="230" customFormat="1" ht="15" customHeight="1">
      <c r="A62" s="228"/>
      <c r="B62" s="16"/>
      <c r="C62" s="229"/>
      <c r="D62" s="229"/>
      <c r="E62" s="229"/>
      <c r="F62" s="229"/>
      <c r="G62" s="229"/>
      <c r="H62" s="93"/>
      <c r="I62" s="38"/>
      <c r="J62" s="38"/>
      <c r="K62" s="38"/>
      <c r="L62" s="38"/>
      <c r="M62" s="38"/>
      <c r="N62" s="161">
        <f ca="1"/>
        <v>-12</v>
      </c>
      <c r="O62" s="161" t="e">
        <f ca="1"/>
        <v>#N/A</v>
      </c>
      <c r="P62" s="47" t="e">
        <f ca="1"/>
        <v>#N/A</v>
      </c>
      <c r="Q62" s="47" t="e">
        <f ca="1"/>
        <v>#N/A</v>
      </c>
      <c r="R62" s="47"/>
      <c r="S62" s="47"/>
      <c r="T62" s="47"/>
      <c r="U62" s="47"/>
    </row>
    <row r="63" spans="1:21" s="230" customFormat="1" ht="15" customHeight="1">
      <c r="A63" s="228"/>
      <c r="B63" s="16"/>
      <c r="C63" s="229"/>
      <c r="D63" s="229"/>
      <c r="E63" s="229"/>
      <c r="F63" s="229"/>
      <c r="G63" s="229"/>
      <c r="H63" s="93"/>
      <c r="I63" s="38"/>
      <c r="J63" s="38"/>
      <c r="K63" s="38"/>
      <c r="L63" s="38"/>
      <c r="M63" s="38"/>
      <c r="N63" s="161">
        <f ca="1"/>
        <v>-11</v>
      </c>
      <c r="O63" s="161" t="e">
        <f ca="1"/>
        <v>#N/A</v>
      </c>
      <c r="P63" s="47" t="e">
        <f ca="1"/>
        <v>#N/A</v>
      </c>
      <c r="Q63" s="47" t="e">
        <f ca="1"/>
        <v>#N/A</v>
      </c>
      <c r="R63" s="47"/>
      <c r="S63" s="47"/>
      <c r="T63" s="47"/>
      <c r="U63" s="47"/>
    </row>
    <row r="64" spans="1:21" s="230" customFormat="1" ht="15" customHeight="1">
      <c r="A64" s="228"/>
      <c r="B64" s="16"/>
      <c r="C64" s="229"/>
      <c r="D64" s="229"/>
      <c r="E64" s="229"/>
      <c r="F64" s="229"/>
      <c r="G64" s="229"/>
      <c r="H64" s="93"/>
      <c r="I64" s="38"/>
      <c r="J64" s="38"/>
      <c r="K64" s="38"/>
      <c r="L64" s="38"/>
      <c r="M64" s="38"/>
      <c r="N64" s="161">
        <f ca="1"/>
        <v>-10</v>
      </c>
      <c r="O64" s="161" t="e">
        <f ca="1"/>
        <v>#N/A</v>
      </c>
      <c r="P64" s="47" t="e">
        <f ca="1"/>
        <v>#N/A</v>
      </c>
      <c r="Q64" s="47" t="e">
        <f ca="1"/>
        <v>#N/A</v>
      </c>
      <c r="R64" s="47"/>
      <c r="S64" s="47"/>
      <c r="T64" s="47"/>
      <c r="U64" s="47"/>
    </row>
    <row r="65" spans="1:21" s="240" customFormat="1" ht="12.6" customHeight="1">
      <c r="A65" s="235"/>
      <c r="B65" s="242" t="s">
        <v>4825</v>
      </c>
      <c r="C65" s="321" t="s">
        <v>4635</v>
      </c>
      <c r="D65" s="322"/>
      <c r="E65" s="322"/>
      <c r="F65" s="322"/>
      <c r="G65" s="236"/>
      <c r="H65" s="237"/>
      <c r="I65" s="185"/>
      <c r="J65" s="185"/>
      <c r="K65" s="185"/>
      <c r="L65" s="185"/>
      <c r="M65" s="185"/>
      <c r="N65" s="238">
        <f ca="1"/>
        <v>-9</v>
      </c>
      <c r="O65" s="238" t="e">
        <f ca="1"/>
        <v>#N/A</v>
      </c>
      <c r="P65" s="239" t="e">
        <f ca="1"/>
        <v>#N/A</v>
      </c>
      <c r="Q65" s="239" t="e">
        <f ca="1"/>
        <v>#N/A</v>
      </c>
      <c r="R65" s="239"/>
      <c r="S65" s="239"/>
      <c r="T65" s="239"/>
      <c r="U65" s="239"/>
    </row>
    <row r="66" spans="1:21" s="240" customFormat="1" ht="12.6" customHeight="1">
      <c r="A66" s="235"/>
      <c r="B66" s="243" t="s">
        <v>5076</v>
      </c>
      <c r="C66" s="321" t="str" cm="1">
        <f t="array" ref="C66">INDEX(Trad, H66, $H$2)</f>
        <v>Kältemaschine</v>
      </c>
      <c r="D66" s="322"/>
      <c r="E66" s="322"/>
      <c r="F66" s="322"/>
      <c r="G66" s="236"/>
      <c r="H66" s="237">
        <v>112</v>
      </c>
      <c r="I66" s="185"/>
      <c r="J66" s="185"/>
      <c r="K66" s="185"/>
      <c r="L66" s="185"/>
      <c r="M66" s="185"/>
      <c r="N66" s="238">
        <f ca="1"/>
        <v>-8</v>
      </c>
      <c r="O66" s="238" t="e">
        <f ca="1"/>
        <v>#N/A</v>
      </c>
      <c r="P66" s="239" t="e">
        <f ca="1"/>
        <v>#N/A</v>
      </c>
      <c r="Q66" s="239" t="e">
        <f ca="1"/>
        <v>#N/A</v>
      </c>
      <c r="R66" s="239"/>
      <c r="S66" s="239"/>
      <c r="T66" s="239"/>
      <c r="U66" s="239"/>
    </row>
    <row r="67" spans="1:21" s="240" customFormat="1" ht="12.6" customHeight="1">
      <c r="A67" s="235"/>
      <c r="B67" s="243" t="s">
        <v>5077</v>
      </c>
      <c r="C67" s="323" t="str" cm="1">
        <f t="array" ref="C67">INDEX(Trad, H67, $H$2)</f>
        <v>Bin-Dauer</v>
      </c>
      <c r="D67" s="324"/>
      <c r="E67" s="324"/>
      <c r="F67" s="324"/>
      <c r="G67" s="236"/>
      <c r="H67" s="237">
        <v>111</v>
      </c>
      <c r="I67" s="185"/>
      <c r="J67" s="185"/>
      <c r="K67" s="185"/>
      <c r="L67" s="185"/>
      <c r="M67" s="185"/>
      <c r="N67" s="238">
        <f ca="1"/>
        <v>-7</v>
      </c>
      <c r="O67" s="238" t="e">
        <f ca="1"/>
        <v>#N/A</v>
      </c>
      <c r="P67" s="239" t="e">
        <f ca="1"/>
        <v>#N/A</v>
      </c>
      <c r="Q67" s="239" t="e">
        <f ca="1"/>
        <v>#N/A</v>
      </c>
      <c r="R67" s="239"/>
      <c r="S67" s="239"/>
      <c r="T67" s="239"/>
      <c r="U67" s="239"/>
    </row>
    <row r="68" spans="1:21" s="230" customFormat="1" ht="12.6" customHeight="1">
      <c r="A68" s="228"/>
      <c r="B68" s="243" t="s">
        <v>5080</v>
      </c>
      <c r="C68" s="321" t="str" cm="1">
        <f t="array" ref="C68">INDEX(Trad, H68, $H$2)</f>
        <v>Bin-Temperatur</v>
      </c>
      <c r="D68" s="322"/>
      <c r="E68" s="322"/>
      <c r="F68" s="322"/>
      <c r="G68" s="229"/>
      <c r="H68" s="93">
        <v>113</v>
      </c>
      <c r="I68" s="38"/>
      <c r="J68" s="38"/>
      <c r="K68" s="38"/>
      <c r="L68" s="38"/>
      <c r="M68" s="38"/>
      <c r="N68" s="161">
        <f ca="1"/>
        <v>-6</v>
      </c>
      <c r="O68" s="161" t="e">
        <f ca="1"/>
        <v>#N/A</v>
      </c>
      <c r="P68" s="47" t="e">
        <f ca="1"/>
        <v>#N/A</v>
      </c>
      <c r="Q68" s="47" t="e">
        <f ca="1"/>
        <v>#N/A</v>
      </c>
      <c r="R68" s="47"/>
      <c r="S68" s="47"/>
      <c r="T68" s="47"/>
      <c r="U68" s="47"/>
    </row>
    <row r="69" spans="1:21" s="230" customFormat="1" ht="12.6" customHeight="1">
      <c r="A69" s="228"/>
      <c r="B69" s="243" t="s">
        <v>5086</v>
      </c>
      <c r="C69" s="323" t="str" cm="1">
        <f t="array" ref="C69">INDEX(Trad, H69, $H$2)</f>
        <v>Kälteproduktion</v>
      </c>
      <c r="D69" s="324"/>
      <c r="E69" s="324"/>
      <c r="F69" s="324"/>
      <c r="G69" s="229"/>
      <c r="H69" s="93">
        <v>114</v>
      </c>
      <c r="I69" s="38"/>
      <c r="J69" s="38"/>
      <c r="K69" s="38"/>
      <c r="L69" s="38"/>
      <c r="M69" s="38"/>
      <c r="N69" s="161">
        <f ca="1"/>
        <v>-5</v>
      </c>
      <c r="O69" s="161" t="e">
        <f ca="1"/>
        <v>#N/A</v>
      </c>
      <c r="P69" s="47" t="e">
        <f ca="1"/>
        <v>#N/A</v>
      </c>
      <c r="Q69" s="47" t="e">
        <f ca="1"/>
        <v>#N/A</v>
      </c>
      <c r="R69" s="47"/>
      <c r="S69" s="47"/>
      <c r="T69" s="47"/>
      <c r="U69" s="47"/>
    </row>
    <row r="70" spans="1:21" s="230" customFormat="1" ht="15" customHeight="1">
      <c r="A70" s="228"/>
      <c r="B70" s="16"/>
      <c r="C70" s="229"/>
      <c r="D70" s="229"/>
      <c r="E70" s="229"/>
      <c r="F70" s="229"/>
      <c r="G70" s="229"/>
      <c r="H70" s="93"/>
      <c r="I70" s="38"/>
      <c r="J70" s="38"/>
      <c r="K70" s="38"/>
      <c r="L70" s="38"/>
      <c r="M70" s="38"/>
      <c r="N70" s="161">
        <f ca="1"/>
        <v>-4</v>
      </c>
      <c r="O70" s="161" t="e">
        <f ca="1"/>
        <v>#N/A</v>
      </c>
      <c r="P70" s="47" t="e">
        <f ca="1"/>
        <v>#N/A</v>
      </c>
      <c r="Q70" s="47" t="e">
        <f ca="1"/>
        <v>#N/A</v>
      </c>
      <c r="R70" s="47"/>
      <c r="S70" s="47"/>
      <c r="T70" s="47"/>
      <c r="U70" s="47"/>
    </row>
    <row r="71" spans="1:21" s="230" customFormat="1" ht="15" customHeight="1">
      <c r="A71" s="228"/>
      <c r="B71" s="16"/>
      <c r="C71" s="229"/>
      <c r="D71" s="229"/>
      <c r="E71" s="229"/>
      <c r="F71" s="229"/>
      <c r="G71" s="229"/>
      <c r="H71" s="93"/>
      <c r="I71" s="38"/>
      <c r="J71" s="38"/>
      <c r="K71" s="38"/>
      <c r="L71" s="38"/>
      <c r="M71" s="38"/>
      <c r="N71" s="161">
        <f ca="1"/>
        <v>-3</v>
      </c>
      <c r="O71" s="161" t="e">
        <f ca="1"/>
        <v>#N/A</v>
      </c>
      <c r="P71" s="47" t="e">
        <f ca="1"/>
        <v>#N/A</v>
      </c>
      <c r="Q71" s="47" t="e">
        <f ca="1"/>
        <v>#N/A</v>
      </c>
      <c r="R71" s="47"/>
      <c r="S71" s="47"/>
      <c r="T71" s="47"/>
      <c r="U71" s="47"/>
    </row>
    <row r="72" spans="1:21" s="230" customFormat="1" ht="15" customHeight="1">
      <c r="A72" s="228"/>
      <c r="B72" s="16"/>
      <c r="C72" s="229"/>
      <c r="D72" s="229"/>
      <c r="E72" s="229"/>
      <c r="F72" s="229"/>
      <c r="G72" s="229"/>
      <c r="H72" s="93"/>
      <c r="I72" s="38"/>
      <c r="J72" s="38"/>
      <c r="K72" s="38"/>
      <c r="L72" s="38"/>
      <c r="M72" s="38"/>
      <c r="N72" s="161">
        <f ca="1"/>
        <v>-2</v>
      </c>
      <c r="O72" s="161" t="e">
        <f ca="1"/>
        <v>#N/A</v>
      </c>
      <c r="P72" s="47" t="e">
        <f ca="1"/>
        <v>#N/A</v>
      </c>
      <c r="Q72" s="47" t="e">
        <f ca="1"/>
        <v>#N/A</v>
      </c>
      <c r="R72" s="47"/>
      <c r="S72" s="47"/>
      <c r="T72" s="47"/>
      <c r="U72" s="47"/>
    </row>
    <row r="73" spans="1:21" s="230" customFormat="1" ht="15" customHeight="1">
      <c r="A73" s="228"/>
      <c r="B73" s="16"/>
      <c r="C73" s="229"/>
      <c r="D73" s="229"/>
      <c r="E73" s="229"/>
      <c r="F73" s="229"/>
      <c r="G73" s="229"/>
      <c r="H73" s="93"/>
      <c r="I73" s="38"/>
      <c r="J73" s="38"/>
      <c r="K73" s="38"/>
      <c r="L73" s="38"/>
      <c r="M73" s="38"/>
      <c r="N73" s="161">
        <f ca="1"/>
        <v>-1</v>
      </c>
      <c r="O73" s="161" t="e">
        <f ca="1"/>
        <v>#N/A</v>
      </c>
      <c r="P73" s="47" t="e">
        <f ca="1"/>
        <v>#N/A</v>
      </c>
      <c r="Q73" s="47" t="e">
        <f ca="1"/>
        <v>#N/A</v>
      </c>
      <c r="R73" s="47"/>
      <c r="S73" s="47"/>
      <c r="T73" s="47"/>
      <c r="U73" s="47"/>
    </row>
    <row r="74" spans="1:21" s="230" customFormat="1" ht="15" customHeight="1">
      <c r="A74" s="228"/>
      <c r="B74" s="16"/>
      <c r="C74" s="229"/>
      <c r="D74" s="229"/>
      <c r="E74" s="229"/>
      <c r="F74" s="229"/>
      <c r="G74" s="229"/>
      <c r="H74" s="93"/>
      <c r="I74" s="38"/>
      <c r="J74" s="38"/>
      <c r="K74" s="38"/>
      <c r="L74" s="38"/>
      <c r="M74" s="38"/>
      <c r="N74" s="161">
        <f ca="1"/>
        <v>0</v>
      </c>
      <c r="O74" s="161" t="e">
        <f ca="1"/>
        <v>#N/A</v>
      </c>
      <c r="P74" s="47" t="e">
        <f ca="1"/>
        <v>#N/A</v>
      </c>
      <c r="Q74" s="47" t="e">
        <f ca="1"/>
        <v>#N/A</v>
      </c>
      <c r="R74" s="47"/>
      <c r="S74" s="47"/>
      <c r="T74" s="47"/>
      <c r="U74" s="47"/>
    </row>
    <row r="75" spans="1:21" s="230" customFormat="1" ht="15" customHeight="1">
      <c r="A75" s="228"/>
      <c r="B75" s="16"/>
      <c r="C75" s="229"/>
      <c r="D75" s="229"/>
      <c r="E75" s="229"/>
      <c r="F75" s="229"/>
      <c r="G75" s="229"/>
      <c r="H75" s="93"/>
      <c r="I75" s="38"/>
      <c r="J75" s="38"/>
      <c r="K75" s="38"/>
      <c r="L75" s="38"/>
      <c r="M75" s="38"/>
      <c r="N75" s="161">
        <f ca="1"/>
        <v>1</v>
      </c>
      <c r="O75" s="161" t="e">
        <f ca="1"/>
        <v>#N/A</v>
      </c>
      <c r="P75" s="47" t="e">
        <f ca="1"/>
        <v>#N/A</v>
      </c>
      <c r="Q75" s="47" t="e">
        <f ca="1"/>
        <v>#N/A</v>
      </c>
      <c r="R75" s="47"/>
      <c r="S75" s="47"/>
      <c r="T75" s="47"/>
      <c r="U75" s="47"/>
    </row>
    <row r="76" spans="1:21" s="230" customFormat="1" ht="15" hidden="1" customHeight="1">
      <c r="A76" s="228"/>
      <c r="B76" s="16"/>
      <c r="C76" s="229"/>
      <c r="D76" s="229"/>
      <c r="E76" s="229"/>
      <c r="F76" s="229"/>
      <c r="G76" s="229"/>
      <c r="H76" s="93"/>
      <c r="I76" s="38"/>
      <c r="J76" s="38"/>
      <c r="K76" s="38"/>
      <c r="L76" s="38"/>
      <c r="M76" s="38"/>
      <c r="N76" s="161">
        <f ca="1"/>
        <v>2</v>
      </c>
      <c r="O76" s="161" t="e">
        <f ca="1"/>
        <v>#N/A</v>
      </c>
      <c r="P76" s="47" t="e">
        <f ca="1"/>
        <v>#N/A</v>
      </c>
      <c r="Q76" s="47" t="e">
        <f ca="1"/>
        <v>#N/A</v>
      </c>
      <c r="R76" s="47"/>
      <c r="S76" s="47"/>
      <c r="T76" s="47"/>
      <c r="U76" s="47"/>
    </row>
    <row r="77" spans="1:21" s="230" customFormat="1" ht="15" hidden="1" customHeight="1">
      <c r="A77" s="228"/>
      <c r="B77" s="16"/>
      <c r="C77" s="229"/>
      <c r="D77" s="229"/>
      <c r="E77" s="229"/>
      <c r="F77" s="229"/>
      <c r="G77" s="229"/>
      <c r="H77" s="93"/>
      <c r="I77" s="38"/>
      <c r="J77" s="38"/>
      <c r="K77" s="38"/>
      <c r="L77" s="38"/>
      <c r="M77" s="38"/>
      <c r="N77" s="161">
        <f ca="1"/>
        <v>3</v>
      </c>
      <c r="O77" s="161" t="e">
        <f ca="1"/>
        <v>#N/A</v>
      </c>
      <c r="P77" s="47" t="e">
        <f ca="1"/>
        <v>#N/A</v>
      </c>
      <c r="Q77" s="47" t="e">
        <f ca="1"/>
        <v>#N/A</v>
      </c>
      <c r="R77" s="47"/>
      <c r="S77" s="47"/>
      <c r="T77" s="47"/>
      <c r="U77" s="47"/>
    </row>
    <row r="78" spans="1:21" s="230" customFormat="1" ht="15" hidden="1" customHeight="1">
      <c r="A78" s="233"/>
      <c r="B78" s="10"/>
      <c r="H78" s="93"/>
      <c r="I78" s="38"/>
      <c r="J78" s="38"/>
      <c r="K78" s="38"/>
      <c r="L78" s="38"/>
      <c r="M78" s="38"/>
      <c r="N78" s="161">
        <f ca="1"/>
        <v>4</v>
      </c>
      <c r="O78" s="161" t="e">
        <f ca="1"/>
        <v>#N/A</v>
      </c>
      <c r="P78" s="47" t="e">
        <f ca="1"/>
        <v>#N/A</v>
      </c>
      <c r="Q78" s="47" t="e">
        <f ca="1"/>
        <v>#N/A</v>
      </c>
      <c r="R78" s="47"/>
      <c r="S78" s="47"/>
      <c r="T78" s="47"/>
      <c r="U78" s="47"/>
    </row>
    <row r="79" spans="1:21" s="230" customFormat="1" ht="15" hidden="1" customHeight="1">
      <c r="A79" s="233"/>
      <c r="B79" s="10"/>
      <c r="H79" s="93"/>
      <c r="I79" s="38"/>
      <c r="J79" s="38"/>
      <c r="K79" s="38"/>
      <c r="L79" s="38"/>
      <c r="M79" s="38"/>
      <c r="N79" s="161">
        <f ca="1"/>
        <v>5</v>
      </c>
      <c r="O79" s="161" t="e">
        <f ca="1"/>
        <v>#N/A</v>
      </c>
      <c r="P79" s="47" t="e">
        <f ca="1"/>
        <v>#N/A</v>
      </c>
      <c r="Q79" s="47" t="e">
        <f ca="1"/>
        <v>#N/A</v>
      </c>
      <c r="R79" s="47"/>
      <c r="S79" s="47"/>
      <c r="T79" s="47"/>
      <c r="U79" s="47"/>
    </row>
    <row r="80" spans="1:21" s="230" customFormat="1" ht="15" hidden="1" customHeight="1">
      <c r="A80" s="233"/>
      <c r="B80" s="10"/>
      <c r="H80" s="93"/>
      <c r="I80" s="38"/>
      <c r="J80" s="38"/>
      <c r="K80" s="38"/>
      <c r="L80" s="38"/>
      <c r="M80" s="38"/>
      <c r="N80" s="161">
        <f ca="1"/>
        <v>6</v>
      </c>
      <c r="O80" s="161" t="e">
        <f ca="1"/>
        <v>#N/A</v>
      </c>
      <c r="P80" s="47" t="e">
        <f ca="1"/>
        <v>#N/A</v>
      </c>
      <c r="Q80" s="47" t="e">
        <f ca="1"/>
        <v>#N/A</v>
      </c>
      <c r="R80" s="47"/>
      <c r="S80" s="47"/>
      <c r="T80" s="47"/>
      <c r="U80" s="47"/>
    </row>
    <row r="81" spans="1:21" s="230" customFormat="1" ht="15" hidden="1" customHeight="1">
      <c r="A81" s="233"/>
      <c r="B81" s="10"/>
      <c r="H81" s="93"/>
      <c r="I81" s="38"/>
      <c r="J81" s="38"/>
      <c r="K81" s="38"/>
      <c r="L81" s="38"/>
      <c r="M81" s="38"/>
      <c r="N81" s="161">
        <f ca="1"/>
        <v>7</v>
      </c>
      <c r="O81" s="161" t="e">
        <f ca="1"/>
        <v>#N/A</v>
      </c>
      <c r="P81" s="47" t="e">
        <f ca="1"/>
        <v>#N/A</v>
      </c>
      <c r="Q81" s="47" t="e">
        <f ca="1"/>
        <v>#N/A</v>
      </c>
      <c r="R81" s="47"/>
      <c r="S81" s="47"/>
      <c r="T81" s="47"/>
      <c r="U81" s="47"/>
    </row>
    <row r="82" spans="1:21" s="230" customFormat="1" ht="15" hidden="1" customHeight="1">
      <c r="A82" s="233"/>
      <c r="B82" s="10"/>
      <c r="H82" s="93"/>
      <c r="I82" s="38"/>
      <c r="J82" s="38"/>
      <c r="K82" s="38"/>
      <c r="L82" s="38"/>
      <c r="M82" s="38"/>
      <c r="N82" s="161">
        <f ca="1"/>
        <v>8</v>
      </c>
      <c r="O82" s="161" t="e">
        <f ca="1"/>
        <v>#N/A</v>
      </c>
      <c r="P82" s="47" t="e">
        <f ca="1"/>
        <v>#N/A</v>
      </c>
      <c r="Q82" s="47" t="e">
        <f ca="1"/>
        <v>#N/A</v>
      </c>
      <c r="R82" s="47"/>
      <c r="S82" s="47"/>
      <c r="T82" s="47"/>
      <c r="U82" s="47"/>
    </row>
    <row r="83" spans="1:21" s="230" customFormat="1" ht="15" hidden="1" customHeight="1">
      <c r="A83" s="233"/>
      <c r="B83" s="10"/>
      <c r="H83" s="93"/>
      <c r="I83" s="38"/>
      <c r="J83" s="38"/>
      <c r="K83" s="38"/>
      <c r="L83" s="38"/>
      <c r="M83" s="38"/>
      <c r="N83" s="161">
        <f ca="1"/>
        <v>9</v>
      </c>
      <c r="O83" s="161" t="e">
        <f ca="1"/>
        <v>#N/A</v>
      </c>
      <c r="P83" s="47" t="e">
        <f ca="1"/>
        <v>#N/A</v>
      </c>
      <c r="Q83" s="47" t="e">
        <f ca="1"/>
        <v>#N/A</v>
      </c>
      <c r="R83" s="47"/>
      <c r="S83" s="47"/>
      <c r="T83" s="47"/>
      <c r="U83" s="47"/>
    </row>
    <row r="84" spans="1:21" s="230" customFormat="1" ht="15" hidden="1" customHeight="1">
      <c r="A84" s="233"/>
      <c r="B84" s="10"/>
      <c r="H84" s="93"/>
      <c r="I84" s="38"/>
      <c r="J84" s="38"/>
      <c r="K84" s="38"/>
      <c r="L84" s="38"/>
      <c r="M84" s="38"/>
      <c r="N84" s="161">
        <f ca="1"/>
        <v>10</v>
      </c>
      <c r="O84" s="161" t="e">
        <f ca="1"/>
        <v>#N/A</v>
      </c>
      <c r="P84" s="47" t="e">
        <f ca="1"/>
        <v>#N/A</v>
      </c>
      <c r="Q84" s="47" t="e">
        <f ca="1"/>
        <v>#N/A</v>
      </c>
      <c r="R84" s="47"/>
      <c r="S84" s="47"/>
      <c r="T84" s="47"/>
      <c r="U84" s="47"/>
    </row>
    <row r="85" spans="1:21" s="230" customFormat="1" ht="15" hidden="1" customHeight="1">
      <c r="A85" s="233"/>
      <c r="B85" s="10"/>
      <c r="H85" s="93"/>
      <c r="I85" s="38"/>
      <c r="J85" s="38"/>
      <c r="K85" s="38"/>
      <c r="L85" s="38"/>
      <c r="M85" s="38"/>
      <c r="N85" s="161">
        <f ca="1"/>
        <v>11</v>
      </c>
      <c r="O85" s="161" t="e">
        <f ca="1"/>
        <v>#N/A</v>
      </c>
      <c r="P85" s="47" t="e">
        <f ca="1"/>
        <v>#N/A</v>
      </c>
      <c r="Q85" s="47" t="e">
        <f ca="1"/>
        <v>#N/A</v>
      </c>
      <c r="R85" s="47"/>
      <c r="S85" s="47"/>
      <c r="T85" s="47"/>
      <c r="U85" s="47"/>
    </row>
    <row r="86" spans="1:21" s="230" customFormat="1" ht="15" hidden="1" customHeight="1">
      <c r="A86" s="233"/>
      <c r="B86" s="10"/>
      <c r="H86" s="93"/>
      <c r="I86" s="38"/>
      <c r="J86" s="38"/>
      <c r="K86" s="38"/>
      <c r="L86" s="38"/>
      <c r="M86" s="38"/>
      <c r="N86" s="161">
        <f ca="1"/>
        <v>12</v>
      </c>
      <c r="O86" s="161" t="e">
        <f ca="1"/>
        <v>#N/A</v>
      </c>
      <c r="P86" s="47" t="e">
        <f ca="1"/>
        <v>#N/A</v>
      </c>
      <c r="Q86" s="47" t="e">
        <f ca="1"/>
        <v>#N/A</v>
      </c>
      <c r="R86" s="47"/>
      <c r="S86" s="47"/>
      <c r="T86" s="47"/>
      <c r="U86" s="47"/>
    </row>
    <row r="87" spans="1:21" s="230" customFormat="1" ht="15" hidden="1" customHeight="1">
      <c r="A87" s="233"/>
      <c r="B87" s="10"/>
      <c r="H87" s="93"/>
      <c r="I87" s="38"/>
      <c r="J87" s="38"/>
      <c r="K87" s="38"/>
      <c r="L87" s="38"/>
      <c r="M87" s="38"/>
      <c r="N87" s="161">
        <f ca="1"/>
        <v>13</v>
      </c>
      <c r="O87" s="161" t="e">
        <f ca="1"/>
        <v>#N/A</v>
      </c>
      <c r="P87" s="47" t="e">
        <f ca="1"/>
        <v>#N/A</v>
      </c>
      <c r="Q87" s="47" t="e">
        <f ca="1"/>
        <v>#N/A</v>
      </c>
      <c r="R87" s="47"/>
      <c r="S87" s="47"/>
      <c r="T87" s="47"/>
      <c r="U87" s="47"/>
    </row>
    <row r="88" spans="1:21" s="230" customFormat="1" ht="15" hidden="1" customHeight="1">
      <c r="A88" s="233"/>
      <c r="B88" s="10"/>
      <c r="H88" s="93"/>
      <c r="I88" s="38"/>
      <c r="J88" s="38"/>
      <c r="K88" s="38"/>
      <c r="L88" s="38"/>
      <c r="M88" s="38"/>
      <c r="N88" s="161">
        <f ca="1"/>
        <v>14</v>
      </c>
      <c r="O88" s="161" t="e">
        <f ca="1"/>
        <v>#N/A</v>
      </c>
      <c r="P88" s="47" t="e">
        <f ca="1"/>
        <v>#N/A</v>
      </c>
      <c r="Q88" s="47" t="e">
        <f ca="1"/>
        <v>#N/A</v>
      </c>
      <c r="R88" s="47"/>
      <c r="S88" s="47"/>
      <c r="T88" s="47"/>
      <c r="U88" s="47"/>
    </row>
    <row r="89" spans="1:21" s="230" customFormat="1" ht="15" hidden="1" customHeight="1">
      <c r="A89" s="233"/>
      <c r="B89" s="10"/>
      <c r="H89" s="93"/>
      <c r="I89" s="38"/>
      <c r="J89" s="38"/>
      <c r="K89" s="38"/>
      <c r="L89" s="38"/>
      <c r="M89" s="38"/>
      <c r="N89" s="161">
        <f ca="1"/>
        <v>15</v>
      </c>
      <c r="O89" s="161" t="e">
        <f ca="1"/>
        <v>#N/A</v>
      </c>
      <c r="P89" s="47" t="e">
        <f ca="1"/>
        <v>#N/A</v>
      </c>
      <c r="Q89" s="47" t="e">
        <f ca="1"/>
        <v>#N/A</v>
      </c>
      <c r="R89" s="47"/>
      <c r="S89" s="47"/>
      <c r="T89" s="47"/>
      <c r="U89" s="47"/>
    </row>
    <row r="90" spans="1:21" s="230" customFormat="1" ht="15" hidden="1" customHeight="1">
      <c r="A90" s="233"/>
      <c r="B90" s="10"/>
      <c r="H90" s="93"/>
      <c r="I90" s="38"/>
      <c r="J90" s="38"/>
      <c r="K90" s="38"/>
      <c r="L90" s="38"/>
      <c r="M90" s="38"/>
      <c r="N90" s="161">
        <f ca="1"/>
        <v>16</v>
      </c>
      <c r="O90" s="161" t="e">
        <f ca="1"/>
        <v>#N/A</v>
      </c>
      <c r="P90" s="47" t="e">
        <f ca="1"/>
        <v>#N/A</v>
      </c>
      <c r="Q90" s="47" t="e">
        <f ca="1"/>
        <v>#N/A</v>
      </c>
      <c r="R90" s="47"/>
      <c r="S90" s="47"/>
      <c r="T90" s="47"/>
      <c r="U90" s="47"/>
    </row>
    <row r="91" spans="1:21" s="230" customFormat="1" ht="15" hidden="1" customHeight="1">
      <c r="A91" s="233"/>
      <c r="B91" s="10"/>
      <c r="H91" s="93"/>
      <c r="I91" s="38"/>
      <c r="J91" s="38"/>
      <c r="K91" s="38"/>
      <c r="L91" s="38"/>
      <c r="M91" s="38"/>
      <c r="N91" s="161">
        <f ca="1"/>
        <v>17</v>
      </c>
      <c r="O91" s="161" t="e">
        <f ca="1"/>
        <v>#N/A</v>
      </c>
      <c r="P91" s="47" t="e">
        <f ca="1"/>
        <v>#N/A</v>
      </c>
      <c r="Q91" s="47" t="e">
        <f ca="1"/>
        <v>#N/A</v>
      </c>
      <c r="R91" s="47"/>
      <c r="S91" s="47"/>
      <c r="T91" s="47"/>
      <c r="U91" s="47"/>
    </row>
    <row r="92" spans="1:21" s="230" customFormat="1" ht="15" hidden="1" customHeight="1">
      <c r="A92" s="233"/>
      <c r="B92" s="10"/>
      <c r="H92" s="93"/>
      <c r="I92" s="38"/>
      <c r="J92" s="38"/>
      <c r="K92" s="38"/>
      <c r="L92" s="38"/>
      <c r="M92" s="38"/>
      <c r="N92" s="161">
        <f ca="1"/>
        <v>18</v>
      </c>
      <c r="O92" s="161" t="e">
        <f ca="1"/>
        <v>#N/A</v>
      </c>
      <c r="P92" s="47" t="e">
        <f ca="1"/>
        <v>#N/A</v>
      </c>
      <c r="Q92" s="47" t="e">
        <f ca="1"/>
        <v>#N/A</v>
      </c>
      <c r="R92" s="47"/>
      <c r="S92" s="47"/>
      <c r="T92" s="47"/>
      <c r="U92" s="47"/>
    </row>
    <row r="93" spans="1:21" s="230" customFormat="1" ht="15" hidden="1" customHeight="1">
      <c r="A93" s="233"/>
      <c r="B93" s="10"/>
      <c r="H93" s="93"/>
      <c r="I93" s="38"/>
      <c r="J93" s="38"/>
      <c r="K93" s="38"/>
      <c r="L93" s="38"/>
      <c r="M93" s="38"/>
      <c r="N93" s="161">
        <f ca="1"/>
        <v>19</v>
      </c>
      <c r="O93" s="161" t="e">
        <f ca="1"/>
        <v>#N/A</v>
      </c>
      <c r="P93" s="47" t="e">
        <f ca="1"/>
        <v>#N/A</v>
      </c>
      <c r="Q93" s="47" t="e">
        <f ca="1"/>
        <v>#N/A</v>
      </c>
      <c r="R93" s="47"/>
      <c r="S93" s="47"/>
      <c r="T93" s="47"/>
      <c r="U93" s="47"/>
    </row>
    <row r="94" spans="1:21" s="230" customFormat="1" ht="15" hidden="1" customHeight="1">
      <c r="A94" s="233"/>
      <c r="B94" s="10"/>
      <c r="H94" s="93"/>
      <c r="I94" s="38"/>
      <c r="J94" s="38"/>
      <c r="K94" s="38"/>
      <c r="L94" s="38"/>
      <c r="M94" s="38"/>
      <c r="N94" s="161">
        <f ca="1"/>
        <v>20</v>
      </c>
      <c r="O94" s="161" t="e">
        <f ca="1"/>
        <v>#N/A</v>
      </c>
      <c r="P94" s="47" t="e">
        <f ca="1"/>
        <v>#N/A</v>
      </c>
      <c r="Q94" s="47" t="e">
        <f ca="1"/>
        <v>#N/A</v>
      </c>
      <c r="R94" s="47"/>
      <c r="S94" s="47"/>
      <c r="T94" s="47"/>
      <c r="U94" s="47"/>
    </row>
    <row r="95" spans="1:21" s="230" customFormat="1" ht="15" hidden="1" customHeight="1">
      <c r="A95" s="233"/>
      <c r="B95" s="10"/>
      <c r="H95" s="93"/>
      <c r="I95" s="38"/>
      <c r="J95" s="38"/>
      <c r="K95" s="38"/>
      <c r="L95" s="38"/>
      <c r="M95" s="38"/>
      <c r="N95" s="161">
        <f ca="1"/>
        <v>21</v>
      </c>
      <c r="O95" s="161" t="e">
        <f ca="1"/>
        <v>#N/A</v>
      </c>
      <c r="P95" s="47" t="e">
        <f ca="1"/>
        <v>#N/A</v>
      </c>
      <c r="Q95" s="47" t="e">
        <f ca="1"/>
        <v>#N/A</v>
      </c>
      <c r="R95" s="47"/>
      <c r="S95" s="47"/>
      <c r="T95" s="47"/>
      <c r="U95" s="47"/>
    </row>
    <row r="96" spans="1:21" s="230" customFormat="1" ht="15" hidden="1" customHeight="1">
      <c r="A96" s="233"/>
      <c r="B96" s="10"/>
      <c r="H96" s="93"/>
      <c r="I96" s="38"/>
      <c r="J96" s="38"/>
      <c r="K96" s="38"/>
      <c r="L96" s="38"/>
      <c r="M96" s="38"/>
      <c r="N96" s="161">
        <f ca="1"/>
        <v>22</v>
      </c>
      <c r="O96" s="161" t="e">
        <f ca="1"/>
        <v>#N/A</v>
      </c>
      <c r="P96" s="47" t="e">
        <f ca="1"/>
        <v>#N/A</v>
      </c>
      <c r="Q96" s="47" t="e">
        <f ca="1"/>
        <v>#N/A</v>
      </c>
      <c r="R96" s="47"/>
      <c r="S96" s="47"/>
      <c r="T96" s="47"/>
      <c r="U96" s="47"/>
    </row>
    <row r="97" spans="1:21" s="230" customFormat="1" ht="15" hidden="1" customHeight="1">
      <c r="A97" s="233"/>
      <c r="B97" s="10"/>
      <c r="H97" s="93"/>
      <c r="I97" s="38"/>
      <c r="J97" s="38"/>
      <c r="K97" s="38"/>
      <c r="L97" s="38"/>
      <c r="M97" s="38"/>
      <c r="N97" s="161">
        <f ca="1"/>
        <v>23</v>
      </c>
      <c r="O97" s="161" t="e">
        <f ca="1"/>
        <v>#N/A</v>
      </c>
      <c r="P97" s="47" t="e">
        <f ca="1"/>
        <v>#N/A</v>
      </c>
      <c r="Q97" s="47" t="e">
        <f ca="1"/>
        <v>#N/A</v>
      </c>
      <c r="R97" s="47"/>
      <c r="S97" s="47"/>
      <c r="T97" s="47"/>
      <c r="U97" s="47"/>
    </row>
    <row r="98" spans="1:21" s="230" customFormat="1" ht="15" hidden="1" customHeight="1">
      <c r="A98" s="233"/>
      <c r="B98" s="10"/>
      <c r="H98" s="93"/>
      <c r="I98" s="38"/>
      <c r="J98" s="38"/>
      <c r="K98" s="38"/>
      <c r="L98" s="38"/>
      <c r="M98" s="38"/>
      <c r="N98" s="161">
        <f ca="1"/>
        <v>24</v>
      </c>
      <c r="O98" s="161" t="e">
        <f ca="1"/>
        <v>#N/A</v>
      </c>
      <c r="P98" s="47" t="e">
        <f ca="1"/>
        <v>#N/A</v>
      </c>
      <c r="Q98" s="47" t="e">
        <f ca="1"/>
        <v>#N/A</v>
      </c>
      <c r="R98" s="47"/>
      <c r="S98" s="47"/>
      <c r="T98" s="47"/>
      <c r="U98" s="47"/>
    </row>
    <row r="99" spans="1:21" s="230" customFormat="1" ht="15" hidden="1" customHeight="1">
      <c r="A99" s="233"/>
      <c r="B99" s="10"/>
      <c r="H99" s="93"/>
      <c r="I99" s="38"/>
      <c r="J99" s="38"/>
      <c r="K99" s="38"/>
      <c r="L99" s="38"/>
      <c r="M99" s="38"/>
      <c r="N99" s="161">
        <f ca="1"/>
        <v>25</v>
      </c>
      <c r="O99" s="161" t="e">
        <f ca="1"/>
        <v>#N/A</v>
      </c>
      <c r="P99" s="47" t="e">
        <f ca="1"/>
        <v>#N/A</v>
      </c>
      <c r="Q99" s="47" t="e">
        <f ca="1"/>
        <v>#N/A</v>
      </c>
      <c r="R99" s="47"/>
      <c r="S99" s="47"/>
      <c r="T99" s="47"/>
      <c r="U99" s="47"/>
    </row>
    <row r="100" spans="1:21" s="230" customFormat="1" ht="15" hidden="1" customHeight="1">
      <c r="A100" s="233"/>
      <c r="B100" s="10"/>
      <c r="H100" s="93"/>
      <c r="I100" s="38"/>
      <c r="J100" s="38"/>
      <c r="K100" s="38"/>
      <c r="L100" s="38"/>
      <c r="M100" s="38"/>
      <c r="N100" s="161">
        <f ca="1"/>
        <v>26</v>
      </c>
      <c r="O100" s="161" t="e">
        <f ca="1"/>
        <v>#N/A</v>
      </c>
      <c r="P100" s="47" t="e">
        <f ca="1"/>
        <v>#N/A</v>
      </c>
      <c r="Q100" s="47" t="e">
        <f ca="1"/>
        <v>#N/A</v>
      </c>
      <c r="R100" s="47"/>
      <c r="S100" s="47"/>
      <c r="T100" s="47"/>
      <c r="U100" s="47"/>
    </row>
    <row r="101" spans="1:21" s="230" customFormat="1" ht="15" hidden="1" customHeight="1">
      <c r="A101" s="233"/>
      <c r="B101" s="10"/>
      <c r="H101" s="93"/>
      <c r="I101" s="38"/>
      <c r="J101" s="38"/>
      <c r="K101" s="38"/>
      <c r="L101" s="38"/>
      <c r="M101" s="38"/>
      <c r="N101" s="161">
        <f ca="1"/>
        <v>27</v>
      </c>
      <c r="O101" s="161" t="e">
        <f ca="1"/>
        <v>#N/A</v>
      </c>
      <c r="P101" s="47" t="e">
        <f ca="1"/>
        <v>#N/A</v>
      </c>
      <c r="Q101" s="47" t="e">
        <f ca="1"/>
        <v>#N/A</v>
      </c>
      <c r="R101" s="47"/>
      <c r="S101" s="47"/>
      <c r="T101" s="47"/>
      <c r="U101" s="47"/>
    </row>
    <row r="102" spans="1:21" s="230" customFormat="1" ht="15" hidden="1" customHeight="1">
      <c r="A102" s="233"/>
      <c r="B102" s="10"/>
      <c r="H102" s="93"/>
      <c r="I102" s="38"/>
      <c r="J102" s="38"/>
      <c r="K102" s="38"/>
      <c r="L102" s="38"/>
      <c r="M102" s="38"/>
      <c r="N102" s="161">
        <f ca="1"/>
        <v>28</v>
      </c>
      <c r="O102" s="161" t="e">
        <f ca="1"/>
        <v>#N/A</v>
      </c>
      <c r="P102" s="47" t="e">
        <f ca="1"/>
        <v>#N/A</v>
      </c>
      <c r="Q102" s="47" t="e">
        <f ca="1"/>
        <v>#N/A</v>
      </c>
      <c r="R102" s="47"/>
      <c r="S102" s="47"/>
      <c r="T102" s="47"/>
      <c r="U102" s="47"/>
    </row>
    <row r="103" spans="1:21" s="230" customFormat="1" ht="15" hidden="1" customHeight="1">
      <c r="A103" s="233"/>
      <c r="B103" s="10"/>
      <c r="H103" s="93"/>
      <c r="I103" s="38"/>
      <c r="J103" s="38"/>
      <c r="K103" s="38"/>
      <c r="L103" s="38"/>
      <c r="M103" s="38"/>
      <c r="N103" s="161">
        <f ca="1"/>
        <v>29</v>
      </c>
      <c r="O103" s="161" t="e">
        <f ca="1"/>
        <v>#N/A</v>
      </c>
      <c r="P103" s="47" t="e">
        <f ca="1"/>
        <v>#N/A</v>
      </c>
      <c r="Q103" s="47" t="e">
        <f ca="1"/>
        <v>#N/A</v>
      </c>
      <c r="R103" s="47"/>
      <c r="S103" s="47"/>
      <c r="T103" s="47"/>
      <c r="U103" s="47"/>
    </row>
    <row r="104" spans="1:21" s="230" customFormat="1" ht="15" hidden="1" customHeight="1">
      <c r="A104" s="233"/>
      <c r="B104" s="10"/>
      <c r="H104" s="93"/>
      <c r="I104" s="38"/>
      <c r="J104" s="38"/>
      <c r="K104" s="38"/>
      <c r="L104" s="38"/>
      <c r="M104" s="38"/>
      <c r="N104" s="161">
        <f ca="1"/>
        <v>30</v>
      </c>
      <c r="O104" s="161" t="e">
        <f ca="1"/>
        <v>#N/A</v>
      </c>
      <c r="P104" s="47" t="e">
        <f ca="1"/>
        <v>#N/A</v>
      </c>
      <c r="Q104" s="47" t="e">
        <f ca="1"/>
        <v>#N/A</v>
      </c>
      <c r="R104" s="47"/>
      <c r="S104" s="47"/>
      <c r="T104" s="47"/>
      <c r="U104" s="47"/>
    </row>
    <row r="105" spans="1:21" s="230" customFormat="1" ht="15" hidden="1" customHeight="1">
      <c r="A105" s="233"/>
      <c r="B105" s="10"/>
      <c r="H105" s="93"/>
      <c r="I105" s="38"/>
      <c r="J105" s="38"/>
      <c r="K105" s="38"/>
      <c r="L105" s="38"/>
      <c r="M105" s="38"/>
      <c r="N105" s="161">
        <f ca="1"/>
        <v>31</v>
      </c>
      <c r="O105" s="161" t="e">
        <f ca="1"/>
        <v>#N/A</v>
      </c>
      <c r="P105" s="47" t="e">
        <f ca="1"/>
        <v>#N/A</v>
      </c>
      <c r="Q105" s="47" t="e">
        <f ca="1"/>
        <v>#N/A</v>
      </c>
      <c r="R105" s="47"/>
      <c r="S105" s="47"/>
      <c r="T105" s="47"/>
      <c r="U105" s="47"/>
    </row>
    <row r="106" spans="1:21" s="230" customFormat="1" ht="15" hidden="1" customHeight="1">
      <c r="A106" s="233"/>
      <c r="B106" s="10"/>
      <c r="H106" s="93"/>
      <c r="I106" s="38"/>
      <c r="J106" s="38"/>
      <c r="K106" s="38"/>
      <c r="L106" s="38"/>
      <c r="M106" s="38"/>
      <c r="N106" s="161">
        <f ca="1"/>
        <v>32</v>
      </c>
      <c r="O106" s="161" t="e">
        <f ca="1"/>
        <v>#N/A</v>
      </c>
      <c r="P106" s="47" t="e">
        <f ca="1"/>
        <v>#N/A</v>
      </c>
      <c r="Q106" s="47" t="e">
        <f ca="1"/>
        <v>#N/A</v>
      </c>
      <c r="R106" s="47"/>
      <c r="S106" s="47"/>
      <c r="T106" s="47"/>
      <c r="U106" s="47"/>
    </row>
    <row r="107" spans="1:21" s="230" customFormat="1" ht="15" hidden="1" customHeight="1">
      <c r="A107" s="233"/>
      <c r="B107" s="10"/>
      <c r="H107" s="93"/>
      <c r="I107" s="38"/>
      <c r="J107" s="38"/>
      <c r="K107" s="38"/>
      <c r="L107" s="38"/>
      <c r="M107" s="38"/>
      <c r="N107" s="161">
        <f ca="1"/>
        <v>33</v>
      </c>
      <c r="O107" s="161" t="e">
        <f ca="1"/>
        <v>#N/A</v>
      </c>
      <c r="P107" s="47" t="e">
        <f ca="1"/>
        <v>#N/A</v>
      </c>
      <c r="Q107" s="47" t="e">
        <f ca="1"/>
        <v>#N/A</v>
      </c>
      <c r="R107" s="47"/>
      <c r="S107" s="47"/>
      <c r="T107" s="47"/>
      <c r="U107" s="47"/>
    </row>
    <row r="108" spans="1:21" s="230" customFormat="1" ht="15" hidden="1" customHeight="1">
      <c r="A108" s="233"/>
      <c r="B108" s="10"/>
      <c r="H108" s="93"/>
      <c r="I108" s="38"/>
      <c r="J108" s="38"/>
      <c r="K108" s="38"/>
      <c r="L108" s="38"/>
      <c r="M108" s="38"/>
      <c r="N108" s="161">
        <f ca="1"/>
        <v>34</v>
      </c>
      <c r="O108" s="161" t="e">
        <f ca="1"/>
        <v>#N/A</v>
      </c>
      <c r="P108" s="47" t="e">
        <f ca="1"/>
        <v>#N/A</v>
      </c>
      <c r="Q108" s="47" t="e">
        <f ca="1"/>
        <v>#N/A</v>
      </c>
      <c r="R108" s="47"/>
      <c r="S108" s="47"/>
      <c r="T108" s="47"/>
      <c r="U108" s="47"/>
    </row>
    <row r="109" spans="1:21" s="230" customFormat="1" ht="15" hidden="1" customHeight="1">
      <c r="A109" s="233"/>
      <c r="B109" s="10"/>
      <c r="H109" s="93"/>
      <c r="I109" s="38"/>
      <c r="J109" s="38"/>
      <c r="K109" s="38"/>
      <c r="L109" s="38"/>
      <c r="M109" s="38"/>
      <c r="N109" s="161">
        <f ca="1"/>
        <v>35</v>
      </c>
      <c r="O109" s="161" t="e">
        <f ca="1"/>
        <v>#N/A</v>
      </c>
      <c r="P109" s="47" t="e">
        <f ca="1"/>
        <v>#N/A</v>
      </c>
      <c r="Q109" s="47" t="e">
        <f ca="1"/>
        <v>#N/A</v>
      </c>
      <c r="R109" s="47"/>
      <c r="S109" s="47"/>
      <c r="T109" s="47"/>
      <c r="U109" s="47"/>
    </row>
    <row r="110" spans="1:21" s="230" customFormat="1" ht="15" hidden="1" customHeight="1">
      <c r="A110" s="233"/>
      <c r="B110" s="10"/>
      <c r="H110" s="93"/>
      <c r="I110" s="38"/>
      <c r="J110" s="38"/>
      <c r="K110" s="38"/>
      <c r="L110" s="38"/>
      <c r="M110" s="38"/>
      <c r="N110" s="161">
        <f ca="1"/>
        <v>36</v>
      </c>
      <c r="O110" s="161" t="e">
        <f ca="1"/>
        <v>#N/A</v>
      </c>
      <c r="P110" s="47" t="e">
        <f ca="1"/>
        <v>#N/A</v>
      </c>
      <c r="Q110" s="47" t="e">
        <f ca="1"/>
        <v>#N/A</v>
      </c>
      <c r="R110" s="47"/>
      <c r="S110" s="47"/>
      <c r="T110" s="47"/>
      <c r="U110" s="47"/>
    </row>
    <row r="111" spans="1:21" s="230" customFormat="1" ht="15" hidden="1" customHeight="1">
      <c r="A111" s="233"/>
      <c r="B111" s="10"/>
      <c r="H111" s="93"/>
      <c r="I111" s="38"/>
      <c r="J111" s="38"/>
      <c r="K111" s="38"/>
      <c r="L111" s="38"/>
      <c r="M111" s="38"/>
      <c r="N111" s="161">
        <f ca="1"/>
        <v>37</v>
      </c>
      <c r="O111" s="161" t="e">
        <f ca="1"/>
        <v>#N/A</v>
      </c>
      <c r="P111" s="47" t="e">
        <f ca="1"/>
        <v>#N/A</v>
      </c>
      <c r="Q111" s="47" t="e">
        <f ca="1"/>
        <v>#N/A</v>
      </c>
      <c r="R111" s="47"/>
      <c r="S111" s="47"/>
      <c r="T111" s="47"/>
      <c r="U111" s="47"/>
    </row>
    <row r="112" spans="1:21" s="230" customFormat="1" ht="15" hidden="1" customHeight="1">
      <c r="A112" s="233"/>
      <c r="B112" s="10"/>
      <c r="H112" s="93"/>
      <c r="I112" s="38"/>
      <c r="J112" s="38"/>
      <c r="K112" s="38"/>
      <c r="L112" s="38"/>
      <c r="M112" s="38"/>
      <c r="N112" s="161">
        <f ca="1"/>
        <v>38</v>
      </c>
      <c r="O112" s="161" t="e">
        <f ca="1"/>
        <v>#N/A</v>
      </c>
      <c r="P112" s="47" t="e">
        <f ca="1"/>
        <v>#N/A</v>
      </c>
      <c r="Q112" s="47" t="e">
        <f ca="1"/>
        <v>#N/A</v>
      </c>
      <c r="R112" s="47"/>
      <c r="S112" s="47"/>
      <c r="T112" s="47"/>
      <c r="U112" s="47"/>
    </row>
    <row r="113" spans="1:21" s="230" customFormat="1" ht="15" hidden="1" customHeight="1">
      <c r="A113" s="233"/>
      <c r="B113" s="10"/>
      <c r="H113" s="93"/>
      <c r="I113" s="38"/>
      <c r="J113" s="38"/>
      <c r="K113" s="38"/>
      <c r="L113" s="38"/>
      <c r="M113" s="38"/>
      <c r="N113" s="161">
        <f ca="1"/>
        <v>39</v>
      </c>
      <c r="O113" s="161" t="e">
        <f ca="1"/>
        <v>#N/A</v>
      </c>
      <c r="P113" s="47" t="e">
        <f ca="1"/>
        <v>#N/A</v>
      </c>
      <c r="Q113" s="47" t="e">
        <f ca="1"/>
        <v>#N/A</v>
      </c>
      <c r="R113" s="47"/>
      <c r="S113" s="47"/>
      <c r="T113" s="47"/>
      <c r="U113" s="47"/>
    </row>
    <row r="114" spans="1:21" s="230" customFormat="1" ht="15" hidden="1" customHeight="1">
      <c r="A114" s="233"/>
      <c r="B114" s="10"/>
      <c r="H114" s="93"/>
      <c r="I114" s="38"/>
      <c r="J114" s="38"/>
      <c r="K114" s="38"/>
      <c r="L114" s="38"/>
      <c r="M114" s="38"/>
      <c r="N114" s="161">
        <f ca="1"/>
        <v>40</v>
      </c>
      <c r="O114" s="161" t="e">
        <f ca="1"/>
        <v>#N/A</v>
      </c>
      <c r="P114" s="47" t="e">
        <f ca="1"/>
        <v>#N/A</v>
      </c>
      <c r="Q114" s="47" t="e">
        <f ca="1"/>
        <v>#N/A</v>
      </c>
      <c r="R114" s="47"/>
      <c r="S114" s="47"/>
      <c r="T114" s="47"/>
      <c r="U114" s="47"/>
    </row>
  </sheetData>
  <sheetProtection algorithmName="SHA-512" hashValue="Yz6lKmt8vJvP6rEZiiMAgpqzr87fqoVFgjvGuiphTeohdQhNLgbSX3NJN8yi7Taie2avk1lko6VBRH1hKszjWA==" saltValue="0XV5MBL/PpP+BvQ3zQh1EA==" spinCount="100000" sheet="1" objects="1" scenarios="1"/>
  <mergeCells count="40">
    <mergeCell ref="B25:F25"/>
    <mergeCell ref="B30:F30"/>
    <mergeCell ref="C67:F67"/>
    <mergeCell ref="C66:F66"/>
    <mergeCell ref="C65:F65"/>
    <mergeCell ref="C68:F68"/>
    <mergeCell ref="C69:F69"/>
    <mergeCell ref="C27:F27"/>
    <mergeCell ref="C28:D28"/>
    <mergeCell ref="E28:F28"/>
    <mergeCell ref="C29:D29"/>
    <mergeCell ref="E29:F29"/>
    <mergeCell ref="C45:F45"/>
    <mergeCell ref="B32:F32"/>
    <mergeCell ref="C42:F42"/>
    <mergeCell ref="C43:F43"/>
    <mergeCell ref="C44:F44"/>
    <mergeCell ref="C17:D17"/>
    <mergeCell ref="E17:F17"/>
    <mergeCell ref="C18:D18"/>
    <mergeCell ref="E18:F18"/>
    <mergeCell ref="C24:D24"/>
    <mergeCell ref="E24:F24"/>
    <mergeCell ref="C21:F21"/>
    <mergeCell ref="C22:F22"/>
    <mergeCell ref="C23:D23"/>
    <mergeCell ref="E23:F23"/>
    <mergeCell ref="B19:F19"/>
    <mergeCell ref="C16:F16"/>
    <mergeCell ref="C13:D13"/>
    <mergeCell ref="E13:F13"/>
    <mergeCell ref="B4:F4"/>
    <mergeCell ref="C6:F6"/>
    <mergeCell ref="C7:F7"/>
    <mergeCell ref="C8:F8"/>
    <mergeCell ref="C9:F9"/>
    <mergeCell ref="C10:F10"/>
    <mergeCell ref="C12:D12"/>
    <mergeCell ref="E12:F12"/>
    <mergeCell ref="C15:F15"/>
  </mergeCells>
  <phoneticPr fontId="22" type="noConversion"/>
  <conditionalFormatting sqref="B38">
    <cfRule type="expression" dxfId="44" priority="1">
      <formula>NOT(ISBLANK(B38))</formula>
    </cfRule>
  </conditionalFormatting>
  <conditionalFormatting sqref="B32:F32">
    <cfRule type="expression" dxfId="43" priority="5">
      <formula>NOT(ISBLANK($B$32))</formula>
    </cfRule>
  </conditionalFormatting>
  <conditionalFormatting sqref="C18">
    <cfRule type="expression" dxfId="42" priority="4">
      <formula>NOT(ISBLANK($E18))</formula>
    </cfRule>
  </conditionalFormatting>
  <conditionalFormatting sqref="C23:D24 C12:D13 C17:D17 C28:D29">
    <cfRule type="expression" dxfId="41" priority="6">
      <formula>NOT(ISBLANK($E12))</formula>
    </cfRule>
  </conditionalFormatting>
  <conditionalFormatting sqref="C6:F10 C15:F16 C21:F22 C27">
    <cfRule type="expression" dxfId="40" priority="9">
      <formula>NOT(ISBLANK($C6))</formula>
    </cfRule>
  </conditionalFormatting>
  <conditionalFormatting sqref="C18:F18 C24:F24">
    <cfRule type="expression" dxfId="39" priority="3">
      <formula>$O15="W"</formula>
    </cfRule>
  </conditionalFormatting>
  <conditionalFormatting sqref="C38:F38 B37:E37">
    <cfRule type="expression" dxfId="38" priority="7">
      <formula>NOT(ISBLANK(B37))</formula>
    </cfRule>
  </conditionalFormatting>
  <conditionalFormatting sqref="C38:F38">
    <cfRule type="expression" dxfId="37" priority="2">
      <formula>NOT(ISBLANK($B$37))</formula>
    </cfRule>
  </conditionalFormatting>
  <conditionalFormatting sqref="E17:F18 E23:F24 E12:F13 E28:F29">
    <cfRule type="expression" dxfId="36" priority="8">
      <formula>NOT(ISBLANK($E12))</formula>
    </cfRule>
  </conditionalFormatting>
  <dataValidations count="20">
    <dataValidation type="decimal" allowBlank="1" showInputMessage="1" showErrorMessage="1" sqref="C8:F8" xr:uid="{AD31FCA4-7C84-4BBC-B831-D00F30405424}">
      <formula1>0</formula1>
      <formula2>250</formula2>
    </dataValidation>
    <dataValidation type="list" allowBlank="1" showInputMessage="1" showErrorMessage="1" sqref="C6:F6" xr:uid="{91E8EC1A-04A0-43D3-8FD6-E3E542C81789}">
      <formula1>INDIRECT($I$6)</formula1>
    </dataValidation>
    <dataValidation type="list" allowBlank="1" showInputMessage="1" showErrorMessage="1" sqref="C10:F10" xr:uid="{359CB44E-6D39-46F3-9C62-E6DC10D076D5}">
      <formula1>INDEX(INDIRECT($I$10),,1)</formula1>
    </dataValidation>
    <dataValidation type="list" allowBlank="1" showInputMessage="1" showErrorMessage="1" sqref="C10:F10" xr:uid="{55DF4D07-7B09-46B2-A452-34323EF22C8B}">
      <formula1>JaNein</formula1>
    </dataValidation>
    <dataValidation type="list" allowBlank="1" showInputMessage="1" showErrorMessage="1" sqref="E13:F13" xr:uid="{D9789C57-F266-443D-A1E3-636C51284852}">
      <formula1>INDEX(INDIRECT($I$13),,1)</formula1>
    </dataValidation>
    <dataValidation type="decimal" operator="greaterThanOrEqual" allowBlank="1" showInputMessage="1" showErrorMessage="1" sqref="F38 E37:E38" xr:uid="{34C39638-6955-411F-9DEA-420843107BAB}">
      <formula1>0</formula1>
    </dataValidation>
    <dataValidation type="textLength" allowBlank="1" showInputMessage="1" showErrorMessage="1" sqref="C7:F7" xr:uid="{27BF3177-B16E-4AA3-AF67-C54A4D15129B}">
      <formula1>0</formula1>
      <formula2>250</formula2>
    </dataValidation>
    <dataValidation type="list" allowBlank="1" showInputMessage="1" showErrorMessage="1" sqref="C9:F9" xr:uid="{A1EA2B97-1F76-43FB-9130-1BE62BB08290}">
      <formula1>"&lt; 1995,1995 - 2005,&gt; 2005"</formula1>
    </dataValidation>
    <dataValidation type="list" allowBlank="1" showInputMessage="1" showErrorMessage="1" sqref="E12:F12" xr:uid="{C819E6AD-2860-415F-87BB-9AC2F1E557DE}">
      <formula1>INDEX(INDIRECT($I$12),,1)</formula1>
    </dataValidation>
    <dataValidation type="list" allowBlank="1" showInputMessage="1" showErrorMessage="1" sqref="E24:F24 E29:F29" xr:uid="{2A3883D9-7640-4D0D-88B5-57D4922F04EE}">
      <formula1>INDEX(INDIRECT($I$24),,1)</formula1>
    </dataValidation>
    <dataValidation type="list" allowBlank="1" showInputMessage="1" showErrorMessage="1" sqref="E18:F18" xr:uid="{6AB31A0F-FC2A-4DE4-A3C4-6A3F3848D778}">
      <formula1>INDEX(INDIRECT($I$18),,1)</formula1>
    </dataValidation>
    <dataValidation type="list" allowBlank="1" showInputMessage="1" showErrorMessage="1" sqref="C21:F21" xr:uid="{8AAFAD60-7F60-4EFA-91E0-A45BE5395750}">
      <formula1>INDEX(INDIRECT($I$21),,1)</formula1>
    </dataValidation>
    <dataValidation type="list" allowBlank="1" showInputMessage="1" showErrorMessage="1" sqref="C15:F15" xr:uid="{347DE116-0DE8-470B-A659-B2C56AC3AFCC}">
      <formula1>INDEX(INDIRECT($I$15),,1)</formula1>
    </dataValidation>
    <dataValidation type="list" allowBlank="1" showInputMessage="1" showErrorMessage="1" sqref="C22:F22" xr:uid="{313147E9-FBDC-4F1A-94EF-1E7FFCC3CEAD}">
      <formula1>$P$21:$P$23</formula1>
    </dataValidation>
    <dataValidation type="decimal" allowBlank="1" showInputMessage="1" showErrorMessage="1" sqref="E23:F23 E17:F17 E28:F28" xr:uid="{BA527F26-D973-4822-B4E7-1ECB1BA32894}">
      <formula1>0</formula1>
      <formula2>15</formula2>
    </dataValidation>
    <dataValidation type="list" allowBlank="1" showInputMessage="1" showErrorMessage="1" sqref="C16:F16" xr:uid="{59B8945A-D3E7-4A73-B996-71B7EAD16BAB}">
      <formula1>$P$15:$P$17</formula1>
    </dataValidation>
    <dataValidation type="list" allowBlank="1" showInputMessage="1" showErrorMessage="1" sqref="C27:F27" xr:uid="{F316F981-BCFF-45C5-9403-E2CA83CDF83C}">
      <formula1>$P$27:$P$30</formula1>
    </dataValidation>
    <dataValidation type="whole" allowBlank="1" showInputMessage="1" showErrorMessage="1" sqref="D37:D38" xr:uid="{8B85BE47-7644-47C6-A157-9B72FD4E55CF}">
      <formula1>0</formula1>
      <formula2>24</formula2>
    </dataValidation>
    <dataValidation type="whole" allowBlank="1" showInputMessage="1" showErrorMessage="1" sqref="C37:C38" xr:uid="{F0652034-2E9C-4D2F-A95B-7D4CE6E48DF2}">
      <formula1>-30</formula1>
      <formula2>35</formula2>
    </dataValidation>
    <dataValidation type="list" allowBlank="1" showInputMessage="1" showErrorMessage="1" sqref="B37" xr:uid="{7227C07D-2A46-4884-BD65-BD1E4CEBF6BC}">
      <formula1>$P$36:$P$39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FB15-27FA-4346-8A15-B93C59FC3725}">
  <dimension ref="A1:U114"/>
  <sheetViews>
    <sheetView workbookViewId="0">
      <selection activeCell="C6" sqref="C6:F6"/>
    </sheetView>
  </sheetViews>
  <sheetFormatPr defaultColWidth="0" defaultRowHeight="15" customHeight="1" zeroHeight="1"/>
  <cols>
    <col min="1" max="1" width="5.6640625" style="44" customWidth="1"/>
    <col min="2" max="2" width="37.6640625" style="5" customWidth="1"/>
    <col min="3" max="6" width="13.33203125" style="39" customWidth="1"/>
    <col min="7" max="7" width="5.6640625" style="39" customWidth="1"/>
    <col min="8" max="8" width="14.109375" style="93" hidden="1" customWidth="1"/>
    <col min="9" max="13" width="14.109375" style="38" hidden="1" customWidth="1"/>
    <col min="14" max="21" width="14.109375" style="47" hidden="1" customWidth="1"/>
    <col min="22" max="16384" width="14.109375" style="39" hidden="1"/>
  </cols>
  <sheetData>
    <row r="1" spans="1:21" s="5" customFormat="1" ht="24.9" customHeight="1">
      <c r="A1" s="33"/>
      <c r="B1" s="3"/>
      <c r="C1" s="3"/>
      <c r="D1" s="3"/>
      <c r="E1" s="3"/>
      <c r="F1" s="244" t="s">
        <v>4847</v>
      </c>
      <c r="G1" s="244" t="s">
        <v>5005</v>
      </c>
      <c r="H1" s="234" t="s">
        <v>10</v>
      </c>
      <c r="I1" s="42" t="s">
        <v>4701</v>
      </c>
      <c r="J1" s="102" t="s">
        <v>4602</v>
      </c>
      <c r="K1" s="102" t="s">
        <v>4908</v>
      </c>
      <c r="L1" s="102" t="s">
        <v>5088</v>
      </c>
      <c r="M1" s="102"/>
      <c r="N1" s="45"/>
      <c r="O1" s="45"/>
      <c r="P1" s="45"/>
      <c r="Q1" s="45"/>
      <c r="R1" s="45"/>
      <c r="S1" s="45"/>
      <c r="T1" s="45"/>
      <c r="U1" s="45"/>
    </row>
    <row r="2" spans="1:21" s="5" customFormat="1" ht="24.9" customHeight="1">
      <c r="A2" s="33"/>
      <c r="B2" s="3"/>
      <c r="C2" s="3"/>
      <c r="D2" s="3"/>
      <c r="E2" s="3"/>
      <c r="F2" s="3"/>
      <c r="G2" s="3"/>
      <c r="H2" s="234">
        <f>A!$J$2</f>
        <v>1</v>
      </c>
      <c r="I2" s="4"/>
      <c r="J2" s="4"/>
      <c r="K2" s="4"/>
      <c r="L2" s="4"/>
      <c r="M2" s="4"/>
      <c r="N2" s="45"/>
      <c r="O2" s="45"/>
      <c r="P2" s="45"/>
      <c r="Q2" s="45"/>
      <c r="R2" s="45"/>
      <c r="S2" s="45"/>
      <c r="T2" s="45"/>
      <c r="U2" s="45"/>
    </row>
    <row r="3" spans="1:21" s="5" customFormat="1" ht="24.9" customHeight="1" thickBot="1">
      <c r="A3" s="33"/>
      <c r="B3" s="61" t="str" cm="1">
        <f t="array" ref="B3">INDEX(Trad, H3, $H$2)&amp;": "&amp;C7</f>
        <v xml:space="preserve">Kältemaschine: </v>
      </c>
      <c r="C3" s="15"/>
      <c r="D3" s="15"/>
      <c r="E3" s="15"/>
      <c r="F3" s="15"/>
      <c r="G3" s="3"/>
      <c r="H3" s="91">
        <v>70</v>
      </c>
      <c r="I3" s="4"/>
      <c r="J3" s="4"/>
      <c r="K3" s="4"/>
      <c r="L3" s="35"/>
      <c r="M3" s="35"/>
      <c r="N3" s="46"/>
      <c r="O3" s="46"/>
      <c r="P3" s="46"/>
      <c r="Q3" s="46"/>
      <c r="R3" s="46"/>
      <c r="S3" s="46"/>
      <c r="T3" s="46"/>
      <c r="U3" s="46"/>
    </row>
    <row r="4" spans="1:21" s="5" customFormat="1" ht="24.9" customHeight="1">
      <c r="A4" s="33"/>
      <c r="B4" s="313"/>
      <c r="C4" s="313"/>
      <c r="D4" s="313"/>
      <c r="E4" s="313"/>
      <c r="F4" s="313"/>
      <c r="G4" s="3"/>
      <c r="H4" s="92"/>
      <c r="I4" s="4"/>
      <c r="J4" s="4"/>
      <c r="K4" s="4"/>
      <c r="L4" s="35"/>
      <c r="M4" s="35"/>
      <c r="N4" s="45"/>
      <c r="O4" s="45"/>
      <c r="P4" s="45"/>
      <c r="Q4" s="45"/>
      <c r="R4" s="45"/>
      <c r="S4" s="45"/>
      <c r="T4" s="45"/>
      <c r="U4" s="45"/>
    </row>
    <row r="5" spans="1:21" s="5" customFormat="1" ht="24.9" customHeight="1">
      <c r="A5" s="33"/>
      <c r="B5" s="9" t="str" cm="1">
        <f t="array" ref="B5">INDEX(Trad, H5, $H$2)</f>
        <v>Allgemeine Angaben</v>
      </c>
      <c r="C5" s="3"/>
      <c r="D5" s="3"/>
      <c r="E5" s="3"/>
      <c r="F5" s="3"/>
      <c r="G5" s="3"/>
      <c r="H5" s="91">
        <v>71</v>
      </c>
      <c r="I5" s="4"/>
      <c r="J5" s="4"/>
      <c r="K5" s="4"/>
      <c r="L5" s="35"/>
      <c r="M5" s="35"/>
      <c r="N5" s="45"/>
      <c r="O5" s="45"/>
      <c r="P5" s="45"/>
      <c r="Q5" s="45"/>
      <c r="R5" s="45"/>
      <c r="S5" s="45"/>
      <c r="T5" s="45"/>
      <c r="U5" s="45"/>
    </row>
    <row r="6" spans="1:21" ht="15" customHeight="1">
      <c r="A6" s="36"/>
      <c r="B6" s="148" t="str" cm="1">
        <f t="array" ref="B6">INDEX(Trad, H6, $H$2)</f>
        <v>Zustand</v>
      </c>
      <c r="C6" s="308"/>
      <c r="D6" s="308"/>
      <c r="E6" s="308"/>
      <c r="F6" s="309"/>
      <c r="G6" s="37"/>
      <c r="H6" s="93">
        <v>97</v>
      </c>
      <c r="I6" s="104" t="s">
        <v>4608</v>
      </c>
      <c r="J6" s="34">
        <f ca="1">IFERROR(MATCH(C6, INDIRECT(I6), 0), 0)</f>
        <v>0</v>
      </c>
      <c r="K6" s="95"/>
      <c r="L6" s="41"/>
      <c r="N6" s="45"/>
      <c r="O6" s="45"/>
      <c r="P6" s="45"/>
      <c r="Q6" s="45"/>
      <c r="R6" s="45"/>
      <c r="S6" s="45"/>
      <c r="T6" s="45"/>
      <c r="U6" s="45"/>
    </row>
    <row r="7" spans="1:21" ht="15" customHeight="1">
      <c r="A7" s="36"/>
      <c r="B7" s="148" t="str" cm="1">
        <f t="array" ref="B7">INDEX(Trad, H7, $H$2)</f>
        <v>Name (Marke, Modell)</v>
      </c>
      <c r="C7" s="314"/>
      <c r="D7" s="314"/>
      <c r="E7" s="314"/>
      <c r="F7" s="315"/>
      <c r="G7" s="37"/>
      <c r="H7" s="93">
        <v>72</v>
      </c>
      <c r="I7" s="105" t="s">
        <v>3</v>
      </c>
      <c r="J7" s="38" t="s">
        <v>3</v>
      </c>
      <c r="K7" s="43"/>
      <c r="L7" s="80"/>
      <c r="M7" s="80"/>
      <c r="N7" s="45"/>
      <c r="O7" s="45"/>
      <c r="P7" s="45"/>
      <c r="Q7" s="45"/>
      <c r="U7" s="45"/>
    </row>
    <row r="8" spans="1:21" ht="15" customHeight="1">
      <c r="A8" s="36"/>
      <c r="B8" s="148" t="str" cm="1">
        <f t="array" ref="B8">INDEX(Trad, H8, $H$2)</f>
        <v>Nennkälteleistung (kW)</v>
      </c>
      <c r="C8" s="316"/>
      <c r="D8" s="316"/>
      <c r="E8" s="316"/>
      <c r="F8" s="317"/>
      <c r="G8" s="37"/>
      <c r="H8" s="93">
        <v>74</v>
      </c>
      <c r="I8" s="107" t="s">
        <v>3</v>
      </c>
      <c r="J8" s="41" t="s">
        <v>3</v>
      </c>
      <c r="K8" s="103"/>
      <c r="L8" s="41"/>
      <c r="M8" s="41"/>
      <c r="N8" s="150" t="s">
        <v>4764</v>
      </c>
      <c r="O8" s="151">
        <f>C8</f>
        <v>0</v>
      </c>
      <c r="P8" s="45"/>
      <c r="Q8" s="45"/>
      <c r="U8" s="45"/>
    </row>
    <row r="9" spans="1:21" ht="15" customHeight="1">
      <c r="A9" s="36"/>
      <c r="B9" s="148" t="str" cm="1">
        <f t="array" ref="B9">INDEX(Trad, H9, $H$2)</f>
        <v>Baujahr</v>
      </c>
      <c r="C9" s="308"/>
      <c r="D9" s="308"/>
      <c r="E9" s="308"/>
      <c r="F9" s="309"/>
      <c r="G9" s="37"/>
      <c r="H9" s="93">
        <v>75</v>
      </c>
      <c r="I9" s="107" t="s">
        <v>3</v>
      </c>
      <c r="J9" s="41" t="s">
        <v>3</v>
      </c>
      <c r="K9" s="43"/>
      <c r="N9" s="150" t="s">
        <v>4809</v>
      </c>
      <c r="O9" s="149">
        <f>C9</f>
        <v>0</v>
      </c>
    </row>
    <row r="10" spans="1:21" ht="15" customHeight="1">
      <c r="A10" s="36"/>
      <c r="B10" s="189" t="s">
        <v>4635</v>
      </c>
      <c r="C10" s="308"/>
      <c r="D10" s="308"/>
      <c r="E10" s="308"/>
      <c r="F10" s="309"/>
      <c r="G10" s="37"/>
      <c r="H10" s="93" t="s">
        <v>3</v>
      </c>
      <c r="I10" s="106" t="s">
        <v>4884</v>
      </c>
      <c r="J10" s="34">
        <f ca="1">IFERROR(MATCH(C10, INDEX(INDIRECT(I10),,1), 0), 0)</f>
        <v>0</v>
      </c>
      <c r="K10" s="95"/>
      <c r="L10" s="41"/>
      <c r="M10" s="41"/>
      <c r="N10" s="150" t="s">
        <v>4756</v>
      </c>
      <c r="O10" s="149" t="e" cm="1">
        <f t="array" aca="1" ref="O10" ca="1">IF(J10&gt;0, INDEX(INDIRECT(I10), J10, 5), NA())</f>
        <v>#N/A</v>
      </c>
    </row>
    <row r="11" spans="1:21" ht="30" customHeight="1">
      <c r="A11" s="36"/>
      <c r="B11" s="100" t="str" cm="1">
        <f t="array" ref="B11">INDEX(Trad, H11, $H$2)</f>
        <v>Kompression und Expansion</v>
      </c>
      <c r="C11" s="163" t="str" cm="1">
        <f t="array" ref="C11">INDEX(Trad, I11, $H$2)</f>
        <v>Standardwert</v>
      </c>
      <c r="D11" s="36"/>
      <c r="E11" s="36"/>
      <c r="F11" s="36"/>
      <c r="G11" s="37"/>
      <c r="H11" s="93">
        <v>98</v>
      </c>
      <c r="I11" s="93">
        <v>105</v>
      </c>
      <c r="J11" s="93"/>
      <c r="K11" s="93"/>
      <c r="L11" s="93"/>
      <c r="M11" s="93"/>
    </row>
    <row r="12" spans="1:21" ht="15" customHeight="1">
      <c r="A12" s="36"/>
      <c r="B12" s="148" t="str" cm="1">
        <f t="array" ref="B12">INDEX(Trad, H12, $H$2)</f>
        <v>Expansionsventil, Standard oder Eingabe</v>
      </c>
      <c r="C12" s="310" t="str" cm="1">
        <f t="array" aca="1" ref="C12" ca="1">IF(K12&gt;0, INDEX(INDIRECT(I12), K12,1), "")</f>
        <v/>
      </c>
      <c r="D12" s="311"/>
      <c r="E12" s="309"/>
      <c r="F12" s="312"/>
      <c r="G12" s="37"/>
      <c r="H12" s="93">
        <v>82</v>
      </c>
      <c r="I12" s="56" t="s">
        <v>4597</v>
      </c>
      <c r="J12" s="34" t="e">
        <f ca="1">MATCH(IF(ISBLANK(E12), C12, E12), INDEX(INDIRECT(I12),,1), 0)</f>
        <v>#N/A</v>
      </c>
      <c r="K12" s="34">
        <f>IF($O$9&gt;0, IF($O$9="&lt; 1995", 1, 2), 0)</f>
        <v>0</v>
      </c>
      <c r="L12" s="41"/>
      <c r="M12" s="41"/>
      <c r="O12" s="149" t="e" cm="1">
        <f t="array" aca="1" ref="O12" ca="1">INDEX(INDIRECT(I12), J12, 5)</f>
        <v>#N/A</v>
      </c>
    </row>
    <row r="13" spans="1:21" ht="15" customHeight="1">
      <c r="A13" s="36"/>
      <c r="B13" s="148" t="str" cm="1">
        <f t="array" ref="B13">INDEX(Trad, H13, $H$2)</f>
        <v>Verdichter, Standard oder Eingabe</v>
      </c>
      <c r="C13" s="310" t="str" cm="1">
        <f t="array" aca="1" ref="C13" ca="1">IF(K13&gt;0, INDEX(INDIRECT(I13), K13,1), "")</f>
        <v/>
      </c>
      <c r="D13" s="311"/>
      <c r="E13" s="309"/>
      <c r="F13" s="312"/>
      <c r="G13" s="37"/>
      <c r="H13" s="93">
        <v>83</v>
      </c>
      <c r="I13" s="56" t="s">
        <v>4600</v>
      </c>
      <c r="J13" s="34" t="e">
        <f ca="1">MATCH(IF(ISBLANK(E13), C13, E13), INDEX(INDIRECT(I13),,1), 0)</f>
        <v>#N/A</v>
      </c>
      <c r="K13" s="34">
        <f>IF($O$9&gt;0, 3, 0)</f>
        <v>0</v>
      </c>
      <c r="L13" s="41"/>
      <c r="M13" s="41"/>
      <c r="O13" s="149" t="e" cm="1">
        <f t="array" aca="1" ref="O13" ca="1">INDEX(INDIRECT(I13), J13, 5)</f>
        <v>#N/A</v>
      </c>
    </row>
    <row r="14" spans="1:21" ht="30" customHeight="1">
      <c r="A14" s="36"/>
      <c r="B14" s="100" t="str" cm="1">
        <f t="array" ref="B14">INDEX(Trad, H14, $H$2)</f>
        <v>Verdampfer</v>
      </c>
      <c r="C14" s="163" t="str" cm="1">
        <f t="array" ref="C14">INDEX(Trad, I14, $H$2)</f>
        <v>Standardwert</v>
      </c>
      <c r="D14" s="36"/>
      <c r="E14" s="36"/>
      <c r="F14" s="36"/>
      <c r="G14" s="37"/>
      <c r="H14" s="93">
        <v>92</v>
      </c>
      <c r="I14" s="93">
        <v>105</v>
      </c>
      <c r="J14" s="93"/>
      <c r="K14" s="93"/>
      <c r="L14" s="93"/>
      <c r="M14" s="93"/>
      <c r="O14" s="160" t="s">
        <v>4751</v>
      </c>
      <c r="P14" s="160" t="s">
        <v>4928</v>
      </c>
      <c r="Q14" s="160" t="s">
        <v>4929</v>
      </c>
    </row>
    <row r="15" spans="1:21" ht="15" customHeight="1">
      <c r="A15" s="36"/>
      <c r="B15" s="148" t="str" cm="1">
        <f t="array" ref="B15">INDEX(Trad, H15, $H$2)</f>
        <v>Übertragungsmedium</v>
      </c>
      <c r="C15" s="308"/>
      <c r="D15" s="308"/>
      <c r="E15" s="308"/>
      <c r="F15" s="309"/>
      <c r="G15" s="37"/>
      <c r="H15" s="93">
        <v>107</v>
      </c>
      <c r="I15" s="56" t="s">
        <v>4905</v>
      </c>
      <c r="J15" s="34">
        <f ca="1">IFERROR(MATCH(C15, INDEX(INDIRECT(I15),,1), 0), 0)</f>
        <v>0</v>
      </c>
      <c r="K15" s="34"/>
      <c r="L15" s="81"/>
      <c r="M15" s="81"/>
      <c r="N15" s="150"/>
      <c r="O15" s="149" t="str" cm="1">
        <f t="array" aca="1" ref="O15" ca="1">IF(J15&gt;0, INDEX(INDIRECT($I15), $J15, 5), "-")</f>
        <v>-</v>
      </c>
      <c r="P15" s="192" t="str" cm="1">
        <f t="array" aca="1" ref="P15:P17" ca="1">_xlfn._xlws.FILTER(INDEX(INDIRECT(I16),,1), INDEX(INDIRECT(I16),,5)=Q15)</f>
        <v>Platten</v>
      </c>
      <c r="Q15" s="165" t="b">
        <f ca="1">IF(J15=1, TRUE, FALSE)</f>
        <v>0</v>
      </c>
    </row>
    <row r="16" spans="1:21" ht="15" customHeight="1">
      <c r="A16" s="36"/>
      <c r="B16" s="148" t="str" cm="1">
        <f t="array" ref="B16">INDEX(Trad, H16, $H$2)</f>
        <v>Typ</v>
      </c>
      <c r="C16" s="308"/>
      <c r="D16" s="308"/>
      <c r="E16" s="308"/>
      <c r="F16" s="309"/>
      <c r="G16" s="37"/>
      <c r="H16" s="93">
        <v>79</v>
      </c>
      <c r="I16" s="56" t="s">
        <v>4605</v>
      </c>
      <c r="J16" s="34">
        <f ca="1">IFERROR(MATCH($C16, INDEX(INDIRECT(I16),,1), 0), 0)</f>
        <v>0</v>
      </c>
      <c r="K16" s="34"/>
      <c r="L16" s="81"/>
      <c r="M16" s="81"/>
      <c r="N16" s="150"/>
      <c r="O16" s="150"/>
      <c r="P16" s="192" t="str">
        <f ca="1"/>
        <v>Rohrbündel</v>
      </c>
    </row>
    <row r="17" spans="1:21" ht="15" customHeight="1">
      <c r="A17" s="36"/>
      <c r="B17" s="148" t="str" cm="1">
        <f t="array" ref="B17">INDEX(Trad, H17, $H$2)</f>
        <v>∆T, Standard oder Eingabe (K)**</v>
      </c>
      <c r="C17" s="310" t="str" cm="1">
        <f t="array" aca="1" ref="C17" ca="1">IF(J17&gt;0, INDEX(INDIRECT(I17), J17, 7), "")</f>
        <v/>
      </c>
      <c r="D17" s="311"/>
      <c r="E17" s="318"/>
      <c r="F17" s="319"/>
      <c r="G17" s="37"/>
      <c r="H17" s="93">
        <v>94</v>
      </c>
      <c r="I17" s="245" t="str">
        <f>I16</f>
        <v>KM_Verdampfer</v>
      </c>
      <c r="J17" s="246">
        <f ca="1">J16</f>
        <v>0</v>
      </c>
      <c r="K17" s="34"/>
      <c r="L17" s="81"/>
      <c r="M17" s="81"/>
      <c r="O17" s="149" t="str">
        <f ca="1">IF(ISBLANK(E17), C17, E17)</f>
        <v/>
      </c>
      <c r="P17" s="192" t="str">
        <f ca="1"/>
        <v>Nicht bekannt</v>
      </c>
    </row>
    <row r="18" spans="1:21" ht="15" customHeight="1">
      <c r="A18" s="36"/>
      <c r="B18" s="148" t="str" cm="1">
        <f t="array" ref="B18">INDEX(Trad, H18, $H$2)</f>
        <v>Regelung der Ventilatoren, Standard oder Eingabe</v>
      </c>
      <c r="C18" s="310" t="str" cm="1">
        <f t="array" aca="1" ref="C18" ca="1">IF(K18&gt;0, INDEX(INDIRECT(I18), K18,1), "")</f>
        <v/>
      </c>
      <c r="D18" s="311"/>
      <c r="E18" s="309"/>
      <c r="F18" s="312"/>
      <c r="G18" s="37"/>
      <c r="H18" s="93">
        <v>84</v>
      </c>
      <c r="I18" s="56" t="s">
        <v>4601</v>
      </c>
      <c r="J18" s="34" t="e">
        <f ca="1">MATCH(IF(ISBLANK(E18), C18, E18), INDEX(INDIRECT(I18),,1), 0)</f>
        <v>#N/A</v>
      </c>
      <c r="K18" s="34">
        <f>IF($O$9&gt;0, IF($O$9="&gt; 2005", 2, 1), 0)</f>
        <v>0</v>
      </c>
      <c r="L18" s="41"/>
      <c r="M18" s="41"/>
      <c r="O18" s="149" t="e" cm="1">
        <f t="array" aca="1" ref="O18" ca="1">INDEX(INDIRECT(I18), J18, 5)</f>
        <v>#N/A</v>
      </c>
    </row>
    <row r="19" spans="1:21" ht="15" customHeight="1">
      <c r="A19" s="36"/>
      <c r="B19" s="320" t="str" cm="1">
        <f t="array" aca="1" ref="B19" ca="1">IF($J19&gt;0, INDEX(INDIRECT($I19), $J19, 8), "")</f>
        <v/>
      </c>
      <c r="C19" s="320"/>
      <c r="D19" s="320"/>
      <c r="E19" s="320"/>
      <c r="F19" s="320"/>
      <c r="G19" s="37"/>
      <c r="I19" s="245" t="str">
        <f>I16</f>
        <v>KM_Verdampfer</v>
      </c>
      <c r="J19" s="246">
        <f ca="1">J16</f>
        <v>0</v>
      </c>
      <c r="K19" s="34"/>
      <c r="L19" s="41"/>
      <c r="M19" s="41"/>
    </row>
    <row r="20" spans="1:21" ht="20.100000000000001" customHeight="1">
      <c r="A20" s="36"/>
      <c r="B20" s="100" t="str" cm="1">
        <f t="array" ref="B20">INDEX(Trad, H20, $H$2)</f>
        <v>Verflüssiger</v>
      </c>
      <c r="C20" s="163" t="str" cm="1">
        <f t="array" ref="C20">INDEX(Trad, I20, $H$2)</f>
        <v>Standardwert</v>
      </c>
      <c r="D20" s="36"/>
      <c r="E20" s="36"/>
      <c r="F20" s="36"/>
      <c r="G20" s="37"/>
      <c r="H20" s="93">
        <v>91</v>
      </c>
      <c r="I20" s="93">
        <v>105</v>
      </c>
      <c r="J20" s="93"/>
      <c r="K20" s="93"/>
      <c r="L20" s="93"/>
      <c r="M20" s="93"/>
      <c r="O20" s="160" t="s">
        <v>4750</v>
      </c>
      <c r="P20" s="160" t="s">
        <v>4928</v>
      </c>
      <c r="Q20" s="160" t="s">
        <v>4929</v>
      </c>
    </row>
    <row r="21" spans="1:21" ht="15" customHeight="1">
      <c r="A21" s="36"/>
      <c r="B21" s="148" t="str" cm="1">
        <f t="array" ref="B21">INDEX(Trad, H21, $H$2)</f>
        <v>Übertragungsmedium</v>
      </c>
      <c r="C21" s="308"/>
      <c r="D21" s="308"/>
      <c r="E21" s="308"/>
      <c r="F21" s="309"/>
      <c r="G21" s="37"/>
      <c r="H21" s="93">
        <v>107</v>
      </c>
      <c r="I21" s="56" t="s">
        <v>4905</v>
      </c>
      <c r="J21" s="34">
        <f ca="1">IFERROR(MATCH($C21, INDEX(INDIRECT(I21),,1), 0), 0)</f>
        <v>0</v>
      </c>
      <c r="K21" s="34"/>
      <c r="L21" s="81"/>
      <c r="M21" s="81"/>
      <c r="N21" s="150"/>
      <c r="O21" s="149" t="str" cm="1">
        <f t="array" aca="1" ref="O21" ca="1">IF(J21&gt;0, INDEX(INDIRECT($I21), $J21, 5), "-")</f>
        <v>-</v>
      </c>
      <c r="P21" s="192" t="str" cm="1">
        <f t="array" aca="1" ref="P21:P23" ca="1">_xlfn._xlws.FILTER(INDEX(INDIRECT(I22),,1), INDEX(INDIRECT(I22),,5)=Q21)</f>
        <v>Platten</v>
      </c>
      <c r="Q21" s="165" t="b">
        <f ca="1">IF(J21=1, TRUE, FALSE)</f>
        <v>0</v>
      </c>
    </row>
    <row r="22" spans="1:21" ht="15" customHeight="1">
      <c r="A22" s="36"/>
      <c r="B22" s="148" t="str" cm="1">
        <f t="array" ref="B22">INDEX(Trad, H22, $H$2)</f>
        <v>Typ</v>
      </c>
      <c r="C22" s="308"/>
      <c r="D22" s="308"/>
      <c r="E22" s="308"/>
      <c r="F22" s="309"/>
      <c r="G22" s="37"/>
      <c r="H22" s="93">
        <v>79</v>
      </c>
      <c r="I22" s="56" t="s">
        <v>4926</v>
      </c>
      <c r="J22" s="34">
        <f ca="1">IFERROR(MATCH($C22, INDEX(INDIRECT(I22),,1), 0), 0)</f>
        <v>0</v>
      </c>
      <c r="K22" s="34"/>
      <c r="L22" s="81"/>
      <c r="M22" s="81"/>
      <c r="P22" s="192" t="str">
        <f ca="1"/>
        <v>Rohrbündel</v>
      </c>
    </row>
    <row r="23" spans="1:21" ht="15" customHeight="1">
      <c r="A23" s="36"/>
      <c r="B23" s="148" t="str" cm="1">
        <f t="array" ref="B23">INDEX(Trad, H23, $H$2)</f>
        <v>∆T, Standard oder Eingabe (K)*</v>
      </c>
      <c r="C23" s="310" t="str" cm="1">
        <f t="array" aca="1" ref="C23" ca="1">IF(J22&gt;0, INDEX(INDIRECT(I22), J22, 7), "")</f>
        <v/>
      </c>
      <c r="D23" s="311"/>
      <c r="E23" s="318"/>
      <c r="F23" s="319"/>
      <c r="G23" s="37"/>
      <c r="H23" s="93">
        <v>109</v>
      </c>
      <c r="I23" s="245" t="str">
        <f>I22</f>
        <v>KM_Verflüssiger</v>
      </c>
      <c r="J23" s="246">
        <f ca="1">J22</f>
        <v>0</v>
      </c>
      <c r="K23" s="34"/>
      <c r="L23" s="81"/>
      <c r="M23" s="81"/>
      <c r="O23" s="149" t="str">
        <f ca="1">IF(ISBLANK(E23), C23, E23)</f>
        <v/>
      </c>
      <c r="P23" s="192" t="str">
        <f ca="1"/>
        <v>Nicht bekannt</v>
      </c>
    </row>
    <row r="24" spans="1:21" ht="15" customHeight="1">
      <c r="A24" s="36"/>
      <c r="B24" s="148" t="str" cm="1">
        <f t="array" ref="B24">INDEX(Trad, H24, $H$2)</f>
        <v>Regelung der Ventilatoren, Standard oder Eingabe</v>
      </c>
      <c r="C24" s="310" t="str" cm="1">
        <f t="array" aca="1" ref="C24" ca="1">IF(K24&gt;0, INDEX(INDIRECT(I24), K24,1), "")</f>
        <v/>
      </c>
      <c r="D24" s="311"/>
      <c r="E24" s="309"/>
      <c r="F24" s="312"/>
      <c r="G24" s="37"/>
      <c r="H24" s="93">
        <v>84</v>
      </c>
      <c r="I24" s="56" t="s">
        <v>4601</v>
      </c>
      <c r="J24" s="34" t="e">
        <f ca="1">MATCH(IF(ISBLANK(E24), C24, E24), INDEX(INDIRECT(I24),,1), 0)</f>
        <v>#N/A</v>
      </c>
      <c r="K24" s="34">
        <f>IF($O$9&gt;0, IF($O$9="&gt; 2005", 2, 1), 0)</f>
        <v>0</v>
      </c>
      <c r="L24" s="41"/>
      <c r="M24" s="41"/>
      <c r="O24" s="149" t="e" cm="1">
        <f t="array" aca="1" ref="O24" ca="1">INDEX(INDIRECT(I24), J24, 5)</f>
        <v>#N/A</v>
      </c>
    </row>
    <row r="25" spans="1:21" ht="15" customHeight="1">
      <c r="A25" s="36"/>
      <c r="B25" s="320" t="str" cm="1">
        <f t="array" aca="1" ref="B25" ca="1">IF($J25&gt;0, INDEX(INDIRECT($I25), $J25, 8), "")</f>
        <v/>
      </c>
      <c r="C25" s="320"/>
      <c r="D25" s="320"/>
      <c r="E25" s="320"/>
      <c r="F25" s="320"/>
      <c r="G25" s="37"/>
      <c r="I25" s="245" t="str">
        <f>I22</f>
        <v>KM_Verflüssiger</v>
      </c>
      <c r="J25" s="246">
        <f ca="1">J22</f>
        <v>0</v>
      </c>
      <c r="K25" s="34"/>
      <c r="L25" s="41"/>
      <c r="M25" s="41"/>
    </row>
    <row r="26" spans="1:21" ht="20.100000000000001" customHeight="1">
      <c r="A26" s="36"/>
      <c r="B26" s="100" t="str" cm="1">
        <f t="array" ref="B26">INDEX(Trad, H26, $H$2)</f>
        <v>Rückkühler</v>
      </c>
      <c r="C26" s="163" t="str" cm="1">
        <f t="array" ref="C26">INDEX(Trad, I26, $H$2)</f>
        <v>Standardwert</v>
      </c>
      <c r="D26" s="36"/>
      <c r="E26" s="36"/>
      <c r="F26" s="36"/>
      <c r="G26" s="37"/>
      <c r="H26" s="93">
        <v>81</v>
      </c>
      <c r="I26" s="93">
        <v>105</v>
      </c>
      <c r="J26" s="93"/>
      <c r="K26" s="93"/>
      <c r="L26" s="93"/>
      <c r="M26" s="93"/>
      <c r="O26" s="160" t="s">
        <v>4750</v>
      </c>
      <c r="P26" s="160" t="s">
        <v>4928</v>
      </c>
      <c r="Q26" s="160" t="s">
        <v>4929</v>
      </c>
    </row>
    <row r="27" spans="1:21" ht="15" customHeight="1">
      <c r="A27" s="36"/>
      <c r="B27" s="148" t="str" cm="1">
        <f t="array" ref="B27">INDEX(Trad, H27, $H$2)</f>
        <v>Typ</v>
      </c>
      <c r="C27" s="308"/>
      <c r="D27" s="308"/>
      <c r="E27" s="308"/>
      <c r="F27" s="309"/>
      <c r="G27" s="37"/>
      <c r="H27" s="93">
        <v>79</v>
      </c>
      <c r="I27" s="56" t="s">
        <v>4583</v>
      </c>
      <c r="J27" s="34">
        <f ca="1">IFERROR(MATCH($C27, INDEX(INDIRECT(I27),,1), 0), 0)</f>
        <v>0</v>
      </c>
      <c r="K27" s="34"/>
      <c r="L27" s="81"/>
      <c r="M27" s="81"/>
      <c r="O27" s="149" t="e" cm="1" vm="2">
        <f t="array" aca="1" ref="O27" ca="1">INDEX(INDIRECT(I27), J27, 5)</f>
        <v>#VALUE!</v>
      </c>
      <c r="P27" s="192" t="str" cm="1">
        <f t="array" aca="1" ref="P27" ca="1">IF($J$21=2, INDEX(INDIRECT(I27),,1), "-")</f>
        <v>-</v>
      </c>
      <c r="Q27" s="165" t="s">
        <v>3</v>
      </c>
    </row>
    <row r="28" spans="1:21" ht="15" customHeight="1">
      <c r="A28" s="36"/>
      <c r="B28" s="148" t="str" cm="1">
        <f t="array" ref="B28">INDEX(Trad, H28, $H$2)</f>
        <v>∆T, Standard oder Eingabe (K)*</v>
      </c>
      <c r="C28" s="325" t="str" cm="1">
        <f t="array" aca="1" ref="C28" ca="1">IF(J27&gt;0, INDEX(INDIRECT(I27), J27, 7), "")</f>
        <v/>
      </c>
      <c r="D28" s="326"/>
      <c r="E28" s="318"/>
      <c r="F28" s="319"/>
      <c r="G28" s="37"/>
      <c r="H28" s="93">
        <v>109</v>
      </c>
      <c r="I28" s="245" t="str">
        <f>I27</f>
        <v>KM_Rückkühler</v>
      </c>
      <c r="J28" s="246">
        <f ca="1">J27</f>
        <v>0</v>
      </c>
      <c r="K28" s="34"/>
      <c r="L28" s="81"/>
      <c r="M28" s="81"/>
      <c r="O28" s="149" t="str">
        <f ca="1">IF(ISBLANK(E28), C28, E28)</f>
        <v/>
      </c>
      <c r="P28" s="192"/>
    </row>
    <row r="29" spans="1:21" ht="15" customHeight="1">
      <c r="A29" s="36"/>
      <c r="B29" s="148" t="str" cm="1">
        <f t="array" ref="B29">INDEX(Trad, H29, $H$2)</f>
        <v>Regelung der Ventilatoren, Standard oder Eingabe</v>
      </c>
      <c r="C29" s="310" t="str" cm="1">
        <f t="array" aca="1" ref="C29" ca="1">IF(K29&gt;0, INDEX(INDIRECT(I29), K29,1), "")</f>
        <v/>
      </c>
      <c r="D29" s="311"/>
      <c r="E29" s="309"/>
      <c r="F29" s="312"/>
      <c r="G29" s="37"/>
      <c r="H29" s="93">
        <v>84</v>
      </c>
      <c r="I29" s="56" t="s">
        <v>4601</v>
      </c>
      <c r="J29" s="34" t="e">
        <f ca="1">MATCH(IF(ISBLANK(E29), C29, E29), INDEX(INDIRECT(I29),,1), 0)</f>
        <v>#N/A</v>
      </c>
      <c r="K29" s="34">
        <f>IF($O$9&gt;0, IF($O$9="&gt; 2005", 2, 1), 0)</f>
        <v>0</v>
      </c>
      <c r="L29" s="41"/>
      <c r="M29" s="41"/>
      <c r="O29" s="149" t="e" cm="1">
        <f t="array" aca="1" ref="O29" ca="1">IF(J29&gt;0, INDEX(INDIRECT(I29), J29, 5), "-")</f>
        <v>#N/A</v>
      </c>
      <c r="P29" s="192"/>
    </row>
    <row r="30" spans="1:21" ht="15" customHeight="1">
      <c r="A30" s="36"/>
      <c r="B30" s="320" t="str" cm="1">
        <f t="array" aca="1" ref="B30" ca="1">IF($J30&gt;0, INDEX(INDIRECT($I30), $J30, 8), "")</f>
        <v/>
      </c>
      <c r="C30" s="320"/>
      <c r="D30" s="320"/>
      <c r="E30" s="320"/>
      <c r="F30" s="320"/>
      <c r="G30" s="37"/>
      <c r="I30" s="245" t="str">
        <f>I27</f>
        <v>KM_Rückkühler</v>
      </c>
      <c r="J30" s="246">
        <f ca="1">J27</f>
        <v>0</v>
      </c>
      <c r="K30" s="34"/>
      <c r="L30" s="41"/>
      <c r="M30" s="41"/>
      <c r="P30" s="192"/>
    </row>
    <row r="31" spans="1:21" ht="20.100000000000001" customHeight="1">
      <c r="A31" s="36"/>
      <c r="B31" s="100" t="str" cm="1">
        <f t="array" ref="B31">INDEX(Trad, H31, $H$2)</f>
        <v>Beschreibung und Bemerkungen</v>
      </c>
      <c r="C31" s="99"/>
      <c r="D31" s="36"/>
      <c r="E31" s="36"/>
      <c r="F31" s="36"/>
      <c r="G31" s="37"/>
      <c r="H31" s="93">
        <v>106</v>
      </c>
      <c r="I31" s="93"/>
      <c r="J31" s="93"/>
      <c r="K31" s="93"/>
      <c r="L31" s="93"/>
      <c r="M31" s="93"/>
    </row>
    <row r="32" spans="1:21" ht="50.1" customHeight="1">
      <c r="A32" s="36"/>
      <c r="B32" s="329"/>
      <c r="C32" s="329"/>
      <c r="D32" s="329"/>
      <c r="E32" s="329"/>
      <c r="F32" s="329"/>
      <c r="G32" s="37"/>
      <c r="I32" s="101"/>
      <c r="K32" s="43"/>
      <c r="N32" s="45"/>
      <c r="O32" s="45"/>
      <c r="P32" s="45"/>
      <c r="Q32" s="45"/>
      <c r="R32" s="45"/>
      <c r="S32" s="45"/>
      <c r="T32" s="45"/>
      <c r="U32" s="45"/>
    </row>
    <row r="33" spans="1:21" s="5" customFormat="1" ht="15" customHeight="1">
      <c r="A33" s="33"/>
      <c r="B33" s="33"/>
      <c r="C33" s="33"/>
      <c r="D33" s="33"/>
      <c r="E33" s="33"/>
      <c r="F33" s="33"/>
      <c r="G33" s="3"/>
      <c r="H33" s="94"/>
      <c r="I33" s="40"/>
      <c r="J33" s="42"/>
      <c r="K33" s="42"/>
      <c r="L33" s="42"/>
      <c r="M33" s="42"/>
      <c r="N33" s="46"/>
      <c r="O33" s="46"/>
      <c r="P33" s="46"/>
      <c r="Q33" s="46"/>
      <c r="R33" s="46"/>
      <c r="S33" s="46"/>
      <c r="T33" s="46"/>
      <c r="U33" s="46"/>
    </row>
    <row r="34" spans="1:21" s="5" customFormat="1" ht="21.15" customHeight="1">
      <c r="A34" s="33"/>
      <c r="B34" s="9" t="str" cm="1">
        <f t="array" ref="B34">INDEX(Trad, H34, $H$2)</f>
        <v>Verbraucher</v>
      </c>
      <c r="C34" s="3"/>
      <c r="D34" s="3"/>
      <c r="E34" s="3"/>
      <c r="F34" s="3"/>
      <c r="G34" s="3"/>
      <c r="H34" s="91">
        <v>85</v>
      </c>
      <c r="I34" s="40"/>
      <c r="J34" s="34"/>
      <c r="K34" s="34"/>
      <c r="L34" s="34"/>
      <c r="M34" s="34"/>
      <c r="N34" s="46"/>
      <c r="O34" s="46"/>
      <c r="P34" s="46"/>
      <c r="Q34" s="46"/>
      <c r="R34" s="46"/>
      <c r="S34" s="46"/>
      <c r="T34" s="46"/>
      <c r="U34" s="46"/>
    </row>
    <row r="35" spans="1:21" ht="45" customHeight="1">
      <c r="A35" s="33"/>
      <c r="B35" s="223"/>
      <c r="C35" s="21" t="str" cm="1">
        <f t="array" ref="C35">INDEX(Trad, I35, $H$2)</f>
        <v xml:space="preserve">Anwendungs-temperatur </v>
      </c>
      <c r="D35" s="21" t="str" cm="1">
        <f t="array" ref="D35">INDEX(Trad, J35, $H$2)</f>
        <v>Betriebs-stunden</v>
      </c>
      <c r="E35" s="87" t="str" cm="1">
        <f t="array" ref="E35">INDEX(Trad, K35, $H$2)</f>
        <v>Auslegung-Kühlleistung</v>
      </c>
      <c r="F35" s="194" t="str" cm="1">
        <f t="array" ref="F35">INDEX(Trad, L35, $H$2)</f>
        <v>Grund-kühlleistung</v>
      </c>
      <c r="G35" s="3"/>
      <c r="H35" s="91"/>
      <c r="I35" s="91">
        <v>86</v>
      </c>
      <c r="J35" s="91">
        <v>87</v>
      </c>
      <c r="K35" s="91">
        <v>89</v>
      </c>
      <c r="L35" s="91">
        <v>88</v>
      </c>
      <c r="M35" s="91"/>
      <c r="P35" s="160" t="s">
        <v>4928</v>
      </c>
    </row>
    <row r="36" spans="1:21" s="10" customFormat="1" ht="15" customHeight="1">
      <c r="A36" s="33"/>
      <c r="B36" s="11"/>
      <c r="C36" s="12" t="s">
        <v>4584</v>
      </c>
      <c r="D36" s="12" t="s">
        <v>4589</v>
      </c>
      <c r="E36" s="12" t="s">
        <v>2</v>
      </c>
      <c r="F36" s="13" t="s">
        <v>4848</v>
      </c>
      <c r="G36" s="3"/>
      <c r="H36" s="234"/>
      <c r="I36" s="4"/>
      <c r="J36" s="38"/>
      <c r="K36" s="38"/>
      <c r="L36" s="38"/>
      <c r="M36" s="38"/>
      <c r="N36" s="150" t="s">
        <v>4850</v>
      </c>
      <c r="O36" s="154">
        <f>C39</f>
        <v>0</v>
      </c>
      <c r="P36" s="192" t="str" cm="1">
        <f t="array" aca="1" ref="P36:P39" ca="1">_xlfn._xlws.FILTER(INDEX(INDIRECT(I37),,1), INDEX(INDIRECT(I37),,5)=Q15)</f>
        <v>Raumklima</v>
      </c>
      <c r="Q36" s="47"/>
      <c r="R36" s="47"/>
      <c r="S36" s="47"/>
      <c r="T36" s="47"/>
      <c r="U36" s="47"/>
    </row>
    <row r="37" spans="1:21" ht="15" customHeight="1">
      <c r="A37" s="36"/>
      <c r="B37" s="261"/>
      <c r="C37" s="262"/>
      <c r="D37" s="253" t="str">
        <f>IF(ISBLANK(B37), "", 24)</f>
        <v/>
      </c>
      <c r="E37" s="263"/>
      <c r="F37" s="241" t="str">
        <f ca="1">IFERROR(VLOOKUP(B37, INDIRECT($I$37), 6, FALSE), "")</f>
        <v/>
      </c>
      <c r="G37" s="3"/>
      <c r="I37" s="56" t="s">
        <v>4540</v>
      </c>
      <c r="N37" s="150" t="s">
        <v>4789</v>
      </c>
      <c r="O37" s="154">
        <f>D39</f>
        <v>0</v>
      </c>
      <c r="P37" s="192" t="str">
        <f ca="1"/>
        <v>Gewerbe Plus-Kälte</v>
      </c>
    </row>
    <row r="38" spans="1:21" ht="15" customHeight="1">
      <c r="A38" s="36"/>
      <c r="B38" s="257" t="s">
        <v>4569</v>
      </c>
      <c r="C38" s="258"/>
      <c r="D38" s="258"/>
      <c r="E38" s="259"/>
      <c r="F38" s="260"/>
      <c r="G38" s="3"/>
      <c r="H38" s="93">
        <v>90</v>
      </c>
      <c r="N38" s="150" t="s">
        <v>4821</v>
      </c>
      <c r="O38" s="151">
        <f>E39</f>
        <v>0</v>
      </c>
      <c r="P38" s="192" t="str">
        <f ca="1"/>
        <v>Gewerbe Plus-Minus</v>
      </c>
    </row>
    <row r="39" spans="1:21" ht="14.4">
      <c r="A39" s="36"/>
      <c r="B39" s="177" t="str" cm="1">
        <f t="array" ref="B39">INDEX(Trad, H39, $H$2)</f>
        <v>Gesamt</v>
      </c>
      <c r="C39" s="176">
        <f>IF(ISBLANK($B$37), C38, C37)</f>
        <v>0</v>
      </c>
      <c r="D39" s="250">
        <f t="shared" ref="D39:F39" si="0">IF(ISBLANK($B$37), D38, D37)</f>
        <v>0</v>
      </c>
      <c r="E39" s="176">
        <f t="shared" si="0"/>
        <v>0</v>
      </c>
      <c r="F39" s="249">
        <f t="shared" si="0"/>
        <v>0</v>
      </c>
      <c r="G39" s="37"/>
      <c r="H39" s="93">
        <v>108</v>
      </c>
      <c r="N39" s="150" t="s">
        <v>4823</v>
      </c>
      <c r="O39" s="151">
        <f>F39*E39</f>
        <v>0</v>
      </c>
      <c r="P39" s="192" t="str">
        <f ca="1"/>
        <v>Prozesskälte / IT-Server</v>
      </c>
    </row>
    <row r="40" spans="1:21" ht="14.4">
      <c r="A40" s="36"/>
      <c r="B40" s="2"/>
      <c r="C40" s="175"/>
      <c r="D40" s="175"/>
      <c r="E40" s="175"/>
      <c r="F40" s="175"/>
      <c r="G40" s="37"/>
      <c r="N40" s="251" t="s">
        <v>4624</v>
      </c>
      <c r="O40" s="154">
        <f ca="1">IFERROR(MATCH($B$37,_xlfn.ANCHORARRAY( P36), 0), 9)</f>
        <v>9</v>
      </c>
    </row>
    <row r="41" spans="1:21" s="5" customFormat="1" ht="24.9" customHeight="1">
      <c r="A41" s="33"/>
      <c r="B41" s="9" t="str" cm="1">
        <f t="array" ref="B41">INDEX(Trad, H41, $H$2)</f>
        <v>Energiebilanz</v>
      </c>
      <c r="C41" s="3"/>
      <c r="D41" s="3"/>
      <c r="E41" s="3"/>
      <c r="F41" s="3"/>
      <c r="G41" s="3"/>
      <c r="H41" s="91">
        <v>95</v>
      </c>
      <c r="I41" s="38" t="s">
        <v>4976</v>
      </c>
      <c r="J41" s="34"/>
      <c r="K41" s="34"/>
      <c r="L41" s="34"/>
      <c r="M41" s="34"/>
      <c r="N41" s="47"/>
      <c r="O41" s="47"/>
      <c r="P41" s="47"/>
      <c r="Q41" s="46"/>
      <c r="R41" s="46"/>
      <c r="S41" s="46"/>
      <c r="T41" s="46"/>
      <c r="U41" s="46"/>
    </row>
    <row r="42" spans="1:21" ht="15" customHeight="1">
      <c r="A42" s="36"/>
      <c r="B42" s="189" t="str" cm="1">
        <f t="array" ref="B42">INDEX(Trad, H42, $H$2)</f>
        <v>Betribesstunden (h/a)</v>
      </c>
      <c r="C42" s="330" t="e" cm="1">
        <f t="array" aca="1" ref="C42" ca="1">INDIRECT("'"&amp;$G$1&amp;"'!"&amp;$I$41&amp;I42)</f>
        <v>#N/A</v>
      </c>
      <c r="D42" s="331"/>
      <c r="E42" s="331"/>
      <c r="F42" s="331"/>
      <c r="G42" s="37"/>
      <c r="H42" s="93">
        <v>100</v>
      </c>
      <c r="I42" s="38">
        <f>I45+1</f>
        <v>146</v>
      </c>
    </row>
    <row r="43" spans="1:21" ht="15" customHeight="1">
      <c r="A43" s="36"/>
      <c r="B43" s="148" t="str" cm="1">
        <f t="array" ref="B43">INDEX(Trad, H43, $H$2)</f>
        <v>Kälteproduktion (MWh/a)</v>
      </c>
      <c r="C43" s="330" t="e" cm="1">
        <f t="array" aca="1" ref="C43" ca="1">INDIRECT("'"&amp;$G$1&amp;"'!"&amp;$I$41&amp;I43)</f>
        <v>#N/A</v>
      </c>
      <c r="D43" s="331"/>
      <c r="E43" s="331"/>
      <c r="F43" s="331"/>
      <c r="G43" s="37"/>
      <c r="H43" s="93">
        <v>102</v>
      </c>
      <c r="I43" s="247">
        <v>143</v>
      </c>
    </row>
    <row r="44" spans="1:21" ht="15" customHeight="1">
      <c r="A44" s="36"/>
      <c r="B44" s="148" t="str" cm="1">
        <f t="array" ref="B44">INDEX(Trad, H44, $H$2)</f>
        <v>Elektrizitätsbedarf (MWh/a)</v>
      </c>
      <c r="C44" s="330" cm="1">
        <f t="array" aca="1" ref="C44" ca="1">INDIRECT("'"&amp;$G$1&amp;"'!"&amp;$I$41&amp;I44)</f>
        <v>0</v>
      </c>
      <c r="D44" s="331"/>
      <c r="E44" s="331"/>
      <c r="F44" s="331"/>
      <c r="G44" s="37"/>
      <c r="H44" s="93">
        <v>103</v>
      </c>
      <c r="I44" s="38">
        <f>I43+1</f>
        <v>144</v>
      </c>
    </row>
    <row r="45" spans="1:21" ht="15" customHeight="1">
      <c r="A45" s="36"/>
      <c r="B45" s="148" t="s">
        <v>4542</v>
      </c>
      <c r="C45" s="327" cm="1">
        <f t="array" aca="1" ref="C45" ca="1">INDIRECT("'"&amp;$G$1&amp;"'!"&amp;$I$41&amp;I45)</f>
        <v>0</v>
      </c>
      <c r="D45" s="328"/>
      <c r="E45" s="328"/>
      <c r="F45" s="328"/>
      <c r="G45" s="37"/>
      <c r="H45" s="93">
        <v>104</v>
      </c>
      <c r="I45" s="38">
        <f>I44+1</f>
        <v>145</v>
      </c>
    </row>
    <row r="46" spans="1:21" ht="24.9" customHeight="1">
      <c r="A46" s="36"/>
      <c r="B46" s="3"/>
      <c r="C46" s="37"/>
      <c r="D46" s="37"/>
      <c r="E46" s="37"/>
      <c r="F46" s="37"/>
      <c r="G46" s="37"/>
      <c r="O46" s="47">
        <v>127</v>
      </c>
      <c r="P46" s="47">
        <v>138</v>
      </c>
    </row>
    <row r="47" spans="1:21" s="5" customFormat="1" ht="24.9" customHeight="1">
      <c r="A47" s="33"/>
      <c r="B47" s="88" t="str" cm="1">
        <f t="array" ref="B47">INDEX(Trad, H47, $H$2)</f>
        <v>Belastungsrate</v>
      </c>
      <c r="C47" s="89"/>
      <c r="D47" s="89"/>
      <c r="E47" s="89"/>
      <c r="F47" s="89"/>
      <c r="G47" s="3"/>
      <c r="H47" s="91">
        <v>110</v>
      </c>
      <c r="I47" s="40"/>
      <c r="J47" s="34"/>
      <c r="K47" s="34"/>
      <c r="L47" s="34"/>
      <c r="M47" s="34"/>
      <c r="N47" s="46" t="s">
        <v>4957</v>
      </c>
      <c r="O47" s="46" t="str">
        <f>"I"&amp;O46&amp;":BV"&amp;O46</f>
        <v>I127:BV127</v>
      </c>
      <c r="P47" s="46" t="str">
        <f>"I"&amp;P46&amp;":BV"&amp;P46</f>
        <v>I138:BV138</v>
      </c>
      <c r="Q47" s="46" t="s">
        <v>4958</v>
      </c>
      <c r="R47" s="46"/>
      <c r="S47" s="46"/>
      <c r="T47" s="46"/>
      <c r="U47" s="46"/>
    </row>
    <row r="48" spans="1:21" s="230" customFormat="1" ht="15" customHeight="1">
      <c r="A48" s="228"/>
      <c r="B48" s="16"/>
      <c r="C48" s="229"/>
      <c r="D48" s="229"/>
      <c r="E48" s="229"/>
      <c r="F48" s="229"/>
      <c r="G48" s="229"/>
      <c r="H48" s="93"/>
      <c r="I48" s="38"/>
      <c r="J48" s="38"/>
      <c r="K48" s="38"/>
      <c r="L48" s="38"/>
      <c r="M48" s="38"/>
      <c r="N48" s="160" t="s">
        <v>4854</v>
      </c>
      <c r="O48" s="160" t="s">
        <v>4869</v>
      </c>
      <c r="P48" s="160" t="s">
        <v>4870</v>
      </c>
      <c r="Q48" s="160" t="s">
        <v>4871</v>
      </c>
      <c r="R48" s="47"/>
      <c r="S48" s="47"/>
      <c r="T48" s="47"/>
      <c r="U48" s="47"/>
    </row>
    <row r="49" spans="1:21" s="230" customFormat="1" ht="15" customHeight="1">
      <c r="A49" s="228"/>
      <c r="B49" s="16"/>
      <c r="C49" s="229"/>
      <c r="D49" s="229"/>
      <c r="E49" s="229"/>
      <c r="F49" s="229"/>
      <c r="G49" s="229"/>
      <c r="H49" s="93"/>
      <c r="I49" s="38"/>
      <c r="J49" s="38"/>
      <c r="K49" s="38"/>
      <c r="L49" s="38"/>
      <c r="M49" s="38"/>
      <c r="N49" s="161" cm="1">
        <f t="array" aca="1" ref="N49:N114" ca="1">TRANSPOSE(INDIRECT("'"&amp;$G$1&amp;"'!"&amp;N47))</f>
        <v>-25</v>
      </c>
      <c r="O49" s="161" t="e" cm="1">
        <f t="array" aca="1" ref="O49:O114" ca="1">TRANSPOSE(INDIRECT("'"&amp;$G$1&amp;"'!"&amp;O47))/1000</f>
        <v>#N/A</v>
      </c>
      <c r="P49" s="161" t="e" cm="1">
        <f t="array" aca="1" ref="P49:P114" ca="1">TRANSPOSE(INDIRECT("'"&amp;$G$1&amp;"'!"&amp;P47))/1000</f>
        <v>#N/A</v>
      </c>
      <c r="Q49" s="161" t="e" cm="1">
        <f t="array" aca="1" ref="Q49:Q114" ca="1">TRANSPOSE(INDIRECT("'"&amp;$G$1&amp;"'!"&amp;Q47))</f>
        <v>#N/A</v>
      </c>
      <c r="R49" s="47"/>
      <c r="S49" s="47"/>
      <c r="T49" s="47"/>
      <c r="U49" s="47"/>
    </row>
    <row r="50" spans="1:21" s="230" customFormat="1" ht="15" customHeight="1">
      <c r="A50" s="228"/>
      <c r="B50" s="16"/>
      <c r="C50" s="229"/>
      <c r="D50" s="229"/>
      <c r="E50" s="229"/>
      <c r="F50" s="229"/>
      <c r="G50" s="229"/>
      <c r="H50" s="93"/>
      <c r="I50" s="38"/>
      <c r="J50" s="38"/>
      <c r="K50" s="38"/>
      <c r="L50" s="38"/>
      <c r="M50" s="38"/>
      <c r="N50" s="161">
        <f ca="1"/>
        <v>-24</v>
      </c>
      <c r="O50" s="161" t="e">
        <f ca="1"/>
        <v>#N/A</v>
      </c>
      <c r="P50" s="47" t="e">
        <f ca="1"/>
        <v>#N/A</v>
      </c>
      <c r="Q50" s="47" t="e">
        <f ca="1"/>
        <v>#N/A</v>
      </c>
      <c r="R50" s="47"/>
      <c r="S50" s="47"/>
      <c r="T50" s="47"/>
      <c r="U50" s="47"/>
    </row>
    <row r="51" spans="1:21" s="230" customFormat="1" ht="15" customHeight="1">
      <c r="A51" s="228"/>
      <c r="B51" s="16"/>
      <c r="C51" s="229"/>
      <c r="D51" s="229"/>
      <c r="E51" s="229"/>
      <c r="F51" s="229"/>
      <c r="G51" s="229"/>
      <c r="H51" s="93"/>
      <c r="I51" s="38"/>
      <c r="J51" s="38"/>
      <c r="K51" s="38"/>
      <c r="L51" s="38"/>
      <c r="M51" s="38"/>
      <c r="N51" s="161">
        <f ca="1"/>
        <v>-23</v>
      </c>
      <c r="O51" s="161" t="e">
        <f ca="1"/>
        <v>#N/A</v>
      </c>
      <c r="P51" s="47" t="e">
        <f ca="1"/>
        <v>#N/A</v>
      </c>
      <c r="Q51" s="47" t="e">
        <f ca="1"/>
        <v>#N/A</v>
      </c>
      <c r="R51" s="47"/>
      <c r="S51" s="47"/>
      <c r="T51" s="47"/>
      <c r="U51" s="47"/>
    </row>
    <row r="52" spans="1:21" s="230" customFormat="1" ht="15" customHeight="1">
      <c r="A52" s="228"/>
      <c r="B52" s="16"/>
      <c r="C52" s="229"/>
      <c r="D52" s="229"/>
      <c r="E52" s="229"/>
      <c r="F52" s="229"/>
      <c r="G52" s="229"/>
      <c r="H52" s="93"/>
      <c r="I52" s="38"/>
      <c r="J52" s="38"/>
      <c r="K52" s="38"/>
      <c r="L52" s="38"/>
      <c r="M52" s="38"/>
      <c r="N52" s="161">
        <f ca="1"/>
        <v>-22</v>
      </c>
      <c r="O52" s="161" t="e">
        <f ca="1"/>
        <v>#N/A</v>
      </c>
      <c r="P52" s="47" t="e">
        <f ca="1"/>
        <v>#N/A</v>
      </c>
      <c r="Q52" s="47" t="e">
        <f ca="1"/>
        <v>#N/A</v>
      </c>
      <c r="R52" s="47"/>
      <c r="S52" s="47"/>
      <c r="T52" s="47"/>
      <c r="U52" s="47"/>
    </row>
    <row r="53" spans="1:21" s="230" customFormat="1" ht="15" customHeight="1">
      <c r="A53" s="228"/>
      <c r="B53" s="16"/>
      <c r="C53" s="229"/>
      <c r="D53" s="229"/>
      <c r="E53" s="229"/>
      <c r="F53" s="229"/>
      <c r="G53" s="229"/>
      <c r="H53" s="93"/>
      <c r="I53" s="38"/>
      <c r="J53" s="38"/>
      <c r="K53" s="38"/>
      <c r="L53" s="38"/>
      <c r="M53" s="38"/>
      <c r="N53" s="161">
        <f ca="1"/>
        <v>-21</v>
      </c>
      <c r="O53" s="161" t="e">
        <f ca="1"/>
        <v>#N/A</v>
      </c>
      <c r="P53" s="47" t="e">
        <f ca="1"/>
        <v>#N/A</v>
      </c>
      <c r="Q53" s="47" t="e">
        <f ca="1"/>
        <v>#N/A</v>
      </c>
      <c r="R53" s="47"/>
      <c r="S53" s="47"/>
      <c r="T53" s="47"/>
      <c r="U53" s="47"/>
    </row>
    <row r="54" spans="1:21" s="230" customFormat="1" ht="15" customHeight="1">
      <c r="A54" s="228"/>
      <c r="B54" s="231"/>
      <c r="C54" s="232"/>
      <c r="D54" s="232"/>
      <c r="E54" s="232"/>
      <c r="F54" s="232"/>
      <c r="G54" s="232"/>
      <c r="H54" s="93"/>
      <c r="I54" s="38"/>
      <c r="J54" s="38"/>
      <c r="K54" s="38"/>
      <c r="L54" s="38"/>
      <c r="M54" s="38"/>
      <c r="N54" s="161">
        <f ca="1"/>
        <v>-20</v>
      </c>
      <c r="O54" s="161" t="e">
        <f ca="1"/>
        <v>#N/A</v>
      </c>
      <c r="P54" s="47" t="e">
        <f ca="1"/>
        <v>#N/A</v>
      </c>
      <c r="Q54" s="47" t="e">
        <f ca="1"/>
        <v>#N/A</v>
      </c>
      <c r="R54" s="47"/>
      <c r="S54" s="47"/>
      <c r="T54" s="47"/>
      <c r="U54" s="47"/>
    </row>
    <row r="55" spans="1:21" s="230" customFormat="1" ht="15" customHeight="1">
      <c r="A55" s="228"/>
      <c r="B55" s="231"/>
      <c r="C55" s="232"/>
      <c r="D55" s="232"/>
      <c r="E55" s="232"/>
      <c r="F55" s="232"/>
      <c r="G55" s="232"/>
      <c r="H55" s="93"/>
      <c r="I55" s="38"/>
      <c r="J55" s="38"/>
      <c r="K55" s="38"/>
      <c r="L55" s="38"/>
      <c r="M55" s="38"/>
      <c r="N55" s="161">
        <f ca="1"/>
        <v>-19</v>
      </c>
      <c r="O55" s="161" t="e">
        <f ca="1"/>
        <v>#N/A</v>
      </c>
      <c r="P55" s="47" t="e">
        <f ca="1"/>
        <v>#N/A</v>
      </c>
      <c r="Q55" s="47" t="e">
        <f ca="1"/>
        <v>#N/A</v>
      </c>
      <c r="R55" s="47"/>
      <c r="S55" s="47"/>
      <c r="T55" s="47"/>
      <c r="U55" s="47"/>
    </row>
    <row r="56" spans="1:21" s="230" customFormat="1" ht="15" customHeight="1">
      <c r="A56" s="233"/>
      <c r="B56" s="231"/>
      <c r="C56" s="232"/>
      <c r="D56" s="232"/>
      <c r="E56" s="232"/>
      <c r="F56" s="232"/>
      <c r="G56" s="232"/>
      <c r="H56" s="93"/>
      <c r="I56" s="38"/>
      <c r="J56" s="38"/>
      <c r="K56" s="38"/>
      <c r="L56" s="38"/>
      <c r="M56" s="38"/>
      <c r="N56" s="161">
        <f ca="1"/>
        <v>-18</v>
      </c>
      <c r="O56" s="161" t="e">
        <f ca="1"/>
        <v>#N/A</v>
      </c>
      <c r="P56" s="47" t="e">
        <f ca="1"/>
        <v>#N/A</v>
      </c>
      <c r="Q56" s="47" t="e">
        <f ca="1"/>
        <v>#N/A</v>
      </c>
      <c r="R56" s="47"/>
      <c r="S56" s="47"/>
      <c r="T56" s="47"/>
      <c r="U56" s="47"/>
    </row>
    <row r="57" spans="1:21" s="230" customFormat="1" ht="15" customHeight="1">
      <c r="A57" s="228"/>
      <c r="B57" s="16"/>
      <c r="C57" s="229"/>
      <c r="D57" s="229"/>
      <c r="E57" s="229"/>
      <c r="F57" s="229"/>
      <c r="G57" s="229"/>
      <c r="H57" s="93"/>
      <c r="I57" s="38"/>
      <c r="J57" s="38"/>
      <c r="K57" s="38"/>
      <c r="L57" s="38"/>
      <c r="M57" s="38"/>
      <c r="N57" s="161">
        <f ca="1"/>
        <v>-17</v>
      </c>
      <c r="O57" s="161" t="e">
        <f ca="1"/>
        <v>#N/A</v>
      </c>
      <c r="P57" s="47" t="e">
        <f ca="1"/>
        <v>#N/A</v>
      </c>
      <c r="Q57" s="47" t="e">
        <f ca="1"/>
        <v>#N/A</v>
      </c>
      <c r="R57" s="47"/>
      <c r="S57" s="47"/>
      <c r="T57" s="47"/>
      <c r="U57" s="47"/>
    </row>
    <row r="58" spans="1:21" s="230" customFormat="1" ht="15" customHeight="1">
      <c r="A58" s="228"/>
      <c r="B58" s="16"/>
      <c r="C58" s="229"/>
      <c r="D58" s="229"/>
      <c r="E58" s="229"/>
      <c r="F58" s="229"/>
      <c r="G58" s="229"/>
      <c r="H58" s="93"/>
      <c r="I58" s="38"/>
      <c r="J58" s="38"/>
      <c r="K58" s="38"/>
      <c r="L58" s="38"/>
      <c r="M58" s="38"/>
      <c r="N58" s="161">
        <f ca="1"/>
        <v>-16</v>
      </c>
      <c r="O58" s="161" t="e">
        <f ca="1"/>
        <v>#N/A</v>
      </c>
      <c r="P58" s="47" t="e">
        <f ca="1"/>
        <v>#N/A</v>
      </c>
      <c r="Q58" s="47" t="e">
        <f ca="1"/>
        <v>#N/A</v>
      </c>
      <c r="R58" s="47"/>
      <c r="S58" s="47"/>
      <c r="T58" s="47"/>
      <c r="U58" s="47"/>
    </row>
    <row r="59" spans="1:21" s="230" customFormat="1" ht="15" customHeight="1">
      <c r="A59" s="228"/>
      <c r="B59" s="16"/>
      <c r="C59" s="229"/>
      <c r="D59" s="229"/>
      <c r="E59" s="229"/>
      <c r="F59" s="229"/>
      <c r="G59" s="229"/>
      <c r="H59" s="93"/>
      <c r="I59" s="38"/>
      <c r="J59" s="38"/>
      <c r="K59" s="38"/>
      <c r="L59" s="38"/>
      <c r="M59" s="38"/>
      <c r="N59" s="161">
        <f ca="1"/>
        <v>-15</v>
      </c>
      <c r="O59" s="161" t="e">
        <f ca="1"/>
        <v>#N/A</v>
      </c>
      <c r="P59" s="47" t="e">
        <f ca="1"/>
        <v>#N/A</v>
      </c>
      <c r="Q59" s="47" t="e">
        <f ca="1"/>
        <v>#N/A</v>
      </c>
      <c r="R59" s="47"/>
      <c r="S59" s="47"/>
      <c r="T59" s="47"/>
      <c r="U59" s="47"/>
    </row>
    <row r="60" spans="1:21" s="230" customFormat="1" ht="15" customHeight="1">
      <c r="A60" s="228"/>
      <c r="B60" s="16"/>
      <c r="C60" s="229"/>
      <c r="D60" s="229"/>
      <c r="E60" s="229"/>
      <c r="F60" s="229"/>
      <c r="G60" s="229"/>
      <c r="H60" s="93"/>
      <c r="I60" s="38"/>
      <c r="J60" s="38"/>
      <c r="K60" s="38"/>
      <c r="L60" s="38"/>
      <c r="M60" s="38"/>
      <c r="N60" s="161">
        <f ca="1"/>
        <v>-14</v>
      </c>
      <c r="O60" s="161" t="e">
        <f ca="1"/>
        <v>#N/A</v>
      </c>
      <c r="P60" s="47" t="e">
        <f ca="1"/>
        <v>#N/A</v>
      </c>
      <c r="Q60" s="47" t="e">
        <f ca="1"/>
        <v>#N/A</v>
      </c>
      <c r="R60" s="47"/>
      <c r="S60" s="47"/>
      <c r="T60" s="47"/>
      <c r="U60" s="47"/>
    </row>
    <row r="61" spans="1:21" s="230" customFormat="1" ht="15" customHeight="1">
      <c r="A61" s="228"/>
      <c r="B61" s="16"/>
      <c r="C61" s="229"/>
      <c r="D61" s="229"/>
      <c r="E61" s="229"/>
      <c r="F61" s="229"/>
      <c r="G61" s="229"/>
      <c r="H61" s="93"/>
      <c r="I61" s="38"/>
      <c r="J61" s="38"/>
      <c r="K61" s="38"/>
      <c r="L61" s="38"/>
      <c r="M61" s="38"/>
      <c r="N61" s="161">
        <f ca="1"/>
        <v>-13</v>
      </c>
      <c r="O61" s="161" t="e">
        <f ca="1"/>
        <v>#N/A</v>
      </c>
      <c r="P61" s="47" t="e">
        <f ca="1"/>
        <v>#N/A</v>
      </c>
      <c r="Q61" s="47" t="e">
        <f ca="1"/>
        <v>#N/A</v>
      </c>
      <c r="R61" s="47"/>
      <c r="S61" s="47"/>
      <c r="T61" s="47"/>
      <c r="U61" s="47"/>
    </row>
    <row r="62" spans="1:21" s="230" customFormat="1" ht="15" customHeight="1">
      <c r="A62" s="228"/>
      <c r="B62" s="16"/>
      <c r="C62" s="229"/>
      <c r="D62" s="229"/>
      <c r="E62" s="229"/>
      <c r="F62" s="229"/>
      <c r="G62" s="229"/>
      <c r="H62" s="93"/>
      <c r="I62" s="38"/>
      <c r="J62" s="38"/>
      <c r="K62" s="38"/>
      <c r="L62" s="38"/>
      <c r="M62" s="38"/>
      <c r="N62" s="161">
        <f ca="1"/>
        <v>-12</v>
      </c>
      <c r="O62" s="161" t="e">
        <f ca="1"/>
        <v>#N/A</v>
      </c>
      <c r="P62" s="47" t="e">
        <f ca="1"/>
        <v>#N/A</v>
      </c>
      <c r="Q62" s="47" t="e">
        <f ca="1"/>
        <v>#N/A</v>
      </c>
      <c r="R62" s="47"/>
      <c r="S62" s="47"/>
      <c r="T62" s="47"/>
      <c r="U62" s="47"/>
    </row>
    <row r="63" spans="1:21" s="230" customFormat="1" ht="15" customHeight="1">
      <c r="A63" s="228"/>
      <c r="B63" s="16"/>
      <c r="C63" s="229"/>
      <c r="D63" s="229"/>
      <c r="E63" s="229"/>
      <c r="F63" s="229"/>
      <c r="G63" s="229"/>
      <c r="H63" s="93"/>
      <c r="I63" s="38"/>
      <c r="J63" s="38"/>
      <c r="K63" s="38"/>
      <c r="L63" s="38"/>
      <c r="M63" s="38"/>
      <c r="N63" s="161">
        <f ca="1"/>
        <v>-11</v>
      </c>
      <c r="O63" s="161" t="e">
        <f ca="1"/>
        <v>#N/A</v>
      </c>
      <c r="P63" s="47" t="e">
        <f ca="1"/>
        <v>#N/A</v>
      </c>
      <c r="Q63" s="47" t="e">
        <f ca="1"/>
        <v>#N/A</v>
      </c>
      <c r="R63" s="47"/>
      <c r="S63" s="47"/>
      <c r="T63" s="47"/>
      <c r="U63" s="47"/>
    </row>
    <row r="64" spans="1:21" s="230" customFormat="1" ht="15" customHeight="1">
      <c r="A64" s="228"/>
      <c r="B64" s="16"/>
      <c r="C64" s="229"/>
      <c r="D64" s="229"/>
      <c r="E64" s="229"/>
      <c r="F64" s="229"/>
      <c r="G64" s="229"/>
      <c r="H64" s="93"/>
      <c r="I64" s="38"/>
      <c r="J64" s="38"/>
      <c r="K64" s="38"/>
      <c r="L64" s="38"/>
      <c r="M64" s="38"/>
      <c r="N64" s="161">
        <f ca="1"/>
        <v>-10</v>
      </c>
      <c r="O64" s="161" t="e">
        <f ca="1"/>
        <v>#N/A</v>
      </c>
      <c r="P64" s="47" t="e">
        <f ca="1"/>
        <v>#N/A</v>
      </c>
      <c r="Q64" s="47" t="e">
        <f ca="1"/>
        <v>#N/A</v>
      </c>
      <c r="R64" s="47"/>
      <c r="S64" s="47"/>
      <c r="T64" s="47"/>
      <c r="U64" s="47"/>
    </row>
    <row r="65" spans="1:21" s="240" customFormat="1" ht="12.6" customHeight="1">
      <c r="A65" s="235"/>
      <c r="B65" s="242" t="s">
        <v>4825</v>
      </c>
      <c r="C65" s="321" t="s">
        <v>4635</v>
      </c>
      <c r="D65" s="322"/>
      <c r="E65" s="322"/>
      <c r="F65" s="322"/>
      <c r="G65" s="236"/>
      <c r="H65" s="237"/>
      <c r="I65" s="185"/>
      <c r="J65" s="185"/>
      <c r="K65" s="185"/>
      <c r="L65" s="185"/>
      <c r="M65" s="185"/>
      <c r="N65" s="238">
        <f ca="1"/>
        <v>-9</v>
      </c>
      <c r="O65" s="238" t="e">
        <f ca="1"/>
        <v>#N/A</v>
      </c>
      <c r="P65" s="239" t="e">
        <f ca="1"/>
        <v>#N/A</v>
      </c>
      <c r="Q65" s="239" t="e">
        <f ca="1"/>
        <v>#N/A</v>
      </c>
      <c r="R65" s="239"/>
      <c r="S65" s="239"/>
      <c r="T65" s="239"/>
      <c r="U65" s="239"/>
    </row>
    <row r="66" spans="1:21" s="240" customFormat="1" ht="12.6" customHeight="1">
      <c r="A66" s="235"/>
      <c r="B66" s="243" t="s">
        <v>5076</v>
      </c>
      <c r="C66" s="321" t="str" cm="1">
        <f t="array" ref="C66">INDEX(Trad, H66, $H$2)</f>
        <v>Kältemaschine</v>
      </c>
      <c r="D66" s="322"/>
      <c r="E66" s="322"/>
      <c r="F66" s="322"/>
      <c r="G66" s="236"/>
      <c r="H66" s="237">
        <v>112</v>
      </c>
      <c r="I66" s="185"/>
      <c r="J66" s="185"/>
      <c r="K66" s="185"/>
      <c r="L66" s="185"/>
      <c r="M66" s="185"/>
      <c r="N66" s="238">
        <f ca="1"/>
        <v>-8</v>
      </c>
      <c r="O66" s="238" t="e">
        <f ca="1"/>
        <v>#N/A</v>
      </c>
      <c r="P66" s="239" t="e">
        <f ca="1"/>
        <v>#N/A</v>
      </c>
      <c r="Q66" s="239" t="e">
        <f ca="1"/>
        <v>#N/A</v>
      </c>
      <c r="R66" s="239"/>
      <c r="S66" s="239"/>
      <c r="T66" s="239"/>
      <c r="U66" s="239"/>
    </row>
    <row r="67" spans="1:21" s="240" customFormat="1" ht="12.6" customHeight="1">
      <c r="A67" s="235"/>
      <c r="B67" s="243" t="s">
        <v>5077</v>
      </c>
      <c r="C67" s="323" t="str" cm="1">
        <f t="array" ref="C67">INDEX(Trad, H67, $H$2)</f>
        <v>Bin-Dauer</v>
      </c>
      <c r="D67" s="324"/>
      <c r="E67" s="324"/>
      <c r="F67" s="324"/>
      <c r="G67" s="236"/>
      <c r="H67" s="237">
        <v>111</v>
      </c>
      <c r="I67" s="185"/>
      <c r="J67" s="185"/>
      <c r="K67" s="185"/>
      <c r="L67" s="185"/>
      <c r="M67" s="185"/>
      <c r="N67" s="238">
        <f ca="1"/>
        <v>-7</v>
      </c>
      <c r="O67" s="238" t="e">
        <f ca="1"/>
        <v>#N/A</v>
      </c>
      <c r="P67" s="239" t="e">
        <f ca="1"/>
        <v>#N/A</v>
      </c>
      <c r="Q67" s="239" t="e">
        <f ca="1"/>
        <v>#N/A</v>
      </c>
      <c r="R67" s="239"/>
      <c r="S67" s="239"/>
      <c r="T67" s="239"/>
      <c r="U67" s="239"/>
    </row>
    <row r="68" spans="1:21" s="230" customFormat="1" ht="12.6" customHeight="1">
      <c r="A68" s="228"/>
      <c r="B68" s="243" t="s">
        <v>5080</v>
      </c>
      <c r="C68" s="321" t="str" cm="1">
        <f t="array" ref="C68">INDEX(Trad, H68, $H$2)</f>
        <v>Bin-Temperatur</v>
      </c>
      <c r="D68" s="322"/>
      <c r="E68" s="322"/>
      <c r="F68" s="322"/>
      <c r="G68" s="229"/>
      <c r="H68" s="93">
        <v>113</v>
      </c>
      <c r="I68" s="38"/>
      <c r="J68" s="38"/>
      <c r="K68" s="38"/>
      <c r="L68" s="38"/>
      <c r="M68" s="38"/>
      <c r="N68" s="161">
        <f ca="1"/>
        <v>-6</v>
      </c>
      <c r="O68" s="161" t="e">
        <f ca="1"/>
        <v>#N/A</v>
      </c>
      <c r="P68" s="47" t="e">
        <f ca="1"/>
        <v>#N/A</v>
      </c>
      <c r="Q68" s="47" t="e">
        <f ca="1"/>
        <v>#N/A</v>
      </c>
      <c r="R68" s="47"/>
      <c r="S68" s="47"/>
      <c r="T68" s="47"/>
      <c r="U68" s="47"/>
    </row>
    <row r="69" spans="1:21" s="230" customFormat="1" ht="12.6" customHeight="1">
      <c r="A69" s="228"/>
      <c r="B69" s="243" t="s">
        <v>5086</v>
      </c>
      <c r="C69" s="323" t="str" cm="1">
        <f t="array" ref="C69">INDEX(Trad, H69, $H$2)</f>
        <v>Kälteproduktion</v>
      </c>
      <c r="D69" s="324"/>
      <c r="E69" s="324"/>
      <c r="F69" s="324"/>
      <c r="G69" s="229"/>
      <c r="H69" s="93">
        <v>114</v>
      </c>
      <c r="I69" s="38"/>
      <c r="J69" s="38"/>
      <c r="K69" s="38"/>
      <c r="L69" s="38"/>
      <c r="M69" s="38"/>
      <c r="N69" s="161">
        <f ca="1"/>
        <v>-5</v>
      </c>
      <c r="O69" s="161" t="e">
        <f ca="1"/>
        <v>#N/A</v>
      </c>
      <c r="P69" s="47" t="e">
        <f ca="1"/>
        <v>#N/A</v>
      </c>
      <c r="Q69" s="47" t="e">
        <f ca="1"/>
        <v>#N/A</v>
      </c>
      <c r="R69" s="47"/>
      <c r="S69" s="47"/>
      <c r="T69" s="47"/>
      <c r="U69" s="47"/>
    </row>
    <row r="70" spans="1:21" s="230" customFormat="1" ht="15" customHeight="1">
      <c r="A70" s="228"/>
      <c r="B70" s="16"/>
      <c r="C70" s="229"/>
      <c r="D70" s="229"/>
      <c r="E70" s="229"/>
      <c r="F70" s="229"/>
      <c r="G70" s="229"/>
      <c r="H70" s="93"/>
      <c r="I70" s="38"/>
      <c r="J70" s="38"/>
      <c r="K70" s="38"/>
      <c r="L70" s="38"/>
      <c r="M70" s="38"/>
      <c r="N70" s="161">
        <f ca="1"/>
        <v>-4</v>
      </c>
      <c r="O70" s="161" t="e">
        <f ca="1"/>
        <v>#N/A</v>
      </c>
      <c r="P70" s="47" t="e">
        <f ca="1"/>
        <v>#N/A</v>
      </c>
      <c r="Q70" s="47" t="e">
        <f ca="1"/>
        <v>#N/A</v>
      </c>
      <c r="R70" s="47"/>
      <c r="S70" s="47"/>
      <c r="T70" s="47"/>
      <c r="U70" s="47"/>
    </row>
    <row r="71" spans="1:21" s="230" customFormat="1" ht="15" customHeight="1">
      <c r="A71" s="228"/>
      <c r="B71" s="16"/>
      <c r="C71" s="229"/>
      <c r="D71" s="229"/>
      <c r="E71" s="229"/>
      <c r="F71" s="229"/>
      <c r="G71" s="229"/>
      <c r="H71" s="93"/>
      <c r="I71" s="38"/>
      <c r="J71" s="38"/>
      <c r="K71" s="38"/>
      <c r="L71" s="38"/>
      <c r="M71" s="38"/>
      <c r="N71" s="161">
        <f ca="1"/>
        <v>-3</v>
      </c>
      <c r="O71" s="161" t="e">
        <f ca="1"/>
        <v>#N/A</v>
      </c>
      <c r="P71" s="47" t="e">
        <f ca="1"/>
        <v>#N/A</v>
      </c>
      <c r="Q71" s="47" t="e">
        <f ca="1"/>
        <v>#N/A</v>
      </c>
      <c r="R71" s="47"/>
      <c r="S71" s="47"/>
      <c r="T71" s="47"/>
      <c r="U71" s="47"/>
    </row>
    <row r="72" spans="1:21" s="230" customFormat="1" ht="15" customHeight="1">
      <c r="A72" s="228"/>
      <c r="B72" s="16"/>
      <c r="C72" s="229"/>
      <c r="D72" s="229"/>
      <c r="E72" s="229"/>
      <c r="F72" s="229"/>
      <c r="G72" s="229"/>
      <c r="H72" s="93"/>
      <c r="I72" s="38"/>
      <c r="J72" s="38"/>
      <c r="K72" s="38"/>
      <c r="L72" s="38"/>
      <c r="M72" s="38"/>
      <c r="N72" s="161">
        <f ca="1"/>
        <v>-2</v>
      </c>
      <c r="O72" s="161" t="e">
        <f ca="1"/>
        <v>#N/A</v>
      </c>
      <c r="P72" s="47" t="e">
        <f ca="1"/>
        <v>#N/A</v>
      </c>
      <c r="Q72" s="47" t="e">
        <f ca="1"/>
        <v>#N/A</v>
      </c>
      <c r="R72" s="47"/>
      <c r="S72" s="47"/>
      <c r="T72" s="47"/>
      <c r="U72" s="47"/>
    </row>
    <row r="73" spans="1:21" s="230" customFormat="1" ht="15" customHeight="1">
      <c r="A73" s="228"/>
      <c r="B73" s="16"/>
      <c r="C73" s="229"/>
      <c r="D73" s="229"/>
      <c r="E73" s="229"/>
      <c r="F73" s="229"/>
      <c r="G73" s="229"/>
      <c r="H73" s="93"/>
      <c r="I73" s="38"/>
      <c r="J73" s="38"/>
      <c r="K73" s="38"/>
      <c r="L73" s="38"/>
      <c r="M73" s="38"/>
      <c r="N73" s="161">
        <f ca="1"/>
        <v>-1</v>
      </c>
      <c r="O73" s="161" t="e">
        <f ca="1"/>
        <v>#N/A</v>
      </c>
      <c r="P73" s="47" t="e">
        <f ca="1"/>
        <v>#N/A</v>
      </c>
      <c r="Q73" s="47" t="e">
        <f ca="1"/>
        <v>#N/A</v>
      </c>
      <c r="R73" s="47"/>
      <c r="S73" s="47"/>
      <c r="T73" s="47"/>
      <c r="U73" s="47"/>
    </row>
    <row r="74" spans="1:21" s="230" customFormat="1" ht="15" customHeight="1">
      <c r="A74" s="228"/>
      <c r="B74" s="16"/>
      <c r="C74" s="229"/>
      <c r="D74" s="229"/>
      <c r="E74" s="229"/>
      <c r="F74" s="229"/>
      <c r="G74" s="229"/>
      <c r="H74" s="93"/>
      <c r="I74" s="38"/>
      <c r="J74" s="38"/>
      <c r="K74" s="38"/>
      <c r="L74" s="38"/>
      <c r="M74" s="38"/>
      <c r="N74" s="161">
        <f ca="1"/>
        <v>0</v>
      </c>
      <c r="O74" s="161" t="e">
        <f ca="1"/>
        <v>#N/A</v>
      </c>
      <c r="P74" s="47" t="e">
        <f ca="1"/>
        <v>#N/A</v>
      </c>
      <c r="Q74" s="47" t="e">
        <f ca="1"/>
        <v>#N/A</v>
      </c>
      <c r="R74" s="47"/>
      <c r="S74" s="47"/>
      <c r="T74" s="47"/>
      <c r="U74" s="47"/>
    </row>
    <row r="75" spans="1:21" s="230" customFormat="1" ht="15" customHeight="1">
      <c r="A75" s="228"/>
      <c r="B75" s="16"/>
      <c r="C75" s="229"/>
      <c r="D75" s="229"/>
      <c r="E75" s="229"/>
      <c r="F75" s="229"/>
      <c r="G75" s="229"/>
      <c r="H75" s="93"/>
      <c r="I75" s="38"/>
      <c r="J75" s="38"/>
      <c r="K75" s="38"/>
      <c r="L75" s="38"/>
      <c r="M75" s="38"/>
      <c r="N75" s="161">
        <f ca="1"/>
        <v>1</v>
      </c>
      <c r="O75" s="161" t="e">
        <f ca="1"/>
        <v>#N/A</v>
      </c>
      <c r="P75" s="47" t="e">
        <f ca="1"/>
        <v>#N/A</v>
      </c>
      <c r="Q75" s="47" t="e">
        <f ca="1"/>
        <v>#N/A</v>
      </c>
      <c r="R75" s="47"/>
      <c r="S75" s="47"/>
      <c r="T75" s="47"/>
      <c r="U75" s="47"/>
    </row>
    <row r="76" spans="1:21" s="230" customFormat="1" ht="15" hidden="1" customHeight="1">
      <c r="A76" s="228"/>
      <c r="B76" s="16"/>
      <c r="C76" s="229"/>
      <c r="D76" s="229"/>
      <c r="E76" s="229"/>
      <c r="F76" s="229"/>
      <c r="G76" s="229"/>
      <c r="H76" s="93"/>
      <c r="I76" s="38"/>
      <c r="J76" s="38"/>
      <c r="K76" s="38"/>
      <c r="L76" s="38"/>
      <c r="M76" s="38"/>
      <c r="N76" s="161">
        <f ca="1"/>
        <v>2</v>
      </c>
      <c r="O76" s="161" t="e">
        <f ca="1"/>
        <v>#N/A</v>
      </c>
      <c r="P76" s="47" t="e">
        <f ca="1"/>
        <v>#N/A</v>
      </c>
      <c r="Q76" s="47" t="e">
        <f ca="1"/>
        <v>#N/A</v>
      </c>
      <c r="R76" s="47"/>
      <c r="S76" s="47"/>
      <c r="T76" s="47"/>
      <c r="U76" s="47"/>
    </row>
    <row r="77" spans="1:21" s="230" customFormat="1" ht="15" hidden="1" customHeight="1">
      <c r="A77" s="228"/>
      <c r="B77" s="16"/>
      <c r="C77" s="229"/>
      <c r="D77" s="229"/>
      <c r="E77" s="229"/>
      <c r="F77" s="229"/>
      <c r="G77" s="229"/>
      <c r="H77" s="93"/>
      <c r="I77" s="38"/>
      <c r="J77" s="38"/>
      <c r="K77" s="38"/>
      <c r="L77" s="38"/>
      <c r="M77" s="38"/>
      <c r="N77" s="161">
        <f ca="1"/>
        <v>3</v>
      </c>
      <c r="O77" s="161" t="e">
        <f ca="1"/>
        <v>#N/A</v>
      </c>
      <c r="P77" s="47" t="e">
        <f ca="1"/>
        <v>#N/A</v>
      </c>
      <c r="Q77" s="47" t="e">
        <f ca="1"/>
        <v>#N/A</v>
      </c>
      <c r="R77" s="47"/>
      <c r="S77" s="47"/>
      <c r="T77" s="47"/>
      <c r="U77" s="47"/>
    </row>
    <row r="78" spans="1:21" s="230" customFormat="1" ht="15" hidden="1" customHeight="1">
      <c r="A78" s="233"/>
      <c r="B78" s="10"/>
      <c r="H78" s="93"/>
      <c r="I78" s="38"/>
      <c r="J78" s="38"/>
      <c r="K78" s="38"/>
      <c r="L78" s="38"/>
      <c r="M78" s="38"/>
      <c r="N78" s="161">
        <f ca="1"/>
        <v>4</v>
      </c>
      <c r="O78" s="161" t="e">
        <f ca="1"/>
        <v>#N/A</v>
      </c>
      <c r="P78" s="47" t="e">
        <f ca="1"/>
        <v>#N/A</v>
      </c>
      <c r="Q78" s="47" t="e">
        <f ca="1"/>
        <v>#N/A</v>
      </c>
      <c r="R78" s="47"/>
      <c r="S78" s="47"/>
      <c r="T78" s="47"/>
      <c r="U78" s="47"/>
    </row>
    <row r="79" spans="1:21" s="230" customFormat="1" ht="15" hidden="1" customHeight="1">
      <c r="A79" s="233"/>
      <c r="B79" s="10"/>
      <c r="H79" s="93"/>
      <c r="I79" s="38"/>
      <c r="J79" s="38"/>
      <c r="K79" s="38"/>
      <c r="L79" s="38"/>
      <c r="M79" s="38"/>
      <c r="N79" s="161">
        <f ca="1"/>
        <v>5</v>
      </c>
      <c r="O79" s="161" t="e">
        <f ca="1"/>
        <v>#N/A</v>
      </c>
      <c r="P79" s="47" t="e">
        <f ca="1"/>
        <v>#N/A</v>
      </c>
      <c r="Q79" s="47" t="e">
        <f ca="1"/>
        <v>#N/A</v>
      </c>
      <c r="R79" s="47"/>
      <c r="S79" s="47"/>
      <c r="T79" s="47"/>
      <c r="U79" s="47"/>
    </row>
    <row r="80" spans="1:21" s="230" customFormat="1" ht="15" hidden="1" customHeight="1">
      <c r="A80" s="233"/>
      <c r="B80" s="10"/>
      <c r="H80" s="93"/>
      <c r="I80" s="38"/>
      <c r="J80" s="38"/>
      <c r="K80" s="38"/>
      <c r="L80" s="38"/>
      <c r="M80" s="38"/>
      <c r="N80" s="161">
        <f ca="1"/>
        <v>6</v>
      </c>
      <c r="O80" s="161" t="e">
        <f ca="1"/>
        <v>#N/A</v>
      </c>
      <c r="P80" s="47" t="e">
        <f ca="1"/>
        <v>#N/A</v>
      </c>
      <c r="Q80" s="47" t="e">
        <f ca="1"/>
        <v>#N/A</v>
      </c>
      <c r="R80" s="47"/>
      <c r="S80" s="47"/>
      <c r="T80" s="47"/>
      <c r="U80" s="47"/>
    </row>
    <row r="81" spans="1:21" s="230" customFormat="1" ht="15" hidden="1" customHeight="1">
      <c r="A81" s="233"/>
      <c r="B81" s="10"/>
      <c r="H81" s="93"/>
      <c r="I81" s="38"/>
      <c r="J81" s="38"/>
      <c r="K81" s="38"/>
      <c r="L81" s="38"/>
      <c r="M81" s="38"/>
      <c r="N81" s="161">
        <f ca="1"/>
        <v>7</v>
      </c>
      <c r="O81" s="161" t="e">
        <f ca="1"/>
        <v>#N/A</v>
      </c>
      <c r="P81" s="47" t="e">
        <f ca="1"/>
        <v>#N/A</v>
      </c>
      <c r="Q81" s="47" t="e">
        <f ca="1"/>
        <v>#N/A</v>
      </c>
      <c r="R81" s="47"/>
      <c r="S81" s="47"/>
      <c r="T81" s="47"/>
      <c r="U81" s="47"/>
    </row>
    <row r="82" spans="1:21" s="230" customFormat="1" ht="15" hidden="1" customHeight="1">
      <c r="A82" s="233"/>
      <c r="B82" s="10"/>
      <c r="H82" s="93"/>
      <c r="I82" s="38"/>
      <c r="J82" s="38"/>
      <c r="K82" s="38"/>
      <c r="L82" s="38"/>
      <c r="M82" s="38"/>
      <c r="N82" s="161">
        <f ca="1"/>
        <v>8</v>
      </c>
      <c r="O82" s="161" t="e">
        <f ca="1"/>
        <v>#N/A</v>
      </c>
      <c r="P82" s="47" t="e">
        <f ca="1"/>
        <v>#N/A</v>
      </c>
      <c r="Q82" s="47" t="e">
        <f ca="1"/>
        <v>#N/A</v>
      </c>
      <c r="R82" s="47"/>
      <c r="S82" s="47"/>
      <c r="T82" s="47"/>
      <c r="U82" s="47"/>
    </row>
    <row r="83" spans="1:21" s="230" customFormat="1" ht="15" hidden="1" customHeight="1">
      <c r="A83" s="233"/>
      <c r="B83" s="10"/>
      <c r="H83" s="93"/>
      <c r="I83" s="38"/>
      <c r="J83" s="38"/>
      <c r="K83" s="38"/>
      <c r="L83" s="38"/>
      <c r="M83" s="38"/>
      <c r="N83" s="161">
        <f ca="1"/>
        <v>9</v>
      </c>
      <c r="O83" s="161" t="e">
        <f ca="1"/>
        <v>#N/A</v>
      </c>
      <c r="P83" s="47" t="e">
        <f ca="1"/>
        <v>#N/A</v>
      </c>
      <c r="Q83" s="47" t="e">
        <f ca="1"/>
        <v>#N/A</v>
      </c>
      <c r="R83" s="47"/>
      <c r="S83" s="47"/>
      <c r="T83" s="47"/>
      <c r="U83" s="47"/>
    </row>
    <row r="84" spans="1:21" s="230" customFormat="1" ht="15" hidden="1" customHeight="1">
      <c r="A84" s="233"/>
      <c r="B84" s="10"/>
      <c r="H84" s="93"/>
      <c r="I84" s="38"/>
      <c r="J84" s="38"/>
      <c r="K84" s="38"/>
      <c r="L84" s="38"/>
      <c r="M84" s="38"/>
      <c r="N84" s="161">
        <f ca="1"/>
        <v>10</v>
      </c>
      <c r="O84" s="161" t="e">
        <f ca="1"/>
        <v>#N/A</v>
      </c>
      <c r="P84" s="47" t="e">
        <f ca="1"/>
        <v>#N/A</v>
      </c>
      <c r="Q84" s="47" t="e">
        <f ca="1"/>
        <v>#N/A</v>
      </c>
      <c r="R84" s="47"/>
      <c r="S84" s="47"/>
      <c r="T84" s="47"/>
      <c r="U84" s="47"/>
    </row>
    <row r="85" spans="1:21" s="230" customFormat="1" ht="15" hidden="1" customHeight="1">
      <c r="A85" s="233"/>
      <c r="B85" s="10"/>
      <c r="H85" s="93"/>
      <c r="I85" s="38"/>
      <c r="J85" s="38"/>
      <c r="K85" s="38"/>
      <c r="L85" s="38"/>
      <c r="M85" s="38"/>
      <c r="N85" s="161">
        <f ca="1"/>
        <v>11</v>
      </c>
      <c r="O85" s="161" t="e">
        <f ca="1"/>
        <v>#N/A</v>
      </c>
      <c r="P85" s="47" t="e">
        <f ca="1"/>
        <v>#N/A</v>
      </c>
      <c r="Q85" s="47" t="e">
        <f ca="1"/>
        <v>#N/A</v>
      </c>
      <c r="R85" s="47"/>
      <c r="S85" s="47"/>
      <c r="T85" s="47"/>
      <c r="U85" s="47"/>
    </row>
    <row r="86" spans="1:21" s="230" customFormat="1" ht="15" hidden="1" customHeight="1">
      <c r="A86" s="233"/>
      <c r="B86" s="10"/>
      <c r="H86" s="93"/>
      <c r="I86" s="38"/>
      <c r="J86" s="38"/>
      <c r="K86" s="38"/>
      <c r="L86" s="38"/>
      <c r="M86" s="38"/>
      <c r="N86" s="161">
        <f ca="1"/>
        <v>12</v>
      </c>
      <c r="O86" s="161" t="e">
        <f ca="1"/>
        <v>#N/A</v>
      </c>
      <c r="P86" s="47" t="e">
        <f ca="1"/>
        <v>#N/A</v>
      </c>
      <c r="Q86" s="47" t="e">
        <f ca="1"/>
        <v>#N/A</v>
      </c>
      <c r="R86" s="47"/>
      <c r="S86" s="47"/>
      <c r="T86" s="47"/>
      <c r="U86" s="47"/>
    </row>
    <row r="87" spans="1:21" s="230" customFormat="1" ht="15" hidden="1" customHeight="1">
      <c r="A87" s="233"/>
      <c r="B87" s="10"/>
      <c r="H87" s="93"/>
      <c r="I87" s="38"/>
      <c r="J87" s="38"/>
      <c r="K87" s="38"/>
      <c r="L87" s="38"/>
      <c r="M87" s="38"/>
      <c r="N87" s="161">
        <f ca="1"/>
        <v>13</v>
      </c>
      <c r="O87" s="161" t="e">
        <f ca="1"/>
        <v>#N/A</v>
      </c>
      <c r="P87" s="47" t="e">
        <f ca="1"/>
        <v>#N/A</v>
      </c>
      <c r="Q87" s="47" t="e">
        <f ca="1"/>
        <v>#N/A</v>
      </c>
      <c r="R87" s="47"/>
      <c r="S87" s="47"/>
      <c r="T87" s="47"/>
      <c r="U87" s="47"/>
    </row>
    <row r="88" spans="1:21" s="230" customFormat="1" ht="15" hidden="1" customHeight="1">
      <c r="A88" s="233"/>
      <c r="B88" s="10"/>
      <c r="H88" s="93"/>
      <c r="I88" s="38"/>
      <c r="J88" s="38"/>
      <c r="K88" s="38"/>
      <c r="L88" s="38"/>
      <c r="M88" s="38"/>
      <c r="N88" s="161">
        <f ca="1"/>
        <v>14</v>
      </c>
      <c r="O88" s="161" t="e">
        <f ca="1"/>
        <v>#N/A</v>
      </c>
      <c r="P88" s="47" t="e">
        <f ca="1"/>
        <v>#N/A</v>
      </c>
      <c r="Q88" s="47" t="e">
        <f ca="1"/>
        <v>#N/A</v>
      </c>
      <c r="R88" s="47"/>
      <c r="S88" s="47"/>
      <c r="T88" s="47"/>
      <c r="U88" s="47"/>
    </row>
    <row r="89" spans="1:21" s="230" customFormat="1" ht="15" hidden="1" customHeight="1">
      <c r="A89" s="233"/>
      <c r="B89" s="10"/>
      <c r="H89" s="93"/>
      <c r="I89" s="38"/>
      <c r="J89" s="38"/>
      <c r="K89" s="38"/>
      <c r="L89" s="38"/>
      <c r="M89" s="38"/>
      <c r="N89" s="161">
        <f ca="1"/>
        <v>15</v>
      </c>
      <c r="O89" s="161" t="e">
        <f ca="1"/>
        <v>#N/A</v>
      </c>
      <c r="P89" s="47" t="e">
        <f ca="1"/>
        <v>#N/A</v>
      </c>
      <c r="Q89" s="47" t="e">
        <f ca="1"/>
        <v>#N/A</v>
      </c>
      <c r="R89" s="47"/>
      <c r="S89" s="47"/>
      <c r="T89" s="47"/>
      <c r="U89" s="47"/>
    </row>
    <row r="90" spans="1:21" s="230" customFormat="1" ht="15" hidden="1" customHeight="1">
      <c r="A90" s="233"/>
      <c r="B90" s="10"/>
      <c r="H90" s="93"/>
      <c r="I90" s="38"/>
      <c r="J90" s="38"/>
      <c r="K90" s="38"/>
      <c r="L90" s="38"/>
      <c r="M90" s="38"/>
      <c r="N90" s="161">
        <f ca="1"/>
        <v>16</v>
      </c>
      <c r="O90" s="161" t="e">
        <f ca="1"/>
        <v>#N/A</v>
      </c>
      <c r="P90" s="47" t="e">
        <f ca="1"/>
        <v>#N/A</v>
      </c>
      <c r="Q90" s="47" t="e">
        <f ca="1"/>
        <v>#N/A</v>
      </c>
      <c r="R90" s="47"/>
      <c r="S90" s="47"/>
      <c r="T90" s="47"/>
      <c r="U90" s="47"/>
    </row>
    <row r="91" spans="1:21" s="230" customFormat="1" ht="15" hidden="1" customHeight="1">
      <c r="A91" s="233"/>
      <c r="B91" s="10"/>
      <c r="H91" s="93"/>
      <c r="I91" s="38"/>
      <c r="J91" s="38"/>
      <c r="K91" s="38"/>
      <c r="L91" s="38"/>
      <c r="M91" s="38"/>
      <c r="N91" s="161">
        <f ca="1"/>
        <v>17</v>
      </c>
      <c r="O91" s="161" t="e">
        <f ca="1"/>
        <v>#N/A</v>
      </c>
      <c r="P91" s="47" t="e">
        <f ca="1"/>
        <v>#N/A</v>
      </c>
      <c r="Q91" s="47" t="e">
        <f ca="1"/>
        <v>#N/A</v>
      </c>
      <c r="R91" s="47"/>
      <c r="S91" s="47"/>
      <c r="T91" s="47"/>
      <c r="U91" s="47"/>
    </row>
    <row r="92" spans="1:21" s="230" customFormat="1" ht="15" hidden="1" customHeight="1">
      <c r="A92" s="233"/>
      <c r="B92" s="10"/>
      <c r="H92" s="93"/>
      <c r="I92" s="38"/>
      <c r="J92" s="38"/>
      <c r="K92" s="38"/>
      <c r="L92" s="38"/>
      <c r="M92" s="38"/>
      <c r="N92" s="161">
        <f ca="1"/>
        <v>18</v>
      </c>
      <c r="O92" s="161" t="e">
        <f ca="1"/>
        <v>#N/A</v>
      </c>
      <c r="P92" s="47" t="e">
        <f ca="1"/>
        <v>#N/A</v>
      </c>
      <c r="Q92" s="47" t="e">
        <f ca="1"/>
        <v>#N/A</v>
      </c>
      <c r="R92" s="47"/>
      <c r="S92" s="47"/>
      <c r="T92" s="47"/>
      <c r="U92" s="47"/>
    </row>
    <row r="93" spans="1:21" s="230" customFormat="1" ht="15" hidden="1" customHeight="1">
      <c r="A93" s="233"/>
      <c r="B93" s="10"/>
      <c r="H93" s="93"/>
      <c r="I93" s="38"/>
      <c r="J93" s="38"/>
      <c r="K93" s="38"/>
      <c r="L93" s="38"/>
      <c r="M93" s="38"/>
      <c r="N93" s="161">
        <f ca="1"/>
        <v>19</v>
      </c>
      <c r="O93" s="161" t="e">
        <f ca="1"/>
        <v>#N/A</v>
      </c>
      <c r="P93" s="47" t="e">
        <f ca="1"/>
        <v>#N/A</v>
      </c>
      <c r="Q93" s="47" t="e">
        <f ca="1"/>
        <v>#N/A</v>
      </c>
      <c r="R93" s="47"/>
      <c r="S93" s="47"/>
      <c r="T93" s="47"/>
      <c r="U93" s="47"/>
    </row>
    <row r="94" spans="1:21" s="230" customFormat="1" ht="15" hidden="1" customHeight="1">
      <c r="A94" s="233"/>
      <c r="B94" s="10"/>
      <c r="H94" s="93"/>
      <c r="I94" s="38"/>
      <c r="J94" s="38"/>
      <c r="K94" s="38"/>
      <c r="L94" s="38"/>
      <c r="M94" s="38"/>
      <c r="N94" s="161">
        <f ca="1"/>
        <v>20</v>
      </c>
      <c r="O94" s="161" t="e">
        <f ca="1"/>
        <v>#N/A</v>
      </c>
      <c r="P94" s="47" t="e">
        <f ca="1"/>
        <v>#N/A</v>
      </c>
      <c r="Q94" s="47" t="e">
        <f ca="1"/>
        <v>#N/A</v>
      </c>
      <c r="R94" s="47"/>
      <c r="S94" s="47"/>
      <c r="T94" s="47"/>
      <c r="U94" s="47"/>
    </row>
    <row r="95" spans="1:21" s="230" customFormat="1" ht="15" hidden="1" customHeight="1">
      <c r="A95" s="233"/>
      <c r="B95" s="10"/>
      <c r="H95" s="93"/>
      <c r="I95" s="38"/>
      <c r="J95" s="38"/>
      <c r="K95" s="38"/>
      <c r="L95" s="38"/>
      <c r="M95" s="38"/>
      <c r="N95" s="161">
        <f ca="1"/>
        <v>21</v>
      </c>
      <c r="O95" s="161" t="e">
        <f ca="1"/>
        <v>#N/A</v>
      </c>
      <c r="P95" s="47" t="e">
        <f ca="1"/>
        <v>#N/A</v>
      </c>
      <c r="Q95" s="47" t="e">
        <f ca="1"/>
        <v>#N/A</v>
      </c>
      <c r="R95" s="47"/>
      <c r="S95" s="47"/>
      <c r="T95" s="47"/>
      <c r="U95" s="47"/>
    </row>
    <row r="96" spans="1:21" s="230" customFormat="1" ht="15" hidden="1" customHeight="1">
      <c r="A96" s="233"/>
      <c r="B96" s="10"/>
      <c r="H96" s="93"/>
      <c r="I96" s="38"/>
      <c r="J96" s="38"/>
      <c r="K96" s="38"/>
      <c r="L96" s="38"/>
      <c r="M96" s="38"/>
      <c r="N96" s="161">
        <f ca="1"/>
        <v>22</v>
      </c>
      <c r="O96" s="161" t="e">
        <f ca="1"/>
        <v>#N/A</v>
      </c>
      <c r="P96" s="47" t="e">
        <f ca="1"/>
        <v>#N/A</v>
      </c>
      <c r="Q96" s="47" t="e">
        <f ca="1"/>
        <v>#N/A</v>
      </c>
      <c r="R96" s="47"/>
      <c r="S96" s="47"/>
      <c r="T96" s="47"/>
      <c r="U96" s="47"/>
    </row>
    <row r="97" spans="1:21" s="230" customFormat="1" ht="15" hidden="1" customHeight="1">
      <c r="A97" s="233"/>
      <c r="B97" s="10"/>
      <c r="H97" s="93"/>
      <c r="I97" s="38"/>
      <c r="J97" s="38"/>
      <c r="K97" s="38"/>
      <c r="L97" s="38"/>
      <c r="M97" s="38"/>
      <c r="N97" s="161">
        <f ca="1"/>
        <v>23</v>
      </c>
      <c r="O97" s="161" t="e">
        <f ca="1"/>
        <v>#N/A</v>
      </c>
      <c r="P97" s="47" t="e">
        <f ca="1"/>
        <v>#N/A</v>
      </c>
      <c r="Q97" s="47" t="e">
        <f ca="1"/>
        <v>#N/A</v>
      </c>
      <c r="R97" s="47"/>
      <c r="S97" s="47"/>
      <c r="T97" s="47"/>
      <c r="U97" s="47"/>
    </row>
    <row r="98" spans="1:21" s="230" customFormat="1" ht="15" hidden="1" customHeight="1">
      <c r="A98" s="233"/>
      <c r="B98" s="10"/>
      <c r="H98" s="93"/>
      <c r="I98" s="38"/>
      <c r="J98" s="38"/>
      <c r="K98" s="38"/>
      <c r="L98" s="38"/>
      <c r="M98" s="38"/>
      <c r="N98" s="161">
        <f ca="1"/>
        <v>24</v>
      </c>
      <c r="O98" s="161" t="e">
        <f ca="1"/>
        <v>#N/A</v>
      </c>
      <c r="P98" s="47" t="e">
        <f ca="1"/>
        <v>#N/A</v>
      </c>
      <c r="Q98" s="47" t="e">
        <f ca="1"/>
        <v>#N/A</v>
      </c>
      <c r="R98" s="47"/>
      <c r="S98" s="47"/>
      <c r="T98" s="47"/>
      <c r="U98" s="47"/>
    </row>
    <row r="99" spans="1:21" s="230" customFormat="1" ht="15" hidden="1" customHeight="1">
      <c r="A99" s="233"/>
      <c r="B99" s="10"/>
      <c r="H99" s="93"/>
      <c r="I99" s="38"/>
      <c r="J99" s="38"/>
      <c r="K99" s="38"/>
      <c r="L99" s="38"/>
      <c r="M99" s="38"/>
      <c r="N99" s="161">
        <f ca="1"/>
        <v>25</v>
      </c>
      <c r="O99" s="161" t="e">
        <f ca="1"/>
        <v>#N/A</v>
      </c>
      <c r="P99" s="47" t="e">
        <f ca="1"/>
        <v>#N/A</v>
      </c>
      <c r="Q99" s="47" t="e">
        <f ca="1"/>
        <v>#N/A</v>
      </c>
      <c r="R99" s="47"/>
      <c r="S99" s="47"/>
      <c r="T99" s="47"/>
      <c r="U99" s="47"/>
    </row>
    <row r="100" spans="1:21" s="230" customFormat="1" ht="15" hidden="1" customHeight="1">
      <c r="A100" s="233"/>
      <c r="B100" s="10"/>
      <c r="H100" s="93"/>
      <c r="I100" s="38"/>
      <c r="J100" s="38"/>
      <c r="K100" s="38"/>
      <c r="L100" s="38"/>
      <c r="M100" s="38"/>
      <c r="N100" s="161">
        <f ca="1"/>
        <v>26</v>
      </c>
      <c r="O100" s="161" t="e">
        <f ca="1"/>
        <v>#N/A</v>
      </c>
      <c r="P100" s="47" t="e">
        <f ca="1"/>
        <v>#N/A</v>
      </c>
      <c r="Q100" s="47" t="e">
        <f ca="1"/>
        <v>#N/A</v>
      </c>
      <c r="R100" s="47"/>
      <c r="S100" s="47"/>
      <c r="T100" s="47"/>
      <c r="U100" s="47"/>
    </row>
    <row r="101" spans="1:21" s="230" customFormat="1" ht="15" hidden="1" customHeight="1">
      <c r="A101" s="233"/>
      <c r="B101" s="10"/>
      <c r="H101" s="93"/>
      <c r="I101" s="38"/>
      <c r="J101" s="38"/>
      <c r="K101" s="38"/>
      <c r="L101" s="38"/>
      <c r="M101" s="38"/>
      <c r="N101" s="161">
        <f ca="1"/>
        <v>27</v>
      </c>
      <c r="O101" s="161" t="e">
        <f ca="1"/>
        <v>#N/A</v>
      </c>
      <c r="P101" s="47" t="e">
        <f ca="1"/>
        <v>#N/A</v>
      </c>
      <c r="Q101" s="47" t="e">
        <f ca="1"/>
        <v>#N/A</v>
      </c>
      <c r="R101" s="47"/>
      <c r="S101" s="47"/>
      <c r="T101" s="47"/>
      <c r="U101" s="47"/>
    </row>
    <row r="102" spans="1:21" s="230" customFormat="1" ht="15" hidden="1" customHeight="1">
      <c r="A102" s="233"/>
      <c r="B102" s="10"/>
      <c r="H102" s="93"/>
      <c r="I102" s="38"/>
      <c r="J102" s="38"/>
      <c r="K102" s="38"/>
      <c r="L102" s="38"/>
      <c r="M102" s="38"/>
      <c r="N102" s="161">
        <f ca="1"/>
        <v>28</v>
      </c>
      <c r="O102" s="161" t="e">
        <f ca="1"/>
        <v>#N/A</v>
      </c>
      <c r="P102" s="47" t="e">
        <f ca="1"/>
        <v>#N/A</v>
      </c>
      <c r="Q102" s="47" t="e">
        <f ca="1"/>
        <v>#N/A</v>
      </c>
      <c r="R102" s="47"/>
      <c r="S102" s="47"/>
      <c r="T102" s="47"/>
      <c r="U102" s="47"/>
    </row>
    <row r="103" spans="1:21" s="230" customFormat="1" ht="15" hidden="1" customHeight="1">
      <c r="A103" s="233"/>
      <c r="B103" s="10"/>
      <c r="H103" s="93"/>
      <c r="I103" s="38"/>
      <c r="J103" s="38"/>
      <c r="K103" s="38"/>
      <c r="L103" s="38"/>
      <c r="M103" s="38"/>
      <c r="N103" s="161">
        <f ca="1"/>
        <v>29</v>
      </c>
      <c r="O103" s="161" t="e">
        <f ca="1"/>
        <v>#N/A</v>
      </c>
      <c r="P103" s="47" t="e">
        <f ca="1"/>
        <v>#N/A</v>
      </c>
      <c r="Q103" s="47" t="e">
        <f ca="1"/>
        <v>#N/A</v>
      </c>
      <c r="R103" s="47"/>
      <c r="S103" s="47"/>
      <c r="T103" s="47"/>
      <c r="U103" s="47"/>
    </row>
    <row r="104" spans="1:21" s="230" customFormat="1" ht="15" hidden="1" customHeight="1">
      <c r="A104" s="233"/>
      <c r="B104" s="10"/>
      <c r="H104" s="93"/>
      <c r="I104" s="38"/>
      <c r="J104" s="38"/>
      <c r="K104" s="38"/>
      <c r="L104" s="38"/>
      <c r="M104" s="38"/>
      <c r="N104" s="161">
        <f ca="1"/>
        <v>30</v>
      </c>
      <c r="O104" s="161" t="e">
        <f ca="1"/>
        <v>#N/A</v>
      </c>
      <c r="P104" s="47" t="e">
        <f ca="1"/>
        <v>#N/A</v>
      </c>
      <c r="Q104" s="47" t="e">
        <f ca="1"/>
        <v>#N/A</v>
      </c>
      <c r="R104" s="47"/>
      <c r="S104" s="47"/>
      <c r="T104" s="47"/>
      <c r="U104" s="47"/>
    </row>
    <row r="105" spans="1:21" s="230" customFormat="1" ht="15" hidden="1" customHeight="1">
      <c r="A105" s="233"/>
      <c r="B105" s="10"/>
      <c r="H105" s="93"/>
      <c r="I105" s="38"/>
      <c r="J105" s="38"/>
      <c r="K105" s="38"/>
      <c r="L105" s="38"/>
      <c r="M105" s="38"/>
      <c r="N105" s="161">
        <f ca="1"/>
        <v>31</v>
      </c>
      <c r="O105" s="161" t="e">
        <f ca="1"/>
        <v>#N/A</v>
      </c>
      <c r="P105" s="47" t="e">
        <f ca="1"/>
        <v>#N/A</v>
      </c>
      <c r="Q105" s="47" t="e">
        <f ca="1"/>
        <v>#N/A</v>
      </c>
      <c r="R105" s="47"/>
      <c r="S105" s="47"/>
      <c r="T105" s="47"/>
      <c r="U105" s="47"/>
    </row>
    <row r="106" spans="1:21" s="230" customFormat="1" ht="15" hidden="1" customHeight="1">
      <c r="A106" s="233"/>
      <c r="B106" s="10"/>
      <c r="H106" s="93"/>
      <c r="I106" s="38"/>
      <c r="J106" s="38"/>
      <c r="K106" s="38"/>
      <c r="L106" s="38"/>
      <c r="M106" s="38"/>
      <c r="N106" s="161">
        <f ca="1"/>
        <v>32</v>
      </c>
      <c r="O106" s="161" t="e">
        <f ca="1"/>
        <v>#N/A</v>
      </c>
      <c r="P106" s="47" t="e">
        <f ca="1"/>
        <v>#N/A</v>
      </c>
      <c r="Q106" s="47" t="e">
        <f ca="1"/>
        <v>#N/A</v>
      </c>
      <c r="R106" s="47"/>
      <c r="S106" s="47"/>
      <c r="T106" s="47"/>
      <c r="U106" s="47"/>
    </row>
    <row r="107" spans="1:21" s="230" customFormat="1" ht="15" hidden="1" customHeight="1">
      <c r="A107" s="233"/>
      <c r="B107" s="10"/>
      <c r="H107" s="93"/>
      <c r="I107" s="38"/>
      <c r="J107" s="38"/>
      <c r="K107" s="38"/>
      <c r="L107" s="38"/>
      <c r="M107" s="38"/>
      <c r="N107" s="161">
        <f ca="1"/>
        <v>33</v>
      </c>
      <c r="O107" s="161" t="e">
        <f ca="1"/>
        <v>#N/A</v>
      </c>
      <c r="P107" s="47" t="e">
        <f ca="1"/>
        <v>#N/A</v>
      </c>
      <c r="Q107" s="47" t="e">
        <f ca="1"/>
        <v>#N/A</v>
      </c>
      <c r="R107" s="47"/>
      <c r="S107" s="47"/>
      <c r="T107" s="47"/>
      <c r="U107" s="47"/>
    </row>
    <row r="108" spans="1:21" s="230" customFormat="1" ht="15" hidden="1" customHeight="1">
      <c r="A108" s="233"/>
      <c r="B108" s="10"/>
      <c r="H108" s="93"/>
      <c r="I108" s="38"/>
      <c r="J108" s="38"/>
      <c r="K108" s="38"/>
      <c r="L108" s="38"/>
      <c r="M108" s="38"/>
      <c r="N108" s="161">
        <f ca="1"/>
        <v>34</v>
      </c>
      <c r="O108" s="161" t="e">
        <f ca="1"/>
        <v>#N/A</v>
      </c>
      <c r="P108" s="47" t="e">
        <f ca="1"/>
        <v>#N/A</v>
      </c>
      <c r="Q108" s="47" t="e">
        <f ca="1"/>
        <v>#N/A</v>
      </c>
      <c r="R108" s="47"/>
      <c r="S108" s="47"/>
      <c r="T108" s="47"/>
      <c r="U108" s="47"/>
    </row>
    <row r="109" spans="1:21" s="230" customFormat="1" ht="15" hidden="1" customHeight="1">
      <c r="A109" s="233"/>
      <c r="B109" s="10"/>
      <c r="H109" s="93"/>
      <c r="I109" s="38"/>
      <c r="J109" s="38"/>
      <c r="K109" s="38"/>
      <c r="L109" s="38"/>
      <c r="M109" s="38"/>
      <c r="N109" s="161">
        <f ca="1"/>
        <v>35</v>
      </c>
      <c r="O109" s="161" t="e">
        <f ca="1"/>
        <v>#N/A</v>
      </c>
      <c r="P109" s="47" t="e">
        <f ca="1"/>
        <v>#N/A</v>
      </c>
      <c r="Q109" s="47" t="e">
        <f ca="1"/>
        <v>#N/A</v>
      </c>
      <c r="R109" s="47"/>
      <c r="S109" s="47"/>
      <c r="T109" s="47"/>
      <c r="U109" s="47"/>
    </row>
    <row r="110" spans="1:21" s="230" customFormat="1" ht="15" hidden="1" customHeight="1">
      <c r="A110" s="233"/>
      <c r="B110" s="10"/>
      <c r="H110" s="93"/>
      <c r="I110" s="38"/>
      <c r="J110" s="38"/>
      <c r="K110" s="38"/>
      <c r="L110" s="38"/>
      <c r="M110" s="38"/>
      <c r="N110" s="161">
        <f ca="1"/>
        <v>36</v>
      </c>
      <c r="O110" s="161" t="e">
        <f ca="1"/>
        <v>#N/A</v>
      </c>
      <c r="P110" s="47" t="e">
        <f ca="1"/>
        <v>#N/A</v>
      </c>
      <c r="Q110" s="47" t="e">
        <f ca="1"/>
        <v>#N/A</v>
      </c>
      <c r="R110" s="47"/>
      <c r="S110" s="47"/>
      <c r="T110" s="47"/>
      <c r="U110" s="47"/>
    </row>
    <row r="111" spans="1:21" s="230" customFormat="1" ht="15" hidden="1" customHeight="1">
      <c r="A111" s="233"/>
      <c r="B111" s="10"/>
      <c r="H111" s="93"/>
      <c r="I111" s="38"/>
      <c r="J111" s="38"/>
      <c r="K111" s="38"/>
      <c r="L111" s="38"/>
      <c r="M111" s="38"/>
      <c r="N111" s="161">
        <f ca="1"/>
        <v>37</v>
      </c>
      <c r="O111" s="161" t="e">
        <f ca="1"/>
        <v>#N/A</v>
      </c>
      <c r="P111" s="47" t="e">
        <f ca="1"/>
        <v>#N/A</v>
      </c>
      <c r="Q111" s="47" t="e">
        <f ca="1"/>
        <v>#N/A</v>
      </c>
      <c r="R111" s="47"/>
      <c r="S111" s="47"/>
      <c r="T111" s="47"/>
      <c r="U111" s="47"/>
    </row>
    <row r="112" spans="1:21" s="230" customFormat="1" ht="15" hidden="1" customHeight="1">
      <c r="A112" s="233"/>
      <c r="B112" s="10"/>
      <c r="H112" s="93"/>
      <c r="I112" s="38"/>
      <c r="J112" s="38"/>
      <c r="K112" s="38"/>
      <c r="L112" s="38"/>
      <c r="M112" s="38"/>
      <c r="N112" s="161">
        <f ca="1"/>
        <v>38</v>
      </c>
      <c r="O112" s="161" t="e">
        <f ca="1"/>
        <v>#N/A</v>
      </c>
      <c r="P112" s="47" t="e">
        <f ca="1"/>
        <v>#N/A</v>
      </c>
      <c r="Q112" s="47" t="e">
        <f ca="1"/>
        <v>#N/A</v>
      </c>
      <c r="R112" s="47"/>
      <c r="S112" s="47"/>
      <c r="T112" s="47"/>
      <c r="U112" s="47"/>
    </row>
    <row r="113" spans="1:21" s="230" customFormat="1" ht="15" hidden="1" customHeight="1">
      <c r="A113" s="233"/>
      <c r="B113" s="10"/>
      <c r="H113" s="93"/>
      <c r="I113" s="38"/>
      <c r="J113" s="38"/>
      <c r="K113" s="38"/>
      <c r="L113" s="38"/>
      <c r="M113" s="38"/>
      <c r="N113" s="161">
        <f ca="1"/>
        <v>39</v>
      </c>
      <c r="O113" s="161" t="e">
        <f ca="1"/>
        <v>#N/A</v>
      </c>
      <c r="P113" s="47" t="e">
        <f ca="1"/>
        <v>#N/A</v>
      </c>
      <c r="Q113" s="47" t="e">
        <f ca="1"/>
        <v>#N/A</v>
      </c>
      <c r="R113" s="47"/>
      <c r="S113" s="47"/>
      <c r="T113" s="47"/>
      <c r="U113" s="47"/>
    </row>
    <row r="114" spans="1:21" s="230" customFormat="1" ht="15" hidden="1" customHeight="1">
      <c r="A114" s="233"/>
      <c r="B114" s="10"/>
      <c r="H114" s="93"/>
      <c r="I114" s="38"/>
      <c r="J114" s="38"/>
      <c r="K114" s="38"/>
      <c r="L114" s="38"/>
      <c r="M114" s="38"/>
      <c r="N114" s="161">
        <f ca="1"/>
        <v>40</v>
      </c>
      <c r="O114" s="161" t="e">
        <f ca="1"/>
        <v>#N/A</v>
      </c>
      <c r="P114" s="47" t="e">
        <f ca="1"/>
        <v>#N/A</v>
      </c>
      <c r="Q114" s="47" t="e">
        <f ca="1"/>
        <v>#N/A</v>
      </c>
      <c r="R114" s="47"/>
      <c r="S114" s="47"/>
      <c r="T114" s="47"/>
      <c r="U114" s="47"/>
    </row>
  </sheetData>
  <sheetProtection algorithmName="SHA-512" hashValue="+FsFH9Lh72tkAWquSrYkWDe7cjhG8jV32Z7IobJb2U4KfQs340crE9y8cvYE8b4jw+sCirT1ZFWCaZRJZQ2kZg==" saltValue="g7wiFczXlOTQBk3RNFhJEw==" spinCount="100000" sheet="1" objects="1" scenarios="1"/>
  <mergeCells count="40">
    <mergeCell ref="C67:F67"/>
    <mergeCell ref="C42:F42"/>
    <mergeCell ref="C43:F43"/>
    <mergeCell ref="C44:F44"/>
    <mergeCell ref="C65:F65"/>
    <mergeCell ref="C66:F66"/>
    <mergeCell ref="C68:F68"/>
    <mergeCell ref="C69:F69"/>
    <mergeCell ref="C45:F45"/>
    <mergeCell ref="E18:F18"/>
    <mergeCell ref="C21:F21"/>
    <mergeCell ref="C22:F22"/>
    <mergeCell ref="C23:D23"/>
    <mergeCell ref="E23:F23"/>
    <mergeCell ref="C24:D24"/>
    <mergeCell ref="E24:F24"/>
    <mergeCell ref="C27:F27"/>
    <mergeCell ref="C28:D28"/>
    <mergeCell ref="E28:F28"/>
    <mergeCell ref="C29:D29"/>
    <mergeCell ref="E29:F29"/>
    <mergeCell ref="B32:F32"/>
    <mergeCell ref="B25:F25"/>
    <mergeCell ref="B30:F30"/>
    <mergeCell ref="C12:D12"/>
    <mergeCell ref="E12:F12"/>
    <mergeCell ref="C15:F15"/>
    <mergeCell ref="C16:F16"/>
    <mergeCell ref="C18:D18"/>
    <mergeCell ref="C17:D17"/>
    <mergeCell ref="E17:F17"/>
    <mergeCell ref="C13:D13"/>
    <mergeCell ref="E13:F13"/>
    <mergeCell ref="B19:F19"/>
    <mergeCell ref="C10:F10"/>
    <mergeCell ref="B4:F4"/>
    <mergeCell ref="C6:F6"/>
    <mergeCell ref="C7:F7"/>
    <mergeCell ref="C8:F8"/>
    <mergeCell ref="C9:F9"/>
  </mergeCells>
  <conditionalFormatting sqref="B38">
    <cfRule type="expression" dxfId="35" priority="1">
      <formula>NOT(ISBLANK(B38))</formula>
    </cfRule>
  </conditionalFormatting>
  <conditionalFormatting sqref="B32:F32">
    <cfRule type="expression" dxfId="34" priority="5">
      <formula>NOT(ISBLANK($B$32))</formula>
    </cfRule>
  </conditionalFormatting>
  <conditionalFormatting sqref="C18">
    <cfRule type="expression" dxfId="33" priority="4">
      <formula>NOT(ISBLANK($E18))</formula>
    </cfRule>
  </conditionalFormatting>
  <conditionalFormatting sqref="C23:D24 C12:D13 C17:D17 C28:D29">
    <cfRule type="expression" dxfId="32" priority="6">
      <formula>NOT(ISBLANK($E12))</formula>
    </cfRule>
  </conditionalFormatting>
  <conditionalFormatting sqref="C6:F10 C15:F16 C21:F22 C27">
    <cfRule type="expression" dxfId="31" priority="9">
      <formula>NOT(ISBLANK($C6))</formula>
    </cfRule>
  </conditionalFormatting>
  <conditionalFormatting sqref="C18:F18 C24:F24">
    <cfRule type="expression" dxfId="30" priority="3">
      <formula>$O15="W"</formula>
    </cfRule>
  </conditionalFormatting>
  <conditionalFormatting sqref="C38:F38 B37:E37">
    <cfRule type="expression" dxfId="29" priority="7">
      <formula>NOT(ISBLANK(B37))</formula>
    </cfRule>
  </conditionalFormatting>
  <conditionalFormatting sqref="C38:F38">
    <cfRule type="expression" dxfId="28" priority="2">
      <formula>NOT(ISBLANK($B$37))</formula>
    </cfRule>
  </conditionalFormatting>
  <conditionalFormatting sqref="E17:F18 E23:F24 E12:F13 E28:F29">
    <cfRule type="expression" dxfId="27" priority="8">
      <formula>NOT(ISBLANK($E12))</formula>
    </cfRule>
  </conditionalFormatting>
  <dataValidations count="20">
    <dataValidation type="list" allowBlank="1" showInputMessage="1" showErrorMessage="1" sqref="E13:F13" xr:uid="{A8B986CD-C35F-48F2-8BEE-AECBB8BD091D}">
      <formula1>INDEX(INDIRECT($I$13),,1)</formula1>
    </dataValidation>
    <dataValidation type="list" allowBlank="1" showInputMessage="1" showErrorMessage="1" sqref="C9:F9" xr:uid="{34A4DAD8-6579-4A36-BD65-4ACE0C4071DA}">
      <formula1>"&lt; 1995,1995 - 2005,&gt; 2005"</formula1>
    </dataValidation>
    <dataValidation type="textLength" allowBlank="1" showInputMessage="1" showErrorMessage="1" sqref="C7:F7" xr:uid="{EE2EC63E-DD41-4BA1-85F6-31E3294F1E19}">
      <formula1>0</formula1>
      <formula2>250</formula2>
    </dataValidation>
    <dataValidation type="decimal" operator="greaterThanOrEqual" allowBlank="1" showInputMessage="1" showErrorMessage="1" sqref="F38 E37:E38" xr:uid="{D0B0396D-EA8E-441F-8303-0B1497B0BCFF}">
      <formula1>0</formula1>
    </dataValidation>
    <dataValidation type="whole" allowBlank="1" showInputMessage="1" showErrorMessage="1" sqref="D37:D38" xr:uid="{A841D86A-6BCB-4191-B6D4-3D39F28A3836}">
      <formula1>0</formula1>
      <formula2>24</formula2>
    </dataValidation>
    <dataValidation type="list" allowBlank="1" showInputMessage="1" showErrorMessage="1" sqref="C6:F6" xr:uid="{50D3D391-CE66-4916-8F31-93269F017478}">
      <formula1>INDIRECT($I$6)</formula1>
    </dataValidation>
    <dataValidation type="list" allowBlank="1" showInputMessage="1" showErrorMessage="1" sqref="C21:F21" xr:uid="{ED374CB0-7A10-41E5-B852-28AC06A3BEAA}">
      <formula1>INDEX(INDIRECT($I$21),,1)</formula1>
    </dataValidation>
    <dataValidation type="list" allowBlank="1" showInputMessage="1" showErrorMessage="1" sqref="C27:F27" xr:uid="{59C0CF25-0A05-49A4-B61B-AE6CC3E9CD2C}">
      <formula1>$P$27:$P$30</formula1>
    </dataValidation>
    <dataValidation type="list" allowBlank="1" showInputMessage="1" showErrorMessage="1" sqref="C16:F16" xr:uid="{3F489236-03C5-4EA3-86B3-64871D9E2903}">
      <formula1>$P$15:$P$17</formula1>
    </dataValidation>
    <dataValidation type="decimal" allowBlank="1" showInputMessage="1" showErrorMessage="1" sqref="E23:F23 E17:F17 E28:F28" xr:uid="{B0C0D185-EB12-497E-BEF2-C4059ED0BF7D}">
      <formula1>0</formula1>
      <formula2>15</formula2>
    </dataValidation>
    <dataValidation type="list" allowBlank="1" showInputMessage="1" showErrorMessage="1" sqref="C22:F22" xr:uid="{146C93EC-B0E5-49FF-B4FD-7829BBF7BEB8}">
      <formula1>$P$21:$P$23</formula1>
    </dataValidation>
    <dataValidation type="list" allowBlank="1" showInputMessage="1" showErrorMessage="1" sqref="C15:F15" xr:uid="{F0106DF4-E220-4FA5-9E39-14F23D92001D}">
      <formula1>INDEX(INDIRECT($I$15),,1)</formula1>
    </dataValidation>
    <dataValidation type="list" allowBlank="1" showInputMessage="1" showErrorMessage="1" sqref="E18:F18" xr:uid="{32B0B230-04DA-4622-907B-0807D5F1CCF4}">
      <formula1>INDEX(INDIRECT($I$18),,1)</formula1>
    </dataValidation>
    <dataValidation type="list" allowBlank="1" showInputMessage="1" showErrorMessage="1" sqref="E24:F24 E29:F29" xr:uid="{CC59DDA2-0CA8-4198-9635-29C9FE5B8E7D}">
      <formula1>INDEX(INDIRECT($I$24),,1)</formula1>
    </dataValidation>
    <dataValidation type="list" allowBlank="1" showInputMessage="1" showErrorMessage="1" sqref="E12:F12" xr:uid="{7A01DD9C-AFC3-41A9-BF6E-F055708DF518}">
      <formula1>INDEX(INDIRECT($I$12),,1)</formula1>
    </dataValidation>
    <dataValidation type="list" allowBlank="1" showInputMessage="1" showErrorMessage="1" sqref="C10:F10" xr:uid="{869D1C72-7BCD-41DC-9B35-F0117AF00918}">
      <formula1>INDEX(INDIRECT($I$10),,1)</formula1>
    </dataValidation>
    <dataValidation type="decimal" allowBlank="1" showInputMessage="1" showErrorMessage="1" sqref="C8:F8" xr:uid="{B5C4D8E3-02C5-451D-AE0B-09DCA6C2C091}">
      <formula1>0</formula1>
      <formula2>250</formula2>
    </dataValidation>
    <dataValidation type="list" allowBlank="1" showInputMessage="1" showErrorMessage="1" sqref="B37" xr:uid="{9D4E7D29-468A-48D3-810F-FD14A4664EE0}">
      <formula1>$P$36:$P$39</formula1>
    </dataValidation>
    <dataValidation type="whole" allowBlank="1" showInputMessage="1" showErrorMessage="1" sqref="C37:C38" xr:uid="{2DEC6752-FF40-4A0A-B1BE-FB8CA666802D}">
      <formula1>-30</formula1>
      <formula2>35</formula2>
    </dataValidation>
    <dataValidation type="list" allowBlank="1" showInputMessage="1" showErrorMessage="1" sqref="C10:F10" xr:uid="{FE8047FF-9E18-4502-B3B3-2DD31C0504ED}">
      <formula1>JaNein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C56F-B629-410F-8EC9-00595D555940}">
  <dimension ref="A1:BV146"/>
  <sheetViews>
    <sheetView topLeftCell="A73" zoomScaleNormal="100" workbookViewId="0">
      <selection activeCell="N148" sqref="N148"/>
    </sheetView>
  </sheetViews>
  <sheetFormatPr defaultColWidth="9.109375" defaultRowHeight="13.8" outlineLevelCol="1"/>
  <cols>
    <col min="1" max="1" width="20.6640625" style="143" customWidth="1"/>
    <col min="2" max="2" width="10.6640625" style="29" customWidth="1"/>
    <col min="3" max="6" width="10.6640625" style="29" customWidth="1" outlineLevel="1"/>
    <col min="7" max="7" width="5.6640625" style="28" customWidth="1"/>
    <col min="8" max="8" width="15.6640625" style="144" customWidth="1"/>
    <col min="9" max="74" width="5.6640625" style="29" customWidth="1"/>
    <col min="75" max="16384" width="9.109375" style="29"/>
  </cols>
  <sheetData>
    <row r="1" spans="1:8">
      <c r="A1" s="213" t="s">
        <v>4847</v>
      </c>
      <c r="B1" s="152" t="s">
        <v>4861</v>
      </c>
      <c r="G1" s="218" t="s">
        <v>4851</v>
      </c>
      <c r="H1" s="157" t="s">
        <v>4943</v>
      </c>
    </row>
    <row r="2" spans="1:8">
      <c r="A2" s="156" t="s">
        <v>4762</v>
      </c>
    </row>
    <row r="3" spans="1:8">
      <c r="A3" s="214" t="s">
        <v>4809</v>
      </c>
      <c r="B3" s="29" t="s">
        <v>3</v>
      </c>
      <c r="G3" s="219" t="s">
        <v>4852</v>
      </c>
      <c r="H3" s="158" cm="1">
        <f t="array" aca="1" ref="H3" ca="1">INDIRECT("'"&amp;$B$1&amp;"'!"&amp;$G3)</f>
        <v>0</v>
      </c>
    </row>
    <row r="4" spans="1:8">
      <c r="A4" s="214" t="s">
        <v>4750</v>
      </c>
      <c r="B4" s="29" t="s">
        <v>3</v>
      </c>
      <c r="G4" s="219" t="s">
        <v>4855</v>
      </c>
      <c r="H4" s="158" t="str" cm="1">
        <f t="array" aca="1" ref="H4" ca="1">INDIRECT("'"&amp;$B$1&amp;"'!"&amp;$G4)</f>
        <v>-</v>
      </c>
    </row>
    <row r="5" spans="1:8">
      <c r="A5" s="214" t="s">
        <v>4751</v>
      </c>
      <c r="B5" s="29" t="s">
        <v>3</v>
      </c>
      <c r="G5" s="219" t="s">
        <v>4931</v>
      </c>
      <c r="H5" s="158" t="str" cm="1">
        <f t="array" aca="1" ref="H5" ca="1">INDIRECT("'"&amp;$B$1&amp;"'!"&amp;$G5)</f>
        <v>-</v>
      </c>
    </row>
    <row r="6" spans="1:8">
      <c r="A6" s="155" t="s">
        <v>4842</v>
      </c>
      <c r="G6" s="84"/>
    </row>
    <row r="7" spans="1:8">
      <c r="A7" s="214" t="s">
        <v>4945</v>
      </c>
      <c r="B7" s="29" t="s">
        <v>4584</v>
      </c>
      <c r="C7" s="143"/>
      <c r="D7" s="145"/>
      <c r="G7" s="84"/>
      <c r="H7" s="159">
        <f>A!$Q$11</f>
        <v>35</v>
      </c>
    </row>
    <row r="8" spans="1:8">
      <c r="A8" s="214" t="s">
        <v>4944</v>
      </c>
      <c r="B8" s="29" t="s">
        <v>4584</v>
      </c>
      <c r="C8" s="143"/>
      <c r="D8" s="145"/>
      <c r="G8" s="219" t="s">
        <v>5124</v>
      </c>
      <c r="H8" s="159" cm="1">
        <f t="array" aca="1" ref="H8" ca="1">INDIRECT("'"&amp;$B$1&amp;"'!"&amp;$G8)</f>
        <v>0</v>
      </c>
    </row>
    <row r="9" spans="1:8">
      <c r="A9" s="214" t="s">
        <v>4946</v>
      </c>
      <c r="B9" s="29" t="s">
        <v>4584</v>
      </c>
      <c r="C9" s="143"/>
      <c r="D9" s="145"/>
      <c r="G9" s="84"/>
      <c r="H9" s="195" t="e">
        <f ca="1">H8-H79</f>
        <v>#VALUE!</v>
      </c>
    </row>
    <row r="10" spans="1:8">
      <c r="A10" s="214" t="s">
        <v>4947</v>
      </c>
      <c r="B10" s="29" t="s">
        <v>4584</v>
      </c>
      <c r="C10" s="143"/>
      <c r="H10" s="195" t="e">
        <f ca="1">H7+H94</f>
        <v>#VALUE!</v>
      </c>
    </row>
    <row r="11" spans="1:8">
      <c r="A11" s="214" t="s">
        <v>4764</v>
      </c>
      <c r="B11" s="29" t="s">
        <v>2</v>
      </c>
      <c r="G11" s="219" t="s">
        <v>4858</v>
      </c>
      <c r="H11" s="159" cm="1">
        <f t="array" aca="1" ref="H11" ca="1">INDIRECT("'"&amp;$B$1&amp;"'!"&amp;$G11)</f>
        <v>0</v>
      </c>
    </row>
    <row r="12" spans="1:8">
      <c r="A12" s="214" t="s">
        <v>4763</v>
      </c>
      <c r="B12" s="29" t="s">
        <v>2</v>
      </c>
      <c r="H12" s="195" t="e">
        <f ca="1">H11+H11/H13</f>
        <v>#N/A</v>
      </c>
    </row>
    <row r="13" spans="1:8">
      <c r="A13" s="214" t="s">
        <v>4592</v>
      </c>
      <c r="B13" s="29" t="s">
        <v>3</v>
      </c>
      <c r="H13" s="196" t="e">
        <f ca="1">$H$69 * ((273.15 + H10) / (H10 - H9) - 1)</f>
        <v>#N/A</v>
      </c>
    </row>
    <row r="15" spans="1:8">
      <c r="A15" s="156" t="s">
        <v>4544</v>
      </c>
    </row>
    <row r="16" spans="1:8">
      <c r="A16" s="214" t="s">
        <v>4748</v>
      </c>
      <c r="B16" s="29" t="s">
        <v>3</v>
      </c>
      <c r="G16" s="219" t="e">
        <f>MATCH($H$16, BIN!$B$1:$B$352, 0)</f>
        <v>#N/A</v>
      </c>
      <c r="H16" s="158" t="str">
        <f>A!$Q$9</f>
        <v>-</v>
      </c>
    </row>
    <row r="17" spans="1:74">
      <c r="A17" s="214" t="s">
        <v>4749</v>
      </c>
      <c r="B17" s="29" t="s">
        <v>3</v>
      </c>
      <c r="G17" s="219" t="e">
        <f>MATCH($H$17, BIN!$B$1:$B$375, 0)</f>
        <v>#N/A</v>
      </c>
      <c r="H17" s="158" t="str">
        <f>A!$Q$10</f>
        <v>-</v>
      </c>
    </row>
    <row r="18" spans="1:74">
      <c r="A18" s="214"/>
    </row>
    <row r="19" spans="1:74">
      <c r="A19" s="156" t="s">
        <v>4747</v>
      </c>
      <c r="I19" s="85" t="e" cm="1">
        <f t="array" ref="I19">INDEX(BIN!$B$1:$BO$375, $G$16+3, COLUMN()-COLUMN($I$20)+1)</f>
        <v>#N/A</v>
      </c>
      <c r="J19" s="85" t="e" cm="1">
        <f t="array" ref="J19">INDEX(BIN!$B$1:$BO$375, $G$16+3, COLUMN()-COLUMN($I$20)+1)</f>
        <v>#N/A</v>
      </c>
      <c r="K19" s="85" t="e" cm="1">
        <f t="array" ref="K19">INDEX(BIN!$B$1:$BO$375, $G$16+3, COLUMN()-COLUMN($I$20)+1)</f>
        <v>#N/A</v>
      </c>
      <c r="L19" s="85" t="e" cm="1">
        <f t="array" ref="L19">INDEX(BIN!$B$1:$BO$375, $G$16+3, COLUMN()-COLUMN($I$20)+1)</f>
        <v>#N/A</v>
      </c>
      <c r="M19" s="85" t="e" cm="1">
        <f t="array" ref="M19">INDEX(BIN!$B$1:$BO$375, $G$16+3, COLUMN()-COLUMN($I$20)+1)</f>
        <v>#N/A</v>
      </c>
      <c r="N19" s="85" t="e" cm="1">
        <f t="array" ref="N19">INDEX(BIN!$B$1:$BO$375, $G$16+3, COLUMN()-COLUMN($I$20)+1)</f>
        <v>#N/A</v>
      </c>
      <c r="O19" s="85" t="e" cm="1">
        <f t="array" ref="O19">INDEX(BIN!$B$1:$BO$375, $G$16+3, COLUMN()-COLUMN($I$20)+1)</f>
        <v>#N/A</v>
      </c>
      <c r="P19" s="85" t="e" cm="1">
        <f t="array" ref="P19">INDEX(BIN!$B$1:$BO$375, $G$16+3, COLUMN()-COLUMN($I$20)+1)</f>
        <v>#N/A</v>
      </c>
      <c r="Q19" s="85" t="e" cm="1">
        <f t="array" ref="Q19">INDEX(BIN!$B$1:$BO$375, $G$16+3, COLUMN()-COLUMN($I$20)+1)</f>
        <v>#N/A</v>
      </c>
      <c r="R19" s="85" t="e" cm="1">
        <f t="array" ref="R19">INDEX(BIN!$B$1:$BO$375, $G$16+3, COLUMN()-COLUMN($I$20)+1)</f>
        <v>#N/A</v>
      </c>
      <c r="S19" s="85" t="e" cm="1">
        <f t="array" ref="S19">INDEX(BIN!$B$1:$BO$375, $G$16+3, COLUMN()-COLUMN($I$20)+1)</f>
        <v>#N/A</v>
      </c>
      <c r="T19" s="85" t="e" cm="1">
        <f t="array" ref="T19">INDEX(BIN!$B$1:$BO$375, $G$16+3, COLUMN()-COLUMN($I$20)+1)</f>
        <v>#N/A</v>
      </c>
      <c r="U19" s="85" t="e" cm="1">
        <f t="array" ref="U19">INDEX(BIN!$B$1:$BO$375, $G$16+3, COLUMN()-COLUMN($I$20)+1)</f>
        <v>#N/A</v>
      </c>
      <c r="V19" s="85" t="e" cm="1">
        <f t="array" ref="V19">INDEX(BIN!$B$1:$BO$375, $G$16+3, COLUMN()-COLUMN($I$20)+1)</f>
        <v>#N/A</v>
      </c>
      <c r="W19" s="85" t="e" cm="1">
        <f t="array" ref="W19">INDEX(BIN!$B$1:$BO$375, $G$16+3, COLUMN()-COLUMN($I$20)+1)</f>
        <v>#N/A</v>
      </c>
      <c r="X19" s="85" t="e" cm="1">
        <f t="array" ref="X19">INDEX(BIN!$B$1:$BO$375, $G$16+3, COLUMN()-COLUMN($I$20)+1)</f>
        <v>#N/A</v>
      </c>
      <c r="Y19" s="85" t="e" cm="1">
        <f t="array" ref="Y19">INDEX(BIN!$B$1:$BO$375, $G$16+3, COLUMN()-COLUMN($I$20)+1)</f>
        <v>#N/A</v>
      </c>
      <c r="Z19" s="85" t="e" cm="1">
        <f t="array" ref="Z19">INDEX(BIN!$B$1:$BO$375, $G$16+3, COLUMN()-COLUMN($I$20)+1)</f>
        <v>#N/A</v>
      </c>
      <c r="AA19" s="85" t="e" cm="1">
        <f t="array" ref="AA19">INDEX(BIN!$B$1:$BO$375, $G$16+3, COLUMN()-COLUMN($I$20)+1)</f>
        <v>#N/A</v>
      </c>
      <c r="AB19" s="85" t="e" cm="1">
        <f t="array" ref="AB19">INDEX(BIN!$B$1:$BO$375, $G$16+3, COLUMN()-COLUMN($I$20)+1)</f>
        <v>#N/A</v>
      </c>
      <c r="AC19" s="85" t="e" cm="1">
        <f t="array" ref="AC19">INDEX(BIN!$B$1:$BO$375, $G$16+3, COLUMN()-COLUMN($I$20)+1)</f>
        <v>#N/A</v>
      </c>
      <c r="AD19" s="85" t="e" cm="1">
        <f t="array" ref="AD19">INDEX(BIN!$B$1:$BO$375, $G$16+3, COLUMN()-COLUMN($I$20)+1)</f>
        <v>#N/A</v>
      </c>
      <c r="AE19" s="85" t="e" cm="1">
        <f t="array" ref="AE19">INDEX(BIN!$B$1:$BO$375, $G$16+3, COLUMN()-COLUMN($I$20)+1)</f>
        <v>#N/A</v>
      </c>
      <c r="AF19" s="85" t="e" cm="1">
        <f t="array" ref="AF19">INDEX(BIN!$B$1:$BO$375, $G$16+3, COLUMN()-COLUMN($I$20)+1)</f>
        <v>#N/A</v>
      </c>
      <c r="AG19" s="85" t="e" cm="1">
        <f t="array" ref="AG19">INDEX(BIN!$B$1:$BO$375, $G$16+3, COLUMN()-COLUMN($I$20)+1)</f>
        <v>#N/A</v>
      </c>
      <c r="AH19" s="85" t="e" cm="1">
        <f t="array" ref="AH19">INDEX(BIN!$B$1:$BO$375, $G$16+3, COLUMN()-COLUMN($I$20)+1)</f>
        <v>#N/A</v>
      </c>
      <c r="AI19" s="85" t="e" cm="1">
        <f t="array" ref="AI19">INDEX(BIN!$B$1:$BO$375, $G$16+3, COLUMN()-COLUMN($I$20)+1)</f>
        <v>#N/A</v>
      </c>
      <c r="AJ19" s="85" t="e" cm="1">
        <f t="array" ref="AJ19">INDEX(BIN!$B$1:$BO$375, $G$16+3, COLUMN()-COLUMN($I$20)+1)</f>
        <v>#N/A</v>
      </c>
      <c r="AK19" s="85" t="e" cm="1">
        <f t="array" ref="AK19">INDEX(BIN!$B$1:$BO$375, $G$16+3, COLUMN()-COLUMN($I$20)+1)</f>
        <v>#N/A</v>
      </c>
      <c r="AL19" s="85" t="e" cm="1">
        <f t="array" ref="AL19">INDEX(BIN!$B$1:$BO$375, $G$16+3, COLUMN()-COLUMN($I$20)+1)</f>
        <v>#N/A</v>
      </c>
      <c r="AM19" s="85" t="e" cm="1">
        <f t="array" ref="AM19">INDEX(BIN!$B$1:$BO$375, $G$16+3, COLUMN()-COLUMN($I$20)+1)</f>
        <v>#N/A</v>
      </c>
      <c r="AN19" s="85" t="e" cm="1">
        <f t="array" ref="AN19">INDEX(BIN!$B$1:$BO$375, $G$16+3, COLUMN()-COLUMN($I$20)+1)</f>
        <v>#N/A</v>
      </c>
      <c r="AO19" s="85" t="e" cm="1">
        <f t="array" ref="AO19">INDEX(BIN!$B$1:$BO$375, $G$16+3, COLUMN()-COLUMN($I$20)+1)</f>
        <v>#N/A</v>
      </c>
      <c r="AP19" s="85" t="e" cm="1">
        <f t="array" ref="AP19">INDEX(BIN!$B$1:$BO$375, $G$16+3, COLUMN()-COLUMN($I$20)+1)</f>
        <v>#N/A</v>
      </c>
      <c r="AQ19" s="85" t="e" cm="1">
        <f t="array" ref="AQ19">INDEX(BIN!$B$1:$BO$375, $G$16+3, COLUMN()-COLUMN($I$20)+1)</f>
        <v>#N/A</v>
      </c>
      <c r="AR19" s="85" t="e" cm="1">
        <f t="array" ref="AR19">INDEX(BIN!$B$1:$BO$375, $G$16+3, COLUMN()-COLUMN($I$20)+1)</f>
        <v>#N/A</v>
      </c>
      <c r="AS19" s="85" t="e" cm="1">
        <f t="array" ref="AS19">INDEX(BIN!$B$1:$BO$375, $G$16+3, COLUMN()-COLUMN($I$20)+1)</f>
        <v>#N/A</v>
      </c>
      <c r="AT19" s="85" t="e" cm="1">
        <f t="array" ref="AT19">INDEX(BIN!$B$1:$BO$375, $G$16+3, COLUMN()-COLUMN($I$20)+1)</f>
        <v>#N/A</v>
      </c>
      <c r="AU19" s="85" t="e" cm="1">
        <f t="array" ref="AU19">INDEX(BIN!$B$1:$BO$375, $G$16+3, COLUMN()-COLUMN($I$20)+1)</f>
        <v>#N/A</v>
      </c>
      <c r="AV19" s="85" t="e" cm="1">
        <f t="array" ref="AV19">INDEX(BIN!$B$1:$BO$375, $G$16+3, COLUMN()-COLUMN($I$20)+1)</f>
        <v>#N/A</v>
      </c>
      <c r="AW19" s="85" t="e" cm="1">
        <f t="array" ref="AW19">INDEX(BIN!$B$1:$BO$375, $G$16+3, COLUMN()-COLUMN($I$20)+1)</f>
        <v>#N/A</v>
      </c>
      <c r="AX19" s="85" t="e" cm="1">
        <f t="array" ref="AX19">INDEX(BIN!$B$1:$BO$375, $G$16+3, COLUMN()-COLUMN($I$20)+1)</f>
        <v>#N/A</v>
      </c>
      <c r="AY19" s="85" t="e" cm="1">
        <f t="array" ref="AY19">INDEX(BIN!$B$1:$BO$375, $G$16+3, COLUMN()-COLUMN($I$20)+1)</f>
        <v>#N/A</v>
      </c>
      <c r="AZ19" s="85" t="e" cm="1">
        <f t="array" ref="AZ19">INDEX(BIN!$B$1:$BO$375, $G$16+3, COLUMN()-COLUMN($I$20)+1)</f>
        <v>#N/A</v>
      </c>
      <c r="BA19" s="85" t="e" cm="1">
        <f t="array" ref="BA19">INDEX(BIN!$B$1:$BO$375, $G$16+3, COLUMN()-COLUMN($I$20)+1)</f>
        <v>#N/A</v>
      </c>
      <c r="BB19" s="85" t="e" cm="1">
        <f t="array" ref="BB19">INDEX(BIN!$B$1:$BO$375, $G$16+3, COLUMN()-COLUMN($I$20)+1)</f>
        <v>#N/A</v>
      </c>
      <c r="BC19" s="85" t="e" cm="1">
        <f t="array" ref="BC19">INDEX(BIN!$B$1:$BO$375, $G$16+3, COLUMN()-COLUMN($I$20)+1)</f>
        <v>#N/A</v>
      </c>
      <c r="BD19" s="85" t="e" cm="1">
        <f t="array" ref="BD19">INDEX(BIN!$B$1:$BO$375, $G$16+3, COLUMN()-COLUMN($I$20)+1)</f>
        <v>#N/A</v>
      </c>
      <c r="BE19" s="85" t="e" cm="1">
        <f t="array" ref="BE19">INDEX(BIN!$B$1:$BO$375, $G$16+3, COLUMN()-COLUMN($I$20)+1)</f>
        <v>#N/A</v>
      </c>
      <c r="BF19" s="85" t="e" cm="1">
        <f t="array" ref="BF19">INDEX(BIN!$B$1:$BO$375, $G$16+3, COLUMN()-COLUMN($I$20)+1)</f>
        <v>#N/A</v>
      </c>
      <c r="BG19" s="85" t="e" cm="1">
        <f t="array" ref="BG19">INDEX(BIN!$B$1:$BO$375, $G$16+3, COLUMN()-COLUMN($I$20)+1)</f>
        <v>#N/A</v>
      </c>
      <c r="BH19" s="85" t="e" cm="1">
        <f t="array" ref="BH19">INDEX(BIN!$B$1:$BO$375, $G$16+3, COLUMN()-COLUMN($I$20)+1)</f>
        <v>#N/A</v>
      </c>
      <c r="BI19" s="85" t="e" cm="1">
        <f t="array" ref="BI19">INDEX(BIN!$B$1:$BO$375, $G$16+3, COLUMN()-COLUMN($I$20)+1)</f>
        <v>#N/A</v>
      </c>
      <c r="BJ19" s="85" t="e" cm="1">
        <f t="array" ref="BJ19">INDEX(BIN!$B$1:$BO$375, $G$16+3, COLUMN()-COLUMN($I$20)+1)</f>
        <v>#N/A</v>
      </c>
      <c r="BK19" s="85" t="e" cm="1">
        <f t="array" ref="BK19">INDEX(BIN!$B$1:$BO$375, $G$16+3, COLUMN()-COLUMN($I$20)+1)</f>
        <v>#N/A</v>
      </c>
      <c r="BL19" s="85" t="e" cm="1">
        <f t="array" ref="BL19">INDEX(BIN!$B$1:$BO$375, $G$16+3, COLUMN()-COLUMN($I$20)+1)</f>
        <v>#N/A</v>
      </c>
      <c r="BM19" s="85" t="e" cm="1">
        <f t="array" ref="BM19">INDEX(BIN!$B$1:$BO$375, $G$16+3, COLUMN()-COLUMN($I$20)+1)</f>
        <v>#N/A</v>
      </c>
      <c r="BN19" s="85" t="e" cm="1">
        <f t="array" ref="BN19">INDEX(BIN!$B$1:$BO$375, $G$16+3, COLUMN()-COLUMN($I$20)+1)</f>
        <v>#N/A</v>
      </c>
      <c r="BO19" s="85" t="e" cm="1">
        <f t="array" ref="BO19">INDEX(BIN!$B$1:$BO$375, $G$16+3, COLUMN()-COLUMN($I$20)+1)</f>
        <v>#N/A</v>
      </c>
      <c r="BP19" s="85" t="e" cm="1">
        <f t="array" ref="BP19">INDEX(BIN!$B$1:$BO$375, $G$16+3, COLUMN()-COLUMN($I$20)+1)</f>
        <v>#N/A</v>
      </c>
      <c r="BQ19" s="85" t="e" cm="1">
        <f t="array" ref="BQ19">INDEX(BIN!$B$1:$BO$375, $G$16+3, COLUMN()-COLUMN($I$20)+1)</f>
        <v>#N/A</v>
      </c>
      <c r="BR19" s="85" t="e" cm="1">
        <f t="array" ref="BR19">INDEX(BIN!$B$1:$BO$375, $G$16+3, COLUMN()-COLUMN($I$20)+1)</f>
        <v>#N/A</v>
      </c>
      <c r="BS19" s="85" t="e" cm="1">
        <f t="array" ref="BS19">INDEX(BIN!$B$1:$BO$375, $G$16+3, COLUMN()-COLUMN($I$20)+1)</f>
        <v>#N/A</v>
      </c>
      <c r="BT19" s="85" t="e" cm="1">
        <f t="array" ref="BT19">INDEX(BIN!$B$1:$BO$375, $G$16+3, COLUMN()-COLUMN($I$20)+1)</f>
        <v>#N/A</v>
      </c>
      <c r="BU19" s="85" t="e" cm="1">
        <f t="array" ref="BU19">INDEX(BIN!$B$1:$BO$375, $G$16+3, COLUMN()-COLUMN($I$20)+1)</f>
        <v>#N/A</v>
      </c>
      <c r="BV19" s="85" t="e" cm="1">
        <f t="array" ref="BV19">INDEX(BIN!$B$1:$BO$375, $G$16+3, COLUMN()-COLUMN($I$20)+1)</f>
        <v>#N/A</v>
      </c>
    </row>
    <row r="20" spans="1:74">
      <c r="A20" s="214" t="s">
        <v>4805</v>
      </c>
      <c r="B20" s="29" t="s">
        <v>4584</v>
      </c>
      <c r="H20" s="153"/>
      <c r="I20" s="121">
        <v>-25</v>
      </c>
      <c r="J20" s="121">
        <v>-24</v>
      </c>
      <c r="K20" s="121">
        <v>-23</v>
      </c>
      <c r="L20" s="121">
        <v>-22</v>
      </c>
      <c r="M20" s="121">
        <v>-21</v>
      </c>
      <c r="N20" s="121">
        <v>-20</v>
      </c>
      <c r="O20" s="121">
        <v>-19</v>
      </c>
      <c r="P20" s="121">
        <v>-18</v>
      </c>
      <c r="Q20" s="121">
        <v>-17</v>
      </c>
      <c r="R20" s="121">
        <v>-16</v>
      </c>
      <c r="S20" s="121">
        <v>-15</v>
      </c>
      <c r="T20" s="121">
        <v>-14</v>
      </c>
      <c r="U20" s="121">
        <v>-13</v>
      </c>
      <c r="V20" s="121">
        <v>-12</v>
      </c>
      <c r="W20" s="121">
        <v>-11</v>
      </c>
      <c r="X20" s="121">
        <v>-10</v>
      </c>
      <c r="Y20" s="121">
        <v>-9</v>
      </c>
      <c r="Z20" s="121">
        <v>-8</v>
      </c>
      <c r="AA20" s="121">
        <v>-7</v>
      </c>
      <c r="AB20" s="121">
        <v>-6</v>
      </c>
      <c r="AC20" s="121">
        <v>-5</v>
      </c>
      <c r="AD20" s="121">
        <v>-4</v>
      </c>
      <c r="AE20" s="121">
        <v>-3</v>
      </c>
      <c r="AF20" s="121">
        <v>-2</v>
      </c>
      <c r="AG20" s="121">
        <v>-1</v>
      </c>
      <c r="AH20" s="121">
        <v>0</v>
      </c>
      <c r="AI20" s="121">
        <v>1</v>
      </c>
      <c r="AJ20" s="121">
        <v>2</v>
      </c>
      <c r="AK20" s="121">
        <v>3</v>
      </c>
      <c r="AL20" s="121">
        <v>4</v>
      </c>
      <c r="AM20" s="121">
        <v>5</v>
      </c>
      <c r="AN20" s="121">
        <v>6</v>
      </c>
      <c r="AO20" s="121">
        <v>7</v>
      </c>
      <c r="AP20" s="121">
        <v>8</v>
      </c>
      <c r="AQ20" s="121">
        <v>9</v>
      </c>
      <c r="AR20" s="121">
        <v>10</v>
      </c>
      <c r="AS20" s="121">
        <v>11</v>
      </c>
      <c r="AT20" s="121">
        <v>12</v>
      </c>
      <c r="AU20" s="121">
        <v>13</v>
      </c>
      <c r="AV20" s="121">
        <v>14</v>
      </c>
      <c r="AW20" s="121">
        <v>15</v>
      </c>
      <c r="AX20" s="121">
        <v>16</v>
      </c>
      <c r="AY20" s="121">
        <v>17</v>
      </c>
      <c r="AZ20" s="121">
        <v>18</v>
      </c>
      <c r="BA20" s="121">
        <v>19</v>
      </c>
      <c r="BB20" s="121">
        <v>20</v>
      </c>
      <c r="BC20" s="121">
        <v>21</v>
      </c>
      <c r="BD20" s="121">
        <v>22</v>
      </c>
      <c r="BE20" s="121">
        <v>23</v>
      </c>
      <c r="BF20" s="121">
        <v>24</v>
      </c>
      <c r="BG20" s="121">
        <v>25</v>
      </c>
      <c r="BH20" s="121">
        <v>26</v>
      </c>
      <c r="BI20" s="121">
        <v>27</v>
      </c>
      <c r="BJ20" s="121">
        <v>28</v>
      </c>
      <c r="BK20" s="121">
        <v>29</v>
      </c>
      <c r="BL20" s="121">
        <v>30</v>
      </c>
      <c r="BM20" s="121">
        <v>31</v>
      </c>
      <c r="BN20" s="121">
        <v>32</v>
      </c>
      <c r="BO20" s="121">
        <v>33</v>
      </c>
      <c r="BP20" s="121">
        <v>34</v>
      </c>
      <c r="BQ20" s="121">
        <v>35</v>
      </c>
      <c r="BR20" s="121">
        <v>36</v>
      </c>
      <c r="BS20" s="121">
        <v>37</v>
      </c>
      <c r="BT20" s="121">
        <v>38</v>
      </c>
      <c r="BU20" s="121">
        <v>39</v>
      </c>
      <c r="BV20" s="121">
        <v>40</v>
      </c>
    </row>
    <row r="21" spans="1:74">
      <c r="A21" s="214" t="s">
        <v>4806</v>
      </c>
      <c r="B21" s="29" t="s">
        <v>4584</v>
      </c>
      <c r="H21" s="153"/>
      <c r="I21" s="51" t="e" cm="1">
        <f t="array" ref="I21">INDEX(BIN!$B$1:$BO$375, $G$17+3, COLUMN()-COLUMN($I$20)+1)</f>
        <v>#N/A</v>
      </c>
      <c r="J21" s="51" t="e" cm="1">
        <f t="array" ref="J21">INDEX(BIN!$B$1:$BO$375, $G$17+3, COLUMN()-COLUMN($I$20)+1)</f>
        <v>#N/A</v>
      </c>
      <c r="K21" s="51" t="e" cm="1">
        <f t="array" ref="K21">INDEX(BIN!$B$1:$BO$375, $G$17+3, COLUMN()-COLUMN($I$20)+1)</f>
        <v>#N/A</v>
      </c>
      <c r="L21" s="51" t="e" cm="1">
        <f t="array" ref="L21">INDEX(BIN!$B$1:$BO$375, $G$17+3, COLUMN()-COLUMN($I$20)+1)</f>
        <v>#N/A</v>
      </c>
      <c r="M21" s="51" t="e" cm="1">
        <f t="array" ref="M21">INDEX(BIN!$B$1:$BO$375, $G$17+3, COLUMN()-COLUMN($I$20)+1)</f>
        <v>#N/A</v>
      </c>
      <c r="N21" s="51" t="e" cm="1">
        <f t="array" ref="N21">INDEX(BIN!$B$1:$BO$375, $G$17+3, COLUMN()-COLUMN($I$20)+1)</f>
        <v>#N/A</v>
      </c>
      <c r="O21" s="51" t="e" cm="1">
        <f t="array" ref="O21">INDEX(BIN!$B$1:$BO$375, $G$17+3, COLUMN()-COLUMN($I$20)+1)</f>
        <v>#N/A</v>
      </c>
      <c r="P21" s="51" t="e" cm="1">
        <f t="array" ref="P21">INDEX(BIN!$B$1:$BO$375, $G$17+3, COLUMN()-COLUMN($I$20)+1)</f>
        <v>#N/A</v>
      </c>
      <c r="Q21" s="51" t="e" cm="1">
        <f t="array" ref="Q21">INDEX(BIN!$B$1:$BO$375, $G$17+3, COLUMN()-COLUMN($I$20)+1)</f>
        <v>#N/A</v>
      </c>
      <c r="R21" s="51" t="e" cm="1">
        <f t="array" ref="R21">INDEX(BIN!$B$1:$BO$375, $G$17+3, COLUMN()-COLUMN($I$20)+1)</f>
        <v>#N/A</v>
      </c>
      <c r="S21" s="51" t="e" cm="1">
        <f t="array" ref="S21">INDEX(BIN!$B$1:$BO$375, $G$17+3, COLUMN()-COLUMN($I$20)+1)</f>
        <v>#N/A</v>
      </c>
      <c r="T21" s="51" t="e" cm="1">
        <f t="array" ref="T21">INDEX(BIN!$B$1:$BO$375, $G$17+3, COLUMN()-COLUMN($I$20)+1)</f>
        <v>#N/A</v>
      </c>
      <c r="U21" s="51" t="e" cm="1">
        <f t="array" ref="U21">INDEX(BIN!$B$1:$BO$375, $G$17+3, COLUMN()-COLUMN($I$20)+1)</f>
        <v>#N/A</v>
      </c>
      <c r="V21" s="51" t="e" cm="1">
        <f t="array" ref="V21">INDEX(BIN!$B$1:$BO$375, $G$17+3, COLUMN()-COLUMN($I$20)+1)</f>
        <v>#N/A</v>
      </c>
      <c r="W21" s="51" t="e" cm="1">
        <f t="array" ref="W21">INDEX(BIN!$B$1:$BO$375, $G$17+3, COLUMN()-COLUMN($I$20)+1)</f>
        <v>#N/A</v>
      </c>
      <c r="X21" s="51" t="e" cm="1">
        <f t="array" ref="X21">INDEX(BIN!$B$1:$BO$375, $G$17+3, COLUMN()-COLUMN($I$20)+1)</f>
        <v>#N/A</v>
      </c>
      <c r="Y21" s="51" t="e" cm="1">
        <f t="array" ref="Y21">INDEX(BIN!$B$1:$BO$375, $G$17+3, COLUMN()-COLUMN($I$20)+1)</f>
        <v>#N/A</v>
      </c>
      <c r="Z21" s="51" t="e" cm="1">
        <f t="array" ref="Z21">INDEX(BIN!$B$1:$BO$375, $G$17+3, COLUMN()-COLUMN($I$20)+1)</f>
        <v>#N/A</v>
      </c>
      <c r="AA21" s="51" t="e" cm="1">
        <f t="array" ref="AA21">INDEX(BIN!$B$1:$BO$375, $G$17+3, COLUMN()-COLUMN($I$20)+1)</f>
        <v>#N/A</v>
      </c>
      <c r="AB21" s="51" t="e" cm="1">
        <f t="array" ref="AB21">INDEX(BIN!$B$1:$BO$375, $G$17+3, COLUMN()-COLUMN($I$20)+1)</f>
        <v>#N/A</v>
      </c>
      <c r="AC21" s="51" t="e" cm="1">
        <f t="array" ref="AC21">INDEX(BIN!$B$1:$BO$375, $G$17+3, COLUMN()-COLUMN($I$20)+1)</f>
        <v>#N/A</v>
      </c>
      <c r="AD21" s="51" t="e" cm="1">
        <f t="array" ref="AD21">INDEX(BIN!$B$1:$BO$375, $G$17+3, COLUMN()-COLUMN($I$20)+1)</f>
        <v>#N/A</v>
      </c>
      <c r="AE21" s="51" t="e" cm="1">
        <f t="array" ref="AE21">INDEX(BIN!$B$1:$BO$375, $G$17+3, COLUMN()-COLUMN($I$20)+1)</f>
        <v>#N/A</v>
      </c>
      <c r="AF21" s="51" t="e" cm="1">
        <f t="array" ref="AF21">INDEX(BIN!$B$1:$BO$375, $G$17+3, COLUMN()-COLUMN($I$20)+1)</f>
        <v>#N/A</v>
      </c>
      <c r="AG21" s="51" t="e" cm="1">
        <f t="array" ref="AG21">INDEX(BIN!$B$1:$BO$375, $G$17+3, COLUMN()-COLUMN($I$20)+1)</f>
        <v>#N/A</v>
      </c>
      <c r="AH21" s="51" t="e" cm="1">
        <f t="array" ref="AH21">INDEX(BIN!$B$1:$BO$375, $G$17+3, COLUMN()-COLUMN($I$20)+1)</f>
        <v>#N/A</v>
      </c>
      <c r="AI21" s="51" t="e" cm="1">
        <f t="array" ref="AI21">INDEX(BIN!$B$1:$BO$375, $G$17+3, COLUMN()-COLUMN($I$20)+1)</f>
        <v>#N/A</v>
      </c>
      <c r="AJ21" s="51" t="e" cm="1">
        <f t="array" ref="AJ21">INDEX(BIN!$B$1:$BO$375, $G$17+3, COLUMN()-COLUMN($I$20)+1)</f>
        <v>#N/A</v>
      </c>
      <c r="AK21" s="51" t="e" cm="1">
        <f t="array" ref="AK21">INDEX(BIN!$B$1:$BO$375, $G$17+3, COLUMN()-COLUMN($I$20)+1)</f>
        <v>#N/A</v>
      </c>
      <c r="AL21" s="51" t="e" cm="1">
        <f t="array" ref="AL21">INDEX(BIN!$B$1:$BO$375, $G$17+3, COLUMN()-COLUMN($I$20)+1)</f>
        <v>#N/A</v>
      </c>
      <c r="AM21" s="51" t="e" cm="1">
        <f t="array" ref="AM21">INDEX(BIN!$B$1:$BO$375, $G$17+3, COLUMN()-COLUMN($I$20)+1)</f>
        <v>#N/A</v>
      </c>
      <c r="AN21" s="51" t="e" cm="1">
        <f t="array" ref="AN21">INDEX(BIN!$B$1:$BO$375, $G$17+3, COLUMN()-COLUMN($I$20)+1)</f>
        <v>#N/A</v>
      </c>
      <c r="AO21" s="51" t="e" cm="1">
        <f t="array" ref="AO21">INDEX(BIN!$B$1:$BO$375, $G$17+3, COLUMN()-COLUMN($I$20)+1)</f>
        <v>#N/A</v>
      </c>
      <c r="AP21" s="51" t="e" cm="1">
        <f t="array" ref="AP21">INDEX(BIN!$B$1:$BO$375, $G$17+3, COLUMN()-COLUMN($I$20)+1)</f>
        <v>#N/A</v>
      </c>
      <c r="AQ21" s="51" t="e" cm="1">
        <f t="array" ref="AQ21">INDEX(BIN!$B$1:$BO$375, $G$17+3, COLUMN()-COLUMN($I$20)+1)</f>
        <v>#N/A</v>
      </c>
      <c r="AR21" s="51" t="e" cm="1">
        <f t="array" ref="AR21">INDEX(BIN!$B$1:$BO$375, $G$17+3, COLUMN()-COLUMN($I$20)+1)</f>
        <v>#N/A</v>
      </c>
      <c r="AS21" s="51" t="e" cm="1">
        <f t="array" ref="AS21">INDEX(BIN!$B$1:$BO$375, $G$17+3, COLUMN()-COLUMN($I$20)+1)</f>
        <v>#N/A</v>
      </c>
      <c r="AT21" s="51" t="e" cm="1">
        <f t="array" ref="AT21">INDEX(BIN!$B$1:$BO$375, $G$17+3, COLUMN()-COLUMN($I$20)+1)</f>
        <v>#N/A</v>
      </c>
      <c r="AU21" s="51" t="e" cm="1">
        <f t="array" ref="AU21">INDEX(BIN!$B$1:$BO$375, $G$17+3, COLUMN()-COLUMN($I$20)+1)</f>
        <v>#N/A</v>
      </c>
      <c r="AV21" s="51" t="e" cm="1">
        <f t="array" ref="AV21">INDEX(BIN!$B$1:$BO$375, $G$17+3, COLUMN()-COLUMN($I$20)+1)</f>
        <v>#N/A</v>
      </c>
      <c r="AW21" s="51" t="e" cm="1">
        <f t="array" ref="AW21">INDEX(BIN!$B$1:$BO$375, $G$17+3, COLUMN()-COLUMN($I$20)+1)</f>
        <v>#N/A</v>
      </c>
      <c r="AX21" s="51" t="e" cm="1">
        <f t="array" ref="AX21">INDEX(BIN!$B$1:$BO$375, $G$17+3, COLUMN()-COLUMN($I$20)+1)</f>
        <v>#N/A</v>
      </c>
      <c r="AY21" s="51" t="e" cm="1">
        <f t="array" ref="AY21">INDEX(BIN!$B$1:$BO$375, $G$17+3, COLUMN()-COLUMN($I$20)+1)</f>
        <v>#N/A</v>
      </c>
      <c r="AZ21" s="51" t="e" cm="1">
        <f t="array" ref="AZ21">INDEX(BIN!$B$1:$BO$375, $G$17+3, COLUMN()-COLUMN($I$20)+1)</f>
        <v>#N/A</v>
      </c>
      <c r="BA21" s="51" t="e" cm="1">
        <f t="array" ref="BA21">INDEX(BIN!$B$1:$BO$375, $G$17+3, COLUMN()-COLUMN($I$20)+1)</f>
        <v>#N/A</v>
      </c>
      <c r="BB21" s="51" t="e" cm="1">
        <f t="array" ref="BB21">INDEX(BIN!$B$1:$BO$375, $G$17+3, COLUMN()-COLUMN($I$20)+1)</f>
        <v>#N/A</v>
      </c>
      <c r="BC21" s="51" t="e" cm="1">
        <f t="array" ref="BC21">INDEX(BIN!$B$1:$BO$375, $G$17+3, COLUMN()-COLUMN($I$20)+1)</f>
        <v>#N/A</v>
      </c>
      <c r="BD21" s="51" t="e" cm="1">
        <f t="array" ref="BD21">INDEX(BIN!$B$1:$BO$375, $G$17+3, COLUMN()-COLUMN($I$20)+1)</f>
        <v>#N/A</v>
      </c>
      <c r="BE21" s="51" t="e" cm="1">
        <f t="array" ref="BE21">INDEX(BIN!$B$1:$BO$375, $G$17+3, COLUMN()-COLUMN($I$20)+1)</f>
        <v>#N/A</v>
      </c>
      <c r="BF21" s="51" t="e" cm="1">
        <f t="array" ref="BF21">INDEX(BIN!$B$1:$BO$375, $G$17+3, COLUMN()-COLUMN($I$20)+1)</f>
        <v>#N/A</v>
      </c>
      <c r="BG21" s="51" t="e" cm="1">
        <f t="array" ref="BG21">INDEX(BIN!$B$1:$BO$375, $G$17+3, COLUMN()-COLUMN($I$20)+1)</f>
        <v>#N/A</v>
      </c>
      <c r="BH21" s="51" t="e" cm="1">
        <f t="array" ref="BH21">INDEX(BIN!$B$1:$BO$375, $G$17+3, COLUMN()-COLUMN($I$20)+1)</f>
        <v>#N/A</v>
      </c>
      <c r="BI21" s="51" t="e" cm="1">
        <f t="array" ref="BI21">INDEX(BIN!$B$1:$BO$375, $G$17+3, COLUMN()-COLUMN($I$20)+1)</f>
        <v>#N/A</v>
      </c>
      <c r="BJ21" s="51" t="e" cm="1">
        <f t="array" ref="BJ21">INDEX(BIN!$B$1:$BO$375, $G$17+3, COLUMN()-COLUMN($I$20)+1)</f>
        <v>#N/A</v>
      </c>
      <c r="BK21" s="51" t="e" cm="1">
        <f t="array" ref="BK21">INDEX(BIN!$B$1:$BO$375, $G$17+3, COLUMN()-COLUMN($I$20)+1)</f>
        <v>#N/A</v>
      </c>
      <c r="BL21" s="51" t="e" cm="1">
        <f t="array" ref="BL21">INDEX(BIN!$B$1:$BO$375, $G$17+3, COLUMN()-COLUMN($I$20)+1)</f>
        <v>#N/A</v>
      </c>
      <c r="BM21" s="51" t="e" cm="1">
        <f t="array" ref="BM21">INDEX(BIN!$B$1:$BO$375, $G$17+3, COLUMN()-COLUMN($I$20)+1)</f>
        <v>#N/A</v>
      </c>
      <c r="BN21" s="51" t="e" cm="1">
        <f t="array" ref="BN21">INDEX(BIN!$B$1:$BO$375, $G$17+3, COLUMN()-COLUMN($I$20)+1)</f>
        <v>#N/A</v>
      </c>
      <c r="BO21" s="51" t="e" cm="1">
        <f t="array" ref="BO21">INDEX(BIN!$B$1:$BO$375, $G$17+3, COLUMN()-COLUMN($I$20)+1)</f>
        <v>#N/A</v>
      </c>
      <c r="BP21" s="51" t="e" cm="1">
        <f t="array" ref="BP21">INDEX(BIN!$B$1:$BO$375, $G$17+3, COLUMN()-COLUMN($I$20)+1)</f>
        <v>#N/A</v>
      </c>
      <c r="BQ21" s="51" t="e" cm="1">
        <f t="array" ref="BQ21">INDEX(BIN!$B$1:$BO$375, $G$17+3, COLUMN()-COLUMN($I$20)+1)</f>
        <v>#N/A</v>
      </c>
      <c r="BR21" s="51" t="e" cm="1">
        <f t="array" ref="BR21">INDEX(BIN!$B$1:$BO$375, $G$17+3, COLUMN()-COLUMN($I$20)+1)</f>
        <v>#N/A</v>
      </c>
      <c r="BS21" s="51" t="e" cm="1">
        <f t="array" ref="BS21">INDEX(BIN!$B$1:$BO$375, $G$17+3, COLUMN()-COLUMN($I$20)+1)</f>
        <v>#N/A</v>
      </c>
      <c r="BT21" s="51" t="e" cm="1">
        <f t="array" ref="BT21">INDEX(BIN!$B$1:$BO$375, $G$17+3, COLUMN()-COLUMN($I$20)+1)</f>
        <v>#N/A</v>
      </c>
      <c r="BU21" s="51" t="e" cm="1">
        <f t="array" ref="BU21">INDEX(BIN!$B$1:$BO$375, $G$17+3, COLUMN()-COLUMN($I$20)+1)</f>
        <v>#N/A</v>
      </c>
      <c r="BV21" s="51" t="e" cm="1">
        <f t="array" ref="BV21">INDEX(BIN!$B$1:$BO$375, $G$17+3, COLUMN()-COLUMN($I$20)+1)</f>
        <v>#N/A</v>
      </c>
    </row>
    <row r="22" spans="1:74">
      <c r="A22" s="214" t="s">
        <v>4807</v>
      </c>
      <c r="B22" s="29" t="s">
        <v>4584</v>
      </c>
      <c r="H22" s="153"/>
      <c r="I22" s="121" t="e">
        <f t="shared" ref="I22:AN22" ca="1" si="0">IF($H$4="A", I20, I21)</f>
        <v>#N/A</v>
      </c>
      <c r="J22" s="121" t="e">
        <f t="shared" ca="1" si="0"/>
        <v>#N/A</v>
      </c>
      <c r="K22" s="121" t="e">
        <f t="shared" ca="1" si="0"/>
        <v>#N/A</v>
      </c>
      <c r="L22" s="121" t="e">
        <f t="shared" ca="1" si="0"/>
        <v>#N/A</v>
      </c>
      <c r="M22" s="121" t="e">
        <f t="shared" ca="1" si="0"/>
        <v>#N/A</v>
      </c>
      <c r="N22" s="121" t="e">
        <f t="shared" ca="1" si="0"/>
        <v>#N/A</v>
      </c>
      <c r="O22" s="121" t="e">
        <f t="shared" ca="1" si="0"/>
        <v>#N/A</v>
      </c>
      <c r="P22" s="121" t="e">
        <f t="shared" ca="1" si="0"/>
        <v>#N/A</v>
      </c>
      <c r="Q22" s="121" t="e">
        <f t="shared" ca="1" si="0"/>
        <v>#N/A</v>
      </c>
      <c r="R22" s="121" t="e">
        <f t="shared" ca="1" si="0"/>
        <v>#N/A</v>
      </c>
      <c r="S22" s="121" t="e">
        <f t="shared" ca="1" si="0"/>
        <v>#N/A</v>
      </c>
      <c r="T22" s="121" t="e">
        <f t="shared" ca="1" si="0"/>
        <v>#N/A</v>
      </c>
      <c r="U22" s="121" t="e">
        <f t="shared" ca="1" si="0"/>
        <v>#N/A</v>
      </c>
      <c r="V22" s="121" t="e">
        <f t="shared" ca="1" si="0"/>
        <v>#N/A</v>
      </c>
      <c r="W22" s="121" t="e">
        <f t="shared" ca="1" si="0"/>
        <v>#N/A</v>
      </c>
      <c r="X22" s="121" t="e">
        <f t="shared" ca="1" si="0"/>
        <v>#N/A</v>
      </c>
      <c r="Y22" s="121" t="e">
        <f t="shared" ca="1" si="0"/>
        <v>#N/A</v>
      </c>
      <c r="Z22" s="121" t="e">
        <f t="shared" ca="1" si="0"/>
        <v>#N/A</v>
      </c>
      <c r="AA22" s="121" t="e">
        <f t="shared" ca="1" si="0"/>
        <v>#N/A</v>
      </c>
      <c r="AB22" s="121" t="e">
        <f t="shared" ca="1" si="0"/>
        <v>#N/A</v>
      </c>
      <c r="AC22" s="121" t="e">
        <f t="shared" ca="1" si="0"/>
        <v>#N/A</v>
      </c>
      <c r="AD22" s="121" t="e">
        <f t="shared" ca="1" si="0"/>
        <v>#N/A</v>
      </c>
      <c r="AE22" s="121" t="e">
        <f t="shared" ca="1" si="0"/>
        <v>#N/A</v>
      </c>
      <c r="AF22" s="121" t="e">
        <f t="shared" ca="1" si="0"/>
        <v>#N/A</v>
      </c>
      <c r="AG22" s="121" t="e">
        <f t="shared" ca="1" si="0"/>
        <v>#N/A</v>
      </c>
      <c r="AH22" s="121" t="e">
        <f t="shared" ca="1" si="0"/>
        <v>#N/A</v>
      </c>
      <c r="AI22" s="121" t="e">
        <f t="shared" ca="1" si="0"/>
        <v>#N/A</v>
      </c>
      <c r="AJ22" s="121" t="e">
        <f t="shared" ca="1" si="0"/>
        <v>#N/A</v>
      </c>
      <c r="AK22" s="121" t="e">
        <f t="shared" ca="1" si="0"/>
        <v>#N/A</v>
      </c>
      <c r="AL22" s="121" t="e">
        <f t="shared" ca="1" si="0"/>
        <v>#N/A</v>
      </c>
      <c r="AM22" s="121" t="e">
        <f t="shared" ca="1" si="0"/>
        <v>#N/A</v>
      </c>
      <c r="AN22" s="121" t="e">
        <f t="shared" ca="1" si="0"/>
        <v>#N/A</v>
      </c>
      <c r="AO22" s="121" t="e">
        <f t="shared" ref="AO22:BT22" ca="1" si="1">IF($H$4="A", AO20, AO21)</f>
        <v>#N/A</v>
      </c>
      <c r="AP22" s="121" t="e">
        <f t="shared" ca="1" si="1"/>
        <v>#N/A</v>
      </c>
      <c r="AQ22" s="121" t="e">
        <f t="shared" ca="1" si="1"/>
        <v>#N/A</v>
      </c>
      <c r="AR22" s="121" t="e">
        <f t="shared" ca="1" si="1"/>
        <v>#N/A</v>
      </c>
      <c r="AS22" s="121" t="e">
        <f t="shared" ca="1" si="1"/>
        <v>#N/A</v>
      </c>
      <c r="AT22" s="121" t="e">
        <f t="shared" ca="1" si="1"/>
        <v>#N/A</v>
      </c>
      <c r="AU22" s="121" t="e">
        <f t="shared" ca="1" si="1"/>
        <v>#N/A</v>
      </c>
      <c r="AV22" s="121" t="e">
        <f t="shared" ca="1" si="1"/>
        <v>#N/A</v>
      </c>
      <c r="AW22" s="121" t="e">
        <f t="shared" ca="1" si="1"/>
        <v>#N/A</v>
      </c>
      <c r="AX22" s="121" t="e">
        <f t="shared" ca="1" si="1"/>
        <v>#N/A</v>
      </c>
      <c r="AY22" s="121" t="e">
        <f t="shared" ca="1" si="1"/>
        <v>#N/A</v>
      </c>
      <c r="AZ22" s="121" t="e">
        <f t="shared" ca="1" si="1"/>
        <v>#N/A</v>
      </c>
      <c r="BA22" s="121" t="e">
        <f t="shared" ca="1" si="1"/>
        <v>#N/A</v>
      </c>
      <c r="BB22" s="121" t="e">
        <f t="shared" ca="1" si="1"/>
        <v>#N/A</v>
      </c>
      <c r="BC22" s="121" t="e">
        <f t="shared" ca="1" si="1"/>
        <v>#N/A</v>
      </c>
      <c r="BD22" s="121" t="e">
        <f t="shared" ca="1" si="1"/>
        <v>#N/A</v>
      </c>
      <c r="BE22" s="121" t="e">
        <f t="shared" ca="1" si="1"/>
        <v>#N/A</v>
      </c>
      <c r="BF22" s="121" t="e">
        <f t="shared" ca="1" si="1"/>
        <v>#N/A</v>
      </c>
      <c r="BG22" s="121" t="e">
        <f t="shared" ca="1" si="1"/>
        <v>#N/A</v>
      </c>
      <c r="BH22" s="121" t="e">
        <f t="shared" ca="1" si="1"/>
        <v>#N/A</v>
      </c>
      <c r="BI22" s="121" t="e">
        <f t="shared" ca="1" si="1"/>
        <v>#N/A</v>
      </c>
      <c r="BJ22" s="121" t="e">
        <f t="shared" ca="1" si="1"/>
        <v>#N/A</v>
      </c>
      <c r="BK22" s="121" t="e">
        <f t="shared" ca="1" si="1"/>
        <v>#N/A</v>
      </c>
      <c r="BL22" s="121" t="e">
        <f t="shared" ca="1" si="1"/>
        <v>#N/A</v>
      </c>
      <c r="BM22" s="121" t="e">
        <f t="shared" ca="1" si="1"/>
        <v>#N/A</v>
      </c>
      <c r="BN22" s="121" t="e">
        <f t="shared" ca="1" si="1"/>
        <v>#N/A</v>
      </c>
      <c r="BO22" s="121" t="e">
        <f t="shared" ca="1" si="1"/>
        <v>#N/A</v>
      </c>
      <c r="BP22" s="121" t="e">
        <f t="shared" ca="1" si="1"/>
        <v>#N/A</v>
      </c>
      <c r="BQ22" s="121" t="e">
        <f t="shared" ca="1" si="1"/>
        <v>#N/A</v>
      </c>
      <c r="BR22" s="121" t="e">
        <f t="shared" ca="1" si="1"/>
        <v>#N/A</v>
      </c>
      <c r="BS22" s="121" t="e">
        <f t="shared" ca="1" si="1"/>
        <v>#N/A</v>
      </c>
      <c r="BT22" s="121" t="e">
        <f t="shared" ca="1" si="1"/>
        <v>#N/A</v>
      </c>
      <c r="BU22" s="121" t="e">
        <f t="shared" ref="BU22:BV22" ca="1" si="2">IF($H$4="A", BU20, BU21)</f>
        <v>#N/A</v>
      </c>
      <c r="BV22" s="121" t="e">
        <f t="shared" ca="1" si="2"/>
        <v>#N/A</v>
      </c>
    </row>
    <row r="23" spans="1:74">
      <c r="A23" s="214"/>
    </row>
    <row r="24" spans="1:74">
      <c r="A24" s="156" t="s">
        <v>4844</v>
      </c>
      <c r="B24" s="54"/>
    </row>
    <row r="25" spans="1:74">
      <c r="A25" s="214" t="s">
        <v>4821</v>
      </c>
      <c r="B25" s="29" t="s">
        <v>2</v>
      </c>
      <c r="G25" s="219" t="s">
        <v>4968</v>
      </c>
      <c r="H25" s="159" cm="1">
        <f t="array" aca="1" ref="H25" ca="1">INDIRECT("'"&amp;$B$1&amp;"'!"&amp;$G25)</f>
        <v>0</v>
      </c>
    </row>
    <row r="26" spans="1:74">
      <c r="A26" s="214" t="s">
        <v>4822</v>
      </c>
      <c r="B26" s="29" t="s">
        <v>4609</v>
      </c>
      <c r="H26" s="197" t="s">
        <v>3</v>
      </c>
      <c r="I26" s="215" t="s">
        <v>4964</v>
      </c>
    </row>
    <row r="27" spans="1:74">
      <c r="A27" s="214" t="s">
        <v>4789</v>
      </c>
      <c r="B27" s="29" t="s">
        <v>4589</v>
      </c>
      <c r="G27" s="219" t="s">
        <v>4965</v>
      </c>
      <c r="H27" s="159" cm="1">
        <f t="array" aca="1" ref="H27" ca="1">INDIRECT("'"&amp;$B$1&amp;"'!"&amp;$G27)</f>
        <v>0</v>
      </c>
      <c r="I27" s="142">
        <f ca="1">H27/24</f>
        <v>0</v>
      </c>
    </row>
    <row r="28" spans="1:74">
      <c r="A28" s="214" t="s">
        <v>4824</v>
      </c>
      <c r="B28" s="29" t="s">
        <v>3</v>
      </c>
      <c r="H28" s="197" t="s">
        <v>3</v>
      </c>
      <c r="I28" s="215" t="s">
        <v>4964</v>
      </c>
    </row>
    <row r="29" spans="1:74">
      <c r="A29" s="214" t="s">
        <v>4829</v>
      </c>
      <c r="B29" s="29" t="s">
        <v>4584</v>
      </c>
      <c r="H29" s="153"/>
      <c r="I29" s="122">
        <f t="shared" ref="I29:AN29" ca="1" si="3">IF($H$28="FIX", $H$8, $H$8)</f>
        <v>0</v>
      </c>
      <c r="J29" s="122">
        <f t="shared" ca="1" si="3"/>
        <v>0</v>
      </c>
      <c r="K29" s="122">
        <f t="shared" ca="1" si="3"/>
        <v>0</v>
      </c>
      <c r="L29" s="122">
        <f t="shared" ca="1" si="3"/>
        <v>0</v>
      </c>
      <c r="M29" s="122">
        <f t="shared" ca="1" si="3"/>
        <v>0</v>
      </c>
      <c r="N29" s="122">
        <f t="shared" ca="1" si="3"/>
        <v>0</v>
      </c>
      <c r="O29" s="122">
        <f t="shared" ca="1" si="3"/>
        <v>0</v>
      </c>
      <c r="P29" s="122">
        <f t="shared" ca="1" si="3"/>
        <v>0</v>
      </c>
      <c r="Q29" s="122">
        <f t="shared" ca="1" si="3"/>
        <v>0</v>
      </c>
      <c r="R29" s="122">
        <f t="shared" ca="1" si="3"/>
        <v>0</v>
      </c>
      <c r="S29" s="122">
        <f t="shared" ca="1" si="3"/>
        <v>0</v>
      </c>
      <c r="T29" s="122">
        <f t="shared" ca="1" si="3"/>
        <v>0</v>
      </c>
      <c r="U29" s="122">
        <f t="shared" ca="1" si="3"/>
        <v>0</v>
      </c>
      <c r="V29" s="122">
        <f t="shared" ca="1" si="3"/>
        <v>0</v>
      </c>
      <c r="W29" s="122">
        <f t="shared" ca="1" si="3"/>
        <v>0</v>
      </c>
      <c r="X29" s="122">
        <f t="shared" ca="1" si="3"/>
        <v>0</v>
      </c>
      <c r="Y29" s="122">
        <f t="shared" ca="1" si="3"/>
        <v>0</v>
      </c>
      <c r="Z29" s="122">
        <f t="shared" ca="1" si="3"/>
        <v>0</v>
      </c>
      <c r="AA29" s="122">
        <f t="shared" ca="1" si="3"/>
        <v>0</v>
      </c>
      <c r="AB29" s="122">
        <f t="shared" ca="1" si="3"/>
        <v>0</v>
      </c>
      <c r="AC29" s="122">
        <f t="shared" ca="1" si="3"/>
        <v>0</v>
      </c>
      <c r="AD29" s="122">
        <f t="shared" ca="1" si="3"/>
        <v>0</v>
      </c>
      <c r="AE29" s="122">
        <f t="shared" ca="1" si="3"/>
        <v>0</v>
      </c>
      <c r="AF29" s="122">
        <f t="shared" ca="1" si="3"/>
        <v>0</v>
      </c>
      <c r="AG29" s="122">
        <f t="shared" ca="1" si="3"/>
        <v>0</v>
      </c>
      <c r="AH29" s="122">
        <f t="shared" ca="1" si="3"/>
        <v>0</v>
      </c>
      <c r="AI29" s="122">
        <f t="shared" ca="1" si="3"/>
        <v>0</v>
      </c>
      <c r="AJ29" s="122">
        <f t="shared" ca="1" si="3"/>
        <v>0</v>
      </c>
      <c r="AK29" s="122">
        <f t="shared" ca="1" si="3"/>
        <v>0</v>
      </c>
      <c r="AL29" s="122">
        <f t="shared" ca="1" si="3"/>
        <v>0</v>
      </c>
      <c r="AM29" s="122">
        <f t="shared" ca="1" si="3"/>
        <v>0</v>
      </c>
      <c r="AN29" s="122">
        <f t="shared" ca="1" si="3"/>
        <v>0</v>
      </c>
      <c r="AO29" s="122">
        <f t="shared" ref="AO29:BV29" ca="1" si="4">IF($H$28="FIX", $H$8, $H$8)</f>
        <v>0</v>
      </c>
      <c r="AP29" s="122">
        <f t="shared" ca="1" si="4"/>
        <v>0</v>
      </c>
      <c r="AQ29" s="122">
        <f t="shared" ca="1" si="4"/>
        <v>0</v>
      </c>
      <c r="AR29" s="122">
        <f t="shared" ca="1" si="4"/>
        <v>0</v>
      </c>
      <c r="AS29" s="122">
        <f t="shared" ca="1" si="4"/>
        <v>0</v>
      </c>
      <c r="AT29" s="122">
        <f t="shared" ca="1" si="4"/>
        <v>0</v>
      </c>
      <c r="AU29" s="122">
        <f t="shared" ca="1" si="4"/>
        <v>0</v>
      </c>
      <c r="AV29" s="122">
        <f t="shared" ca="1" si="4"/>
        <v>0</v>
      </c>
      <c r="AW29" s="122">
        <f t="shared" ca="1" si="4"/>
        <v>0</v>
      </c>
      <c r="AX29" s="122">
        <f t="shared" ca="1" si="4"/>
        <v>0</v>
      </c>
      <c r="AY29" s="122">
        <f t="shared" ca="1" si="4"/>
        <v>0</v>
      </c>
      <c r="AZ29" s="122">
        <f t="shared" ca="1" si="4"/>
        <v>0</v>
      </c>
      <c r="BA29" s="122">
        <f t="shared" ca="1" si="4"/>
        <v>0</v>
      </c>
      <c r="BB29" s="122">
        <f t="shared" ca="1" si="4"/>
        <v>0</v>
      </c>
      <c r="BC29" s="122">
        <f t="shared" ca="1" si="4"/>
        <v>0</v>
      </c>
      <c r="BD29" s="122">
        <f t="shared" ca="1" si="4"/>
        <v>0</v>
      </c>
      <c r="BE29" s="122">
        <f t="shared" ca="1" si="4"/>
        <v>0</v>
      </c>
      <c r="BF29" s="122">
        <f t="shared" ca="1" si="4"/>
        <v>0</v>
      </c>
      <c r="BG29" s="122">
        <f t="shared" ca="1" si="4"/>
        <v>0</v>
      </c>
      <c r="BH29" s="122">
        <f t="shared" ca="1" si="4"/>
        <v>0</v>
      </c>
      <c r="BI29" s="122">
        <f t="shared" ca="1" si="4"/>
        <v>0</v>
      </c>
      <c r="BJ29" s="122">
        <f t="shared" ca="1" si="4"/>
        <v>0</v>
      </c>
      <c r="BK29" s="122">
        <f t="shared" ca="1" si="4"/>
        <v>0</v>
      </c>
      <c r="BL29" s="122">
        <f t="shared" ca="1" si="4"/>
        <v>0</v>
      </c>
      <c r="BM29" s="122">
        <f t="shared" ca="1" si="4"/>
        <v>0</v>
      </c>
      <c r="BN29" s="122">
        <f t="shared" ca="1" si="4"/>
        <v>0</v>
      </c>
      <c r="BO29" s="122">
        <f t="shared" ca="1" si="4"/>
        <v>0</v>
      </c>
      <c r="BP29" s="122">
        <f t="shared" ca="1" si="4"/>
        <v>0</v>
      </c>
      <c r="BQ29" s="122">
        <f t="shared" ca="1" si="4"/>
        <v>0</v>
      </c>
      <c r="BR29" s="122">
        <f t="shared" ca="1" si="4"/>
        <v>0</v>
      </c>
      <c r="BS29" s="122">
        <f t="shared" ca="1" si="4"/>
        <v>0</v>
      </c>
      <c r="BT29" s="122">
        <f t="shared" ca="1" si="4"/>
        <v>0</v>
      </c>
      <c r="BU29" s="122">
        <f t="shared" ca="1" si="4"/>
        <v>0</v>
      </c>
      <c r="BV29" s="122">
        <f t="shared" ca="1" si="4"/>
        <v>0</v>
      </c>
    </row>
    <row r="30" spans="1:74">
      <c r="A30" s="156" t="s">
        <v>4832</v>
      </c>
      <c r="B30" s="70"/>
    </row>
    <row r="31" spans="1:74">
      <c r="A31" s="214" t="s">
        <v>4849</v>
      </c>
      <c r="B31" s="29" t="s">
        <v>2</v>
      </c>
      <c r="G31" s="219" t="s">
        <v>4967</v>
      </c>
      <c r="H31" s="159" cm="1">
        <f t="array" aca="1" ref="H31" ca="1">INDIRECT("'"&amp;$B$1&amp;"'!"&amp;$G31)</f>
        <v>0</v>
      </c>
    </row>
    <row r="32" spans="1:74">
      <c r="A32" s="214" t="s">
        <v>4833</v>
      </c>
      <c r="B32" s="29" t="s">
        <v>2</v>
      </c>
      <c r="H32" s="153"/>
      <c r="I32" s="122">
        <f t="shared" ref="I32:AN32" ca="1" si="5">$H$31</f>
        <v>0</v>
      </c>
      <c r="J32" s="122">
        <f t="shared" ca="1" si="5"/>
        <v>0</v>
      </c>
      <c r="K32" s="122">
        <f t="shared" ca="1" si="5"/>
        <v>0</v>
      </c>
      <c r="L32" s="122">
        <f t="shared" ca="1" si="5"/>
        <v>0</v>
      </c>
      <c r="M32" s="122">
        <f t="shared" ca="1" si="5"/>
        <v>0</v>
      </c>
      <c r="N32" s="122">
        <f t="shared" ca="1" si="5"/>
        <v>0</v>
      </c>
      <c r="O32" s="122">
        <f t="shared" ca="1" si="5"/>
        <v>0</v>
      </c>
      <c r="P32" s="122">
        <f t="shared" ca="1" si="5"/>
        <v>0</v>
      </c>
      <c r="Q32" s="122">
        <f t="shared" ca="1" si="5"/>
        <v>0</v>
      </c>
      <c r="R32" s="122">
        <f t="shared" ca="1" si="5"/>
        <v>0</v>
      </c>
      <c r="S32" s="122">
        <f t="shared" ca="1" si="5"/>
        <v>0</v>
      </c>
      <c r="T32" s="122">
        <f t="shared" ca="1" si="5"/>
        <v>0</v>
      </c>
      <c r="U32" s="122">
        <f t="shared" ca="1" si="5"/>
        <v>0</v>
      </c>
      <c r="V32" s="122">
        <f t="shared" ca="1" si="5"/>
        <v>0</v>
      </c>
      <c r="W32" s="122">
        <f t="shared" ca="1" si="5"/>
        <v>0</v>
      </c>
      <c r="X32" s="122">
        <f t="shared" ca="1" si="5"/>
        <v>0</v>
      </c>
      <c r="Y32" s="122">
        <f t="shared" ca="1" si="5"/>
        <v>0</v>
      </c>
      <c r="Z32" s="122">
        <f t="shared" ca="1" si="5"/>
        <v>0</v>
      </c>
      <c r="AA32" s="122">
        <f t="shared" ca="1" si="5"/>
        <v>0</v>
      </c>
      <c r="AB32" s="122">
        <f t="shared" ca="1" si="5"/>
        <v>0</v>
      </c>
      <c r="AC32" s="122">
        <f t="shared" ca="1" si="5"/>
        <v>0</v>
      </c>
      <c r="AD32" s="122">
        <f t="shared" ca="1" si="5"/>
        <v>0</v>
      </c>
      <c r="AE32" s="122">
        <f t="shared" ca="1" si="5"/>
        <v>0</v>
      </c>
      <c r="AF32" s="122">
        <f t="shared" ca="1" si="5"/>
        <v>0</v>
      </c>
      <c r="AG32" s="122">
        <f t="shared" ca="1" si="5"/>
        <v>0</v>
      </c>
      <c r="AH32" s="122">
        <f t="shared" ca="1" si="5"/>
        <v>0</v>
      </c>
      <c r="AI32" s="122">
        <f t="shared" ca="1" si="5"/>
        <v>0</v>
      </c>
      <c r="AJ32" s="122">
        <f t="shared" ca="1" si="5"/>
        <v>0</v>
      </c>
      <c r="AK32" s="122">
        <f t="shared" ca="1" si="5"/>
        <v>0</v>
      </c>
      <c r="AL32" s="122">
        <f t="shared" ca="1" si="5"/>
        <v>0</v>
      </c>
      <c r="AM32" s="122">
        <f t="shared" ca="1" si="5"/>
        <v>0</v>
      </c>
      <c r="AN32" s="122">
        <f t="shared" ca="1" si="5"/>
        <v>0</v>
      </c>
      <c r="AO32" s="122">
        <f t="shared" ref="AO32:BV32" ca="1" si="6">$H$31</f>
        <v>0</v>
      </c>
      <c r="AP32" s="122">
        <f t="shared" ca="1" si="6"/>
        <v>0</v>
      </c>
      <c r="AQ32" s="122">
        <f t="shared" ca="1" si="6"/>
        <v>0</v>
      </c>
      <c r="AR32" s="122">
        <f t="shared" ca="1" si="6"/>
        <v>0</v>
      </c>
      <c r="AS32" s="122">
        <f t="shared" ca="1" si="6"/>
        <v>0</v>
      </c>
      <c r="AT32" s="122">
        <f t="shared" ca="1" si="6"/>
        <v>0</v>
      </c>
      <c r="AU32" s="122">
        <f t="shared" ca="1" si="6"/>
        <v>0</v>
      </c>
      <c r="AV32" s="122">
        <f t="shared" ca="1" si="6"/>
        <v>0</v>
      </c>
      <c r="AW32" s="122">
        <f t="shared" ca="1" si="6"/>
        <v>0</v>
      </c>
      <c r="AX32" s="122">
        <f t="shared" ca="1" si="6"/>
        <v>0</v>
      </c>
      <c r="AY32" s="122">
        <f t="shared" ca="1" si="6"/>
        <v>0</v>
      </c>
      <c r="AZ32" s="122">
        <f t="shared" ca="1" si="6"/>
        <v>0</v>
      </c>
      <c r="BA32" s="122">
        <f t="shared" ca="1" si="6"/>
        <v>0</v>
      </c>
      <c r="BB32" s="122">
        <f t="shared" ca="1" si="6"/>
        <v>0</v>
      </c>
      <c r="BC32" s="122">
        <f t="shared" ca="1" si="6"/>
        <v>0</v>
      </c>
      <c r="BD32" s="122">
        <f t="shared" ca="1" si="6"/>
        <v>0</v>
      </c>
      <c r="BE32" s="122">
        <f t="shared" ca="1" si="6"/>
        <v>0</v>
      </c>
      <c r="BF32" s="122">
        <f t="shared" ca="1" si="6"/>
        <v>0</v>
      </c>
      <c r="BG32" s="122">
        <f t="shared" ca="1" si="6"/>
        <v>0</v>
      </c>
      <c r="BH32" s="122">
        <f t="shared" ca="1" si="6"/>
        <v>0</v>
      </c>
      <c r="BI32" s="122">
        <f t="shared" ca="1" si="6"/>
        <v>0</v>
      </c>
      <c r="BJ32" s="122">
        <f t="shared" ca="1" si="6"/>
        <v>0</v>
      </c>
      <c r="BK32" s="122">
        <f t="shared" ca="1" si="6"/>
        <v>0</v>
      </c>
      <c r="BL32" s="122">
        <f t="shared" ca="1" si="6"/>
        <v>0</v>
      </c>
      <c r="BM32" s="122">
        <f t="shared" ca="1" si="6"/>
        <v>0</v>
      </c>
      <c r="BN32" s="122">
        <f t="shared" ca="1" si="6"/>
        <v>0</v>
      </c>
      <c r="BO32" s="122">
        <f t="shared" ca="1" si="6"/>
        <v>0</v>
      </c>
      <c r="BP32" s="122">
        <f t="shared" ca="1" si="6"/>
        <v>0</v>
      </c>
      <c r="BQ32" s="122">
        <f t="shared" ca="1" si="6"/>
        <v>0</v>
      </c>
      <c r="BR32" s="122">
        <f t="shared" ca="1" si="6"/>
        <v>0</v>
      </c>
      <c r="BS32" s="122">
        <f t="shared" ca="1" si="6"/>
        <v>0</v>
      </c>
      <c r="BT32" s="122">
        <f t="shared" ca="1" si="6"/>
        <v>0</v>
      </c>
      <c r="BU32" s="122">
        <f t="shared" ca="1" si="6"/>
        <v>0</v>
      </c>
      <c r="BV32" s="122">
        <f t="shared" ca="1" si="6"/>
        <v>0</v>
      </c>
    </row>
    <row r="33" spans="1:74">
      <c r="A33" s="214" t="s">
        <v>4836</v>
      </c>
      <c r="B33" s="29" t="s">
        <v>4589</v>
      </c>
      <c r="H33" s="153"/>
      <c r="I33" s="125">
        <f ca="1">$I$27</f>
        <v>0</v>
      </c>
      <c r="J33" s="125">
        <f ca="1">I33</f>
        <v>0</v>
      </c>
      <c r="K33" s="125">
        <f t="shared" ref="K33:BV33" ca="1" si="7">J33</f>
        <v>0</v>
      </c>
      <c r="L33" s="125">
        <f t="shared" ca="1" si="7"/>
        <v>0</v>
      </c>
      <c r="M33" s="125">
        <f t="shared" ca="1" si="7"/>
        <v>0</v>
      </c>
      <c r="N33" s="125">
        <f t="shared" ca="1" si="7"/>
        <v>0</v>
      </c>
      <c r="O33" s="125">
        <f t="shared" ca="1" si="7"/>
        <v>0</v>
      </c>
      <c r="P33" s="125">
        <f t="shared" ca="1" si="7"/>
        <v>0</v>
      </c>
      <c r="Q33" s="125">
        <f t="shared" ca="1" si="7"/>
        <v>0</v>
      </c>
      <c r="R33" s="125">
        <f t="shared" ca="1" si="7"/>
        <v>0</v>
      </c>
      <c r="S33" s="125">
        <f t="shared" ca="1" si="7"/>
        <v>0</v>
      </c>
      <c r="T33" s="125">
        <f t="shared" ca="1" si="7"/>
        <v>0</v>
      </c>
      <c r="U33" s="125">
        <f t="shared" ca="1" si="7"/>
        <v>0</v>
      </c>
      <c r="V33" s="125">
        <f t="shared" ca="1" si="7"/>
        <v>0</v>
      </c>
      <c r="W33" s="125">
        <f t="shared" ca="1" si="7"/>
        <v>0</v>
      </c>
      <c r="X33" s="125">
        <f t="shared" ca="1" si="7"/>
        <v>0</v>
      </c>
      <c r="Y33" s="125">
        <f t="shared" ca="1" si="7"/>
        <v>0</v>
      </c>
      <c r="Z33" s="125">
        <f t="shared" ca="1" si="7"/>
        <v>0</v>
      </c>
      <c r="AA33" s="125">
        <f t="shared" ca="1" si="7"/>
        <v>0</v>
      </c>
      <c r="AB33" s="125">
        <f t="shared" ca="1" si="7"/>
        <v>0</v>
      </c>
      <c r="AC33" s="125">
        <f t="shared" ca="1" si="7"/>
        <v>0</v>
      </c>
      <c r="AD33" s="125">
        <f t="shared" ca="1" si="7"/>
        <v>0</v>
      </c>
      <c r="AE33" s="125">
        <f t="shared" ca="1" si="7"/>
        <v>0</v>
      </c>
      <c r="AF33" s="125">
        <f t="shared" ca="1" si="7"/>
        <v>0</v>
      </c>
      <c r="AG33" s="125">
        <f t="shared" ca="1" si="7"/>
        <v>0</v>
      </c>
      <c r="AH33" s="125">
        <f t="shared" ca="1" si="7"/>
        <v>0</v>
      </c>
      <c r="AI33" s="125">
        <f t="shared" ca="1" si="7"/>
        <v>0</v>
      </c>
      <c r="AJ33" s="125">
        <f t="shared" ca="1" si="7"/>
        <v>0</v>
      </c>
      <c r="AK33" s="125">
        <f t="shared" ca="1" si="7"/>
        <v>0</v>
      </c>
      <c r="AL33" s="125">
        <f t="shared" ca="1" si="7"/>
        <v>0</v>
      </c>
      <c r="AM33" s="125">
        <f t="shared" ca="1" si="7"/>
        <v>0</v>
      </c>
      <c r="AN33" s="125">
        <f t="shared" ca="1" si="7"/>
        <v>0</v>
      </c>
      <c r="AO33" s="125">
        <f t="shared" ca="1" si="7"/>
        <v>0</v>
      </c>
      <c r="AP33" s="125">
        <f t="shared" ca="1" si="7"/>
        <v>0</v>
      </c>
      <c r="AQ33" s="125">
        <f t="shared" ca="1" si="7"/>
        <v>0</v>
      </c>
      <c r="AR33" s="125">
        <f t="shared" ca="1" si="7"/>
        <v>0</v>
      </c>
      <c r="AS33" s="125">
        <f t="shared" ca="1" si="7"/>
        <v>0</v>
      </c>
      <c r="AT33" s="125">
        <f t="shared" ca="1" si="7"/>
        <v>0</v>
      </c>
      <c r="AU33" s="125">
        <f t="shared" ca="1" si="7"/>
        <v>0</v>
      </c>
      <c r="AV33" s="125">
        <f t="shared" ca="1" si="7"/>
        <v>0</v>
      </c>
      <c r="AW33" s="125">
        <f t="shared" ca="1" si="7"/>
        <v>0</v>
      </c>
      <c r="AX33" s="125">
        <f t="shared" ca="1" si="7"/>
        <v>0</v>
      </c>
      <c r="AY33" s="125">
        <f t="shared" ca="1" si="7"/>
        <v>0</v>
      </c>
      <c r="AZ33" s="125">
        <f t="shared" ca="1" si="7"/>
        <v>0</v>
      </c>
      <c r="BA33" s="125">
        <f t="shared" ca="1" si="7"/>
        <v>0</v>
      </c>
      <c r="BB33" s="125">
        <f t="shared" ca="1" si="7"/>
        <v>0</v>
      </c>
      <c r="BC33" s="125">
        <f t="shared" ca="1" si="7"/>
        <v>0</v>
      </c>
      <c r="BD33" s="125">
        <f t="shared" ca="1" si="7"/>
        <v>0</v>
      </c>
      <c r="BE33" s="125">
        <f t="shared" ca="1" si="7"/>
        <v>0</v>
      </c>
      <c r="BF33" s="125">
        <f t="shared" ca="1" si="7"/>
        <v>0</v>
      </c>
      <c r="BG33" s="125">
        <f t="shared" ca="1" si="7"/>
        <v>0</v>
      </c>
      <c r="BH33" s="125">
        <f t="shared" ca="1" si="7"/>
        <v>0</v>
      </c>
      <c r="BI33" s="125">
        <f t="shared" ca="1" si="7"/>
        <v>0</v>
      </c>
      <c r="BJ33" s="125">
        <f t="shared" ca="1" si="7"/>
        <v>0</v>
      </c>
      <c r="BK33" s="125">
        <f t="shared" ca="1" si="7"/>
        <v>0</v>
      </c>
      <c r="BL33" s="125">
        <f t="shared" ca="1" si="7"/>
        <v>0</v>
      </c>
      <c r="BM33" s="125">
        <f t="shared" ca="1" si="7"/>
        <v>0</v>
      </c>
      <c r="BN33" s="125">
        <f t="shared" ca="1" si="7"/>
        <v>0</v>
      </c>
      <c r="BO33" s="125">
        <f t="shared" ca="1" si="7"/>
        <v>0</v>
      </c>
      <c r="BP33" s="125">
        <f t="shared" ca="1" si="7"/>
        <v>0</v>
      </c>
      <c r="BQ33" s="125">
        <f t="shared" ca="1" si="7"/>
        <v>0</v>
      </c>
      <c r="BR33" s="125">
        <f t="shared" ca="1" si="7"/>
        <v>0</v>
      </c>
      <c r="BS33" s="125">
        <f t="shared" ca="1" si="7"/>
        <v>0</v>
      </c>
      <c r="BT33" s="125">
        <f t="shared" ca="1" si="7"/>
        <v>0</v>
      </c>
      <c r="BU33" s="125">
        <f t="shared" ca="1" si="7"/>
        <v>0</v>
      </c>
      <c r="BV33" s="125">
        <f t="shared" ca="1" si="7"/>
        <v>0</v>
      </c>
    </row>
    <row r="34" spans="1:74">
      <c r="A34" s="214" t="s">
        <v>4837</v>
      </c>
      <c r="B34" s="29" t="s">
        <v>4759</v>
      </c>
      <c r="H34" s="153"/>
      <c r="I34" s="129" t="e">
        <f t="shared" ref="I34:AN34" ca="1" si="8">I32 * I$19 * I$33</f>
        <v>#N/A</v>
      </c>
      <c r="J34" s="129" t="e">
        <f t="shared" ca="1" si="8"/>
        <v>#N/A</v>
      </c>
      <c r="K34" s="129" t="e">
        <f t="shared" ca="1" si="8"/>
        <v>#N/A</v>
      </c>
      <c r="L34" s="129" t="e">
        <f t="shared" ca="1" si="8"/>
        <v>#N/A</v>
      </c>
      <c r="M34" s="129" t="e">
        <f t="shared" ca="1" si="8"/>
        <v>#N/A</v>
      </c>
      <c r="N34" s="129" t="e">
        <f t="shared" ca="1" si="8"/>
        <v>#N/A</v>
      </c>
      <c r="O34" s="129" t="e">
        <f t="shared" ca="1" si="8"/>
        <v>#N/A</v>
      </c>
      <c r="P34" s="129" t="e">
        <f t="shared" ca="1" si="8"/>
        <v>#N/A</v>
      </c>
      <c r="Q34" s="129" t="e">
        <f t="shared" ca="1" si="8"/>
        <v>#N/A</v>
      </c>
      <c r="R34" s="129" t="e">
        <f t="shared" ca="1" si="8"/>
        <v>#N/A</v>
      </c>
      <c r="S34" s="129" t="e">
        <f t="shared" ca="1" si="8"/>
        <v>#N/A</v>
      </c>
      <c r="T34" s="129" t="e">
        <f t="shared" ca="1" si="8"/>
        <v>#N/A</v>
      </c>
      <c r="U34" s="129" t="e">
        <f t="shared" ca="1" si="8"/>
        <v>#N/A</v>
      </c>
      <c r="V34" s="129" t="e">
        <f t="shared" ca="1" si="8"/>
        <v>#N/A</v>
      </c>
      <c r="W34" s="129" t="e">
        <f t="shared" ca="1" si="8"/>
        <v>#N/A</v>
      </c>
      <c r="X34" s="129" t="e">
        <f t="shared" ca="1" si="8"/>
        <v>#N/A</v>
      </c>
      <c r="Y34" s="129" t="e">
        <f t="shared" ca="1" si="8"/>
        <v>#N/A</v>
      </c>
      <c r="Z34" s="129" t="e">
        <f t="shared" ca="1" si="8"/>
        <v>#N/A</v>
      </c>
      <c r="AA34" s="129" t="e">
        <f t="shared" ca="1" si="8"/>
        <v>#N/A</v>
      </c>
      <c r="AB34" s="129" t="e">
        <f t="shared" ca="1" si="8"/>
        <v>#N/A</v>
      </c>
      <c r="AC34" s="129" t="e">
        <f t="shared" ca="1" si="8"/>
        <v>#N/A</v>
      </c>
      <c r="AD34" s="129" t="e">
        <f t="shared" ca="1" si="8"/>
        <v>#N/A</v>
      </c>
      <c r="AE34" s="129" t="e">
        <f t="shared" ca="1" si="8"/>
        <v>#N/A</v>
      </c>
      <c r="AF34" s="129" t="e">
        <f t="shared" ca="1" si="8"/>
        <v>#N/A</v>
      </c>
      <c r="AG34" s="129" t="e">
        <f t="shared" ca="1" si="8"/>
        <v>#N/A</v>
      </c>
      <c r="AH34" s="129" t="e">
        <f t="shared" ca="1" si="8"/>
        <v>#N/A</v>
      </c>
      <c r="AI34" s="129" t="e">
        <f t="shared" ca="1" si="8"/>
        <v>#N/A</v>
      </c>
      <c r="AJ34" s="129" t="e">
        <f t="shared" ca="1" si="8"/>
        <v>#N/A</v>
      </c>
      <c r="AK34" s="129" t="e">
        <f t="shared" ca="1" si="8"/>
        <v>#N/A</v>
      </c>
      <c r="AL34" s="129" t="e">
        <f t="shared" ca="1" si="8"/>
        <v>#N/A</v>
      </c>
      <c r="AM34" s="129" t="e">
        <f t="shared" ca="1" si="8"/>
        <v>#N/A</v>
      </c>
      <c r="AN34" s="129" t="e">
        <f t="shared" ca="1" si="8"/>
        <v>#N/A</v>
      </c>
      <c r="AO34" s="129" t="e">
        <f t="shared" ref="AO34:BV34" ca="1" si="9">AO32 * AO$19 * AO$33</f>
        <v>#N/A</v>
      </c>
      <c r="AP34" s="129" t="e">
        <f t="shared" ca="1" si="9"/>
        <v>#N/A</v>
      </c>
      <c r="AQ34" s="129" t="e">
        <f t="shared" ca="1" si="9"/>
        <v>#N/A</v>
      </c>
      <c r="AR34" s="129" t="e">
        <f t="shared" ca="1" si="9"/>
        <v>#N/A</v>
      </c>
      <c r="AS34" s="129" t="e">
        <f t="shared" ca="1" si="9"/>
        <v>#N/A</v>
      </c>
      <c r="AT34" s="129" t="e">
        <f t="shared" ca="1" si="9"/>
        <v>#N/A</v>
      </c>
      <c r="AU34" s="129" t="e">
        <f t="shared" ca="1" si="9"/>
        <v>#N/A</v>
      </c>
      <c r="AV34" s="129" t="e">
        <f t="shared" ca="1" si="9"/>
        <v>#N/A</v>
      </c>
      <c r="AW34" s="129" t="e">
        <f t="shared" ca="1" si="9"/>
        <v>#N/A</v>
      </c>
      <c r="AX34" s="129" t="e">
        <f t="shared" ca="1" si="9"/>
        <v>#N/A</v>
      </c>
      <c r="AY34" s="129" t="e">
        <f t="shared" ca="1" si="9"/>
        <v>#N/A</v>
      </c>
      <c r="AZ34" s="129" t="e">
        <f t="shared" ca="1" si="9"/>
        <v>#N/A</v>
      </c>
      <c r="BA34" s="129" t="e">
        <f t="shared" ca="1" si="9"/>
        <v>#N/A</v>
      </c>
      <c r="BB34" s="129" t="e">
        <f t="shared" ca="1" si="9"/>
        <v>#N/A</v>
      </c>
      <c r="BC34" s="129" t="e">
        <f t="shared" ca="1" si="9"/>
        <v>#N/A</v>
      </c>
      <c r="BD34" s="129" t="e">
        <f t="shared" ca="1" si="9"/>
        <v>#N/A</v>
      </c>
      <c r="BE34" s="129" t="e">
        <f t="shared" ca="1" si="9"/>
        <v>#N/A</v>
      </c>
      <c r="BF34" s="129" t="e">
        <f t="shared" ca="1" si="9"/>
        <v>#N/A</v>
      </c>
      <c r="BG34" s="129" t="e">
        <f t="shared" ca="1" si="9"/>
        <v>#N/A</v>
      </c>
      <c r="BH34" s="129" t="e">
        <f t="shared" ca="1" si="9"/>
        <v>#N/A</v>
      </c>
      <c r="BI34" s="129" t="e">
        <f t="shared" ca="1" si="9"/>
        <v>#N/A</v>
      </c>
      <c r="BJ34" s="129" t="e">
        <f t="shared" ca="1" si="9"/>
        <v>#N/A</v>
      </c>
      <c r="BK34" s="129" t="e">
        <f t="shared" ca="1" si="9"/>
        <v>#N/A</v>
      </c>
      <c r="BL34" s="129" t="e">
        <f t="shared" ca="1" si="9"/>
        <v>#N/A</v>
      </c>
      <c r="BM34" s="129" t="e">
        <f t="shared" ca="1" si="9"/>
        <v>#N/A</v>
      </c>
      <c r="BN34" s="129" t="e">
        <f t="shared" ca="1" si="9"/>
        <v>#N/A</v>
      </c>
      <c r="BO34" s="129" t="e">
        <f t="shared" ca="1" si="9"/>
        <v>#N/A</v>
      </c>
      <c r="BP34" s="129" t="e">
        <f t="shared" ca="1" si="9"/>
        <v>#N/A</v>
      </c>
      <c r="BQ34" s="129" t="e">
        <f t="shared" ca="1" si="9"/>
        <v>#N/A</v>
      </c>
      <c r="BR34" s="129" t="e">
        <f t="shared" ca="1" si="9"/>
        <v>#N/A</v>
      </c>
      <c r="BS34" s="129" t="e">
        <f t="shared" ca="1" si="9"/>
        <v>#N/A</v>
      </c>
      <c r="BT34" s="129" t="e">
        <f t="shared" ca="1" si="9"/>
        <v>#N/A</v>
      </c>
      <c r="BU34" s="129" t="e">
        <f t="shared" ca="1" si="9"/>
        <v>#N/A</v>
      </c>
      <c r="BV34" s="129" t="e">
        <f t="shared" ca="1" si="9"/>
        <v>#N/A</v>
      </c>
    </row>
    <row r="35" spans="1:74">
      <c r="A35" s="214" t="s">
        <v>4948</v>
      </c>
      <c r="B35" s="29" t="s">
        <v>4609</v>
      </c>
      <c r="H35" s="199" t="e">
        <f ca="1">SUM(I34:BV34)/1000</f>
        <v>#N/A</v>
      </c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</row>
    <row r="36" spans="1:74">
      <c r="A36" s="156" t="s">
        <v>4830</v>
      </c>
      <c r="B36" s="70"/>
    </row>
    <row r="37" spans="1:74">
      <c r="A37" s="214" t="s">
        <v>4827</v>
      </c>
      <c r="B37" s="29" t="s">
        <v>4584</v>
      </c>
      <c r="G37" s="219" t="s">
        <v>4966</v>
      </c>
      <c r="H37" s="252" cm="1">
        <f t="array" aca="1" ref="H37" ca="1">IF(INDIRECT("'"&amp;$B$1&amp;"'!"&amp;$G37)=1, 19, 5)</f>
        <v>5</v>
      </c>
    </row>
    <row r="38" spans="1:74">
      <c r="A38" s="214" t="s">
        <v>4828</v>
      </c>
      <c r="B38" s="29" t="s">
        <v>4584</v>
      </c>
      <c r="H38" s="134">
        <v>0</v>
      </c>
    </row>
    <row r="39" spans="1:74">
      <c r="A39" s="214" t="s">
        <v>4949</v>
      </c>
      <c r="B39" s="29" t="s">
        <v>2</v>
      </c>
      <c r="H39" s="195">
        <f ca="1">H25-H31</f>
        <v>0</v>
      </c>
    </row>
    <row r="40" spans="1:74">
      <c r="A40" s="214" t="s">
        <v>4950</v>
      </c>
      <c r="B40" s="29" t="s">
        <v>3</v>
      </c>
      <c r="H40" s="153"/>
      <c r="I40" s="139">
        <f t="shared" ref="I40:AN40" ca="1" si="10">MAX(0, (I$20 + $H$38 - $H$37) / ($H$7 - $H$37))</f>
        <v>0</v>
      </c>
      <c r="J40" s="139">
        <f t="shared" ca="1" si="10"/>
        <v>0</v>
      </c>
      <c r="K40" s="139">
        <f t="shared" ca="1" si="10"/>
        <v>0</v>
      </c>
      <c r="L40" s="139">
        <f t="shared" ca="1" si="10"/>
        <v>0</v>
      </c>
      <c r="M40" s="139">
        <f t="shared" ca="1" si="10"/>
        <v>0</v>
      </c>
      <c r="N40" s="139">
        <f t="shared" ca="1" si="10"/>
        <v>0</v>
      </c>
      <c r="O40" s="139">
        <f t="shared" ca="1" si="10"/>
        <v>0</v>
      </c>
      <c r="P40" s="139">
        <f t="shared" ca="1" si="10"/>
        <v>0</v>
      </c>
      <c r="Q40" s="139">
        <f t="shared" ca="1" si="10"/>
        <v>0</v>
      </c>
      <c r="R40" s="139">
        <f t="shared" ca="1" si="10"/>
        <v>0</v>
      </c>
      <c r="S40" s="139">
        <f t="shared" ca="1" si="10"/>
        <v>0</v>
      </c>
      <c r="T40" s="139">
        <f t="shared" ca="1" si="10"/>
        <v>0</v>
      </c>
      <c r="U40" s="139">
        <f t="shared" ca="1" si="10"/>
        <v>0</v>
      </c>
      <c r="V40" s="139">
        <f t="shared" ca="1" si="10"/>
        <v>0</v>
      </c>
      <c r="W40" s="139">
        <f t="shared" ca="1" si="10"/>
        <v>0</v>
      </c>
      <c r="X40" s="139">
        <f t="shared" ca="1" si="10"/>
        <v>0</v>
      </c>
      <c r="Y40" s="139">
        <f t="shared" ca="1" si="10"/>
        <v>0</v>
      </c>
      <c r="Z40" s="139">
        <f t="shared" ca="1" si="10"/>
        <v>0</v>
      </c>
      <c r="AA40" s="139">
        <f t="shared" ca="1" si="10"/>
        <v>0</v>
      </c>
      <c r="AB40" s="139">
        <f t="shared" ca="1" si="10"/>
        <v>0</v>
      </c>
      <c r="AC40" s="139">
        <f t="shared" ca="1" si="10"/>
        <v>0</v>
      </c>
      <c r="AD40" s="139">
        <f t="shared" ca="1" si="10"/>
        <v>0</v>
      </c>
      <c r="AE40" s="139">
        <f t="shared" ca="1" si="10"/>
        <v>0</v>
      </c>
      <c r="AF40" s="139">
        <f t="shared" ca="1" si="10"/>
        <v>0</v>
      </c>
      <c r="AG40" s="139">
        <f t="shared" ca="1" si="10"/>
        <v>0</v>
      </c>
      <c r="AH40" s="139">
        <f t="shared" ca="1" si="10"/>
        <v>0</v>
      </c>
      <c r="AI40" s="139">
        <f t="shared" ca="1" si="10"/>
        <v>0</v>
      </c>
      <c r="AJ40" s="139">
        <f t="shared" ca="1" si="10"/>
        <v>0</v>
      </c>
      <c r="AK40" s="139">
        <f t="shared" ca="1" si="10"/>
        <v>0</v>
      </c>
      <c r="AL40" s="139">
        <f t="shared" ca="1" si="10"/>
        <v>0</v>
      </c>
      <c r="AM40" s="139">
        <f t="shared" ca="1" si="10"/>
        <v>0</v>
      </c>
      <c r="AN40" s="139">
        <f t="shared" ca="1" si="10"/>
        <v>3.3333333333333333E-2</v>
      </c>
      <c r="AO40" s="139">
        <f t="shared" ref="AO40:BV40" ca="1" si="11">MAX(0, (AO$20 + $H$38 - $H$37) / ($H$7 - $H$37))</f>
        <v>6.6666666666666666E-2</v>
      </c>
      <c r="AP40" s="139">
        <f t="shared" ca="1" si="11"/>
        <v>0.1</v>
      </c>
      <c r="AQ40" s="139">
        <f t="shared" ca="1" si="11"/>
        <v>0.13333333333333333</v>
      </c>
      <c r="AR40" s="139">
        <f t="shared" ca="1" si="11"/>
        <v>0.16666666666666666</v>
      </c>
      <c r="AS40" s="139">
        <f t="shared" ca="1" si="11"/>
        <v>0.2</v>
      </c>
      <c r="AT40" s="139">
        <f t="shared" ca="1" si="11"/>
        <v>0.23333333333333334</v>
      </c>
      <c r="AU40" s="139">
        <f t="shared" ca="1" si="11"/>
        <v>0.26666666666666666</v>
      </c>
      <c r="AV40" s="139">
        <f t="shared" ca="1" si="11"/>
        <v>0.3</v>
      </c>
      <c r="AW40" s="139">
        <f t="shared" ca="1" si="11"/>
        <v>0.33333333333333331</v>
      </c>
      <c r="AX40" s="139">
        <f t="shared" ca="1" si="11"/>
        <v>0.36666666666666664</v>
      </c>
      <c r="AY40" s="139">
        <f t="shared" ca="1" si="11"/>
        <v>0.4</v>
      </c>
      <c r="AZ40" s="139">
        <f t="shared" ca="1" si="11"/>
        <v>0.43333333333333335</v>
      </c>
      <c r="BA40" s="139">
        <f t="shared" ca="1" si="11"/>
        <v>0.46666666666666667</v>
      </c>
      <c r="BB40" s="139">
        <f t="shared" ca="1" si="11"/>
        <v>0.5</v>
      </c>
      <c r="BC40" s="139">
        <f t="shared" ca="1" si="11"/>
        <v>0.53333333333333333</v>
      </c>
      <c r="BD40" s="139">
        <f t="shared" ca="1" si="11"/>
        <v>0.56666666666666665</v>
      </c>
      <c r="BE40" s="139">
        <f t="shared" ca="1" si="11"/>
        <v>0.6</v>
      </c>
      <c r="BF40" s="139">
        <f t="shared" ca="1" si="11"/>
        <v>0.6333333333333333</v>
      </c>
      <c r="BG40" s="139">
        <f t="shared" ca="1" si="11"/>
        <v>0.66666666666666663</v>
      </c>
      <c r="BH40" s="139">
        <f t="shared" ca="1" si="11"/>
        <v>0.7</v>
      </c>
      <c r="BI40" s="139">
        <f t="shared" ca="1" si="11"/>
        <v>0.73333333333333328</v>
      </c>
      <c r="BJ40" s="139">
        <f t="shared" ca="1" si="11"/>
        <v>0.76666666666666672</v>
      </c>
      <c r="BK40" s="139">
        <f t="shared" ca="1" si="11"/>
        <v>0.8</v>
      </c>
      <c r="BL40" s="139">
        <f t="shared" ca="1" si="11"/>
        <v>0.83333333333333337</v>
      </c>
      <c r="BM40" s="139">
        <f t="shared" ca="1" si="11"/>
        <v>0.8666666666666667</v>
      </c>
      <c r="BN40" s="139">
        <f t="shared" ca="1" si="11"/>
        <v>0.9</v>
      </c>
      <c r="BO40" s="139">
        <f t="shared" ca="1" si="11"/>
        <v>0.93333333333333335</v>
      </c>
      <c r="BP40" s="139">
        <f t="shared" ca="1" si="11"/>
        <v>0.96666666666666667</v>
      </c>
      <c r="BQ40" s="139">
        <f t="shared" ca="1" si="11"/>
        <v>1</v>
      </c>
      <c r="BR40" s="139">
        <f t="shared" ca="1" si="11"/>
        <v>1.0333333333333334</v>
      </c>
      <c r="BS40" s="139">
        <f t="shared" ca="1" si="11"/>
        <v>1.0666666666666667</v>
      </c>
      <c r="BT40" s="139">
        <f t="shared" ca="1" si="11"/>
        <v>1.1000000000000001</v>
      </c>
      <c r="BU40" s="139">
        <f t="shared" ca="1" si="11"/>
        <v>1.1333333333333333</v>
      </c>
      <c r="BV40" s="139">
        <f t="shared" ca="1" si="11"/>
        <v>1.1666666666666667</v>
      </c>
    </row>
    <row r="41" spans="1:74">
      <c r="A41" s="214" t="s">
        <v>4951</v>
      </c>
      <c r="B41" s="29" t="s">
        <v>2</v>
      </c>
      <c r="H41" s="153"/>
      <c r="I41" s="123">
        <f t="shared" ref="I41:AN41" ca="1" si="12">$H$39 * I40</f>
        <v>0</v>
      </c>
      <c r="J41" s="123">
        <f t="shared" ca="1" si="12"/>
        <v>0</v>
      </c>
      <c r="K41" s="123">
        <f t="shared" ca="1" si="12"/>
        <v>0</v>
      </c>
      <c r="L41" s="123">
        <f t="shared" ca="1" si="12"/>
        <v>0</v>
      </c>
      <c r="M41" s="123">
        <f t="shared" ca="1" si="12"/>
        <v>0</v>
      </c>
      <c r="N41" s="123">
        <f t="shared" ca="1" si="12"/>
        <v>0</v>
      </c>
      <c r="O41" s="123">
        <f t="shared" ca="1" si="12"/>
        <v>0</v>
      </c>
      <c r="P41" s="123">
        <f t="shared" ca="1" si="12"/>
        <v>0</v>
      </c>
      <c r="Q41" s="123">
        <f t="shared" ca="1" si="12"/>
        <v>0</v>
      </c>
      <c r="R41" s="123">
        <f t="shared" ca="1" si="12"/>
        <v>0</v>
      </c>
      <c r="S41" s="123">
        <f t="shared" ca="1" si="12"/>
        <v>0</v>
      </c>
      <c r="T41" s="123">
        <f t="shared" ca="1" si="12"/>
        <v>0</v>
      </c>
      <c r="U41" s="123">
        <f t="shared" ca="1" si="12"/>
        <v>0</v>
      </c>
      <c r="V41" s="123">
        <f t="shared" ca="1" si="12"/>
        <v>0</v>
      </c>
      <c r="W41" s="123">
        <f t="shared" ca="1" si="12"/>
        <v>0</v>
      </c>
      <c r="X41" s="123">
        <f t="shared" ca="1" si="12"/>
        <v>0</v>
      </c>
      <c r="Y41" s="123">
        <f t="shared" ca="1" si="12"/>
        <v>0</v>
      </c>
      <c r="Z41" s="123">
        <f t="shared" ca="1" si="12"/>
        <v>0</v>
      </c>
      <c r="AA41" s="123">
        <f t="shared" ca="1" si="12"/>
        <v>0</v>
      </c>
      <c r="AB41" s="123">
        <f t="shared" ca="1" si="12"/>
        <v>0</v>
      </c>
      <c r="AC41" s="123">
        <f t="shared" ca="1" si="12"/>
        <v>0</v>
      </c>
      <c r="AD41" s="123">
        <f t="shared" ca="1" si="12"/>
        <v>0</v>
      </c>
      <c r="AE41" s="123">
        <f t="shared" ca="1" si="12"/>
        <v>0</v>
      </c>
      <c r="AF41" s="123">
        <f t="shared" ca="1" si="12"/>
        <v>0</v>
      </c>
      <c r="AG41" s="123">
        <f t="shared" ca="1" si="12"/>
        <v>0</v>
      </c>
      <c r="AH41" s="123">
        <f t="shared" ca="1" si="12"/>
        <v>0</v>
      </c>
      <c r="AI41" s="123">
        <f t="shared" ca="1" si="12"/>
        <v>0</v>
      </c>
      <c r="AJ41" s="123">
        <f t="shared" ca="1" si="12"/>
        <v>0</v>
      </c>
      <c r="AK41" s="123">
        <f t="shared" ca="1" si="12"/>
        <v>0</v>
      </c>
      <c r="AL41" s="123">
        <f t="shared" ca="1" si="12"/>
        <v>0</v>
      </c>
      <c r="AM41" s="123">
        <f t="shared" ca="1" si="12"/>
        <v>0</v>
      </c>
      <c r="AN41" s="123">
        <f t="shared" ca="1" si="12"/>
        <v>0</v>
      </c>
      <c r="AO41" s="123">
        <f t="shared" ref="AO41:BT41" ca="1" si="13">$H$39 * AO40</f>
        <v>0</v>
      </c>
      <c r="AP41" s="123">
        <f t="shared" ca="1" si="13"/>
        <v>0</v>
      </c>
      <c r="AQ41" s="123">
        <f t="shared" ca="1" si="13"/>
        <v>0</v>
      </c>
      <c r="AR41" s="123">
        <f t="shared" ca="1" si="13"/>
        <v>0</v>
      </c>
      <c r="AS41" s="123">
        <f t="shared" ca="1" si="13"/>
        <v>0</v>
      </c>
      <c r="AT41" s="123">
        <f t="shared" ca="1" si="13"/>
        <v>0</v>
      </c>
      <c r="AU41" s="123">
        <f t="shared" ca="1" si="13"/>
        <v>0</v>
      </c>
      <c r="AV41" s="123">
        <f t="shared" ca="1" si="13"/>
        <v>0</v>
      </c>
      <c r="AW41" s="123">
        <f t="shared" ca="1" si="13"/>
        <v>0</v>
      </c>
      <c r="AX41" s="123">
        <f t="shared" ca="1" si="13"/>
        <v>0</v>
      </c>
      <c r="AY41" s="123">
        <f t="shared" ca="1" si="13"/>
        <v>0</v>
      </c>
      <c r="AZ41" s="123">
        <f t="shared" ca="1" si="13"/>
        <v>0</v>
      </c>
      <c r="BA41" s="123">
        <f t="shared" ca="1" si="13"/>
        <v>0</v>
      </c>
      <c r="BB41" s="123">
        <f t="shared" ca="1" si="13"/>
        <v>0</v>
      </c>
      <c r="BC41" s="123">
        <f t="shared" ca="1" si="13"/>
        <v>0</v>
      </c>
      <c r="BD41" s="123">
        <f t="shared" ca="1" si="13"/>
        <v>0</v>
      </c>
      <c r="BE41" s="123">
        <f t="shared" ca="1" si="13"/>
        <v>0</v>
      </c>
      <c r="BF41" s="123">
        <f t="shared" ca="1" si="13"/>
        <v>0</v>
      </c>
      <c r="BG41" s="123">
        <f t="shared" ca="1" si="13"/>
        <v>0</v>
      </c>
      <c r="BH41" s="123">
        <f t="shared" ca="1" si="13"/>
        <v>0</v>
      </c>
      <c r="BI41" s="123">
        <f t="shared" ca="1" si="13"/>
        <v>0</v>
      </c>
      <c r="BJ41" s="123">
        <f t="shared" ca="1" si="13"/>
        <v>0</v>
      </c>
      <c r="BK41" s="123">
        <f t="shared" ca="1" si="13"/>
        <v>0</v>
      </c>
      <c r="BL41" s="123">
        <f t="shared" ca="1" si="13"/>
        <v>0</v>
      </c>
      <c r="BM41" s="123">
        <f t="shared" ca="1" si="13"/>
        <v>0</v>
      </c>
      <c r="BN41" s="123">
        <f t="shared" ca="1" si="13"/>
        <v>0</v>
      </c>
      <c r="BO41" s="123">
        <f t="shared" ca="1" si="13"/>
        <v>0</v>
      </c>
      <c r="BP41" s="123">
        <f t="shared" ca="1" si="13"/>
        <v>0</v>
      </c>
      <c r="BQ41" s="123">
        <f t="shared" ca="1" si="13"/>
        <v>0</v>
      </c>
      <c r="BR41" s="123">
        <f t="shared" ca="1" si="13"/>
        <v>0</v>
      </c>
      <c r="BS41" s="123">
        <f t="shared" ca="1" si="13"/>
        <v>0</v>
      </c>
      <c r="BT41" s="123">
        <f t="shared" ca="1" si="13"/>
        <v>0</v>
      </c>
      <c r="BU41" s="123">
        <f t="shared" ref="BU41:BV41" ca="1" si="14">$H$39 * BU40</f>
        <v>0</v>
      </c>
      <c r="BV41" s="123">
        <f t="shared" ca="1" si="14"/>
        <v>0</v>
      </c>
    </row>
    <row r="42" spans="1:74">
      <c r="A42" s="214" t="s">
        <v>4952</v>
      </c>
      <c r="B42" s="29" t="s">
        <v>4589</v>
      </c>
      <c r="H42" s="153"/>
      <c r="I42" s="125">
        <f ca="1">$I$27</f>
        <v>0</v>
      </c>
      <c r="J42" s="125">
        <f ca="1">I42</f>
        <v>0</v>
      </c>
      <c r="K42" s="125">
        <f t="shared" ref="K42:BV42" ca="1" si="15">J42</f>
        <v>0</v>
      </c>
      <c r="L42" s="125">
        <f t="shared" ca="1" si="15"/>
        <v>0</v>
      </c>
      <c r="M42" s="125">
        <f t="shared" ca="1" si="15"/>
        <v>0</v>
      </c>
      <c r="N42" s="125">
        <f t="shared" ca="1" si="15"/>
        <v>0</v>
      </c>
      <c r="O42" s="125">
        <f t="shared" ca="1" si="15"/>
        <v>0</v>
      </c>
      <c r="P42" s="125">
        <f t="shared" ca="1" si="15"/>
        <v>0</v>
      </c>
      <c r="Q42" s="125">
        <f t="shared" ca="1" si="15"/>
        <v>0</v>
      </c>
      <c r="R42" s="125">
        <f t="shared" ca="1" si="15"/>
        <v>0</v>
      </c>
      <c r="S42" s="125">
        <f t="shared" ca="1" si="15"/>
        <v>0</v>
      </c>
      <c r="T42" s="125">
        <f t="shared" ca="1" si="15"/>
        <v>0</v>
      </c>
      <c r="U42" s="125">
        <f t="shared" ca="1" si="15"/>
        <v>0</v>
      </c>
      <c r="V42" s="125">
        <f t="shared" ca="1" si="15"/>
        <v>0</v>
      </c>
      <c r="W42" s="125">
        <f t="shared" ca="1" si="15"/>
        <v>0</v>
      </c>
      <c r="X42" s="125">
        <f t="shared" ca="1" si="15"/>
        <v>0</v>
      </c>
      <c r="Y42" s="125">
        <f t="shared" ca="1" si="15"/>
        <v>0</v>
      </c>
      <c r="Z42" s="125">
        <f t="shared" ca="1" si="15"/>
        <v>0</v>
      </c>
      <c r="AA42" s="125">
        <f t="shared" ca="1" si="15"/>
        <v>0</v>
      </c>
      <c r="AB42" s="125">
        <f t="shared" ca="1" si="15"/>
        <v>0</v>
      </c>
      <c r="AC42" s="125">
        <f t="shared" ca="1" si="15"/>
        <v>0</v>
      </c>
      <c r="AD42" s="125">
        <f t="shared" ca="1" si="15"/>
        <v>0</v>
      </c>
      <c r="AE42" s="125">
        <f t="shared" ca="1" si="15"/>
        <v>0</v>
      </c>
      <c r="AF42" s="125">
        <f t="shared" ca="1" si="15"/>
        <v>0</v>
      </c>
      <c r="AG42" s="125">
        <f t="shared" ca="1" si="15"/>
        <v>0</v>
      </c>
      <c r="AH42" s="125">
        <f t="shared" ca="1" si="15"/>
        <v>0</v>
      </c>
      <c r="AI42" s="125">
        <f t="shared" ca="1" si="15"/>
        <v>0</v>
      </c>
      <c r="AJ42" s="125">
        <f t="shared" ca="1" si="15"/>
        <v>0</v>
      </c>
      <c r="AK42" s="125">
        <f t="shared" ca="1" si="15"/>
        <v>0</v>
      </c>
      <c r="AL42" s="125">
        <f t="shared" ca="1" si="15"/>
        <v>0</v>
      </c>
      <c r="AM42" s="125">
        <f t="shared" ca="1" si="15"/>
        <v>0</v>
      </c>
      <c r="AN42" s="125">
        <f t="shared" ca="1" si="15"/>
        <v>0</v>
      </c>
      <c r="AO42" s="125">
        <f t="shared" ca="1" si="15"/>
        <v>0</v>
      </c>
      <c r="AP42" s="125">
        <f t="shared" ca="1" si="15"/>
        <v>0</v>
      </c>
      <c r="AQ42" s="125">
        <f t="shared" ca="1" si="15"/>
        <v>0</v>
      </c>
      <c r="AR42" s="125">
        <f t="shared" ca="1" si="15"/>
        <v>0</v>
      </c>
      <c r="AS42" s="125">
        <f t="shared" ca="1" si="15"/>
        <v>0</v>
      </c>
      <c r="AT42" s="125">
        <f t="shared" ca="1" si="15"/>
        <v>0</v>
      </c>
      <c r="AU42" s="125">
        <f t="shared" ca="1" si="15"/>
        <v>0</v>
      </c>
      <c r="AV42" s="125">
        <f t="shared" ca="1" si="15"/>
        <v>0</v>
      </c>
      <c r="AW42" s="125">
        <f t="shared" ca="1" si="15"/>
        <v>0</v>
      </c>
      <c r="AX42" s="125">
        <f t="shared" ca="1" si="15"/>
        <v>0</v>
      </c>
      <c r="AY42" s="125">
        <f t="shared" ca="1" si="15"/>
        <v>0</v>
      </c>
      <c r="AZ42" s="125">
        <f t="shared" ca="1" si="15"/>
        <v>0</v>
      </c>
      <c r="BA42" s="125">
        <f t="shared" ca="1" si="15"/>
        <v>0</v>
      </c>
      <c r="BB42" s="125">
        <f t="shared" ca="1" si="15"/>
        <v>0</v>
      </c>
      <c r="BC42" s="125">
        <f t="shared" ca="1" si="15"/>
        <v>0</v>
      </c>
      <c r="BD42" s="125">
        <f t="shared" ca="1" si="15"/>
        <v>0</v>
      </c>
      <c r="BE42" s="125">
        <f t="shared" ca="1" si="15"/>
        <v>0</v>
      </c>
      <c r="BF42" s="125">
        <f t="shared" ca="1" si="15"/>
        <v>0</v>
      </c>
      <c r="BG42" s="125">
        <f t="shared" ca="1" si="15"/>
        <v>0</v>
      </c>
      <c r="BH42" s="125">
        <f t="shared" ca="1" si="15"/>
        <v>0</v>
      </c>
      <c r="BI42" s="125">
        <f t="shared" ca="1" si="15"/>
        <v>0</v>
      </c>
      <c r="BJ42" s="125">
        <f t="shared" ca="1" si="15"/>
        <v>0</v>
      </c>
      <c r="BK42" s="125">
        <f t="shared" ca="1" si="15"/>
        <v>0</v>
      </c>
      <c r="BL42" s="125">
        <f t="shared" ca="1" si="15"/>
        <v>0</v>
      </c>
      <c r="BM42" s="125">
        <f t="shared" ca="1" si="15"/>
        <v>0</v>
      </c>
      <c r="BN42" s="125">
        <f t="shared" ca="1" si="15"/>
        <v>0</v>
      </c>
      <c r="BO42" s="125">
        <f t="shared" ca="1" si="15"/>
        <v>0</v>
      </c>
      <c r="BP42" s="125">
        <f t="shared" ca="1" si="15"/>
        <v>0</v>
      </c>
      <c r="BQ42" s="125">
        <f t="shared" ca="1" si="15"/>
        <v>0</v>
      </c>
      <c r="BR42" s="125">
        <f t="shared" ca="1" si="15"/>
        <v>0</v>
      </c>
      <c r="BS42" s="125">
        <f t="shared" ca="1" si="15"/>
        <v>0</v>
      </c>
      <c r="BT42" s="125">
        <f t="shared" ca="1" si="15"/>
        <v>0</v>
      </c>
      <c r="BU42" s="125">
        <f t="shared" ca="1" si="15"/>
        <v>0</v>
      </c>
      <c r="BV42" s="125">
        <f t="shared" ca="1" si="15"/>
        <v>0</v>
      </c>
    </row>
    <row r="43" spans="1:74">
      <c r="A43" s="214" t="s">
        <v>4953</v>
      </c>
      <c r="B43" s="29" t="s">
        <v>4759</v>
      </c>
      <c r="H43" s="153"/>
      <c r="I43" s="129" t="e">
        <f t="shared" ref="I43:AN43" ca="1" si="16">I41 * I$19 * I$42</f>
        <v>#N/A</v>
      </c>
      <c r="J43" s="129" t="e">
        <f t="shared" ca="1" si="16"/>
        <v>#N/A</v>
      </c>
      <c r="K43" s="129" t="e">
        <f t="shared" ca="1" si="16"/>
        <v>#N/A</v>
      </c>
      <c r="L43" s="129" t="e">
        <f t="shared" ca="1" si="16"/>
        <v>#N/A</v>
      </c>
      <c r="M43" s="129" t="e">
        <f t="shared" ca="1" si="16"/>
        <v>#N/A</v>
      </c>
      <c r="N43" s="129" t="e">
        <f t="shared" ca="1" si="16"/>
        <v>#N/A</v>
      </c>
      <c r="O43" s="129" t="e">
        <f t="shared" ca="1" si="16"/>
        <v>#N/A</v>
      </c>
      <c r="P43" s="129" t="e">
        <f t="shared" ca="1" si="16"/>
        <v>#N/A</v>
      </c>
      <c r="Q43" s="129" t="e">
        <f t="shared" ca="1" si="16"/>
        <v>#N/A</v>
      </c>
      <c r="R43" s="129" t="e">
        <f t="shared" ca="1" si="16"/>
        <v>#N/A</v>
      </c>
      <c r="S43" s="129" t="e">
        <f t="shared" ca="1" si="16"/>
        <v>#N/A</v>
      </c>
      <c r="T43" s="129" t="e">
        <f t="shared" ca="1" si="16"/>
        <v>#N/A</v>
      </c>
      <c r="U43" s="129" t="e">
        <f t="shared" ca="1" si="16"/>
        <v>#N/A</v>
      </c>
      <c r="V43" s="129" t="e">
        <f t="shared" ca="1" si="16"/>
        <v>#N/A</v>
      </c>
      <c r="W43" s="129" t="e">
        <f t="shared" ca="1" si="16"/>
        <v>#N/A</v>
      </c>
      <c r="X43" s="129" t="e">
        <f t="shared" ca="1" si="16"/>
        <v>#N/A</v>
      </c>
      <c r="Y43" s="129" t="e">
        <f t="shared" ca="1" si="16"/>
        <v>#N/A</v>
      </c>
      <c r="Z43" s="129" t="e">
        <f t="shared" ca="1" si="16"/>
        <v>#N/A</v>
      </c>
      <c r="AA43" s="129" t="e">
        <f t="shared" ca="1" si="16"/>
        <v>#N/A</v>
      </c>
      <c r="AB43" s="129" t="e">
        <f t="shared" ca="1" si="16"/>
        <v>#N/A</v>
      </c>
      <c r="AC43" s="129" t="e">
        <f t="shared" ca="1" si="16"/>
        <v>#N/A</v>
      </c>
      <c r="AD43" s="129" t="e">
        <f t="shared" ca="1" si="16"/>
        <v>#N/A</v>
      </c>
      <c r="AE43" s="129" t="e">
        <f t="shared" ca="1" si="16"/>
        <v>#N/A</v>
      </c>
      <c r="AF43" s="129" t="e">
        <f t="shared" ca="1" si="16"/>
        <v>#N/A</v>
      </c>
      <c r="AG43" s="129" t="e">
        <f t="shared" ca="1" si="16"/>
        <v>#N/A</v>
      </c>
      <c r="AH43" s="129" t="e">
        <f t="shared" ca="1" si="16"/>
        <v>#N/A</v>
      </c>
      <c r="AI43" s="129" t="e">
        <f t="shared" ca="1" si="16"/>
        <v>#N/A</v>
      </c>
      <c r="AJ43" s="129" t="e">
        <f t="shared" ca="1" si="16"/>
        <v>#N/A</v>
      </c>
      <c r="AK43" s="129" t="e">
        <f t="shared" ca="1" si="16"/>
        <v>#N/A</v>
      </c>
      <c r="AL43" s="129" t="e">
        <f t="shared" ca="1" si="16"/>
        <v>#N/A</v>
      </c>
      <c r="AM43" s="129" t="e">
        <f t="shared" ca="1" si="16"/>
        <v>#N/A</v>
      </c>
      <c r="AN43" s="129" t="e">
        <f t="shared" ca="1" si="16"/>
        <v>#N/A</v>
      </c>
      <c r="AO43" s="129" t="e">
        <f t="shared" ref="AO43:BV43" ca="1" si="17">AO41 * AO$19 * AO$42</f>
        <v>#N/A</v>
      </c>
      <c r="AP43" s="129" t="e">
        <f t="shared" ca="1" si="17"/>
        <v>#N/A</v>
      </c>
      <c r="AQ43" s="129" t="e">
        <f t="shared" ca="1" si="17"/>
        <v>#N/A</v>
      </c>
      <c r="AR43" s="129" t="e">
        <f t="shared" ca="1" si="17"/>
        <v>#N/A</v>
      </c>
      <c r="AS43" s="129" t="e">
        <f t="shared" ca="1" si="17"/>
        <v>#N/A</v>
      </c>
      <c r="AT43" s="129" t="e">
        <f t="shared" ca="1" si="17"/>
        <v>#N/A</v>
      </c>
      <c r="AU43" s="129" t="e">
        <f t="shared" ca="1" si="17"/>
        <v>#N/A</v>
      </c>
      <c r="AV43" s="129" t="e">
        <f t="shared" ca="1" si="17"/>
        <v>#N/A</v>
      </c>
      <c r="AW43" s="129" t="e">
        <f t="shared" ca="1" si="17"/>
        <v>#N/A</v>
      </c>
      <c r="AX43" s="129" t="e">
        <f t="shared" ca="1" si="17"/>
        <v>#N/A</v>
      </c>
      <c r="AY43" s="129" t="e">
        <f t="shared" ca="1" si="17"/>
        <v>#N/A</v>
      </c>
      <c r="AZ43" s="129" t="e">
        <f t="shared" ca="1" si="17"/>
        <v>#N/A</v>
      </c>
      <c r="BA43" s="129" t="e">
        <f t="shared" ca="1" si="17"/>
        <v>#N/A</v>
      </c>
      <c r="BB43" s="129" t="e">
        <f t="shared" ca="1" si="17"/>
        <v>#N/A</v>
      </c>
      <c r="BC43" s="129" t="e">
        <f t="shared" ca="1" si="17"/>
        <v>#N/A</v>
      </c>
      <c r="BD43" s="129" t="e">
        <f t="shared" ca="1" si="17"/>
        <v>#N/A</v>
      </c>
      <c r="BE43" s="129" t="e">
        <f t="shared" ca="1" si="17"/>
        <v>#N/A</v>
      </c>
      <c r="BF43" s="129" t="e">
        <f t="shared" ca="1" si="17"/>
        <v>#N/A</v>
      </c>
      <c r="BG43" s="129" t="e">
        <f t="shared" ca="1" si="17"/>
        <v>#N/A</v>
      </c>
      <c r="BH43" s="129" t="e">
        <f t="shared" ca="1" si="17"/>
        <v>#N/A</v>
      </c>
      <c r="BI43" s="129" t="e">
        <f t="shared" ca="1" si="17"/>
        <v>#N/A</v>
      </c>
      <c r="BJ43" s="129" t="e">
        <f t="shared" ca="1" si="17"/>
        <v>#N/A</v>
      </c>
      <c r="BK43" s="129" t="e">
        <f t="shared" ca="1" si="17"/>
        <v>#N/A</v>
      </c>
      <c r="BL43" s="129" t="e">
        <f t="shared" ca="1" si="17"/>
        <v>#N/A</v>
      </c>
      <c r="BM43" s="129" t="e">
        <f t="shared" ca="1" si="17"/>
        <v>#N/A</v>
      </c>
      <c r="BN43" s="129" t="e">
        <f t="shared" ca="1" si="17"/>
        <v>#N/A</v>
      </c>
      <c r="BO43" s="129" t="e">
        <f t="shared" ca="1" si="17"/>
        <v>#N/A</v>
      </c>
      <c r="BP43" s="129" t="e">
        <f t="shared" ca="1" si="17"/>
        <v>#N/A</v>
      </c>
      <c r="BQ43" s="129" t="e">
        <f t="shared" ca="1" si="17"/>
        <v>#N/A</v>
      </c>
      <c r="BR43" s="129" t="e">
        <f t="shared" ca="1" si="17"/>
        <v>#N/A</v>
      </c>
      <c r="BS43" s="129" t="e">
        <f t="shared" ca="1" si="17"/>
        <v>#N/A</v>
      </c>
      <c r="BT43" s="129" t="e">
        <f t="shared" ca="1" si="17"/>
        <v>#N/A</v>
      </c>
      <c r="BU43" s="129" t="e">
        <f t="shared" ca="1" si="17"/>
        <v>#N/A</v>
      </c>
      <c r="BV43" s="129" t="e">
        <f t="shared" ca="1" si="17"/>
        <v>#N/A</v>
      </c>
    </row>
    <row r="44" spans="1:74">
      <c r="A44" s="214" t="s">
        <v>4954</v>
      </c>
      <c r="B44" s="29" t="s">
        <v>4609</v>
      </c>
      <c r="H44" s="199" t="e">
        <f ca="1">SUM(I43:BV43)/1000</f>
        <v>#N/A</v>
      </c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</row>
    <row r="45" spans="1:74">
      <c r="A45" s="156" t="s">
        <v>4831</v>
      </c>
      <c r="B45" s="70"/>
    </row>
    <row r="46" spans="1:74">
      <c r="A46" s="214" t="s">
        <v>4834</v>
      </c>
      <c r="B46" s="29" t="s">
        <v>2</v>
      </c>
      <c r="H46" s="153"/>
      <c r="I46" s="123">
        <f t="shared" ref="I46:BT46" ca="1" si="18">I41+I32</f>
        <v>0</v>
      </c>
      <c r="J46" s="123">
        <f t="shared" ca="1" si="18"/>
        <v>0</v>
      </c>
      <c r="K46" s="123">
        <f t="shared" ca="1" si="18"/>
        <v>0</v>
      </c>
      <c r="L46" s="123">
        <f t="shared" ca="1" si="18"/>
        <v>0</v>
      </c>
      <c r="M46" s="123">
        <f t="shared" ca="1" si="18"/>
        <v>0</v>
      </c>
      <c r="N46" s="123">
        <f t="shared" ca="1" si="18"/>
        <v>0</v>
      </c>
      <c r="O46" s="123">
        <f t="shared" ca="1" si="18"/>
        <v>0</v>
      </c>
      <c r="P46" s="123">
        <f t="shared" ca="1" si="18"/>
        <v>0</v>
      </c>
      <c r="Q46" s="123">
        <f t="shared" ca="1" si="18"/>
        <v>0</v>
      </c>
      <c r="R46" s="123">
        <f t="shared" ca="1" si="18"/>
        <v>0</v>
      </c>
      <c r="S46" s="123">
        <f t="shared" ca="1" si="18"/>
        <v>0</v>
      </c>
      <c r="T46" s="123">
        <f t="shared" ca="1" si="18"/>
        <v>0</v>
      </c>
      <c r="U46" s="123">
        <f t="shared" ca="1" si="18"/>
        <v>0</v>
      </c>
      <c r="V46" s="123">
        <f t="shared" ca="1" si="18"/>
        <v>0</v>
      </c>
      <c r="W46" s="123">
        <f t="shared" ca="1" si="18"/>
        <v>0</v>
      </c>
      <c r="X46" s="123">
        <f t="shared" ca="1" si="18"/>
        <v>0</v>
      </c>
      <c r="Y46" s="123">
        <f t="shared" ca="1" si="18"/>
        <v>0</v>
      </c>
      <c r="Z46" s="123">
        <f t="shared" ca="1" si="18"/>
        <v>0</v>
      </c>
      <c r="AA46" s="123">
        <f t="shared" ca="1" si="18"/>
        <v>0</v>
      </c>
      <c r="AB46" s="123">
        <f t="shared" ca="1" si="18"/>
        <v>0</v>
      </c>
      <c r="AC46" s="123">
        <f t="shared" ca="1" si="18"/>
        <v>0</v>
      </c>
      <c r="AD46" s="123">
        <f t="shared" ca="1" si="18"/>
        <v>0</v>
      </c>
      <c r="AE46" s="123">
        <f t="shared" ca="1" si="18"/>
        <v>0</v>
      </c>
      <c r="AF46" s="123">
        <f t="shared" ca="1" si="18"/>
        <v>0</v>
      </c>
      <c r="AG46" s="123">
        <f t="shared" ca="1" si="18"/>
        <v>0</v>
      </c>
      <c r="AH46" s="123">
        <f t="shared" ca="1" si="18"/>
        <v>0</v>
      </c>
      <c r="AI46" s="123">
        <f t="shared" ca="1" si="18"/>
        <v>0</v>
      </c>
      <c r="AJ46" s="123">
        <f t="shared" ca="1" si="18"/>
        <v>0</v>
      </c>
      <c r="AK46" s="123">
        <f t="shared" ca="1" si="18"/>
        <v>0</v>
      </c>
      <c r="AL46" s="123">
        <f t="shared" ca="1" si="18"/>
        <v>0</v>
      </c>
      <c r="AM46" s="123">
        <f t="shared" ca="1" si="18"/>
        <v>0</v>
      </c>
      <c r="AN46" s="123">
        <f t="shared" ca="1" si="18"/>
        <v>0</v>
      </c>
      <c r="AO46" s="123">
        <f t="shared" ca="1" si="18"/>
        <v>0</v>
      </c>
      <c r="AP46" s="123">
        <f t="shared" ca="1" si="18"/>
        <v>0</v>
      </c>
      <c r="AQ46" s="123">
        <f t="shared" ca="1" si="18"/>
        <v>0</v>
      </c>
      <c r="AR46" s="123">
        <f t="shared" ca="1" si="18"/>
        <v>0</v>
      </c>
      <c r="AS46" s="123">
        <f t="shared" ca="1" si="18"/>
        <v>0</v>
      </c>
      <c r="AT46" s="123">
        <f t="shared" ca="1" si="18"/>
        <v>0</v>
      </c>
      <c r="AU46" s="123">
        <f t="shared" ca="1" si="18"/>
        <v>0</v>
      </c>
      <c r="AV46" s="123">
        <f t="shared" ca="1" si="18"/>
        <v>0</v>
      </c>
      <c r="AW46" s="123">
        <f t="shared" ca="1" si="18"/>
        <v>0</v>
      </c>
      <c r="AX46" s="123">
        <f t="shared" ca="1" si="18"/>
        <v>0</v>
      </c>
      <c r="AY46" s="123">
        <f t="shared" ca="1" si="18"/>
        <v>0</v>
      </c>
      <c r="AZ46" s="123">
        <f t="shared" ca="1" si="18"/>
        <v>0</v>
      </c>
      <c r="BA46" s="123">
        <f t="shared" ca="1" si="18"/>
        <v>0</v>
      </c>
      <c r="BB46" s="123">
        <f t="shared" ca="1" si="18"/>
        <v>0</v>
      </c>
      <c r="BC46" s="123">
        <f t="shared" ca="1" si="18"/>
        <v>0</v>
      </c>
      <c r="BD46" s="123">
        <f t="shared" ca="1" si="18"/>
        <v>0</v>
      </c>
      <c r="BE46" s="123">
        <f t="shared" ca="1" si="18"/>
        <v>0</v>
      </c>
      <c r="BF46" s="123">
        <f t="shared" ca="1" si="18"/>
        <v>0</v>
      </c>
      <c r="BG46" s="123">
        <f t="shared" ca="1" si="18"/>
        <v>0</v>
      </c>
      <c r="BH46" s="123">
        <f t="shared" ca="1" si="18"/>
        <v>0</v>
      </c>
      <c r="BI46" s="123">
        <f t="shared" ca="1" si="18"/>
        <v>0</v>
      </c>
      <c r="BJ46" s="123">
        <f t="shared" ca="1" si="18"/>
        <v>0</v>
      </c>
      <c r="BK46" s="123">
        <f t="shared" ca="1" si="18"/>
        <v>0</v>
      </c>
      <c r="BL46" s="123">
        <f t="shared" ca="1" si="18"/>
        <v>0</v>
      </c>
      <c r="BM46" s="123">
        <f t="shared" ca="1" si="18"/>
        <v>0</v>
      </c>
      <c r="BN46" s="123">
        <f t="shared" ca="1" si="18"/>
        <v>0</v>
      </c>
      <c r="BO46" s="123">
        <f t="shared" ca="1" si="18"/>
        <v>0</v>
      </c>
      <c r="BP46" s="123">
        <f t="shared" ca="1" si="18"/>
        <v>0</v>
      </c>
      <c r="BQ46" s="123">
        <f t="shared" ca="1" si="18"/>
        <v>0</v>
      </c>
      <c r="BR46" s="123">
        <f t="shared" ca="1" si="18"/>
        <v>0</v>
      </c>
      <c r="BS46" s="123">
        <f t="shared" ca="1" si="18"/>
        <v>0</v>
      </c>
      <c r="BT46" s="123">
        <f t="shared" ca="1" si="18"/>
        <v>0</v>
      </c>
      <c r="BU46" s="123">
        <f t="shared" ref="BU46:BV46" ca="1" si="19">BU41+BU32</f>
        <v>0</v>
      </c>
      <c r="BV46" s="123">
        <f t="shared" ca="1" si="19"/>
        <v>0</v>
      </c>
    </row>
    <row r="47" spans="1:74">
      <c r="A47" s="214" t="s">
        <v>4819</v>
      </c>
      <c r="B47" s="29" t="s">
        <v>4589</v>
      </c>
      <c r="H47" s="153"/>
      <c r="I47" s="125">
        <f ca="1">$I$27</f>
        <v>0</v>
      </c>
      <c r="J47" s="125">
        <f ca="1">I47</f>
        <v>0</v>
      </c>
      <c r="K47" s="125">
        <f t="shared" ref="K47:BV47" ca="1" si="20">J47</f>
        <v>0</v>
      </c>
      <c r="L47" s="125">
        <f t="shared" ca="1" si="20"/>
        <v>0</v>
      </c>
      <c r="M47" s="125">
        <f t="shared" ca="1" si="20"/>
        <v>0</v>
      </c>
      <c r="N47" s="125">
        <f t="shared" ca="1" si="20"/>
        <v>0</v>
      </c>
      <c r="O47" s="125">
        <f t="shared" ca="1" si="20"/>
        <v>0</v>
      </c>
      <c r="P47" s="125">
        <f t="shared" ca="1" si="20"/>
        <v>0</v>
      </c>
      <c r="Q47" s="125">
        <f t="shared" ca="1" si="20"/>
        <v>0</v>
      </c>
      <c r="R47" s="125">
        <f t="shared" ca="1" si="20"/>
        <v>0</v>
      </c>
      <c r="S47" s="125">
        <f t="shared" ca="1" si="20"/>
        <v>0</v>
      </c>
      <c r="T47" s="125">
        <f t="shared" ca="1" si="20"/>
        <v>0</v>
      </c>
      <c r="U47" s="125">
        <f t="shared" ca="1" si="20"/>
        <v>0</v>
      </c>
      <c r="V47" s="125">
        <f t="shared" ca="1" si="20"/>
        <v>0</v>
      </c>
      <c r="W47" s="125">
        <f t="shared" ca="1" si="20"/>
        <v>0</v>
      </c>
      <c r="X47" s="125">
        <f t="shared" ca="1" si="20"/>
        <v>0</v>
      </c>
      <c r="Y47" s="125">
        <f t="shared" ca="1" si="20"/>
        <v>0</v>
      </c>
      <c r="Z47" s="125">
        <f t="shared" ca="1" si="20"/>
        <v>0</v>
      </c>
      <c r="AA47" s="125">
        <f t="shared" ca="1" si="20"/>
        <v>0</v>
      </c>
      <c r="AB47" s="125">
        <f t="shared" ca="1" si="20"/>
        <v>0</v>
      </c>
      <c r="AC47" s="125">
        <f t="shared" ca="1" si="20"/>
        <v>0</v>
      </c>
      <c r="AD47" s="125">
        <f t="shared" ca="1" si="20"/>
        <v>0</v>
      </c>
      <c r="AE47" s="125">
        <f t="shared" ca="1" si="20"/>
        <v>0</v>
      </c>
      <c r="AF47" s="125">
        <f t="shared" ca="1" si="20"/>
        <v>0</v>
      </c>
      <c r="AG47" s="125">
        <f t="shared" ca="1" si="20"/>
        <v>0</v>
      </c>
      <c r="AH47" s="125">
        <f t="shared" ca="1" si="20"/>
        <v>0</v>
      </c>
      <c r="AI47" s="125">
        <f t="shared" ca="1" si="20"/>
        <v>0</v>
      </c>
      <c r="AJ47" s="125">
        <f t="shared" ca="1" si="20"/>
        <v>0</v>
      </c>
      <c r="AK47" s="125">
        <f t="shared" ca="1" si="20"/>
        <v>0</v>
      </c>
      <c r="AL47" s="125">
        <f t="shared" ca="1" si="20"/>
        <v>0</v>
      </c>
      <c r="AM47" s="125">
        <f t="shared" ca="1" si="20"/>
        <v>0</v>
      </c>
      <c r="AN47" s="125">
        <f t="shared" ca="1" si="20"/>
        <v>0</v>
      </c>
      <c r="AO47" s="125">
        <f t="shared" ca="1" si="20"/>
        <v>0</v>
      </c>
      <c r="AP47" s="125">
        <f t="shared" ca="1" si="20"/>
        <v>0</v>
      </c>
      <c r="AQ47" s="125">
        <f t="shared" ca="1" si="20"/>
        <v>0</v>
      </c>
      <c r="AR47" s="125">
        <f t="shared" ca="1" si="20"/>
        <v>0</v>
      </c>
      <c r="AS47" s="125">
        <f t="shared" ca="1" si="20"/>
        <v>0</v>
      </c>
      <c r="AT47" s="125">
        <f t="shared" ca="1" si="20"/>
        <v>0</v>
      </c>
      <c r="AU47" s="125">
        <f t="shared" ca="1" si="20"/>
        <v>0</v>
      </c>
      <c r="AV47" s="125">
        <f t="shared" ca="1" si="20"/>
        <v>0</v>
      </c>
      <c r="AW47" s="125">
        <f t="shared" ca="1" si="20"/>
        <v>0</v>
      </c>
      <c r="AX47" s="125">
        <f t="shared" ca="1" si="20"/>
        <v>0</v>
      </c>
      <c r="AY47" s="125">
        <f t="shared" ca="1" si="20"/>
        <v>0</v>
      </c>
      <c r="AZ47" s="125">
        <f t="shared" ca="1" si="20"/>
        <v>0</v>
      </c>
      <c r="BA47" s="125">
        <f t="shared" ca="1" si="20"/>
        <v>0</v>
      </c>
      <c r="BB47" s="125">
        <f t="shared" ca="1" si="20"/>
        <v>0</v>
      </c>
      <c r="BC47" s="125">
        <f t="shared" ca="1" si="20"/>
        <v>0</v>
      </c>
      <c r="BD47" s="125">
        <f t="shared" ca="1" si="20"/>
        <v>0</v>
      </c>
      <c r="BE47" s="125">
        <f t="shared" ca="1" si="20"/>
        <v>0</v>
      </c>
      <c r="BF47" s="125">
        <f t="shared" ca="1" si="20"/>
        <v>0</v>
      </c>
      <c r="BG47" s="125">
        <f t="shared" ca="1" si="20"/>
        <v>0</v>
      </c>
      <c r="BH47" s="125">
        <f t="shared" ca="1" si="20"/>
        <v>0</v>
      </c>
      <c r="BI47" s="125">
        <f t="shared" ca="1" si="20"/>
        <v>0</v>
      </c>
      <c r="BJ47" s="125">
        <f t="shared" ca="1" si="20"/>
        <v>0</v>
      </c>
      <c r="BK47" s="125">
        <f t="shared" ca="1" si="20"/>
        <v>0</v>
      </c>
      <c r="BL47" s="125">
        <f t="shared" ca="1" si="20"/>
        <v>0</v>
      </c>
      <c r="BM47" s="125">
        <f t="shared" ca="1" si="20"/>
        <v>0</v>
      </c>
      <c r="BN47" s="125">
        <f t="shared" ca="1" si="20"/>
        <v>0</v>
      </c>
      <c r="BO47" s="125">
        <f t="shared" ca="1" si="20"/>
        <v>0</v>
      </c>
      <c r="BP47" s="125">
        <f t="shared" ca="1" si="20"/>
        <v>0</v>
      </c>
      <c r="BQ47" s="125">
        <f t="shared" ca="1" si="20"/>
        <v>0</v>
      </c>
      <c r="BR47" s="125">
        <f t="shared" ca="1" si="20"/>
        <v>0</v>
      </c>
      <c r="BS47" s="125">
        <f t="shared" ca="1" si="20"/>
        <v>0</v>
      </c>
      <c r="BT47" s="125">
        <f t="shared" ca="1" si="20"/>
        <v>0</v>
      </c>
      <c r="BU47" s="125">
        <f t="shared" ca="1" si="20"/>
        <v>0</v>
      </c>
      <c r="BV47" s="125">
        <f t="shared" ca="1" si="20"/>
        <v>0</v>
      </c>
    </row>
    <row r="48" spans="1:74">
      <c r="A48" s="214" t="s">
        <v>4838</v>
      </c>
      <c r="B48" s="29" t="s">
        <v>4759</v>
      </c>
      <c r="H48" s="153"/>
      <c r="I48" s="129" t="e">
        <f ca="1">I46 * I$19 * I$47</f>
        <v>#N/A</v>
      </c>
      <c r="J48" s="129" t="e">
        <f t="shared" ref="J48:BU48" ca="1" si="21">J46 * J$19 * J$47</f>
        <v>#N/A</v>
      </c>
      <c r="K48" s="129" t="e">
        <f t="shared" ca="1" si="21"/>
        <v>#N/A</v>
      </c>
      <c r="L48" s="129" t="e">
        <f t="shared" ca="1" si="21"/>
        <v>#N/A</v>
      </c>
      <c r="M48" s="129" t="e">
        <f t="shared" ca="1" si="21"/>
        <v>#N/A</v>
      </c>
      <c r="N48" s="129" t="e">
        <f t="shared" ca="1" si="21"/>
        <v>#N/A</v>
      </c>
      <c r="O48" s="129" t="e">
        <f t="shared" ca="1" si="21"/>
        <v>#N/A</v>
      </c>
      <c r="P48" s="129" t="e">
        <f t="shared" ca="1" si="21"/>
        <v>#N/A</v>
      </c>
      <c r="Q48" s="129" t="e">
        <f t="shared" ca="1" si="21"/>
        <v>#N/A</v>
      </c>
      <c r="R48" s="129" t="e">
        <f t="shared" ca="1" si="21"/>
        <v>#N/A</v>
      </c>
      <c r="S48" s="129" t="e">
        <f t="shared" ca="1" si="21"/>
        <v>#N/A</v>
      </c>
      <c r="T48" s="129" t="e">
        <f t="shared" ca="1" si="21"/>
        <v>#N/A</v>
      </c>
      <c r="U48" s="129" t="e">
        <f t="shared" ca="1" si="21"/>
        <v>#N/A</v>
      </c>
      <c r="V48" s="129" t="e">
        <f t="shared" ca="1" si="21"/>
        <v>#N/A</v>
      </c>
      <c r="W48" s="129" t="e">
        <f t="shared" ca="1" si="21"/>
        <v>#N/A</v>
      </c>
      <c r="X48" s="129" t="e">
        <f t="shared" ca="1" si="21"/>
        <v>#N/A</v>
      </c>
      <c r="Y48" s="129" t="e">
        <f t="shared" ca="1" si="21"/>
        <v>#N/A</v>
      </c>
      <c r="Z48" s="129" t="e">
        <f t="shared" ca="1" si="21"/>
        <v>#N/A</v>
      </c>
      <c r="AA48" s="129" t="e">
        <f t="shared" ca="1" si="21"/>
        <v>#N/A</v>
      </c>
      <c r="AB48" s="129" t="e">
        <f t="shared" ca="1" si="21"/>
        <v>#N/A</v>
      </c>
      <c r="AC48" s="129" t="e">
        <f t="shared" ca="1" si="21"/>
        <v>#N/A</v>
      </c>
      <c r="AD48" s="129" t="e">
        <f t="shared" ca="1" si="21"/>
        <v>#N/A</v>
      </c>
      <c r="AE48" s="129" t="e">
        <f t="shared" ca="1" si="21"/>
        <v>#N/A</v>
      </c>
      <c r="AF48" s="129" t="e">
        <f t="shared" ca="1" si="21"/>
        <v>#N/A</v>
      </c>
      <c r="AG48" s="129" t="e">
        <f t="shared" ca="1" si="21"/>
        <v>#N/A</v>
      </c>
      <c r="AH48" s="129" t="e">
        <f t="shared" ca="1" si="21"/>
        <v>#N/A</v>
      </c>
      <c r="AI48" s="129" t="e">
        <f t="shared" ca="1" si="21"/>
        <v>#N/A</v>
      </c>
      <c r="AJ48" s="129" t="e">
        <f t="shared" ca="1" si="21"/>
        <v>#N/A</v>
      </c>
      <c r="AK48" s="129" t="e">
        <f t="shared" ca="1" si="21"/>
        <v>#N/A</v>
      </c>
      <c r="AL48" s="129" t="e">
        <f t="shared" ca="1" si="21"/>
        <v>#N/A</v>
      </c>
      <c r="AM48" s="129" t="e">
        <f t="shared" ca="1" si="21"/>
        <v>#N/A</v>
      </c>
      <c r="AN48" s="129" t="e">
        <f t="shared" ca="1" si="21"/>
        <v>#N/A</v>
      </c>
      <c r="AO48" s="129" t="e">
        <f t="shared" ca="1" si="21"/>
        <v>#N/A</v>
      </c>
      <c r="AP48" s="129" t="e">
        <f t="shared" ca="1" si="21"/>
        <v>#N/A</v>
      </c>
      <c r="AQ48" s="129" t="e">
        <f t="shared" ca="1" si="21"/>
        <v>#N/A</v>
      </c>
      <c r="AR48" s="129" t="e">
        <f t="shared" ca="1" si="21"/>
        <v>#N/A</v>
      </c>
      <c r="AS48" s="129" t="e">
        <f t="shared" ca="1" si="21"/>
        <v>#N/A</v>
      </c>
      <c r="AT48" s="129" t="e">
        <f t="shared" ca="1" si="21"/>
        <v>#N/A</v>
      </c>
      <c r="AU48" s="129" t="e">
        <f t="shared" ca="1" si="21"/>
        <v>#N/A</v>
      </c>
      <c r="AV48" s="129" t="e">
        <f t="shared" ca="1" si="21"/>
        <v>#N/A</v>
      </c>
      <c r="AW48" s="129" t="e">
        <f t="shared" ca="1" si="21"/>
        <v>#N/A</v>
      </c>
      <c r="AX48" s="129" t="e">
        <f t="shared" ca="1" si="21"/>
        <v>#N/A</v>
      </c>
      <c r="AY48" s="129" t="e">
        <f t="shared" ca="1" si="21"/>
        <v>#N/A</v>
      </c>
      <c r="AZ48" s="129" t="e">
        <f t="shared" ca="1" si="21"/>
        <v>#N/A</v>
      </c>
      <c r="BA48" s="129" t="e">
        <f t="shared" ca="1" si="21"/>
        <v>#N/A</v>
      </c>
      <c r="BB48" s="129" t="e">
        <f t="shared" ca="1" si="21"/>
        <v>#N/A</v>
      </c>
      <c r="BC48" s="129" t="e">
        <f t="shared" ca="1" si="21"/>
        <v>#N/A</v>
      </c>
      <c r="BD48" s="129" t="e">
        <f t="shared" ca="1" si="21"/>
        <v>#N/A</v>
      </c>
      <c r="BE48" s="129" t="e">
        <f t="shared" ca="1" si="21"/>
        <v>#N/A</v>
      </c>
      <c r="BF48" s="129" t="e">
        <f t="shared" ca="1" si="21"/>
        <v>#N/A</v>
      </c>
      <c r="BG48" s="129" t="e">
        <f t="shared" ca="1" si="21"/>
        <v>#N/A</v>
      </c>
      <c r="BH48" s="129" t="e">
        <f t="shared" ca="1" si="21"/>
        <v>#N/A</v>
      </c>
      <c r="BI48" s="129" t="e">
        <f t="shared" ca="1" si="21"/>
        <v>#N/A</v>
      </c>
      <c r="BJ48" s="129" t="e">
        <f t="shared" ca="1" si="21"/>
        <v>#N/A</v>
      </c>
      <c r="BK48" s="129" t="e">
        <f t="shared" ca="1" si="21"/>
        <v>#N/A</v>
      </c>
      <c r="BL48" s="129" t="e">
        <f t="shared" ca="1" si="21"/>
        <v>#N/A</v>
      </c>
      <c r="BM48" s="129" t="e">
        <f t="shared" ca="1" si="21"/>
        <v>#N/A</v>
      </c>
      <c r="BN48" s="129" t="e">
        <f t="shared" ca="1" si="21"/>
        <v>#N/A</v>
      </c>
      <c r="BO48" s="129" t="e">
        <f t="shared" ca="1" si="21"/>
        <v>#N/A</v>
      </c>
      <c r="BP48" s="129" t="e">
        <f t="shared" ca="1" si="21"/>
        <v>#N/A</v>
      </c>
      <c r="BQ48" s="129" t="e">
        <f t="shared" ca="1" si="21"/>
        <v>#N/A</v>
      </c>
      <c r="BR48" s="129" t="e">
        <f t="shared" ca="1" si="21"/>
        <v>#N/A</v>
      </c>
      <c r="BS48" s="129" t="e">
        <f t="shared" ca="1" si="21"/>
        <v>#N/A</v>
      </c>
      <c r="BT48" s="129" t="e">
        <f t="shared" ca="1" si="21"/>
        <v>#N/A</v>
      </c>
      <c r="BU48" s="129" t="e">
        <f t="shared" ca="1" si="21"/>
        <v>#N/A</v>
      </c>
      <c r="BV48" s="129" t="e">
        <f t="shared" ref="BV48" ca="1" si="22">BV46 * BV$19 * BV$47</f>
        <v>#N/A</v>
      </c>
    </row>
    <row r="49" spans="1:74">
      <c r="A49" s="214" t="s">
        <v>4820</v>
      </c>
      <c r="B49" s="29" t="s">
        <v>3</v>
      </c>
      <c r="H49" s="153"/>
      <c r="I49" s="121" t="e">
        <f ca="1">IF(I48&gt;0, 1, 0)</f>
        <v>#N/A</v>
      </c>
      <c r="J49" s="121" t="e">
        <f t="shared" ref="J49:BU49" ca="1" si="23">IF(J48&gt;0, 1, 0)</f>
        <v>#N/A</v>
      </c>
      <c r="K49" s="121" t="e">
        <f t="shared" ca="1" si="23"/>
        <v>#N/A</v>
      </c>
      <c r="L49" s="121" t="e">
        <f t="shared" ca="1" si="23"/>
        <v>#N/A</v>
      </c>
      <c r="M49" s="121" t="e">
        <f t="shared" ca="1" si="23"/>
        <v>#N/A</v>
      </c>
      <c r="N49" s="121" t="e">
        <f t="shared" ca="1" si="23"/>
        <v>#N/A</v>
      </c>
      <c r="O49" s="121" t="e">
        <f t="shared" ca="1" si="23"/>
        <v>#N/A</v>
      </c>
      <c r="P49" s="121" t="e">
        <f t="shared" ca="1" si="23"/>
        <v>#N/A</v>
      </c>
      <c r="Q49" s="121" t="e">
        <f t="shared" ca="1" si="23"/>
        <v>#N/A</v>
      </c>
      <c r="R49" s="121" t="e">
        <f t="shared" ca="1" si="23"/>
        <v>#N/A</v>
      </c>
      <c r="S49" s="121" t="e">
        <f t="shared" ca="1" si="23"/>
        <v>#N/A</v>
      </c>
      <c r="T49" s="121" t="e">
        <f t="shared" ca="1" si="23"/>
        <v>#N/A</v>
      </c>
      <c r="U49" s="121" t="e">
        <f t="shared" ca="1" si="23"/>
        <v>#N/A</v>
      </c>
      <c r="V49" s="121" t="e">
        <f t="shared" ca="1" si="23"/>
        <v>#N/A</v>
      </c>
      <c r="W49" s="121" t="e">
        <f t="shared" ca="1" si="23"/>
        <v>#N/A</v>
      </c>
      <c r="X49" s="121" t="e">
        <f t="shared" ca="1" si="23"/>
        <v>#N/A</v>
      </c>
      <c r="Y49" s="121" t="e">
        <f t="shared" ca="1" si="23"/>
        <v>#N/A</v>
      </c>
      <c r="Z49" s="121" t="e">
        <f t="shared" ca="1" si="23"/>
        <v>#N/A</v>
      </c>
      <c r="AA49" s="121" t="e">
        <f t="shared" ca="1" si="23"/>
        <v>#N/A</v>
      </c>
      <c r="AB49" s="121" t="e">
        <f t="shared" ca="1" si="23"/>
        <v>#N/A</v>
      </c>
      <c r="AC49" s="121" t="e">
        <f t="shared" ca="1" si="23"/>
        <v>#N/A</v>
      </c>
      <c r="AD49" s="121" t="e">
        <f t="shared" ca="1" si="23"/>
        <v>#N/A</v>
      </c>
      <c r="AE49" s="121" t="e">
        <f t="shared" ca="1" si="23"/>
        <v>#N/A</v>
      </c>
      <c r="AF49" s="121" t="e">
        <f t="shared" ca="1" si="23"/>
        <v>#N/A</v>
      </c>
      <c r="AG49" s="121" t="e">
        <f t="shared" ca="1" si="23"/>
        <v>#N/A</v>
      </c>
      <c r="AH49" s="121" t="e">
        <f t="shared" ca="1" si="23"/>
        <v>#N/A</v>
      </c>
      <c r="AI49" s="121" t="e">
        <f t="shared" ca="1" si="23"/>
        <v>#N/A</v>
      </c>
      <c r="AJ49" s="121" t="e">
        <f t="shared" ca="1" si="23"/>
        <v>#N/A</v>
      </c>
      <c r="AK49" s="121" t="e">
        <f t="shared" ca="1" si="23"/>
        <v>#N/A</v>
      </c>
      <c r="AL49" s="121" t="e">
        <f t="shared" ca="1" si="23"/>
        <v>#N/A</v>
      </c>
      <c r="AM49" s="121" t="e">
        <f t="shared" ca="1" si="23"/>
        <v>#N/A</v>
      </c>
      <c r="AN49" s="121" t="e">
        <f t="shared" ca="1" si="23"/>
        <v>#N/A</v>
      </c>
      <c r="AO49" s="121" t="e">
        <f t="shared" ca="1" si="23"/>
        <v>#N/A</v>
      </c>
      <c r="AP49" s="121" t="e">
        <f t="shared" ca="1" si="23"/>
        <v>#N/A</v>
      </c>
      <c r="AQ49" s="121" t="e">
        <f t="shared" ca="1" si="23"/>
        <v>#N/A</v>
      </c>
      <c r="AR49" s="121" t="e">
        <f t="shared" ca="1" si="23"/>
        <v>#N/A</v>
      </c>
      <c r="AS49" s="121" t="e">
        <f t="shared" ca="1" si="23"/>
        <v>#N/A</v>
      </c>
      <c r="AT49" s="121" t="e">
        <f t="shared" ca="1" si="23"/>
        <v>#N/A</v>
      </c>
      <c r="AU49" s="121" t="e">
        <f t="shared" ca="1" si="23"/>
        <v>#N/A</v>
      </c>
      <c r="AV49" s="121" t="e">
        <f t="shared" ca="1" si="23"/>
        <v>#N/A</v>
      </c>
      <c r="AW49" s="121" t="e">
        <f t="shared" ca="1" si="23"/>
        <v>#N/A</v>
      </c>
      <c r="AX49" s="121" t="e">
        <f t="shared" ca="1" si="23"/>
        <v>#N/A</v>
      </c>
      <c r="AY49" s="121" t="e">
        <f t="shared" ca="1" si="23"/>
        <v>#N/A</v>
      </c>
      <c r="AZ49" s="121" t="e">
        <f t="shared" ca="1" si="23"/>
        <v>#N/A</v>
      </c>
      <c r="BA49" s="121" t="e">
        <f t="shared" ca="1" si="23"/>
        <v>#N/A</v>
      </c>
      <c r="BB49" s="121" t="e">
        <f t="shared" ca="1" si="23"/>
        <v>#N/A</v>
      </c>
      <c r="BC49" s="121" t="e">
        <f t="shared" ca="1" si="23"/>
        <v>#N/A</v>
      </c>
      <c r="BD49" s="121" t="e">
        <f t="shared" ca="1" si="23"/>
        <v>#N/A</v>
      </c>
      <c r="BE49" s="121" t="e">
        <f t="shared" ca="1" si="23"/>
        <v>#N/A</v>
      </c>
      <c r="BF49" s="121" t="e">
        <f t="shared" ca="1" si="23"/>
        <v>#N/A</v>
      </c>
      <c r="BG49" s="121" t="e">
        <f t="shared" ca="1" si="23"/>
        <v>#N/A</v>
      </c>
      <c r="BH49" s="121" t="e">
        <f t="shared" ca="1" si="23"/>
        <v>#N/A</v>
      </c>
      <c r="BI49" s="121" t="e">
        <f t="shared" ca="1" si="23"/>
        <v>#N/A</v>
      </c>
      <c r="BJ49" s="121" t="e">
        <f t="shared" ca="1" si="23"/>
        <v>#N/A</v>
      </c>
      <c r="BK49" s="121" t="e">
        <f t="shared" ca="1" si="23"/>
        <v>#N/A</v>
      </c>
      <c r="BL49" s="121" t="e">
        <f t="shared" ca="1" si="23"/>
        <v>#N/A</v>
      </c>
      <c r="BM49" s="121" t="e">
        <f t="shared" ca="1" si="23"/>
        <v>#N/A</v>
      </c>
      <c r="BN49" s="121" t="e">
        <f t="shared" ca="1" si="23"/>
        <v>#N/A</v>
      </c>
      <c r="BO49" s="121" t="e">
        <f t="shared" ca="1" si="23"/>
        <v>#N/A</v>
      </c>
      <c r="BP49" s="121" t="e">
        <f t="shared" ca="1" si="23"/>
        <v>#N/A</v>
      </c>
      <c r="BQ49" s="121" t="e">
        <f t="shared" ca="1" si="23"/>
        <v>#N/A</v>
      </c>
      <c r="BR49" s="121" t="e">
        <f t="shared" ca="1" si="23"/>
        <v>#N/A</v>
      </c>
      <c r="BS49" s="121" t="e">
        <f t="shared" ca="1" si="23"/>
        <v>#N/A</v>
      </c>
      <c r="BT49" s="121" t="e">
        <f t="shared" ca="1" si="23"/>
        <v>#N/A</v>
      </c>
      <c r="BU49" s="121" t="e">
        <f t="shared" ca="1" si="23"/>
        <v>#N/A</v>
      </c>
      <c r="BV49" s="121" t="e">
        <f t="shared" ref="BV49" ca="1" si="24">IF(BV48&gt;0, 1, 0)</f>
        <v>#N/A</v>
      </c>
    </row>
    <row r="50" spans="1:74">
      <c r="A50" s="156" t="s">
        <v>4808</v>
      </c>
      <c r="C50" s="146">
        <f ca="1">MATCH(_xlfn.MAXIFS($C$51:$C$53, $C$51:$C$53, "&lt;="&amp;$H$8), $C$51:$C$53, 0)</f>
        <v>2</v>
      </c>
      <c r="D50" s="133" t="s">
        <v>4784</v>
      </c>
      <c r="E50" s="133" t="s">
        <v>4781</v>
      </c>
      <c r="H50" s="146"/>
    </row>
    <row r="51" spans="1:74">
      <c r="A51" s="214" t="s">
        <v>4784</v>
      </c>
      <c r="B51" s="29" t="s">
        <v>3</v>
      </c>
      <c r="C51" s="51">
        <v>-50</v>
      </c>
      <c r="D51" s="51">
        <v>0.5</v>
      </c>
      <c r="E51" s="51">
        <v>0.25</v>
      </c>
      <c r="H51" s="200" cm="1">
        <f t="array" aca="1" ref="H51" ca="1">IF($H$5="A", INDEX($D$51:$D$53, $C$50), 0)</f>
        <v>0</v>
      </c>
    </row>
    <row r="52" spans="1:74">
      <c r="A52" s="214" t="s">
        <v>4816</v>
      </c>
      <c r="B52" s="29" t="s">
        <v>2</v>
      </c>
      <c r="C52" s="51">
        <v>0</v>
      </c>
      <c r="D52" s="51">
        <v>0.5</v>
      </c>
      <c r="E52" s="51">
        <v>0.125</v>
      </c>
      <c r="H52" s="196">
        <f ca="1">$H$51*$H$11/24</f>
        <v>0</v>
      </c>
    </row>
    <row r="53" spans="1:74">
      <c r="A53" s="214" t="s">
        <v>4817</v>
      </c>
      <c r="B53" s="29" t="s">
        <v>4759</v>
      </c>
      <c r="C53" s="51">
        <v>8</v>
      </c>
      <c r="D53" s="51">
        <v>0</v>
      </c>
      <c r="E53" s="51">
        <v>0</v>
      </c>
      <c r="H53" s="153"/>
      <c r="I53" s="126" t="e">
        <f ca="1">IF(I$48&gt;0, $H$52, 0)</f>
        <v>#N/A</v>
      </c>
      <c r="J53" s="126" t="e">
        <f t="shared" ref="J53:BU53" ca="1" si="25">IF(J48&gt;0, $H$52, 0)</f>
        <v>#N/A</v>
      </c>
      <c r="K53" s="126" t="e">
        <f t="shared" ca="1" si="25"/>
        <v>#N/A</v>
      </c>
      <c r="L53" s="126" t="e">
        <f t="shared" ca="1" si="25"/>
        <v>#N/A</v>
      </c>
      <c r="M53" s="126" t="e">
        <f t="shared" ca="1" si="25"/>
        <v>#N/A</v>
      </c>
      <c r="N53" s="126" t="e">
        <f t="shared" ca="1" si="25"/>
        <v>#N/A</v>
      </c>
      <c r="O53" s="126" t="e">
        <f t="shared" ca="1" si="25"/>
        <v>#N/A</v>
      </c>
      <c r="P53" s="126" t="e">
        <f t="shared" ca="1" si="25"/>
        <v>#N/A</v>
      </c>
      <c r="Q53" s="126" t="e">
        <f t="shared" ca="1" si="25"/>
        <v>#N/A</v>
      </c>
      <c r="R53" s="126" t="e">
        <f t="shared" ca="1" si="25"/>
        <v>#N/A</v>
      </c>
      <c r="S53" s="126" t="e">
        <f t="shared" ca="1" si="25"/>
        <v>#N/A</v>
      </c>
      <c r="T53" s="126" t="e">
        <f t="shared" ca="1" si="25"/>
        <v>#N/A</v>
      </c>
      <c r="U53" s="126" t="e">
        <f t="shared" ca="1" si="25"/>
        <v>#N/A</v>
      </c>
      <c r="V53" s="126" t="e">
        <f t="shared" ca="1" si="25"/>
        <v>#N/A</v>
      </c>
      <c r="W53" s="126" t="e">
        <f t="shared" ca="1" si="25"/>
        <v>#N/A</v>
      </c>
      <c r="X53" s="126" t="e">
        <f t="shared" ca="1" si="25"/>
        <v>#N/A</v>
      </c>
      <c r="Y53" s="126" t="e">
        <f t="shared" ca="1" si="25"/>
        <v>#N/A</v>
      </c>
      <c r="Z53" s="126" t="e">
        <f t="shared" ca="1" si="25"/>
        <v>#N/A</v>
      </c>
      <c r="AA53" s="126" t="e">
        <f t="shared" ca="1" si="25"/>
        <v>#N/A</v>
      </c>
      <c r="AB53" s="126" t="e">
        <f t="shared" ca="1" si="25"/>
        <v>#N/A</v>
      </c>
      <c r="AC53" s="126" t="e">
        <f t="shared" ca="1" si="25"/>
        <v>#N/A</v>
      </c>
      <c r="AD53" s="126" t="e">
        <f t="shared" ca="1" si="25"/>
        <v>#N/A</v>
      </c>
      <c r="AE53" s="126" t="e">
        <f t="shared" ca="1" si="25"/>
        <v>#N/A</v>
      </c>
      <c r="AF53" s="126" t="e">
        <f t="shared" ca="1" si="25"/>
        <v>#N/A</v>
      </c>
      <c r="AG53" s="126" t="e">
        <f t="shared" ca="1" si="25"/>
        <v>#N/A</v>
      </c>
      <c r="AH53" s="126" t="e">
        <f t="shared" ca="1" si="25"/>
        <v>#N/A</v>
      </c>
      <c r="AI53" s="126" t="e">
        <f t="shared" ca="1" si="25"/>
        <v>#N/A</v>
      </c>
      <c r="AJ53" s="126" t="e">
        <f t="shared" ca="1" si="25"/>
        <v>#N/A</v>
      </c>
      <c r="AK53" s="126" t="e">
        <f t="shared" ca="1" si="25"/>
        <v>#N/A</v>
      </c>
      <c r="AL53" s="126" t="e">
        <f t="shared" ca="1" si="25"/>
        <v>#N/A</v>
      </c>
      <c r="AM53" s="126" t="e">
        <f t="shared" ca="1" si="25"/>
        <v>#N/A</v>
      </c>
      <c r="AN53" s="126" t="e">
        <f t="shared" ca="1" si="25"/>
        <v>#N/A</v>
      </c>
      <c r="AO53" s="126" t="e">
        <f t="shared" ca="1" si="25"/>
        <v>#N/A</v>
      </c>
      <c r="AP53" s="126" t="e">
        <f t="shared" ca="1" si="25"/>
        <v>#N/A</v>
      </c>
      <c r="AQ53" s="126" t="e">
        <f t="shared" ca="1" si="25"/>
        <v>#N/A</v>
      </c>
      <c r="AR53" s="126" t="e">
        <f t="shared" ca="1" si="25"/>
        <v>#N/A</v>
      </c>
      <c r="AS53" s="126" t="e">
        <f t="shared" ca="1" si="25"/>
        <v>#N/A</v>
      </c>
      <c r="AT53" s="126" t="e">
        <f t="shared" ca="1" si="25"/>
        <v>#N/A</v>
      </c>
      <c r="AU53" s="126" t="e">
        <f t="shared" ca="1" si="25"/>
        <v>#N/A</v>
      </c>
      <c r="AV53" s="126" t="e">
        <f t="shared" ca="1" si="25"/>
        <v>#N/A</v>
      </c>
      <c r="AW53" s="126" t="e">
        <f t="shared" ca="1" si="25"/>
        <v>#N/A</v>
      </c>
      <c r="AX53" s="126" t="e">
        <f t="shared" ca="1" si="25"/>
        <v>#N/A</v>
      </c>
      <c r="AY53" s="126" t="e">
        <f t="shared" ca="1" si="25"/>
        <v>#N/A</v>
      </c>
      <c r="AZ53" s="126" t="e">
        <f t="shared" ca="1" si="25"/>
        <v>#N/A</v>
      </c>
      <c r="BA53" s="126" t="e">
        <f t="shared" ca="1" si="25"/>
        <v>#N/A</v>
      </c>
      <c r="BB53" s="126" t="e">
        <f t="shared" ca="1" si="25"/>
        <v>#N/A</v>
      </c>
      <c r="BC53" s="126" t="e">
        <f t="shared" ca="1" si="25"/>
        <v>#N/A</v>
      </c>
      <c r="BD53" s="126" t="e">
        <f t="shared" ca="1" si="25"/>
        <v>#N/A</v>
      </c>
      <c r="BE53" s="126" t="e">
        <f t="shared" ca="1" si="25"/>
        <v>#N/A</v>
      </c>
      <c r="BF53" s="126" t="e">
        <f t="shared" ca="1" si="25"/>
        <v>#N/A</v>
      </c>
      <c r="BG53" s="126" t="e">
        <f t="shared" ca="1" si="25"/>
        <v>#N/A</v>
      </c>
      <c r="BH53" s="126" t="e">
        <f t="shared" ca="1" si="25"/>
        <v>#N/A</v>
      </c>
      <c r="BI53" s="126" t="e">
        <f t="shared" ca="1" si="25"/>
        <v>#N/A</v>
      </c>
      <c r="BJ53" s="126" t="e">
        <f t="shared" ca="1" si="25"/>
        <v>#N/A</v>
      </c>
      <c r="BK53" s="126" t="e">
        <f t="shared" ca="1" si="25"/>
        <v>#N/A</v>
      </c>
      <c r="BL53" s="126" t="e">
        <f t="shared" ca="1" si="25"/>
        <v>#N/A</v>
      </c>
      <c r="BM53" s="126" t="e">
        <f t="shared" ca="1" si="25"/>
        <v>#N/A</v>
      </c>
      <c r="BN53" s="126" t="e">
        <f t="shared" ca="1" si="25"/>
        <v>#N/A</v>
      </c>
      <c r="BO53" s="126" t="e">
        <f t="shared" ca="1" si="25"/>
        <v>#N/A</v>
      </c>
      <c r="BP53" s="126" t="e">
        <f t="shared" ca="1" si="25"/>
        <v>#N/A</v>
      </c>
      <c r="BQ53" s="126" t="e">
        <f t="shared" ca="1" si="25"/>
        <v>#N/A</v>
      </c>
      <c r="BR53" s="126" t="e">
        <f t="shared" ca="1" si="25"/>
        <v>#N/A</v>
      </c>
      <c r="BS53" s="126" t="e">
        <f t="shared" ca="1" si="25"/>
        <v>#N/A</v>
      </c>
      <c r="BT53" s="126" t="e">
        <f t="shared" ca="1" si="25"/>
        <v>#N/A</v>
      </c>
      <c r="BU53" s="126" t="e">
        <f t="shared" ca="1" si="25"/>
        <v>#N/A</v>
      </c>
      <c r="BV53" s="126" t="e">
        <f t="shared" ref="BV53" ca="1" si="26">IF(BV48&gt;0, $H$52, 0)</f>
        <v>#N/A</v>
      </c>
    </row>
    <row r="54" spans="1:74">
      <c r="A54" s="214" t="s">
        <v>4955</v>
      </c>
      <c r="B54" s="29" t="s">
        <v>4759</v>
      </c>
      <c r="D54" s="145"/>
      <c r="H54" s="153"/>
      <c r="I54" s="129" t="e">
        <f ca="1">I53 * I$19</f>
        <v>#N/A</v>
      </c>
      <c r="J54" s="129" t="e">
        <f t="shared" ref="J54:BU54" ca="1" si="27">J53 * J$19</f>
        <v>#N/A</v>
      </c>
      <c r="K54" s="129" t="e">
        <f t="shared" ca="1" si="27"/>
        <v>#N/A</v>
      </c>
      <c r="L54" s="129" t="e">
        <f t="shared" ca="1" si="27"/>
        <v>#N/A</v>
      </c>
      <c r="M54" s="129" t="e">
        <f t="shared" ca="1" si="27"/>
        <v>#N/A</v>
      </c>
      <c r="N54" s="129" t="e">
        <f t="shared" ca="1" si="27"/>
        <v>#N/A</v>
      </c>
      <c r="O54" s="129" t="e">
        <f t="shared" ca="1" si="27"/>
        <v>#N/A</v>
      </c>
      <c r="P54" s="129" t="e">
        <f t="shared" ca="1" si="27"/>
        <v>#N/A</v>
      </c>
      <c r="Q54" s="129" t="e">
        <f t="shared" ca="1" si="27"/>
        <v>#N/A</v>
      </c>
      <c r="R54" s="129" t="e">
        <f t="shared" ca="1" si="27"/>
        <v>#N/A</v>
      </c>
      <c r="S54" s="129" t="e">
        <f t="shared" ca="1" si="27"/>
        <v>#N/A</v>
      </c>
      <c r="T54" s="129" t="e">
        <f t="shared" ca="1" si="27"/>
        <v>#N/A</v>
      </c>
      <c r="U54" s="129" t="e">
        <f t="shared" ca="1" si="27"/>
        <v>#N/A</v>
      </c>
      <c r="V54" s="129" t="e">
        <f t="shared" ca="1" si="27"/>
        <v>#N/A</v>
      </c>
      <c r="W54" s="129" t="e">
        <f t="shared" ca="1" si="27"/>
        <v>#N/A</v>
      </c>
      <c r="X54" s="129" t="e">
        <f t="shared" ca="1" si="27"/>
        <v>#N/A</v>
      </c>
      <c r="Y54" s="129" t="e">
        <f t="shared" ca="1" si="27"/>
        <v>#N/A</v>
      </c>
      <c r="Z54" s="129" t="e">
        <f t="shared" ca="1" si="27"/>
        <v>#N/A</v>
      </c>
      <c r="AA54" s="129" t="e">
        <f t="shared" ca="1" si="27"/>
        <v>#N/A</v>
      </c>
      <c r="AB54" s="129" t="e">
        <f t="shared" ca="1" si="27"/>
        <v>#N/A</v>
      </c>
      <c r="AC54" s="129" t="e">
        <f t="shared" ca="1" si="27"/>
        <v>#N/A</v>
      </c>
      <c r="AD54" s="129" t="e">
        <f t="shared" ca="1" si="27"/>
        <v>#N/A</v>
      </c>
      <c r="AE54" s="129" t="e">
        <f t="shared" ca="1" si="27"/>
        <v>#N/A</v>
      </c>
      <c r="AF54" s="129" t="e">
        <f t="shared" ca="1" si="27"/>
        <v>#N/A</v>
      </c>
      <c r="AG54" s="129" t="e">
        <f t="shared" ca="1" si="27"/>
        <v>#N/A</v>
      </c>
      <c r="AH54" s="129" t="e">
        <f t="shared" ca="1" si="27"/>
        <v>#N/A</v>
      </c>
      <c r="AI54" s="129" t="e">
        <f t="shared" ca="1" si="27"/>
        <v>#N/A</v>
      </c>
      <c r="AJ54" s="129" t="e">
        <f t="shared" ca="1" si="27"/>
        <v>#N/A</v>
      </c>
      <c r="AK54" s="129" t="e">
        <f t="shared" ca="1" si="27"/>
        <v>#N/A</v>
      </c>
      <c r="AL54" s="129" t="e">
        <f t="shared" ca="1" si="27"/>
        <v>#N/A</v>
      </c>
      <c r="AM54" s="129" t="e">
        <f t="shared" ca="1" si="27"/>
        <v>#N/A</v>
      </c>
      <c r="AN54" s="129" t="e">
        <f t="shared" ca="1" si="27"/>
        <v>#N/A</v>
      </c>
      <c r="AO54" s="129" t="e">
        <f t="shared" ca="1" si="27"/>
        <v>#N/A</v>
      </c>
      <c r="AP54" s="129" t="e">
        <f t="shared" ca="1" si="27"/>
        <v>#N/A</v>
      </c>
      <c r="AQ54" s="129" t="e">
        <f t="shared" ca="1" si="27"/>
        <v>#N/A</v>
      </c>
      <c r="AR54" s="129" t="e">
        <f t="shared" ca="1" si="27"/>
        <v>#N/A</v>
      </c>
      <c r="AS54" s="129" t="e">
        <f t="shared" ca="1" si="27"/>
        <v>#N/A</v>
      </c>
      <c r="AT54" s="129" t="e">
        <f t="shared" ca="1" si="27"/>
        <v>#N/A</v>
      </c>
      <c r="AU54" s="129" t="e">
        <f t="shared" ca="1" si="27"/>
        <v>#N/A</v>
      </c>
      <c r="AV54" s="129" t="e">
        <f t="shared" ca="1" si="27"/>
        <v>#N/A</v>
      </c>
      <c r="AW54" s="129" t="e">
        <f t="shared" ca="1" si="27"/>
        <v>#N/A</v>
      </c>
      <c r="AX54" s="129" t="e">
        <f t="shared" ca="1" si="27"/>
        <v>#N/A</v>
      </c>
      <c r="AY54" s="129" t="e">
        <f t="shared" ca="1" si="27"/>
        <v>#N/A</v>
      </c>
      <c r="AZ54" s="129" t="e">
        <f t="shared" ca="1" si="27"/>
        <v>#N/A</v>
      </c>
      <c r="BA54" s="129" t="e">
        <f t="shared" ca="1" si="27"/>
        <v>#N/A</v>
      </c>
      <c r="BB54" s="129" t="e">
        <f t="shared" ca="1" si="27"/>
        <v>#N/A</v>
      </c>
      <c r="BC54" s="129" t="e">
        <f t="shared" ca="1" si="27"/>
        <v>#N/A</v>
      </c>
      <c r="BD54" s="129" t="e">
        <f t="shared" ca="1" si="27"/>
        <v>#N/A</v>
      </c>
      <c r="BE54" s="129" t="e">
        <f t="shared" ca="1" si="27"/>
        <v>#N/A</v>
      </c>
      <c r="BF54" s="129" t="e">
        <f t="shared" ca="1" si="27"/>
        <v>#N/A</v>
      </c>
      <c r="BG54" s="129" t="e">
        <f t="shared" ca="1" si="27"/>
        <v>#N/A</v>
      </c>
      <c r="BH54" s="129" t="e">
        <f t="shared" ca="1" si="27"/>
        <v>#N/A</v>
      </c>
      <c r="BI54" s="129" t="e">
        <f t="shared" ca="1" si="27"/>
        <v>#N/A</v>
      </c>
      <c r="BJ54" s="129" t="e">
        <f t="shared" ca="1" si="27"/>
        <v>#N/A</v>
      </c>
      <c r="BK54" s="129" t="e">
        <f t="shared" ca="1" si="27"/>
        <v>#N/A</v>
      </c>
      <c r="BL54" s="129" t="e">
        <f t="shared" ca="1" si="27"/>
        <v>#N/A</v>
      </c>
      <c r="BM54" s="129" t="e">
        <f t="shared" ca="1" si="27"/>
        <v>#N/A</v>
      </c>
      <c r="BN54" s="129" t="e">
        <f t="shared" ca="1" si="27"/>
        <v>#N/A</v>
      </c>
      <c r="BO54" s="129" t="e">
        <f t="shared" ca="1" si="27"/>
        <v>#N/A</v>
      </c>
      <c r="BP54" s="129" t="e">
        <f t="shared" ca="1" si="27"/>
        <v>#N/A</v>
      </c>
      <c r="BQ54" s="129" t="e">
        <f t="shared" ca="1" si="27"/>
        <v>#N/A</v>
      </c>
      <c r="BR54" s="129" t="e">
        <f t="shared" ca="1" si="27"/>
        <v>#N/A</v>
      </c>
      <c r="BS54" s="129" t="e">
        <f t="shared" ca="1" si="27"/>
        <v>#N/A</v>
      </c>
      <c r="BT54" s="129" t="e">
        <f t="shared" ca="1" si="27"/>
        <v>#N/A</v>
      </c>
      <c r="BU54" s="129" t="e">
        <f t="shared" ca="1" si="27"/>
        <v>#N/A</v>
      </c>
      <c r="BV54" s="129" t="e">
        <f t="shared" ref="BV54" ca="1" si="28">BV53 * BV$19</f>
        <v>#N/A</v>
      </c>
    </row>
    <row r="55" spans="1:74">
      <c r="A55" s="214" t="s">
        <v>4956</v>
      </c>
      <c r="B55" s="29" t="s">
        <v>4609</v>
      </c>
      <c r="C55" s="143"/>
      <c r="D55" s="143"/>
      <c r="E55" s="143"/>
      <c r="F55" s="143"/>
      <c r="H55" s="199" t="e">
        <f ca="1">SUM(I54:BV54)/1000</f>
        <v>#N/A</v>
      </c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</row>
    <row r="56" spans="1:74">
      <c r="A56" s="214" t="s">
        <v>4781</v>
      </c>
      <c r="B56" s="29" t="s">
        <v>3</v>
      </c>
      <c r="H56" s="203" cm="1">
        <f t="array" aca="1" ref="H56" ca="1">IF($H$5="A", INDEX($E$51:$E$53, $C$50), 0)</f>
        <v>0</v>
      </c>
    </row>
    <row r="57" spans="1:74">
      <c r="A57" s="214" t="s">
        <v>4783</v>
      </c>
      <c r="B57" s="29" t="s">
        <v>2</v>
      </c>
      <c r="H57" s="201">
        <f ca="1">$H$56 * $H$11 / 24</f>
        <v>0</v>
      </c>
    </row>
    <row r="58" spans="1:74">
      <c r="A58" s="214" t="s">
        <v>4798</v>
      </c>
      <c r="B58" s="29" t="s">
        <v>2</v>
      </c>
      <c r="H58" s="153"/>
      <c r="I58" s="126" t="e">
        <f t="shared" ref="I58:AN58" ca="1" si="29">IF(I$48&gt;0, $H$57, 0)</f>
        <v>#N/A</v>
      </c>
      <c r="J58" s="126" t="e">
        <f t="shared" ca="1" si="29"/>
        <v>#N/A</v>
      </c>
      <c r="K58" s="126" t="e">
        <f t="shared" ca="1" si="29"/>
        <v>#N/A</v>
      </c>
      <c r="L58" s="126" t="e">
        <f t="shared" ca="1" si="29"/>
        <v>#N/A</v>
      </c>
      <c r="M58" s="126" t="e">
        <f t="shared" ca="1" si="29"/>
        <v>#N/A</v>
      </c>
      <c r="N58" s="126" t="e">
        <f t="shared" ca="1" si="29"/>
        <v>#N/A</v>
      </c>
      <c r="O58" s="126" t="e">
        <f t="shared" ca="1" si="29"/>
        <v>#N/A</v>
      </c>
      <c r="P58" s="126" t="e">
        <f t="shared" ca="1" si="29"/>
        <v>#N/A</v>
      </c>
      <c r="Q58" s="126" t="e">
        <f t="shared" ca="1" si="29"/>
        <v>#N/A</v>
      </c>
      <c r="R58" s="126" t="e">
        <f t="shared" ca="1" si="29"/>
        <v>#N/A</v>
      </c>
      <c r="S58" s="126" t="e">
        <f t="shared" ca="1" si="29"/>
        <v>#N/A</v>
      </c>
      <c r="T58" s="126" t="e">
        <f t="shared" ca="1" si="29"/>
        <v>#N/A</v>
      </c>
      <c r="U58" s="126" t="e">
        <f t="shared" ca="1" si="29"/>
        <v>#N/A</v>
      </c>
      <c r="V58" s="126" t="e">
        <f t="shared" ca="1" si="29"/>
        <v>#N/A</v>
      </c>
      <c r="W58" s="126" t="e">
        <f t="shared" ca="1" si="29"/>
        <v>#N/A</v>
      </c>
      <c r="X58" s="126" t="e">
        <f t="shared" ca="1" si="29"/>
        <v>#N/A</v>
      </c>
      <c r="Y58" s="126" t="e">
        <f t="shared" ca="1" si="29"/>
        <v>#N/A</v>
      </c>
      <c r="Z58" s="126" t="e">
        <f t="shared" ca="1" si="29"/>
        <v>#N/A</v>
      </c>
      <c r="AA58" s="126" t="e">
        <f t="shared" ca="1" si="29"/>
        <v>#N/A</v>
      </c>
      <c r="AB58" s="126" t="e">
        <f t="shared" ca="1" si="29"/>
        <v>#N/A</v>
      </c>
      <c r="AC58" s="126" t="e">
        <f t="shared" ca="1" si="29"/>
        <v>#N/A</v>
      </c>
      <c r="AD58" s="126" t="e">
        <f t="shared" ca="1" si="29"/>
        <v>#N/A</v>
      </c>
      <c r="AE58" s="126" t="e">
        <f t="shared" ca="1" si="29"/>
        <v>#N/A</v>
      </c>
      <c r="AF58" s="126" t="e">
        <f t="shared" ca="1" si="29"/>
        <v>#N/A</v>
      </c>
      <c r="AG58" s="126" t="e">
        <f t="shared" ca="1" si="29"/>
        <v>#N/A</v>
      </c>
      <c r="AH58" s="126" t="e">
        <f t="shared" ca="1" si="29"/>
        <v>#N/A</v>
      </c>
      <c r="AI58" s="126" t="e">
        <f t="shared" ca="1" si="29"/>
        <v>#N/A</v>
      </c>
      <c r="AJ58" s="126" t="e">
        <f t="shared" ca="1" si="29"/>
        <v>#N/A</v>
      </c>
      <c r="AK58" s="126" t="e">
        <f t="shared" ca="1" si="29"/>
        <v>#N/A</v>
      </c>
      <c r="AL58" s="126" t="e">
        <f t="shared" ca="1" si="29"/>
        <v>#N/A</v>
      </c>
      <c r="AM58" s="126" t="e">
        <f t="shared" ca="1" si="29"/>
        <v>#N/A</v>
      </c>
      <c r="AN58" s="126" t="e">
        <f t="shared" ca="1" si="29"/>
        <v>#N/A</v>
      </c>
      <c r="AO58" s="126" t="e">
        <f t="shared" ref="AO58:BV58" ca="1" si="30">IF(AO$48&gt;0, $H$57, 0)</f>
        <v>#N/A</v>
      </c>
      <c r="AP58" s="126" t="e">
        <f t="shared" ca="1" si="30"/>
        <v>#N/A</v>
      </c>
      <c r="AQ58" s="126" t="e">
        <f t="shared" ca="1" si="30"/>
        <v>#N/A</v>
      </c>
      <c r="AR58" s="126" t="e">
        <f t="shared" ca="1" si="30"/>
        <v>#N/A</v>
      </c>
      <c r="AS58" s="126" t="e">
        <f t="shared" ca="1" si="30"/>
        <v>#N/A</v>
      </c>
      <c r="AT58" s="126" t="e">
        <f t="shared" ca="1" si="30"/>
        <v>#N/A</v>
      </c>
      <c r="AU58" s="126" t="e">
        <f t="shared" ca="1" si="30"/>
        <v>#N/A</v>
      </c>
      <c r="AV58" s="126" t="e">
        <f t="shared" ca="1" si="30"/>
        <v>#N/A</v>
      </c>
      <c r="AW58" s="126" t="e">
        <f t="shared" ca="1" si="30"/>
        <v>#N/A</v>
      </c>
      <c r="AX58" s="126" t="e">
        <f t="shared" ca="1" si="30"/>
        <v>#N/A</v>
      </c>
      <c r="AY58" s="126" t="e">
        <f t="shared" ca="1" si="30"/>
        <v>#N/A</v>
      </c>
      <c r="AZ58" s="126" t="e">
        <f t="shared" ca="1" si="30"/>
        <v>#N/A</v>
      </c>
      <c r="BA58" s="126" t="e">
        <f t="shared" ca="1" si="30"/>
        <v>#N/A</v>
      </c>
      <c r="BB58" s="126" t="e">
        <f t="shared" ca="1" si="30"/>
        <v>#N/A</v>
      </c>
      <c r="BC58" s="126" t="e">
        <f t="shared" ca="1" si="30"/>
        <v>#N/A</v>
      </c>
      <c r="BD58" s="126" t="e">
        <f t="shared" ca="1" si="30"/>
        <v>#N/A</v>
      </c>
      <c r="BE58" s="126" t="e">
        <f t="shared" ca="1" si="30"/>
        <v>#N/A</v>
      </c>
      <c r="BF58" s="126" t="e">
        <f t="shared" ca="1" si="30"/>
        <v>#N/A</v>
      </c>
      <c r="BG58" s="126" t="e">
        <f t="shared" ca="1" si="30"/>
        <v>#N/A</v>
      </c>
      <c r="BH58" s="126" t="e">
        <f t="shared" ca="1" si="30"/>
        <v>#N/A</v>
      </c>
      <c r="BI58" s="126" t="e">
        <f t="shared" ca="1" si="30"/>
        <v>#N/A</v>
      </c>
      <c r="BJ58" s="126" t="e">
        <f t="shared" ca="1" si="30"/>
        <v>#N/A</v>
      </c>
      <c r="BK58" s="126" t="e">
        <f t="shared" ca="1" si="30"/>
        <v>#N/A</v>
      </c>
      <c r="BL58" s="126" t="e">
        <f t="shared" ca="1" si="30"/>
        <v>#N/A</v>
      </c>
      <c r="BM58" s="126" t="e">
        <f t="shared" ca="1" si="30"/>
        <v>#N/A</v>
      </c>
      <c r="BN58" s="126" t="e">
        <f t="shared" ca="1" si="30"/>
        <v>#N/A</v>
      </c>
      <c r="BO58" s="126" t="e">
        <f t="shared" ca="1" si="30"/>
        <v>#N/A</v>
      </c>
      <c r="BP58" s="126" t="e">
        <f t="shared" ca="1" si="30"/>
        <v>#N/A</v>
      </c>
      <c r="BQ58" s="126" t="e">
        <f t="shared" ca="1" si="30"/>
        <v>#N/A</v>
      </c>
      <c r="BR58" s="126" t="e">
        <f t="shared" ca="1" si="30"/>
        <v>#N/A</v>
      </c>
      <c r="BS58" s="126" t="e">
        <f t="shared" ca="1" si="30"/>
        <v>#N/A</v>
      </c>
      <c r="BT58" s="126" t="e">
        <f t="shared" ca="1" si="30"/>
        <v>#N/A</v>
      </c>
      <c r="BU58" s="126" t="e">
        <f t="shared" ca="1" si="30"/>
        <v>#N/A</v>
      </c>
      <c r="BV58" s="126" t="e">
        <f t="shared" ca="1" si="30"/>
        <v>#N/A</v>
      </c>
    </row>
    <row r="59" spans="1:74">
      <c r="A59" s="214" t="s">
        <v>4799</v>
      </c>
      <c r="B59" s="29" t="s">
        <v>4759</v>
      </c>
      <c r="H59" s="153"/>
      <c r="I59" s="128" t="e">
        <f t="shared" ref="I59:AN59" ca="1" si="31">I58 * I$19</f>
        <v>#N/A</v>
      </c>
      <c r="J59" s="128" t="e">
        <f t="shared" ca="1" si="31"/>
        <v>#N/A</v>
      </c>
      <c r="K59" s="128" t="e">
        <f t="shared" ca="1" si="31"/>
        <v>#N/A</v>
      </c>
      <c r="L59" s="128" t="e">
        <f t="shared" ca="1" si="31"/>
        <v>#N/A</v>
      </c>
      <c r="M59" s="128" t="e">
        <f t="shared" ca="1" si="31"/>
        <v>#N/A</v>
      </c>
      <c r="N59" s="128" t="e">
        <f t="shared" ca="1" si="31"/>
        <v>#N/A</v>
      </c>
      <c r="O59" s="128" t="e">
        <f t="shared" ca="1" si="31"/>
        <v>#N/A</v>
      </c>
      <c r="P59" s="128" t="e">
        <f t="shared" ca="1" si="31"/>
        <v>#N/A</v>
      </c>
      <c r="Q59" s="128" t="e">
        <f t="shared" ca="1" si="31"/>
        <v>#N/A</v>
      </c>
      <c r="R59" s="128" t="e">
        <f t="shared" ca="1" si="31"/>
        <v>#N/A</v>
      </c>
      <c r="S59" s="128" t="e">
        <f t="shared" ca="1" si="31"/>
        <v>#N/A</v>
      </c>
      <c r="T59" s="128" t="e">
        <f t="shared" ca="1" si="31"/>
        <v>#N/A</v>
      </c>
      <c r="U59" s="128" t="e">
        <f t="shared" ca="1" si="31"/>
        <v>#N/A</v>
      </c>
      <c r="V59" s="128" t="e">
        <f t="shared" ca="1" si="31"/>
        <v>#N/A</v>
      </c>
      <c r="W59" s="128" t="e">
        <f t="shared" ca="1" si="31"/>
        <v>#N/A</v>
      </c>
      <c r="X59" s="128" t="e">
        <f t="shared" ca="1" si="31"/>
        <v>#N/A</v>
      </c>
      <c r="Y59" s="128" t="e">
        <f t="shared" ca="1" si="31"/>
        <v>#N/A</v>
      </c>
      <c r="Z59" s="128" t="e">
        <f t="shared" ca="1" si="31"/>
        <v>#N/A</v>
      </c>
      <c r="AA59" s="128" t="e">
        <f t="shared" ca="1" si="31"/>
        <v>#N/A</v>
      </c>
      <c r="AB59" s="128" t="e">
        <f t="shared" ca="1" si="31"/>
        <v>#N/A</v>
      </c>
      <c r="AC59" s="128" t="e">
        <f t="shared" ca="1" si="31"/>
        <v>#N/A</v>
      </c>
      <c r="AD59" s="128" t="e">
        <f t="shared" ca="1" si="31"/>
        <v>#N/A</v>
      </c>
      <c r="AE59" s="128" t="e">
        <f t="shared" ca="1" si="31"/>
        <v>#N/A</v>
      </c>
      <c r="AF59" s="128" t="e">
        <f t="shared" ca="1" si="31"/>
        <v>#N/A</v>
      </c>
      <c r="AG59" s="128" t="e">
        <f t="shared" ca="1" si="31"/>
        <v>#N/A</v>
      </c>
      <c r="AH59" s="128" t="e">
        <f t="shared" ca="1" si="31"/>
        <v>#N/A</v>
      </c>
      <c r="AI59" s="128" t="e">
        <f t="shared" ca="1" si="31"/>
        <v>#N/A</v>
      </c>
      <c r="AJ59" s="128" t="e">
        <f t="shared" ca="1" si="31"/>
        <v>#N/A</v>
      </c>
      <c r="AK59" s="128" t="e">
        <f t="shared" ca="1" si="31"/>
        <v>#N/A</v>
      </c>
      <c r="AL59" s="128" t="e">
        <f t="shared" ca="1" si="31"/>
        <v>#N/A</v>
      </c>
      <c r="AM59" s="128" t="e">
        <f t="shared" ca="1" si="31"/>
        <v>#N/A</v>
      </c>
      <c r="AN59" s="128" t="e">
        <f t="shared" ca="1" si="31"/>
        <v>#N/A</v>
      </c>
      <c r="AO59" s="128" t="e">
        <f t="shared" ref="AO59:BT59" ca="1" si="32">AO58 * AO$19</f>
        <v>#N/A</v>
      </c>
      <c r="AP59" s="128" t="e">
        <f t="shared" ca="1" si="32"/>
        <v>#N/A</v>
      </c>
      <c r="AQ59" s="128" t="e">
        <f t="shared" ca="1" si="32"/>
        <v>#N/A</v>
      </c>
      <c r="AR59" s="128" t="e">
        <f t="shared" ca="1" si="32"/>
        <v>#N/A</v>
      </c>
      <c r="AS59" s="128" t="e">
        <f t="shared" ca="1" si="32"/>
        <v>#N/A</v>
      </c>
      <c r="AT59" s="128" t="e">
        <f t="shared" ca="1" si="32"/>
        <v>#N/A</v>
      </c>
      <c r="AU59" s="128" t="e">
        <f t="shared" ca="1" si="32"/>
        <v>#N/A</v>
      </c>
      <c r="AV59" s="128" t="e">
        <f t="shared" ca="1" si="32"/>
        <v>#N/A</v>
      </c>
      <c r="AW59" s="128" t="e">
        <f t="shared" ca="1" si="32"/>
        <v>#N/A</v>
      </c>
      <c r="AX59" s="128" t="e">
        <f t="shared" ca="1" si="32"/>
        <v>#N/A</v>
      </c>
      <c r="AY59" s="128" t="e">
        <f t="shared" ca="1" si="32"/>
        <v>#N/A</v>
      </c>
      <c r="AZ59" s="128" t="e">
        <f t="shared" ca="1" si="32"/>
        <v>#N/A</v>
      </c>
      <c r="BA59" s="128" t="e">
        <f t="shared" ca="1" si="32"/>
        <v>#N/A</v>
      </c>
      <c r="BB59" s="128" t="e">
        <f t="shared" ca="1" si="32"/>
        <v>#N/A</v>
      </c>
      <c r="BC59" s="128" t="e">
        <f t="shared" ca="1" si="32"/>
        <v>#N/A</v>
      </c>
      <c r="BD59" s="128" t="e">
        <f t="shared" ca="1" si="32"/>
        <v>#N/A</v>
      </c>
      <c r="BE59" s="128" t="e">
        <f t="shared" ca="1" si="32"/>
        <v>#N/A</v>
      </c>
      <c r="BF59" s="128" t="e">
        <f t="shared" ca="1" si="32"/>
        <v>#N/A</v>
      </c>
      <c r="BG59" s="128" t="e">
        <f t="shared" ca="1" si="32"/>
        <v>#N/A</v>
      </c>
      <c r="BH59" s="128" t="e">
        <f t="shared" ca="1" si="32"/>
        <v>#N/A</v>
      </c>
      <c r="BI59" s="128" t="e">
        <f t="shared" ca="1" si="32"/>
        <v>#N/A</v>
      </c>
      <c r="BJ59" s="128" t="e">
        <f t="shared" ca="1" si="32"/>
        <v>#N/A</v>
      </c>
      <c r="BK59" s="128" t="e">
        <f t="shared" ca="1" si="32"/>
        <v>#N/A</v>
      </c>
      <c r="BL59" s="128" t="e">
        <f t="shared" ca="1" si="32"/>
        <v>#N/A</v>
      </c>
      <c r="BM59" s="128" t="e">
        <f t="shared" ca="1" si="32"/>
        <v>#N/A</v>
      </c>
      <c r="BN59" s="128" t="e">
        <f t="shared" ca="1" si="32"/>
        <v>#N/A</v>
      </c>
      <c r="BO59" s="128" t="e">
        <f t="shared" ca="1" si="32"/>
        <v>#N/A</v>
      </c>
      <c r="BP59" s="128" t="e">
        <f t="shared" ca="1" si="32"/>
        <v>#N/A</v>
      </c>
      <c r="BQ59" s="128" t="e">
        <f t="shared" ca="1" si="32"/>
        <v>#N/A</v>
      </c>
      <c r="BR59" s="128" t="e">
        <f t="shared" ca="1" si="32"/>
        <v>#N/A</v>
      </c>
      <c r="BS59" s="128" t="e">
        <f t="shared" ca="1" si="32"/>
        <v>#N/A</v>
      </c>
      <c r="BT59" s="128" t="e">
        <f t="shared" ca="1" si="32"/>
        <v>#N/A</v>
      </c>
      <c r="BU59" s="128" t="e">
        <f t="shared" ref="BU59:BV59" ca="1" si="33">BU58 * BU$19</f>
        <v>#N/A</v>
      </c>
      <c r="BV59" s="128" t="e">
        <f t="shared" ca="1" si="33"/>
        <v>#N/A</v>
      </c>
    </row>
    <row r="60" spans="1:74">
      <c r="A60" s="214" t="s">
        <v>4782</v>
      </c>
      <c r="B60" s="29" t="s">
        <v>4609</v>
      </c>
      <c r="H60" s="199" t="e">
        <f ca="1">SUM(I59:BV59)/1000</f>
        <v>#N/A</v>
      </c>
    </row>
    <row r="61" spans="1:74">
      <c r="A61" s="156" t="s">
        <v>4835</v>
      </c>
      <c r="B61" s="70"/>
    </row>
    <row r="62" spans="1:74">
      <c r="A62" s="214" t="s">
        <v>4796</v>
      </c>
      <c r="B62" s="29" t="s">
        <v>2</v>
      </c>
      <c r="H62" s="153"/>
      <c r="I62" s="122" t="e">
        <f t="shared" ref="I62:AN62" ca="1" si="34">I46+I53</f>
        <v>#N/A</v>
      </c>
      <c r="J62" s="122" t="e">
        <f t="shared" ca="1" si="34"/>
        <v>#N/A</v>
      </c>
      <c r="K62" s="122" t="e">
        <f t="shared" ca="1" si="34"/>
        <v>#N/A</v>
      </c>
      <c r="L62" s="122" t="e">
        <f t="shared" ca="1" si="34"/>
        <v>#N/A</v>
      </c>
      <c r="M62" s="122" t="e">
        <f t="shared" ca="1" si="34"/>
        <v>#N/A</v>
      </c>
      <c r="N62" s="122" t="e">
        <f t="shared" ca="1" si="34"/>
        <v>#N/A</v>
      </c>
      <c r="O62" s="122" t="e">
        <f t="shared" ca="1" si="34"/>
        <v>#N/A</v>
      </c>
      <c r="P62" s="122" t="e">
        <f t="shared" ca="1" si="34"/>
        <v>#N/A</v>
      </c>
      <c r="Q62" s="122" t="e">
        <f t="shared" ca="1" si="34"/>
        <v>#N/A</v>
      </c>
      <c r="R62" s="122" t="e">
        <f t="shared" ca="1" si="34"/>
        <v>#N/A</v>
      </c>
      <c r="S62" s="122" t="e">
        <f t="shared" ca="1" si="34"/>
        <v>#N/A</v>
      </c>
      <c r="T62" s="122" t="e">
        <f t="shared" ca="1" si="34"/>
        <v>#N/A</v>
      </c>
      <c r="U62" s="122" t="e">
        <f t="shared" ca="1" si="34"/>
        <v>#N/A</v>
      </c>
      <c r="V62" s="122" t="e">
        <f t="shared" ca="1" si="34"/>
        <v>#N/A</v>
      </c>
      <c r="W62" s="122" t="e">
        <f t="shared" ca="1" si="34"/>
        <v>#N/A</v>
      </c>
      <c r="X62" s="122" t="e">
        <f t="shared" ca="1" si="34"/>
        <v>#N/A</v>
      </c>
      <c r="Y62" s="122" t="e">
        <f t="shared" ca="1" si="34"/>
        <v>#N/A</v>
      </c>
      <c r="Z62" s="122" t="e">
        <f t="shared" ca="1" si="34"/>
        <v>#N/A</v>
      </c>
      <c r="AA62" s="122" t="e">
        <f t="shared" ca="1" si="34"/>
        <v>#N/A</v>
      </c>
      <c r="AB62" s="122" t="e">
        <f t="shared" ca="1" si="34"/>
        <v>#N/A</v>
      </c>
      <c r="AC62" s="122" t="e">
        <f t="shared" ca="1" si="34"/>
        <v>#N/A</v>
      </c>
      <c r="AD62" s="122" t="e">
        <f t="shared" ca="1" si="34"/>
        <v>#N/A</v>
      </c>
      <c r="AE62" s="122" t="e">
        <f t="shared" ca="1" si="34"/>
        <v>#N/A</v>
      </c>
      <c r="AF62" s="122" t="e">
        <f t="shared" ca="1" si="34"/>
        <v>#N/A</v>
      </c>
      <c r="AG62" s="122" t="e">
        <f t="shared" ca="1" si="34"/>
        <v>#N/A</v>
      </c>
      <c r="AH62" s="122" t="e">
        <f t="shared" ca="1" si="34"/>
        <v>#N/A</v>
      </c>
      <c r="AI62" s="122" t="e">
        <f t="shared" ca="1" si="34"/>
        <v>#N/A</v>
      </c>
      <c r="AJ62" s="122" t="e">
        <f t="shared" ca="1" si="34"/>
        <v>#N/A</v>
      </c>
      <c r="AK62" s="122" t="e">
        <f t="shared" ca="1" si="34"/>
        <v>#N/A</v>
      </c>
      <c r="AL62" s="122" t="e">
        <f t="shared" ca="1" si="34"/>
        <v>#N/A</v>
      </c>
      <c r="AM62" s="122" t="e">
        <f t="shared" ca="1" si="34"/>
        <v>#N/A</v>
      </c>
      <c r="AN62" s="122" t="e">
        <f t="shared" ca="1" si="34"/>
        <v>#N/A</v>
      </c>
      <c r="AO62" s="122" t="e">
        <f t="shared" ref="AO62:BV62" ca="1" si="35">AO46+AO53</f>
        <v>#N/A</v>
      </c>
      <c r="AP62" s="122" t="e">
        <f t="shared" ca="1" si="35"/>
        <v>#N/A</v>
      </c>
      <c r="AQ62" s="122" t="e">
        <f t="shared" ca="1" si="35"/>
        <v>#N/A</v>
      </c>
      <c r="AR62" s="122" t="e">
        <f t="shared" ca="1" si="35"/>
        <v>#N/A</v>
      </c>
      <c r="AS62" s="122" t="e">
        <f t="shared" ca="1" si="35"/>
        <v>#N/A</v>
      </c>
      <c r="AT62" s="122" t="e">
        <f t="shared" ca="1" si="35"/>
        <v>#N/A</v>
      </c>
      <c r="AU62" s="122" t="e">
        <f t="shared" ca="1" si="35"/>
        <v>#N/A</v>
      </c>
      <c r="AV62" s="122" t="e">
        <f t="shared" ca="1" si="35"/>
        <v>#N/A</v>
      </c>
      <c r="AW62" s="122" t="e">
        <f t="shared" ca="1" si="35"/>
        <v>#N/A</v>
      </c>
      <c r="AX62" s="122" t="e">
        <f t="shared" ca="1" si="35"/>
        <v>#N/A</v>
      </c>
      <c r="AY62" s="122" t="e">
        <f t="shared" ca="1" si="35"/>
        <v>#N/A</v>
      </c>
      <c r="AZ62" s="122" t="e">
        <f t="shared" ca="1" si="35"/>
        <v>#N/A</v>
      </c>
      <c r="BA62" s="122" t="e">
        <f t="shared" ca="1" si="35"/>
        <v>#N/A</v>
      </c>
      <c r="BB62" s="122" t="e">
        <f t="shared" ca="1" si="35"/>
        <v>#N/A</v>
      </c>
      <c r="BC62" s="122" t="e">
        <f t="shared" ca="1" si="35"/>
        <v>#N/A</v>
      </c>
      <c r="BD62" s="122" t="e">
        <f t="shared" ca="1" si="35"/>
        <v>#N/A</v>
      </c>
      <c r="BE62" s="122" t="e">
        <f t="shared" ca="1" si="35"/>
        <v>#N/A</v>
      </c>
      <c r="BF62" s="122" t="e">
        <f t="shared" ca="1" si="35"/>
        <v>#N/A</v>
      </c>
      <c r="BG62" s="122" t="e">
        <f t="shared" ca="1" si="35"/>
        <v>#N/A</v>
      </c>
      <c r="BH62" s="122" t="e">
        <f t="shared" ca="1" si="35"/>
        <v>#N/A</v>
      </c>
      <c r="BI62" s="122" t="e">
        <f t="shared" ca="1" si="35"/>
        <v>#N/A</v>
      </c>
      <c r="BJ62" s="122" t="e">
        <f t="shared" ca="1" si="35"/>
        <v>#N/A</v>
      </c>
      <c r="BK62" s="122" t="e">
        <f t="shared" ca="1" si="35"/>
        <v>#N/A</v>
      </c>
      <c r="BL62" s="122" t="e">
        <f t="shared" ca="1" si="35"/>
        <v>#N/A</v>
      </c>
      <c r="BM62" s="122" t="e">
        <f t="shared" ca="1" si="35"/>
        <v>#N/A</v>
      </c>
      <c r="BN62" s="122" t="e">
        <f t="shared" ca="1" si="35"/>
        <v>#N/A</v>
      </c>
      <c r="BO62" s="122" t="e">
        <f t="shared" ca="1" si="35"/>
        <v>#N/A</v>
      </c>
      <c r="BP62" s="122" t="e">
        <f t="shared" ca="1" si="35"/>
        <v>#N/A</v>
      </c>
      <c r="BQ62" s="122" t="e">
        <f t="shared" ca="1" si="35"/>
        <v>#N/A</v>
      </c>
      <c r="BR62" s="122" t="e">
        <f t="shared" ca="1" si="35"/>
        <v>#N/A</v>
      </c>
      <c r="BS62" s="122" t="e">
        <f t="shared" ca="1" si="35"/>
        <v>#N/A</v>
      </c>
      <c r="BT62" s="122" t="e">
        <f t="shared" ca="1" si="35"/>
        <v>#N/A</v>
      </c>
      <c r="BU62" s="122" t="e">
        <f t="shared" ca="1" si="35"/>
        <v>#N/A</v>
      </c>
      <c r="BV62" s="122" t="e">
        <f t="shared" ca="1" si="35"/>
        <v>#N/A</v>
      </c>
    </row>
    <row r="63" spans="1:74">
      <c r="A63" s="214" t="s">
        <v>4790</v>
      </c>
      <c r="B63" s="29" t="s">
        <v>4759</v>
      </c>
      <c r="H63" s="153"/>
      <c r="I63" s="129" t="e">
        <f t="shared" ref="I63:AN63" ca="1" si="36">I62 * I$19 * I$47</f>
        <v>#N/A</v>
      </c>
      <c r="J63" s="129" t="e">
        <f t="shared" ca="1" si="36"/>
        <v>#N/A</v>
      </c>
      <c r="K63" s="129" t="e">
        <f t="shared" ca="1" si="36"/>
        <v>#N/A</v>
      </c>
      <c r="L63" s="129" t="e">
        <f t="shared" ca="1" si="36"/>
        <v>#N/A</v>
      </c>
      <c r="M63" s="129" t="e">
        <f t="shared" ca="1" si="36"/>
        <v>#N/A</v>
      </c>
      <c r="N63" s="129" t="e">
        <f t="shared" ca="1" si="36"/>
        <v>#N/A</v>
      </c>
      <c r="O63" s="129" t="e">
        <f t="shared" ca="1" si="36"/>
        <v>#N/A</v>
      </c>
      <c r="P63" s="129" t="e">
        <f t="shared" ca="1" si="36"/>
        <v>#N/A</v>
      </c>
      <c r="Q63" s="129" t="e">
        <f t="shared" ca="1" si="36"/>
        <v>#N/A</v>
      </c>
      <c r="R63" s="129" t="e">
        <f t="shared" ca="1" si="36"/>
        <v>#N/A</v>
      </c>
      <c r="S63" s="129" t="e">
        <f t="shared" ca="1" si="36"/>
        <v>#N/A</v>
      </c>
      <c r="T63" s="129" t="e">
        <f t="shared" ca="1" si="36"/>
        <v>#N/A</v>
      </c>
      <c r="U63" s="129" t="e">
        <f t="shared" ca="1" si="36"/>
        <v>#N/A</v>
      </c>
      <c r="V63" s="129" t="e">
        <f t="shared" ca="1" si="36"/>
        <v>#N/A</v>
      </c>
      <c r="W63" s="129" t="e">
        <f t="shared" ca="1" si="36"/>
        <v>#N/A</v>
      </c>
      <c r="X63" s="129" t="e">
        <f t="shared" ca="1" si="36"/>
        <v>#N/A</v>
      </c>
      <c r="Y63" s="129" t="e">
        <f t="shared" ca="1" si="36"/>
        <v>#N/A</v>
      </c>
      <c r="Z63" s="129" t="e">
        <f t="shared" ca="1" si="36"/>
        <v>#N/A</v>
      </c>
      <c r="AA63" s="129" t="e">
        <f t="shared" ca="1" si="36"/>
        <v>#N/A</v>
      </c>
      <c r="AB63" s="129" t="e">
        <f t="shared" ca="1" si="36"/>
        <v>#N/A</v>
      </c>
      <c r="AC63" s="129" t="e">
        <f t="shared" ca="1" si="36"/>
        <v>#N/A</v>
      </c>
      <c r="AD63" s="129" t="e">
        <f t="shared" ca="1" si="36"/>
        <v>#N/A</v>
      </c>
      <c r="AE63" s="129" t="e">
        <f t="shared" ca="1" si="36"/>
        <v>#N/A</v>
      </c>
      <c r="AF63" s="129" t="e">
        <f t="shared" ca="1" si="36"/>
        <v>#N/A</v>
      </c>
      <c r="AG63" s="129" t="e">
        <f t="shared" ca="1" si="36"/>
        <v>#N/A</v>
      </c>
      <c r="AH63" s="129" t="e">
        <f t="shared" ca="1" si="36"/>
        <v>#N/A</v>
      </c>
      <c r="AI63" s="129" t="e">
        <f t="shared" ca="1" si="36"/>
        <v>#N/A</v>
      </c>
      <c r="AJ63" s="129" t="e">
        <f t="shared" ca="1" si="36"/>
        <v>#N/A</v>
      </c>
      <c r="AK63" s="129" t="e">
        <f t="shared" ca="1" si="36"/>
        <v>#N/A</v>
      </c>
      <c r="AL63" s="129" t="e">
        <f t="shared" ca="1" si="36"/>
        <v>#N/A</v>
      </c>
      <c r="AM63" s="129" t="e">
        <f t="shared" ca="1" si="36"/>
        <v>#N/A</v>
      </c>
      <c r="AN63" s="129" t="e">
        <f t="shared" ca="1" si="36"/>
        <v>#N/A</v>
      </c>
      <c r="AO63" s="129" t="e">
        <f t="shared" ref="AO63:BT63" ca="1" si="37">AO62 * AO$19 * AO$47</f>
        <v>#N/A</v>
      </c>
      <c r="AP63" s="129" t="e">
        <f t="shared" ca="1" si="37"/>
        <v>#N/A</v>
      </c>
      <c r="AQ63" s="129" t="e">
        <f t="shared" ca="1" si="37"/>
        <v>#N/A</v>
      </c>
      <c r="AR63" s="129" t="e">
        <f t="shared" ca="1" si="37"/>
        <v>#N/A</v>
      </c>
      <c r="AS63" s="129" t="e">
        <f t="shared" ca="1" si="37"/>
        <v>#N/A</v>
      </c>
      <c r="AT63" s="129" t="e">
        <f t="shared" ca="1" si="37"/>
        <v>#N/A</v>
      </c>
      <c r="AU63" s="129" t="e">
        <f t="shared" ca="1" si="37"/>
        <v>#N/A</v>
      </c>
      <c r="AV63" s="129" t="e">
        <f t="shared" ca="1" si="37"/>
        <v>#N/A</v>
      </c>
      <c r="AW63" s="129" t="e">
        <f t="shared" ca="1" si="37"/>
        <v>#N/A</v>
      </c>
      <c r="AX63" s="129" t="e">
        <f t="shared" ca="1" si="37"/>
        <v>#N/A</v>
      </c>
      <c r="AY63" s="129" t="e">
        <f t="shared" ca="1" si="37"/>
        <v>#N/A</v>
      </c>
      <c r="AZ63" s="129" t="e">
        <f t="shared" ca="1" si="37"/>
        <v>#N/A</v>
      </c>
      <c r="BA63" s="129" t="e">
        <f t="shared" ca="1" si="37"/>
        <v>#N/A</v>
      </c>
      <c r="BB63" s="129" t="e">
        <f t="shared" ca="1" si="37"/>
        <v>#N/A</v>
      </c>
      <c r="BC63" s="129" t="e">
        <f t="shared" ca="1" si="37"/>
        <v>#N/A</v>
      </c>
      <c r="BD63" s="129" t="e">
        <f t="shared" ca="1" si="37"/>
        <v>#N/A</v>
      </c>
      <c r="BE63" s="129" t="e">
        <f t="shared" ca="1" si="37"/>
        <v>#N/A</v>
      </c>
      <c r="BF63" s="129" t="e">
        <f t="shared" ca="1" si="37"/>
        <v>#N/A</v>
      </c>
      <c r="BG63" s="129" t="e">
        <f t="shared" ca="1" si="37"/>
        <v>#N/A</v>
      </c>
      <c r="BH63" s="129" t="e">
        <f t="shared" ca="1" si="37"/>
        <v>#N/A</v>
      </c>
      <c r="BI63" s="129" t="e">
        <f t="shared" ca="1" si="37"/>
        <v>#N/A</v>
      </c>
      <c r="BJ63" s="129" t="e">
        <f t="shared" ca="1" si="37"/>
        <v>#N/A</v>
      </c>
      <c r="BK63" s="129" t="e">
        <f t="shared" ca="1" si="37"/>
        <v>#N/A</v>
      </c>
      <c r="BL63" s="129" t="e">
        <f t="shared" ca="1" si="37"/>
        <v>#N/A</v>
      </c>
      <c r="BM63" s="129" t="e">
        <f t="shared" ca="1" si="37"/>
        <v>#N/A</v>
      </c>
      <c r="BN63" s="129" t="e">
        <f t="shared" ca="1" si="37"/>
        <v>#N/A</v>
      </c>
      <c r="BO63" s="129" t="e">
        <f t="shared" ca="1" si="37"/>
        <v>#N/A</v>
      </c>
      <c r="BP63" s="129" t="e">
        <f t="shared" ca="1" si="37"/>
        <v>#N/A</v>
      </c>
      <c r="BQ63" s="129" t="e">
        <f t="shared" ca="1" si="37"/>
        <v>#N/A</v>
      </c>
      <c r="BR63" s="129" t="e">
        <f t="shared" ca="1" si="37"/>
        <v>#N/A</v>
      </c>
      <c r="BS63" s="129" t="e">
        <f t="shared" ca="1" si="37"/>
        <v>#N/A</v>
      </c>
      <c r="BT63" s="129" t="e">
        <f t="shared" ca="1" si="37"/>
        <v>#N/A</v>
      </c>
      <c r="BU63" s="129" t="e">
        <f t="shared" ref="BU63:BV63" ca="1" si="38">BU62 * BU$19 * BU$47</f>
        <v>#N/A</v>
      </c>
      <c r="BV63" s="129" t="e">
        <f t="shared" ca="1" si="38"/>
        <v>#N/A</v>
      </c>
    </row>
    <row r="64" spans="1:74">
      <c r="A64" s="214" t="s">
        <v>4758</v>
      </c>
      <c r="B64" s="29" t="s">
        <v>4609</v>
      </c>
      <c r="H64" s="199" t="e">
        <f ca="1">SUM(I63:BV63)/1000</f>
        <v>#N/A</v>
      </c>
    </row>
    <row r="65" spans="1:74">
      <c r="A65" s="214" t="s">
        <v>4818</v>
      </c>
      <c r="B65" s="29" t="s">
        <v>3</v>
      </c>
      <c r="H65" s="153"/>
      <c r="I65" s="125" t="e">
        <f t="shared" ref="I65:AN65" ca="1" si="39">MIN(1, I62/$H$11)</f>
        <v>#N/A</v>
      </c>
      <c r="J65" s="125" t="e">
        <f t="shared" ca="1" si="39"/>
        <v>#N/A</v>
      </c>
      <c r="K65" s="125" t="e">
        <f t="shared" ca="1" si="39"/>
        <v>#N/A</v>
      </c>
      <c r="L65" s="125" t="e">
        <f t="shared" ca="1" si="39"/>
        <v>#N/A</v>
      </c>
      <c r="M65" s="125" t="e">
        <f t="shared" ca="1" si="39"/>
        <v>#N/A</v>
      </c>
      <c r="N65" s="125" t="e">
        <f t="shared" ca="1" si="39"/>
        <v>#N/A</v>
      </c>
      <c r="O65" s="125" t="e">
        <f t="shared" ca="1" si="39"/>
        <v>#N/A</v>
      </c>
      <c r="P65" s="125" t="e">
        <f t="shared" ca="1" si="39"/>
        <v>#N/A</v>
      </c>
      <c r="Q65" s="125" t="e">
        <f t="shared" ca="1" si="39"/>
        <v>#N/A</v>
      </c>
      <c r="R65" s="125" t="e">
        <f t="shared" ca="1" si="39"/>
        <v>#N/A</v>
      </c>
      <c r="S65" s="125" t="e">
        <f t="shared" ca="1" si="39"/>
        <v>#N/A</v>
      </c>
      <c r="T65" s="125" t="e">
        <f t="shared" ca="1" si="39"/>
        <v>#N/A</v>
      </c>
      <c r="U65" s="125" t="e">
        <f t="shared" ca="1" si="39"/>
        <v>#N/A</v>
      </c>
      <c r="V65" s="125" t="e">
        <f t="shared" ca="1" si="39"/>
        <v>#N/A</v>
      </c>
      <c r="W65" s="125" t="e">
        <f t="shared" ca="1" si="39"/>
        <v>#N/A</v>
      </c>
      <c r="X65" s="125" t="e">
        <f t="shared" ca="1" si="39"/>
        <v>#N/A</v>
      </c>
      <c r="Y65" s="125" t="e">
        <f t="shared" ca="1" si="39"/>
        <v>#N/A</v>
      </c>
      <c r="Z65" s="125" t="e">
        <f t="shared" ca="1" si="39"/>
        <v>#N/A</v>
      </c>
      <c r="AA65" s="125" t="e">
        <f t="shared" ca="1" si="39"/>
        <v>#N/A</v>
      </c>
      <c r="AB65" s="125" t="e">
        <f t="shared" ca="1" si="39"/>
        <v>#N/A</v>
      </c>
      <c r="AC65" s="125" t="e">
        <f t="shared" ca="1" si="39"/>
        <v>#N/A</v>
      </c>
      <c r="AD65" s="125" t="e">
        <f t="shared" ca="1" si="39"/>
        <v>#N/A</v>
      </c>
      <c r="AE65" s="125" t="e">
        <f t="shared" ca="1" si="39"/>
        <v>#N/A</v>
      </c>
      <c r="AF65" s="125" t="e">
        <f t="shared" ca="1" si="39"/>
        <v>#N/A</v>
      </c>
      <c r="AG65" s="125" t="e">
        <f t="shared" ca="1" si="39"/>
        <v>#N/A</v>
      </c>
      <c r="AH65" s="125" t="e">
        <f t="shared" ca="1" si="39"/>
        <v>#N/A</v>
      </c>
      <c r="AI65" s="125" t="e">
        <f t="shared" ca="1" si="39"/>
        <v>#N/A</v>
      </c>
      <c r="AJ65" s="125" t="e">
        <f t="shared" ca="1" si="39"/>
        <v>#N/A</v>
      </c>
      <c r="AK65" s="125" t="e">
        <f t="shared" ca="1" si="39"/>
        <v>#N/A</v>
      </c>
      <c r="AL65" s="125" t="e">
        <f t="shared" ca="1" si="39"/>
        <v>#N/A</v>
      </c>
      <c r="AM65" s="125" t="e">
        <f t="shared" ca="1" si="39"/>
        <v>#N/A</v>
      </c>
      <c r="AN65" s="125" t="e">
        <f t="shared" ca="1" si="39"/>
        <v>#N/A</v>
      </c>
      <c r="AO65" s="125" t="e">
        <f t="shared" ref="AO65:BV65" ca="1" si="40">MIN(1, AO62/$H$11)</f>
        <v>#N/A</v>
      </c>
      <c r="AP65" s="125" t="e">
        <f t="shared" ca="1" si="40"/>
        <v>#N/A</v>
      </c>
      <c r="AQ65" s="125" t="e">
        <f t="shared" ca="1" si="40"/>
        <v>#N/A</v>
      </c>
      <c r="AR65" s="125" t="e">
        <f t="shared" ca="1" si="40"/>
        <v>#N/A</v>
      </c>
      <c r="AS65" s="125" t="e">
        <f t="shared" ca="1" si="40"/>
        <v>#N/A</v>
      </c>
      <c r="AT65" s="125" t="e">
        <f t="shared" ca="1" si="40"/>
        <v>#N/A</v>
      </c>
      <c r="AU65" s="125" t="e">
        <f t="shared" ca="1" si="40"/>
        <v>#N/A</v>
      </c>
      <c r="AV65" s="125" t="e">
        <f t="shared" ca="1" si="40"/>
        <v>#N/A</v>
      </c>
      <c r="AW65" s="125" t="e">
        <f t="shared" ca="1" si="40"/>
        <v>#N/A</v>
      </c>
      <c r="AX65" s="125" t="e">
        <f t="shared" ca="1" si="40"/>
        <v>#N/A</v>
      </c>
      <c r="AY65" s="125" t="e">
        <f t="shared" ca="1" si="40"/>
        <v>#N/A</v>
      </c>
      <c r="AZ65" s="125" t="e">
        <f t="shared" ca="1" si="40"/>
        <v>#N/A</v>
      </c>
      <c r="BA65" s="125" t="e">
        <f t="shared" ca="1" si="40"/>
        <v>#N/A</v>
      </c>
      <c r="BB65" s="125" t="e">
        <f t="shared" ca="1" si="40"/>
        <v>#N/A</v>
      </c>
      <c r="BC65" s="125" t="e">
        <f t="shared" ca="1" si="40"/>
        <v>#N/A</v>
      </c>
      <c r="BD65" s="125" t="e">
        <f t="shared" ca="1" si="40"/>
        <v>#N/A</v>
      </c>
      <c r="BE65" s="125" t="e">
        <f t="shared" ca="1" si="40"/>
        <v>#N/A</v>
      </c>
      <c r="BF65" s="125" t="e">
        <f t="shared" ca="1" si="40"/>
        <v>#N/A</v>
      </c>
      <c r="BG65" s="125" t="e">
        <f t="shared" ca="1" si="40"/>
        <v>#N/A</v>
      </c>
      <c r="BH65" s="125" t="e">
        <f t="shared" ca="1" si="40"/>
        <v>#N/A</v>
      </c>
      <c r="BI65" s="125" t="e">
        <f t="shared" ca="1" si="40"/>
        <v>#N/A</v>
      </c>
      <c r="BJ65" s="125" t="e">
        <f t="shared" ca="1" si="40"/>
        <v>#N/A</v>
      </c>
      <c r="BK65" s="125" t="e">
        <f t="shared" ca="1" si="40"/>
        <v>#N/A</v>
      </c>
      <c r="BL65" s="125" t="e">
        <f t="shared" ca="1" si="40"/>
        <v>#N/A</v>
      </c>
      <c r="BM65" s="125" t="e">
        <f t="shared" ca="1" si="40"/>
        <v>#N/A</v>
      </c>
      <c r="BN65" s="125" t="e">
        <f t="shared" ca="1" si="40"/>
        <v>#N/A</v>
      </c>
      <c r="BO65" s="125" t="e">
        <f t="shared" ca="1" si="40"/>
        <v>#N/A</v>
      </c>
      <c r="BP65" s="125" t="e">
        <f t="shared" ca="1" si="40"/>
        <v>#N/A</v>
      </c>
      <c r="BQ65" s="125" t="e">
        <f t="shared" ca="1" si="40"/>
        <v>#N/A</v>
      </c>
      <c r="BR65" s="125" t="e">
        <f t="shared" ca="1" si="40"/>
        <v>#N/A</v>
      </c>
      <c r="BS65" s="125" t="e">
        <f t="shared" ca="1" si="40"/>
        <v>#N/A</v>
      </c>
      <c r="BT65" s="125" t="e">
        <f t="shared" ca="1" si="40"/>
        <v>#N/A</v>
      </c>
      <c r="BU65" s="125" t="e">
        <f t="shared" ca="1" si="40"/>
        <v>#N/A</v>
      </c>
      <c r="BV65" s="125" t="e">
        <f t="shared" ca="1" si="40"/>
        <v>#N/A</v>
      </c>
    </row>
    <row r="67" spans="1:74">
      <c r="A67" s="214"/>
      <c r="D67" s="145"/>
      <c r="H67" s="143"/>
    </row>
    <row r="68" spans="1:74">
      <c r="A68" s="156" t="s">
        <v>4754</v>
      </c>
      <c r="D68" s="145"/>
      <c r="H68" s="143"/>
    </row>
    <row r="69" spans="1:74">
      <c r="A69" s="214" t="s">
        <v>4815</v>
      </c>
      <c r="B69" s="29" t="s">
        <v>3</v>
      </c>
      <c r="D69" s="145"/>
      <c r="G69" s="219" t="s">
        <v>4859</v>
      </c>
      <c r="H69" s="162" t="e" cm="1">
        <f t="array" aca="1" ref="H69" ca="1">INDIRECT("'"&amp;$B$1&amp;"'!"&amp;$G69)</f>
        <v>#N/A</v>
      </c>
    </row>
    <row r="70" spans="1:74">
      <c r="A70" s="214" t="s">
        <v>3</v>
      </c>
      <c r="D70" s="145"/>
      <c r="H70" s="153"/>
    </row>
    <row r="71" spans="1:74">
      <c r="A71" s="214" t="s">
        <v>3</v>
      </c>
      <c r="D71" s="145"/>
      <c r="H71" s="153"/>
    </row>
    <row r="72" spans="1:74">
      <c r="D72" s="145"/>
      <c r="H72" s="143"/>
    </row>
    <row r="73" spans="1:74">
      <c r="A73" s="156" t="s">
        <v>4752</v>
      </c>
      <c r="D73" s="145"/>
      <c r="H73" s="143"/>
    </row>
    <row r="74" spans="1:74">
      <c r="A74" s="214" t="s">
        <v>4814</v>
      </c>
      <c r="D74" s="145"/>
      <c r="G74" s="219" t="s">
        <v>4932</v>
      </c>
      <c r="H74" s="159" t="e" cm="1">
        <f t="array" aca="1" ref="H74" ca="1">INDIRECT("'"&amp;$B$1&amp;"'!"&amp;$G74)</f>
        <v>#N/A</v>
      </c>
    </row>
    <row r="75" spans="1:74">
      <c r="A75" s="214" t="s">
        <v>3</v>
      </c>
      <c r="D75" s="145"/>
      <c r="H75" s="153"/>
    </row>
    <row r="76" spans="1:74">
      <c r="A76" s="214" t="s">
        <v>3</v>
      </c>
      <c r="D76" s="145"/>
      <c r="H76" s="153"/>
    </row>
    <row r="77" spans="1:74">
      <c r="A77" s="214"/>
      <c r="D77" s="145"/>
      <c r="H77" s="143"/>
    </row>
    <row r="78" spans="1:74">
      <c r="A78" s="156" t="s">
        <v>4751</v>
      </c>
      <c r="C78" s="146" t="e">
        <f ca="1">MATCH($H$3&amp;$H$5, $F$79:$F$84, 0)</f>
        <v>#N/A</v>
      </c>
      <c r="E78" s="137" t="s">
        <v>4812</v>
      </c>
      <c r="H78" s="146"/>
    </row>
    <row r="79" spans="1:74">
      <c r="A79" s="214" t="s">
        <v>4980</v>
      </c>
      <c r="B79" s="29" t="s">
        <v>4584</v>
      </c>
      <c r="C79" s="51" t="s">
        <v>4810</v>
      </c>
      <c r="D79" s="134" t="s">
        <v>4539</v>
      </c>
      <c r="E79" s="135">
        <v>0.05</v>
      </c>
      <c r="F79" s="147" t="str">
        <f t="shared" ref="F79:F84" si="41">C79&amp;D79</f>
        <v>&lt; 1995A</v>
      </c>
      <c r="G79" s="219" t="s">
        <v>4860</v>
      </c>
      <c r="H79" s="159" t="str" cm="1">
        <f t="array" aca="1" ref="H79" ca="1">INDIRECT("'"&amp;$B$1&amp;"'!"&amp;$G79)</f>
        <v/>
      </c>
      <c r="I79" s="54" t="s">
        <v>4969</v>
      </c>
      <c r="U79" s="54" t="s">
        <v>4970</v>
      </c>
    </row>
    <row r="80" spans="1:74">
      <c r="A80" s="214" t="s">
        <v>4981</v>
      </c>
      <c r="B80" s="29" t="s">
        <v>4584</v>
      </c>
      <c r="C80" s="51" t="s">
        <v>4846</v>
      </c>
      <c r="D80" s="134" t="s">
        <v>4539</v>
      </c>
      <c r="E80" s="135">
        <v>3.5000000000000003E-2</v>
      </c>
      <c r="F80" s="147" t="str">
        <f t="shared" si="41"/>
        <v>1995 - 2005A</v>
      </c>
      <c r="G80" s="219"/>
      <c r="H80" s="217">
        <f ca="1">IF($H$5="A", 4, 4)</f>
        <v>4</v>
      </c>
      <c r="I80" s="54"/>
      <c r="U80" s="54"/>
    </row>
    <row r="81" spans="1:74">
      <c r="A81" s="214" t="s">
        <v>4840</v>
      </c>
      <c r="B81" s="29" t="s">
        <v>4841</v>
      </c>
      <c r="C81" s="51" t="s">
        <v>4811</v>
      </c>
      <c r="D81" s="134" t="s">
        <v>4539</v>
      </c>
      <c r="E81" s="135">
        <v>0.02</v>
      </c>
      <c r="F81" s="147" t="str">
        <f t="shared" si="41"/>
        <v>&gt; 2005A</v>
      </c>
      <c r="H81" s="208"/>
    </row>
    <row r="82" spans="1:74">
      <c r="A82" s="214" t="s">
        <v>4804</v>
      </c>
      <c r="B82" s="29" t="s">
        <v>4584</v>
      </c>
      <c r="C82" s="51" t="s">
        <v>4810</v>
      </c>
      <c r="D82" s="134" t="s">
        <v>6</v>
      </c>
      <c r="E82" s="138">
        <v>0</v>
      </c>
      <c r="F82" s="147" t="str">
        <f t="shared" si="41"/>
        <v>&lt; 1995W</v>
      </c>
      <c r="H82" s="208"/>
      <c r="I82" s="205" t="e">
        <f ca="1">$I$29 - $H$79</f>
        <v>#VALUE!</v>
      </c>
      <c r="J82" s="122" t="e">
        <f t="shared" ref="J82:AO82" ca="1" si="42">$I$29-$H$79</f>
        <v>#VALUE!</v>
      </c>
      <c r="K82" s="122" t="e">
        <f t="shared" ca="1" si="42"/>
        <v>#VALUE!</v>
      </c>
      <c r="L82" s="122" t="e">
        <f t="shared" ca="1" si="42"/>
        <v>#VALUE!</v>
      </c>
      <c r="M82" s="122" t="e">
        <f t="shared" ca="1" si="42"/>
        <v>#VALUE!</v>
      </c>
      <c r="N82" s="122" t="e">
        <f t="shared" ca="1" si="42"/>
        <v>#VALUE!</v>
      </c>
      <c r="O82" s="122" t="e">
        <f t="shared" ca="1" si="42"/>
        <v>#VALUE!</v>
      </c>
      <c r="P82" s="122" t="e">
        <f t="shared" ca="1" si="42"/>
        <v>#VALUE!</v>
      </c>
      <c r="Q82" s="122" t="e">
        <f t="shared" ca="1" si="42"/>
        <v>#VALUE!</v>
      </c>
      <c r="R82" s="122" t="e">
        <f t="shared" ca="1" si="42"/>
        <v>#VALUE!</v>
      </c>
      <c r="S82" s="122" t="e">
        <f t="shared" ca="1" si="42"/>
        <v>#VALUE!</v>
      </c>
      <c r="T82" s="122" t="e">
        <f t="shared" ca="1" si="42"/>
        <v>#VALUE!</v>
      </c>
      <c r="U82" s="122" t="e">
        <f t="shared" ca="1" si="42"/>
        <v>#VALUE!</v>
      </c>
      <c r="V82" s="122" t="e">
        <f t="shared" ca="1" si="42"/>
        <v>#VALUE!</v>
      </c>
      <c r="W82" s="122" t="e">
        <f t="shared" ca="1" si="42"/>
        <v>#VALUE!</v>
      </c>
      <c r="X82" s="122" t="e">
        <f t="shared" ca="1" si="42"/>
        <v>#VALUE!</v>
      </c>
      <c r="Y82" s="122" t="e">
        <f t="shared" ca="1" si="42"/>
        <v>#VALUE!</v>
      </c>
      <c r="Z82" s="122" t="e">
        <f t="shared" ca="1" si="42"/>
        <v>#VALUE!</v>
      </c>
      <c r="AA82" s="122" t="e">
        <f t="shared" ca="1" si="42"/>
        <v>#VALUE!</v>
      </c>
      <c r="AB82" s="122" t="e">
        <f t="shared" ca="1" si="42"/>
        <v>#VALUE!</v>
      </c>
      <c r="AC82" s="122" t="e">
        <f t="shared" ca="1" si="42"/>
        <v>#VALUE!</v>
      </c>
      <c r="AD82" s="122" t="e">
        <f t="shared" ca="1" si="42"/>
        <v>#VALUE!</v>
      </c>
      <c r="AE82" s="122" t="e">
        <f t="shared" ca="1" si="42"/>
        <v>#VALUE!</v>
      </c>
      <c r="AF82" s="122" t="e">
        <f t="shared" ca="1" si="42"/>
        <v>#VALUE!</v>
      </c>
      <c r="AG82" s="122" t="e">
        <f t="shared" ca="1" si="42"/>
        <v>#VALUE!</v>
      </c>
      <c r="AH82" s="122" t="e">
        <f t="shared" ca="1" si="42"/>
        <v>#VALUE!</v>
      </c>
      <c r="AI82" s="122" t="e">
        <f t="shared" ca="1" si="42"/>
        <v>#VALUE!</v>
      </c>
      <c r="AJ82" s="122" t="e">
        <f t="shared" ca="1" si="42"/>
        <v>#VALUE!</v>
      </c>
      <c r="AK82" s="122" t="e">
        <f t="shared" ca="1" si="42"/>
        <v>#VALUE!</v>
      </c>
      <c r="AL82" s="122" t="e">
        <f t="shared" ca="1" si="42"/>
        <v>#VALUE!</v>
      </c>
      <c r="AM82" s="122" t="e">
        <f t="shared" ca="1" si="42"/>
        <v>#VALUE!</v>
      </c>
      <c r="AN82" s="122" t="e">
        <f t="shared" ca="1" si="42"/>
        <v>#VALUE!</v>
      </c>
      <c r="AO82" s="122" t="e">
        <f t="shared" ca="1" si="42"/>
        <v>#VALUE!</v>
      </c>
      <c r="AP82" s="122" t="e">
        <f t="shared" ref="AP82:BV82" ca="1" si="43">$I$29-$H$79</f>
        <v>#VALUE!</v>
      </c>
      <c r="AQ82" s="122" t="e">
        <f t="shared" ca="1" si="43"/>
        <v>#VALUE!</v>
      </c>
      <c r="AR82" s="122" t="e">
        <f t="shared" ca="1" si="43"/>
        <v>#VALUE!</v>
      </c>
      <c r="AS82" s="122" t="e">
        <f t="shared" ca="1" si="43"/>
        <v>#VALUE!</v>
      </c>
      <c r="AT82" s="122" t="e">
        <f t="shared" ca="1" si="43"/>
        <v>#VALUE!</v>
      </c>
      <c r="AU82" s="122" t="e">
        <f t="shared" ca="1" si="43"/>
        <v>#VALUE!</v>
      </c>
      <c r="AV82" s="122" t="e">
        <f t="shared" ca="1" si="43"/>
        <v>#VALUE!</v>
      </c>
      <c r="AW82" s="122" t="e">
        <f t="shared" ca="1" si="43"/>
        <v>#VALUE!</v>
      </c>
      <c r="AX82" s="122" t="e">
        <f t="shared" ca="1" si="43"/>
        <v>#VALUE!</v>
      </c>
      <c r="AY82" s="122" t="e">
        <f t="shared" ca="1" si="43"/>
        <v>#VALUE!</v>
      </c>
      <c r="AZ82" s="122" t="e">
        <f t="shared" ca="1" si="43"/>
        <v>#VALUE!</v>
      </c>
      <c r="BA82" s="122" t="e">
        <f t="shared" ca="1" si="43"/>
        <v>#VALUE!</v>
      </c>
      <c r="BB82" s="122" t="e">
        <f t="shared" ca="1" si="43"/>
        <v>#VALUE!</v>
      </c>
      <c r="BC82" s="122" t="e">
        <f t="shared" ca="1" si="43"/>
        <v>#VALUE!</v>
      </c>
      <c r="BD82" s="122" t="e">
        <f t="shared" ca="1" si="43"/>
        <v>#VALUE!</v>
      </c>
      <c r="BE82" s="122" t="e">
        <f t="shared" ca="1" si="43"/>
        <v>#VALUE!</v>
      </c>
      <c r="BF82" s="122" t="e">
        <f t="shared" ca="1" si="43"/>
        <v>#VALUE!</v>
      </c>
      <c r="BG82" s="122" t="e">
        <f t="shared" ca="1" si="43"/>
        <v>#VALUE!</v>
      </c>
      <c r="BH82" s="122" t="e">
        <f t="shared" ca="1" si="43"/>
        <v>#VALUE!</v>
      </c>
      <c r="BI82" s="122" t="e">
        <f t="shared" ca="1" si="43"/>
        <v>#VALUE!</v>
      </c>
      <c r="BJ82" s="122" t="e">
        <f t="shared" ca="1" si="43"/>
        <v>#VALUE!</v>
      </c>
      <c r="BK82" s="122" t="e">
        <f t="shared" ca="1" si="43"/>
        <v>#VALUE!</v>
      </c>
      <c r="BL82" s="122" t="e">
        <f t="shared" ca="1" si="43"/>
        <v>#VALUE!</v>
      </c>
      <c r="BM82" s="122" t="e">
        <f t="shared" ca="1" si="43"/>
        <v>#VALUE!</v>
      </c>
      <c r="BN82" s="122" t="e">
        <f t="shared" ca="1" si="43"/>
        <v>#VALUE!</v>
      </c>
      <c r="BO82" s="122" t="e">
        <f t="shared" ca="1" si="43"/>
        <v>#VALUE!</v>
      </c>
      <c r="BP82" s="122" t="e">
        <f t="shared" ca="1" si="43"/>
        <v>#VALUE!</v>
      </c>
      <c r="BQ82" s="122" t="e">
        <f t="shared" ca="1" si="43"/>
        <v>#VALUE!</v>
      </c>
      <c r="BR82" s="122" t="e">
        <f t="shared" ca="1" si="43"/>
        <v>#VALUE!</v>
      </c>
      <c r="BS82" s="122" t="e">
        <f t="shared" ca="1" si="43"/>
        <v>#VALUE!</v>
      </c>
      <c r="BT82" s="122" t="e">
        <f t="shared" ca="1" si="43"/>
        <v>#VALUE!</v>
      </c>
      <c r="BU82" s="122" t="e">
        <f t="shared" ca="1" si="43"/>
        <v>#VALUE!</v>
      </c>
      <c r="BV82" s="122" t="e">
        <f t="shared" ca="1" si="43"/>
        <v>#VALUE!</v>
      </c>
    </row>
    <row r="83" spans="1:74">
      <c r="A83" s="214" t="s">
        <v>4999</v>
      </c>
      <c r="B83" s="29" t="s">
        <v>4584</v>
      </c>
      <c r="C83" s="51" t="s">
        <v>4846</v>
      </c>
      <c r="D83" s="134" t="s">
        <v>6</v>
      </c>
      <c r="E83" s="138">
        <v>0</v>
      </c>
      <c r="F83" s="147" t="str">
        <f t="shared" si="41"/>
        <v>1995 - 2005W</v>
      </c>
      <c r="H83" s="208"/>
      <c r="I83" s="205" t="e">
        <f ca="1">I$82+$H$79</f>
        <v>#VALUE!</v>
      </c>
      <c r="J83" s="205" t="e">
        <f t="shared" ref="J83:BU83" ca="1" si="44">J$82+$H$79</f>
        <v>#VALUE!</v>
      </c>
      <c r="K83" s="205" t="e">
        <f t="shared" ca="1" si="44"/>
        <v>#VALUE!</v>
      </c>
      <c r="L83" s="205" t="e">
        <f t="shared" ca="1" si="44"/>
        <v>#VALUE!</v>
      </c>
      <c r="M83" s="205" t="e">
        <f t="shared" ca="1" si="44"/>
        <v>#VALUE!</v>
      </c>
      <c r="N83" s="205" t="e">
        <f t="shared" ca="1" si="44"/>
        <v>#VALUE!</v>
      </c>
      <c r="O83" s="205" t="e">
        <f t="shared" ca="1" si="44"/>
        <v>#VALUE!</v>
      </c>
      <c r="P83" s="205" t="e">
        <f t="shared" ca="1" si="44"/>
        <v>#VALUE!</v>
      </c>
      <c r="Q83" s="205" t="e">
        <f t="shared" ca="1" si="44"/>
        <v>#VALUE!</v>
      </c>
      <c r="R83" s="205" t="e">
        <f t="shared" ca="1" si="44"/>
        <v>#VALUE!</v>
      </c>
      <c r="S83" s="205" t="e">
        <f t="shared" ca="1" si="44"/>
        <v>#VALUE!</v>
      </c>
      <c r="T83" s="205" t="e">
        <f t="shared" ca="1" si="44"/>
        <v>#VALUE!</v>
      </c>
      <c r="U83" s="205" t="e">
        <f t="shared" ca="1" si="44"/>
        <v>#VALUE!</v>
      </c>
      <c r="V83" s="205" t="e">
        <f t="shared" ca="1" si="44"/>
        <v>#VALUE!</v>
      </c>
      <c r="W83" s="205" t="e">
        <f t="shared" ca="1" si="44"/>
        <v>#VALUE!</v>
      </c>
      <c r="X83" s="205" t="e">
        <f t="shared" ca="1" si="44"/>
        <v>#VALUE!</v>
      </c>
      <c r="Y83" s="205" t="e">
        <f t="shared" ca="1" si="44"/>
        <v>#VALUE!</v>
      </c>
      <c r="Z83" s="205" t="e">
        <f t="shared" ca="1" si="44"/>
        <v>#VALUE!</v>
      </c>
      <c r="AA83" s="205" t="e">
        <f t="shared" ca="1" si="44"/>
        <v>#VALUE!</v>
      </c>
      <c r="AB83" s="205" t="e">
        <f t="shared" ca="1" si="44"/>
        <v>#VALUE!</v>
      </c>
      <c r="AC83" s="205" t="e">
        <f t="shared" ca="1" si="44"/>
        <v>#VALUE!</v>
      </c>
      <c r="AD83" s="205" t="e">
        <f t="shared" ca="1" si="44"/>
        <v>#VALUE!</v>
      </c>
      <c r="AE83" s="205" t="e">
        <f t="shared" ca="1" si="44"/>
        <v>#VALUE!</v>
      </c>
      <c r="AF83" s="205" t="e">
        <f t="shared" ca="1" si="44"/>
        <v>#VALUE!</v>
      </c>
      <c r="AG83" s="205" t="e">
        <f t="shared" ca="1" si="44"/>
        <v>#VALUE!</v>
      </c>
      <c r="AH83" s="205" t="e">
        <f t="shared" ca="1" si="44"/>
        <v>#VALUE!</v>
      </c>
      <c r="AI83" s="205" t="e">
        <f t="shared" ca="1" si="44"/>
        <v>#VALUE!</v>
      </c>
      <c r="AJ83" s="205" t="e">
        <f t="shared" ca="1" si="44"/>
        <v>#VALUE!</v>
      </c>
      <c r="AK83" s="205" t="e">
        <f t="shared" ca="1" si="44"/>
        <v>#VALUE!</v>
      </c>
      <c r="AL83" s="205" t="e">
        <f t="shared" ca="1" si="44"/>
        <v>#VALUE!</v>
      </c>
      <c r="AM83" s="205" t="e">
        <f t="shared" ca="1" si="44"/>
        <v>#VALUE!</v>
      </c>
      <c r="AN83" s="205" t="e">
        <f t="shared" ca="1" si="44"/>
        <v>#VALUE!</v>
      </c>
      <c r="AO83" s="205" t="e">
        <f t="shared" ca="1" si="44"/>
        <v>#VALUE!</v>
      </c>
      <c r="AP83" s="205" t="e">
        <f t="shared" ca="1" si="44"/>
        <v>#VALUE!</v>
      </c>
      <c r="AQ83" s="205" t="e">
        <f t="shared" ca="1" si="44"/>
        <v>#VALUE!</v>
      </c>
      <c r="AR83" s="205" t="e">
        <f t="shared" ca="1" si="44"/>
        <v>#VALUE!</v>
      </c>
      <c r="AS83" s="205" t="e">
        <f t="shared" ca="1" si="44"/>
        <v>#VALUE!</v>
      </c>
      <c r="AT83" s="205" t="e">
        <f t="shared" ca="1" si="44"/>
        <v>#VALUE!</v>
      </c>
      <c r="AU83" s="205" t="e">
        <f t="shared" ca="1" si="44"/>
        <v>#VALUE!</v>
      </c>
      <c r="AV83" s="205" t="e">
        <f t="shared" ca="1" si="44"/>
        <v>#VALUE!</v>
      </c>
      <c r="AW83" s="205" t="e">
        <f t="shared" ca="1" si="44"/>
        <v>#VALUE!</v>
      </c>
      <c r="AX83" s="205" t="e">
        <f t="shared" ca="1" si="44"/>
        <v>#VALUE!</v>
      </c>
      <c r="AY83" s="205" t="e">
        <f t="shared" ca="1" si="44"/>
        <v>#VALUE!</v>
      </c>
      <c r="AZ83" s="205" t="e">
        <f t="shared" ca="1" si="44"/>
        <v>#VALUE!</v>
      </c>
      <c r="BA83" s="205" t="e">
        <f t="shared" ca="1" si="44"/>
        <v>#VALUE!</v>
      </c>
      <c r="BB83" s="205" t="e">
        <f t="shared" ca="1" si="44"/>
        <v>#VALUE!</v>
      </c>
      <c r="BC83" s="205" t="e">
        <f t="shared" ca="1" si="44"/>
        <v>#VALUE!</v>
      </c>
      <c r="BD83" s="205" t="e">
        <f t="shared" ca="1" si="44"/>
        <v>#VALUE!</v>
      </c>
      <c r="BE83" s="205" t="e">
        <f t="shared" ca="1" si="44"/>
        <v>#VALUE!</v>
      </c>
      <c r="BF83" s="205" t="e">
        <f t="shared" ca="1" si="44"/>
        <v>#VALUE!</v>
      </c>
      <c r="BG83" s="205" t="e">
        <f t="shared" ca="1" si="44"/>
        <v>#VALUE!</v>
      </c>
      <c r="BH83" s="205" t="e">
        <f t="shared" ca="1" si="44"/>
        <v>#VALUE!</v>
      </c>
      <c r="BI83" s="205" t="e">
        <f t="shared" ca="1" si="44"/>
        <v>#VALUE!</v>
      </c>
      <c r="BJ83" s="205" t="e">
        <f t="shared" ca="1" si="44"/>
        <v>#VALUE!</v>
      </c>
      <c r="BK83" s="205" t="e">
        <f t="shared" ca="1" si="44"/>
        <v>#VALUE!</v>
      </c>
      <c r="BL83" s="205" t="e">
        <f t="shared" ca="1" si="44"/>
        <v>#VALUE!</v>
      </c>
      <c r="BM83" s="205" t="e">
        <f t="shared" ca="1" si="44"/>
        <v>#VALUE!</v>
      </c>
      <c r="BN83" s="205" t="e">
        <f t="shared" ca="1" si="44"/>
        <v>#VALUE!</v>
      </c>
      <c r="BO83" s="205" t="e">
        <f t="shared" ca="1" si="44"/>
        <v>#VALUE!</v>
      </c>
      <c r="BP83" s="205" t="e">
        <f t="shared" ca="1" si="44"/>
        <v>#VALUE!</v>
      </c>
      <c r="BQ83" s="205" t="e">
        <f t="shared" ca="1" si="44"/>
        <v>#VALUE!</v>
      </c>
      <c r="BR83" s="205" t="e">
        <f t="shared" ca="1" si="44"/>
        <v>#VALUE!</v>
      </c>
      <c r="BS83" s="205" t="e">
        <f t="shared" ca="1" si="44"/>
        <v>#VALUE!</v>
      </c>
      <c r="BT83" s="205" t="e">
        <f t="shared" ca="1" si="44"/>
        <v>#VALUE!</v>
      </c>
      <c r="BU83" s="205" t="e">
        <f t="shared" ca="1" si="44"/>
        <v>#VALUE!</v>
      </c>
      <c r="BV83" s="205" t="e">
        <f t="shared" ref="BV83" ca="1" si="45">BV$82+$H$79</f>
        <v>#VALUE!</v>
      </c>
    </row>
    <row r="84" spans="1:74">
      <c r="A84" s="214" t="s">
        <v>5000</v>
      </c>
      <c r="B84" s="29" t="s">
        <v>4584</v>
      </c>
      <c r="C84" s="51" t="s">
        <v>4811</v>
      </c>
      <c r="D84" s="134" t="s">
        <v>6</v>
      </c>
      <c r="E84" s="138">
        <v>0</v>
      </c>
      <c r="F84" s="147" t="str">
        <f t="shared" si="41"/>
        <v>&gt; 2005W</v>
      </c>
      <c r="H84" s="208"/>
      <c r="I84" s="205" t="e">
        <f ca="1">I83+$H$80</f>
        <v>#VALUE!</v>
      </c>
      <c r="J84" s="205" t="e">
        <f t="shared" ref="J84:V84" ca="1" si="46">J83+$H$80</f>
        <v>#VALUE!</v>
      </c>
      <c r="K84" s="205" t="e">
        <f t="shared" ca="1" si="46"/>
        <v>#VALUE!</v>
      </c>
      <c r="L84" s="205" t="e">
        <f t="shared" ca="1" si="46"/>
        <v>#VALUE!</v>
      </c>
      <c r="M84" s="205" t="e">
        <f t="shared" ca="1" si="46"/>
        <v>#VALUE!</v>
      </c>
      <c r="N84" s="205" t="e">
        <f t="shared" ca="1" si="46"/>
        <v>#VALUE!</v>
      </c>
      <c r="O84" s="205" t="e">
        <f t="shared" ca="1" si="46"/>
        <v>#VALUE!</v>
      </c>
      <c r="P84" s="205" t="e">
        <f t="shared" ca="1" si="46"/>
        <v>#VALUE!</v>
      </c>
      <c r="Q84" s="205" t="e">
        <f t="shared" ca="1" si="46"/>
        <v>#VALUE!</v>
      </c>
      <c r="R84" s="205" t="e">
        <f t="shared" ca="1" si="46"/>
        <v>#VALUE!</v>
      </c>
      <c r="S84" s="205" t="e">
        <f t="shared" ca="1" si="46"/>
        <v>#VALUE!</v>
      </c>
      <c r="T84" s="205" t="e">
        <f t="shared" ca="1" si="46"/>
        <v>#VALUE!</v>
      </c>
      <c r="U84" s="205" t="e">
        <f t="shared" ca="1" si="46"/>
        <v>#VALUE!</v>
      </c>
      <c r="V84" s="205" t="e">
        <f t="shared" ca="1" si="46"/>
        <v>#VALUE!</v>
      </c>
      <c r="W84" s="205" t="e">
        <f t="shared" ref="W84" ca="1" si="47">W83+$H$80</f>
        <v>#VALUE!</v>
      </c>
      <c r="X84" s="205" t="e">
        <f t="shared" ref="X84" ca="1" si="48">X83+$H$80</f>
        <v>#VALUE!</v>
      </c>
      <c r="Y84" s="205" t="e">
        <f t="shared" ref="Y84" ca="1" si="49">Y83+$H$80</f>
        <v>#VALUE!</v>
      </c>
      <c r="Z84" s="205" t="e">
        <f t="shared" ref="Z84" ca="1" si="50">Z83+$H$80</f>
        <v>#VALUE!</v>
      </c>
      <c r="AA84" s="205" t="e">
        <f t="shared" ref="AA84" ca="1" si="51">AA83+$H$80</f>
        <v>#VALUE!</v>
      </c>
      <c r="AB84" s="205" t="e">
        <f t="shared" ref="AB84" ca="1" si="52">AB83+$H$80</f>
        <v>#VALUE!</v>
      </c>
      <c r="AC84" s="205" t="e">
        <f t="shared" ref="AC84" ca="1" si="53">AC83+$H$80</f>
        <v>#VALUE!</v>
      </c>
      <c r="AD84" s="205" t="e">
        <f t="shared" ref="AD84" ca="1" si="54">AD83+$H$80</f>
        <v>#VALUE!</v>
      </c>
      <c r="AE84" s="205" t="e">
        <f t="shared" ref="AE84" ca="1" si="55">AE83+$H$80</f>
        <v>#VALUE!</v>
      </c>
      <c r="AF84" s="205" t="e">
        <f t="shared" ref="AF84" ca="1" si="56">AF83+$H$80</f>
        <v>#VALUE!</v>
      </c>
      <c r="AG84" s="205" t="e">
        <f t="shared" ref="AG84" ca="1" si="57">AG83+$H$80</f>
        <v>#VALUE!</v>
      </c>
      <c r="AH84" s="205" t="e">
        <f t="shared" ref="AH84" ca="1" si="58">AH83+$H$80</f>
        <v>#VALUE!</v>
      </c>
      <c r="AI84" s="205" t="e">
        <f t="shared" ref="AI84" ca="1" si="59">AI83+$H$80</f>
        <v>#VALUE!</v>
      </c>
      <c r="AJ84" s="205" t="e">
        <f t="shared" ref="AJ84" ca="1" si="60">AJ83+$H$80</f>
        <v>#VALUE!</v>
      </c>
      <c r="AK84" s="205" t="e">
        <f t="shared" ref="AK84" ca="1" si="61">AK83+$H$80</f>
        <v>#VALUE!</v>
      </c>
      <c r="AL84" s="205" t="e">
        <f t="shared" ref="AL84" ca="1" si="62">AL83+$H$80</f>
        <v>#VALUE!</v>
      </c>
      <c r="AM84" s="205" t="e">
        <f t="shared" ref="AM84" ca="1" si="63">AM83+$H$80</f>
        <v>#VALUE!</v>
      </c>
      <c r="AN84" s="205" t="e">
        <f t="shared" ref="AN84" ca="1" si="64">AN83+$H$80</f>
        <v>#VALUE!</v>
      </c>
      <c r="AO84" s="205" t="e">
        <f t="shared" ref="AO84" ca="1" si="65">AO83+$H$80</f>
        <v>#VALUE!</v>
      </c>
      <c r="AP84" s="205" t="e">
        <f t="shared" ref="AP84" ca="1" si="66">AP83+$H$80</f>
        <v>#VALUE!</v>
      </c>
      <c r="AQ84" s="205" t="e">
        <f t="shared" ref="AQ84" ca="1" si="67">AQ83+$H$80</f>
        <v>#VALUE!</v>
      </c>
      <c r="AR84" s="205" t="e">
        <f t="shared" ref="AR84" ca="1" si="68">AR83+$H$80</f>
        <v>#VALUE!</v>
      </c>
      <c r="AS84" s="205" t="e">
        <f t="shared" ref="AS84" ca="1" si="69">AS83+$H$80</f>
        <v>#VALUE!</v>
      </c>
      <c r="AT84" s="205" t="e">
        <f t="shared" ref="AT84" ca="1" si="70">AT83+$H$80</f>
        <v>#VALUE!</v>
      </c>
      <c r="AU84" s="205" t="e">
        <f t="shared" ref="AU84" ca="1" si="71">AU83+$H$80</f>
        <v>#VALUE!</v>
      </c>
      <c r="AV84" s="205" t="e">
        <f t="shared" ref="AV84" ca="1" si="72">AV83+$H$80</f>
        <v>#VALUE!</v>
      </c>
      <c r="AW84" s="205" t="e">
        <f t="shared" ref="AW84" ca="1" si="73">AW83+$H$80</f>
        <v>#VALUE!</v>
      </c>
      <c r="AX84" s="205" t="e">
        <f t="shared" ref="AX84" ca="1" si="74">AX83+$H$80</f>
        <v>#VALUE!</v>
      </c>
      <c r="AY84" s="205" t="e">
        <f t="shared" ref="AY84" ca="1" si="75">AY83+$H$80</f>
        <v>#VALUE!</v>
      </c>
      <c r="AZ84" s="205" t="e">
        <f t="shared" ref="AZ84" ca="1" si="76">AZ83+$H$80</f>
        <v>#VALUE!</v>
      </c>
      <c r="BA84" s="205" t="e">
        <f t="shared" ref="BA84" ca="1" si="77">BA83+$H$80</f>
        <v>#VALUE!</v>
      </c>
      <c r="BB84" s="205" t="e">
        <f t="shared" ref="BB84" ca="1" si="78">BB83+$H$80</f>
        <v>#VALUE!</v>
      </c>
      <c r="BC84" s="205" t="e">
        <f t="shared" ref="BC84" ca="1" si="79">BC83+$H$80</f>
        <v>#VALUE!</v>
      </c>
      <c r="BD84" s="205" t="e">
        <f t="shared" ref="BD84" ca="1" si="80">BD83+$H$80</f>
        <v>#VALUE!</v>
      </c>
      <c r="BE84" s="205" t="e">
        <f t="shared" ref="BE84" ca="1" si="81">BE83+$H$80</f>
        <v>#VALUE!</v>
      </c>
      <c r="BF84" s="205" t="e">
        <f t="shared" ref="BF84" ca="1" si="82">BF83+$H$80</f>
        <v>#VALUE!</v>
      </c>
      <c r="BG84" s="205" t="e">
        <f t="shared" ref="BG84" ca="1" si="83">BG83+$H$80</f>
        <v>#VALUE!</v>
      </c>
      <c r="BH84" s="205" t="e">
        <f t="shared" ref="BH84" ca="1" si="84">BH83+$H$80</f>
        <v>#VALUE!</v>
      </c>
      <c r="BI84" s="205" t="e">
        <f t="shared" ref="BI84" ca="1" si="85">BI83+$H$80</f>
        <v>#VALUE!</v>
      </c>
      <c r="BJ84" s="205" t="e">
        <f t="shared" ref="BJ84" ca="1" si="86">BJ83+$H$80</f>
        <v>#VALUE!</v>
      </c>
      <c r="BK84" s="205" t="e">
        <f t="shared" ref="BK84" ca="1" si="87">BK83+$H$80</f>
        <v>#VALUE!</v>
      </c>
      <c r="BL84" s="205" t="e">
        <f t="shared" ref="BL84" ca="1" si="88">BL83+$H$80</f>
        <v>#VALUE!</v>
      </c>
      <c r="BM84" s="205" t="e">
        <f t="shared" ref="BM84" ca="1" si="89">BM83+$H$80</f>
        <v>#VALUE!</v>
      </c>
      <c r="BN84" s="205" t="e">
        <f t="shared" ref="BN84" ca="1" si="90">BN83+$H$80</f>
        <v>#VALUE!</v>
      </c>
      <c r="BO84" s="205" t="e">
        <f t="shared" ref="BO84" ca="1" si="91">BO83+$H$80</f>
        <v>#VALUE!</v>
      </c>
      <c r="BP84" s="205" t="e">
        <f t="shared" ref="BP84" ca="1" si="92">BP83+$H$80</f>
        <v>#VALUE!</v>
      </c>
      <c r="BQ84" s="205" t="e">
        <f t="shared" ref="BQ84" ca="1" si="93">BQ83+$H$80</f>
        <v>#VALUE!</v>
      </c>
      <c r="BR84" s="205" t="e">
        <f t="shared" ref="BR84" ca="1" si="94">BR83+$H$80</f>
        <v>#VALUE!</v>
      </c>
      <c r="BS84" s="205" t="e">
        <f t="shared" ref="BS84" ca="1" si="95">BS83+$H$80</f>
        <v>#VALUE!</v>
      </c>
      <c r="BT84" s="205" t="e">
        <f t="shared" ref="BT84" ca="1" si="96">BT83+$H$80</f>
        <v>#VALUE!</v>
      </c>
      <c r="BU84" s="205" t="e">
        <f t="shared" ref="BU84" ca="1" si="97">BU83+$H$80</f>
        <v>#VALUE!</v>
      </c>
      <c r="BV84" s="205" t="e">
        <f t="shared" ref="BV84" ca="1" si="98">BV83+$H$80</f>
        <v>#VALUE!</v>
      </c>
    </row>
    <row r="85" spans="1:74">
      <c r="A85" s="214" t="s">
        <v>5001</v>
      </c>
      <c r="B85" s="29" t="s">
        <v>4841</v>
      </c>
      <c r="C85" s="147"/>
      <c r="D85" s="147"/>
      <c r="E85" s="147"/>
      <c r="F85" s="147"/>
      <c r="H85" s="208"/>
      <c r="I85" s="122" t="e">
        <f ca="1">I62/(I84-I83)</f>
        <v>#N/A</v>
      </c>
      <c r="J85" s="122" t="e">
        <f t="shared" ref="J85:V85" ca="1" si="99">J62/(J84-J83)</f>
        <v>#N/A</v>
      </c>
      <c r="K85" s="122" t="e">
        <f t="shared" ca="1" si="99"/>
        <v>#N/A</v>
      </c>
      <c r="L85" s="122" t="e">
        <f t="shared" ca="1" si="99"/>
        <v>#N/A</v>
      </c>
      <c r="M85" s="122" t="e">
        <f t="shared" ca="1" si="99"/>
        <v>#N/A</v>
      </c>
      <c r="N85" s="122" t="e">
        <f t="shared" ca="1" si="99"/>
        <v>#N/A</v>
      </c>
      <c r="O85" s="122" t="e">
        <f t="shared" ca="1" si="99"/>
        <v>#N/A</v>
      </c>
      <c r="P85" s="122" t="e">
        <f t="shared" ca="1" si="99"/>
        <v>#N/A</v>
      </c>
      <c r="Q85" s="122" t="e">
        <f t="shared" ca="1" si="99"/>
        <v>#N/A</v>
      </c>
      <c r="R85" s="122" t="e">
        <f t="shared" ca="1" si="99"/>
        <v>#N/A</v>
      </c>
      <c r="S85" s="122" t="e">
        <f t="shared" ca="1" si="99"/>
        <v>#N/A</v>
      </c>
      <c r="T85" s="122" t="e">
        <f t="shared" ca="1" si="99"/>
        <v>#N/A</v>
      </c>
      <c r="U85" s="122" t="e">
        <f t="shared" ca="1" si="99"/>
        <v>#N/A</v>
      </c>
      <c r="V85" s="122" t="e">
        <f t="shared" ca="1" si="99"/>
        <v>#N/A</v>
      </c>
      <c r="W85" s="122" t="e">
        <f t="shared" ref="W85" ca="1" si="100">W62/(W84-W83)</f>
        <v>#N/A</v>
      </c>
      <c r="X85" s="122" t="e">
        <f t="shared" ref="X85" ca="1" si="101">X62/(X84-X83)</f>
        <v>#N/A</v>
      </c>
      <c r="Y85" s="122" t="e">
        <f t="shared" ref="Y85" ca="1" si="102">Y62/(Y84-Y83)</f>
        <v>#N/A</v>
      </c>
      <c r="Z85" s="122" t="e">
        <f t="shared" ref="Z85" ca="1" si="103">Z62/(Z84-Z83)</f>
        <v>#N/A</v>
      </c>
      <c r="AA85" s="122" t="e">
        <f t="shared" ref="AA85" ca="1" si="104">AA62/(AA84-AA83)</f>
        <v>#N/A</v>
      </c>
      <c r="AB85" s="122" t="e">
        <f t="shared" ref="AB85" ca="1" si="105">AB62/(AB84-AB83)</f>
        <v>#N/A</v>
      </c>
      <c r="AC85" s="122" t="e">
        <f t="shared" ref="AC85" ca="1" si="106">AC62/(AC84-AC83)</f>
        <v>#N/A</v>
      </c>
      <c r="AD85" s="122" t="e">
        <f t="shared" ref="AD85" ca="1" si="107">AD62/(AD84-AD83)</f>
        <v>#N/A</v>
      </c>
      <c r="AE85" s="122" t="e">
        <f t="shared" ref="AE85" ca="1" si="108">AE62/(AE84-AE83)</f>
        <v>#N/A</v>
      </c>
      <c r="AF85" s="122" t="e">
        <f t="shared" ref="AF85" ca="1" si="109">AF62/(AF84-AF83)</f>
        <v>#N/A</v>
      </c>
      <c r="AG85" s="122" t="e">
        <f t="shared" ref="AG85" ca="1" si="110">AG62/(AG84-AG83)</f>
        <v>#N/A</v>
      </c>
      <c r="AH85" s="122" t="e">
        <f t="shared" ref="AH85" ca="1" si="111">AH62/(AH84-AH83)</f>
        <v>#N/A</v>
      </c>
      <c r="AI85" s="122" t="e">
        <f t="shared" ref="AI85" ca="1" si="112">AI62/(AI84-AI83)</f>
        <v>#N/A</v>
      </c>
      <c r="AJ85" s="122" t="e">
        <f t="shared" ref="AJ85" ca="1" si="113">AJ62/(AJ84-AJ83)</f>
        <v>#N/A</v>
      </c>
      <c r="AK85" s="122" t="e">
        <f t="shared" ref="AK85" ca="1" si="114">AK62/(AK84-AK83)</f>
        <v>#N/A</v>
      </c>
      <c r="AL85" s="122" t="e">
        <f t="shared" ref="AL85" ca="1" si="115">AL62/(AL84-AL83)</f>
        <v>#N/A</v>
      </c>
      <c r="AM85" s="122" t="e">
        <f t="shared" ref="AM85" ca="1" si="116">AM62/(AM84-AM83)</f>
        <v>#N/A</v>
      </c>
      <c r="AN85" s="122" t="e">
        <f t="shared" ref="AN85" ca="1" si="117">AN62/(AN84-AN83)</f>
        <v>#N/A</v>
      </c>
      <c r="AO85" s="122" t="e">
        <f t="shared" ref="AO85" ca="1" si="118">AO62/(AO84-AO83)</f>
        <v>#N/A</v>
      </c>
      <c r="AP85" s="122" t="e">
        <f t="shared" ref="AP85" ca="1" si="119">AP62/(AP84-AP83)</f>
        <v>#N/A</v>
      </c>
      <c r="AQ85" s="122" t="e">
        <f t="shared" ref="AQ85" ca="1" si="120">AQ62/(AQ84-AQ83)</f>
        <v>#N/A</v>
      </c>
      <c r="AR85" s="122" t="e">
        <f t="shared" ref="AR85" ca="1" si="121">AR62/(AR84-AR83)</f>
        <v>#N/A</v>
      </c>
      <c r="AS85" s="122" t="e">
        <f t="shared" ref="AS85" ca="1" si="122">AS62/(AS84-AS83)</f>
        <v>#N/A</v>
      </c>
      <c r="AT85" s="122" t="e">
        <f t="shared" ref="AT85" ca="1" si="123">AT62/(AT84-AT83)</f>
        <v>#N/A</v>
      </c>
      <c r="AU85" s="122" t="e">
        <f t="shared" ref="AU85" ca="1" si="124">AU62/(AU84-AU83)</f>
        <v>#N/A</v>
      </c>
      <c r="AV85" s="122" t="e">
        <f t="shared" ref="AV85" ca="1" si="125">AV62/(AV84-AV83)</f>
        <v>#N/A</v>
      </c>
      <c r="AW85" s="122" t="e">
        <f t="shared" ref="AW85" ca="1" si="126">AW62/(AW84-AW83)</f>
        <v>#N/A</v>
      </c>
      <c r="AX85" s="122" t="e">
        <f t="shared" ref="AX85" ca="1" si="127">AX62/(AX84-AX83)</f>
        <v>#N/A</v>
      </c>
      <c r="AY85" s="122" t="e">
        <f t="shared" ref="AY85" ca="1" si="128">AY62/(AY84-AY83)</f>
        <v>#N/A</v>
      </c>
      <c r="AZ85" s="122" t="e">
        <f t="shared" ref="AZ85" ca="1" si="129">AZ62/(AZ84-AZ83)</f>
        <v>#N/A</v>
      </c>
      <c r="BA85" s="122" t="e">
        <f t="shared" ref="BA85" ca="1" si="130">BA62/(BA84-BA83)</f>
        <v>#N/A</v>
      </c>
      <c r="BB85" s="122" t="e">
        <f t="shared" ref="BB85" ca="1" si="131">BB62/(BB84-BB83)</f>
        <v>#N/A</v>
      </c>
      <c r="BC85" s="122" t="e">
        <f t="shared" ref="BC85" ca="1" si="132">BC62/(BC84-BC83)</f>
        <v>#N/A</v>
      </c>
      <c r="BD85" s="122" t="e">
        <f t="shared" ref="BD85" ca="1" si="133">BD62/(BD84-BD83)</f>
        <v>#N/A</v>
      </c>
      <c r="BE85" s="122" t="e">
        <f t="shared" ref="BE85" ca="1" si="134">BE62/(BE84-BE83)</f>
        <v>#N/A</v>
      </c>
      <c r="BF85" s="122" t="e">
        <f t="shared" ref="BF85" ca="1" si="135">BF62/(BF84-BF83)</f>
        <v>#N/A</v>
      </c>
      <c r="BG85" s="122" t="e">
        <f t="shared" ref="BG85" ca="1" si="136">BG62/(BG84-BG83)</f>
        <v>#N/A</v>
      </c>
      <c r="BH85" s="122" t="e">
        <f t="shared" ref="BH85" ca="1" si="137">BH62/(BH84-BH83)</f>
        <v>#N/A</v>
      </c>
      <c r="BI85" s="122" t="e">
        <f t="shared" ref="BI85" ca="1" si="138">BI62/(BI84-BI83)</f>
        <v>#N/A</v>
      </c>
      <c r="BJ85" s="122" t="e">
        <f t="shared" ref="BJ85" ca="1" si="139">BJ62/(BJ84-BJ83)</f>
        <v>#N/A</v>
      </c>
      <c r="BK85" s="122" t="e">
        <f t="shared" ref="BK85" ca="1" si="140">BK62/(BK84-BK83)</f>
        <v>#N/A</v>
      </c>
      <c r="BL85" s="122" t="e">
        <f t="shared" ref="BL85" ca="1" si="141">BL62/(BL84-BL83)</f>
        <v>#N/A</v>
      </c>
      <c r="BM85" s="122" t="e">
        <f t="shared" ref="BM85" ca="1" si="142">BM62/(BM84-BM83)</f>
        <v>#N/A</v>
      </c>
      <c r="BN85" s="122" t="e">
        <f t="shared" ref="BN85" ca="1" si="143">BN62/(BN84-BN83)</f>
        <v>#N/A</v>
      </c>
      <c r="BO85" s="122" t="e">
        <f t="shared" ref="BO85" ca="1" si="144">BO62/(BO84-BO83)</f>
        <v>#N/A</v>
      </c>
      <c r="BP85" s="122" t="e">
        <f t="shared" ref="BP85" ca="1" si="145">BP62/(BP84-BP83)</f>
        <v>#N/A</v>
      </c>
      <c r="BQ85" s="122" t="e">
        <f t="shared" ref="BQ85" ca="1" si="146">BQ62/(BQ84-BQ83)</f>
        <v>#N/A</v>
      </c>
      <c r="BR85" s="122" t="e">
        <f t="shared" ref="BR85" ca="1" si="147">BR62/(BR84-BR83)</f>
        <v>#N/A</v>
      </c>
      <c r="BS85" s="122" t="e">
        <f t="shared" ref="BS85" ca="1" si="148">BS62/(BS84-BS83)</f>
        <v>#N/A</v>
      </c>
      <c r="BT85" s="122" t="e">
        <f t="shared" ref="BT85" ca="1" si="149">BT62/(BT84-BT83)</f>
        <v>#N/A</v>
      </c>
      <c r="BU85" s="122" t="e">
        <f t="shared" ref="BU85" ca="1" si="150">BU62/(BU84-BU83)</f>
        <v>#N/A</v>
      </c>
      <c r="BV85" s="122" t="e">
        <f t="shared" ref="BV85" ca="1" si="151">BV62/(BV84-BV83)</f>
        <v>#N/A</v>
      </c>
    </row>
    <row r="86" spans="1:74">
      <c r="A86" s="214" t="s">
        <v>4770</v>
      </c>
      <c r="B86" s="29" t="s">
        <v>3</v>
      </c>
      <c r="G86" s="219" t="s">
        <v>4933</v>
      </c>
      <c r="H86" s="159" t="e" cm="1">
        <f t="array" aca="1" ref="H86" ca="1">INDIRECT("'"&amp;$B$1&amp;"'!"&amp;$G86)</f>
        <v>#N/A</v>
      </c>
    </row>
    <row r="87" spans="1:74">
      <c r="A87" s="214" t="s">
        <v>4768</v>
      </c>
      <c r="B87" s="29" t="s">
        <v>3</v>
      </c>
      <c r="H87" s="203" t="e" cm="1">
        <f t="array" aca="1" ref="H87" ca="1">INDEX($E$79:$E$84, $C$78)</f>
        <v>#N/A</v>
      </c>
    </row>
    <row r="88" spans="1:74">
      <c r="A88" s="214" t="s">
        <v>4772</v>
      </c>
      <c r="B88" s="29" t="s">
        <v>2</v>
      </c>
      <c r="H88" s="204" t="e">
        <f ca="1">H87*H11</f>
        <v>#N/A</v>
      </c>
    </row>
    <row r="89" spans="1:74">
      <c r="A89" s="214" t="s">
        <v>4802</v>
      </c>
      <c r="B89" s="29" t="s">
        <v>2</v>
      </c>
      <c r="H89" s="208"/>
      <c r="I89" s="206" t="e">
        <f t="shared" ref="I89:AN89" ca="1" si="152">$H$88 * IF($H$86="ON", I$65, MAX(0.3,I$65)^3)</f>
        <v>#N/A</v>
      </c>
      <c r="J89" s="126" t="e">
        <f t="shared" ca="1" si="152"/>
        <v>#N/A</v>
      </c>
      <c r="K89" s="126" t="e">
        <f t="shared" ca="1" si="152"/>
        <v>#N/A</v>
      </c>
      <c r="L89" s="126" t="e">
        <f t="shared" ca="1" si="152"/>
        <v>#N/A</v>
      </c>
      <c r="M89" s="126" t="e">
        <f t="shared" ca="1" si="152"/>
        <v>#N/A</v>
      </c>
      <c r="N89" s="126" t="e">
        <f t="shared" ca="1" si="152"/>
        <v>#N/A</v>
      </c>
      <c r="O89" s="126" t="e">
        <f t="shared" ca="1" si="152"/>
        <v>#N/A</v>
      </c>
      <c r="P89" s="126" t="e">
        <f t="shared" ca="1" si="152"/>
        <v>#N/A</v>
      </c>
      <c r="Q89" s="126" t="e">
        <f t="shared" ca="1" si="152"/>
        <v>#N/A</v>
      </c>
      <c r="R89" s="126" t="e">
        <f t="shared" ca="1" si="152"/>
        <v>#N/A</v>
      </c>
      <c r="S89" s="126" t="e">
        <f t="shared" ca="1" si="152"/>
        <v>#N/A</v>
      </c>
      <c r="T89" s="126" t="e">
        <f t="shared" ca="1" si="152"/>
        <v>#N/A</v>
      </c>
      <c r="U89" s="126" t="e">
        <f t="shared" ca="1" si="152"/>
        <v>#N/A</v>
      </c>
      <c r="V89" s="126" t="e">
        <f t="shared" ca="1" si="152"/>
        <v>#N/A</v>
      </c>
      <c r="W89" s="126" t="e">
        <f t="shared" ca="1" si="152"/>
        <v>#N/A</v>
      </c>
      <c r="X89" s="126" t="e">
        <f t="shared" ca="1" si="152"/>
        <v>#N/A</v>
      </c>
      <c r="Y89" s="126" t="e">
        <f t="shared" ca="1" si="152"/>
        <v>#N/A</v>
      </c>
      <c r="Z89" s="126" t="e">
        <f t="shared" ca="1" si="152"/>
        <v>#N/A</v>
      </c>
      <c r="AA89" s="126" t="e">
        <f t="shared" ca="1" si="152"/>
        <v>#N/A</v>
      </c>
      <c r="AB89" s="126" t="e">
        <f t="shared" ca="1" si="152"/>
        <v>#N/A</v>
      </c>
      <c r="AC89" s="126" t="e">
        <f t="shared" ca="1" si="152"/>
        <v>#N/A</v>
      </c>
      <c r="AD89" s="126" t="e">
        <f t="shared" ca="1" si="152"/>
        <v>#N/A</v>
      </c>
      <c r="AE89" s="126" t="e">
        <f t="shared" ca="1" si="152"/>
        <v>#N/A</v>
      </c>
      <c r="AF89" s="126" t="e">
        <f t="shared" ca="1" si="152"/>
        <v>#N/A</v>
      </c>
      <c r="AG89" s="126" t="e">
        <f t="shared" ca="1" si="152"/>
        <v>#N/A</v>
      </c>
      <c r="AH89" s="126" t="e">
        <f t="shared" ca="1" si="152"/>
        <v>#N/A</v>
      </c>
      <c r="AI89" s="126" t="e">
        <f t="shared" ca="1" si="152"/>
        <v>#N/A</v>
      </c>
      <c r="AJ89" s="126" t="e">
        <f t="shared" ca="1" si="152"/>
        <v>#N/A</v>
      </c>
      <c r="AK89" s="126" t="e">
        <f t="shared" ca="1" si="152"/>
        <v>#N/A</v>
      </c>
      <c r="AL89" s="126" t="e">
        <f t="shared" ca="1" si="152"/>
        <v>#N/A</v>
      </c>
      <c r="AM89" s="126" t="e">
        <f t="shared" ca="1" si="152"/>
        <v>#N/A</v>
      </c>
      <c r="AN89" s="126" t="e">
        <f t="shared" ca="1" si="152"/>
        <v>#N/A</v>
      </c>
      <c r="AO89" s="126" t="e">
        <f t="shared" ref="AO89:BV89" ca="1" si="153">$H$88 * IF($H$86="ON", AO$65, MAX(0.3,AO$65)^3)</f>
        <v>#N/A</v>
      </c>
      <c r="AP89" s="126" t="e">
        <f t="shared" ca="1" si="153"/>
        <v>#N/A</v>
      </c>
      <c r="AQ89" s="126" t="e">
        <f t="shared" ca="1" si="153"/>
        <v>#N/A</v>
      </c>
      <c r="AR89" s="126" t="e">
        <f t="shared" ca="1" si="153"/>
        <v>#N/A</v>
      </c>
      <c r="AS89" s="126" t="e">
        <f t="shared" ca="1" si="153"/>
        <v>#N/A</v>
      </c>
      <c r="AT89" s="126" t="e">
        <f t="shared" ca="1" si="153"/>
        <v>#N/A</v>
      </c>
      <c r="AU89" s="126" t="e">
        <f t="shared" ca="1" si="153"/>
        <v>#N/A</v>
      </c>
      <c r="AV89" s="126" t="e">
        <f t="shared" ca="1" si="153"/>
        <v>#N/A</v>
      </c>
      <c r="AW89" s="126" t="e">
        <f t="shared" ca="1" si="153"/>
        <v>#N/A</v>
      </c>
      <c r="AX89" s="126" t="e">
        <f t="shared" ca="1" si="153"/>
        <v>#N/A</v>
      </c>
      <c r="AY89" s="126" t="e">
        <f t="shared" ca="1" si="153"/>
        <v>#N/A</v>
      </c>
      <c r="AZ89" s="126" t="e">
        <f t="shared" ca="1" si="153"/>
        <v>#N/A</v>
      </c>
      <c r="BA89" s="126" t="e">
        <f t="shared" ca="1" si="153"/>
        <v>#N/A</v>
      </c>
      <c r="BB89" s="126" t="e">
        <f t="shared" ca="1" si="153"/>
        <v>#N/A</v>
      </c>
      <c r="BC89" s="126" t="e">
        <f t="shared" ca="1" si="153"/>
        <v>#N/A</v>
      </c>
      <c r="BD89" s="126" t="e">
        <f t="shared" ca="1" si="153"/>
        <v>#N/A</v>
      </c>
      <c r="BE89" s="126" t="e">
        <f t="shared" ca="1" si="153"/>
        <v>#N/A</v>
      </c>
      <c r="BF89" s="126" t="e">
        <f t="shared" ca="1" si="153"/>
        <v>#N/A</v>
      </c>
      <c r="BG89" s="126" t="e">
        <f t="shared" ca="1" si="153"/>
        <v>#N/A</v>
      </c>
      <c r="BH89" s="126" t="e">
        <f t="shared" ca="1" si="153"/>
        <v>#N/A</v>
      </c>
      <c r="BI89" s="126" t="e">
        <f t="shared" ca="1" si="153"/>
        <v>#N/A</v>
      </c>
      <c r="BJ89" s="126" t="e">
        <f t="shared" ca="1" si="153"/>
        <v>#N/A</v>
      </c>
      <c r="BK89" s="126" t="e">
        <f t="shared" ca="1" si="153"/>
        <v>#N/A</v>
      </c>
      <c r="BL89" s="126" t="e">
        <f t="shared" ca="1" si="153"/>
        <v>#N/A</v>
      </c>
      <c r="BM89" s="126" t="e">
        <f t="shared" ca="1" si="153"/>
        <v>#N/A</v>
      </c>
      <c r="BN89" s="126" t="e">
        <f t="shared" ca="1" si="153"/>
        <v>#N/A</v>
      </c>
      <c r="BO89" s="126" t="e">
        <f t="shared" ca="1" si="153"/>
        <v>#N/A</v>
      </c>
      <c r="BP89" s="126" t="e">
        <f t="shared" ca="1" si="153"/>
        <v>#N/A</v>
      </c>
      <c r="BQ89" s="126" t="e">
        <f t="shared" ca="1" si="153"/>
        <v>#N/A</v>
      </c>
      <c r="BR89" s="126" t="e">
        <f t="shared" ca="1" si="153"/>
        <v>#N/A</v>
      </c>
      <c r="BS89" s="126" t="e">
        <f t="shared" ca="1" si="153"/>
        <v>#N/A</v>
      </c>
      <c r="BT89" s="126" t="e">
        <f t="shared" ca="1" si="153"/>
        <v>#N/A</v>
      </c>
      <c r="BU89" s="126" t="e">
        <f t="shared" ca="1" si="153"/>
        <v>#N/A</v>
      </c>
      <c r="BV89" s="126" t="e">
        <f t="shared" ca="1" si="153"/>
        <v>#N/A</v>
      </c>
    </row>
    <row r="90" spans="1:74">
      <c r="A90" s="214" t="s">
        <v>4803</v>
      </c>
      <c r="B90" s="29" t="s">
        <v>4759</v>
      </c>
      <c r="H90" s="208"/>
      <c r="I90" s="207" t="e">
        <f t="shared" ref="I90:AN90" ca="1" si="154">I89 * I$19 * I$47</f>
        <v>#N/A</v>
      </c>
      <c r="J90" s="128" t="e">
        <f t="shared" ca="1" si="154"/>
        <v>#N/A</v>
      </c>
      <c r="K90" s="128" t="e">
        <f t="shared" ca="1" si="154"/>
        <v>#N/A</v>
      </c>
      <c r="L90" s="128" t="e">
        <f t="shared" ca="1" si="154"/>
        <v>#N/A</v>
      </c>
      <c r="M90" s="128" t="e">
        <f t="shared" ca="1" si="154"/>
        <v>#N/A</v>
      </c>
      <c r="N90" s="128" t="e">
        <f t="shared" ca="1" si="154"/>
        <v>#N/A</v>
      </c>
      <c r="O90" s="128" t="e">
        <f t="shared" ca="1" si="154"/>
        <v>#N/A</v>
      </c>
      <c r="P90" s="128" t="e">
        <f t="shared" ca="1" si="154"/>
        <v>#N/A</v>
      </c>
      <c r="Q90" s="128" t="e">
        <f t="shared" ca="1" si="154"/>
        <v>#N/A</v>
      </c>
      <c r="R90" s="128" t="e">
        <f t="shared" ca="1" si="154"/>
        <v>#N/A</v>
      </c>
      <c r="S90" s="128" t="e">
        <f t="shared" ca="1" si="154"/>
        <v>#N/A</v>
      </c>
      <c r="T90" s="128" t="e">
        <f t="shared" ca="1" si="154"/>
        <v>#N/A</v>
      </c>
      <c r="U90" s="128" t="e">
        <f t="shared" ca="1" si="154"/>
        <v>#N/A</v>
      </c>
      <c r="V90" s="128" t="e">
        <f t="shared" ca="1" si="154"/>
        <v>#N/A</v>
      </c>
      <c r="W90" s="128" t="e">
        <f t="shared" ca="1" si="154"/>
        <v>#N/A</v>
      </c>
      <c r="X90" s="128" t="e">
        <f t="shared" ca="1" si="154"/>
        <v>#N/A</v>
      </c>
      <c r="Y90" s="128" t="e">
        <f t="shared" ca="1" si="154"/>
        <v>#N/A</v>
      </c>
      <c r="Z90" s="128" t="e">
        <f t="shared" ca="1" si="154"/>
        <v>#N/A</v>
      </c>
      <c r="AA90" s="128" t="e">
        <f t="shared" ca="1" si="154"/>
        <v>#N/A</v>
      </c>
      <c r="AB90" s="128" t="e">
        <f t="shared" ca="1" si="154"/>
        <v>#N/A</v>
      </c>
      <c r="AC90" s="128" t="e">
        <f t="shared" ca="1" si="154"/>
        <v>#N/A</v>
      </c>
      <c r="AD90" s="128" t="e">
        <f t="shared" ca="1" si="154"/>
        <v>#N/A</v>
      </c>
      <c r="AE90" s="128" t="e">
        <f t="shared" ca="1" si="154"/>
        <v>#N/A</v>
      </c>
      <c r="AF90" s="128" t="e">
        <f t="shared" ca="1" si="154"/>
        <v>#N/A</v>
      </c>
      <c r="AG90" s="128" t="e">
        <f t="shared" ca="1" si="154"/>
        <v>#N/A</v>
      </c>
      <c r="AH90" s="128" t="e">
        <f t="shared" ca="1" si="154"/>
        <v>#N/A</v>
      </c>
      <c r="AI90" s="128" t="e">
        <f t="shared" ca="1" si="154"/>
        <v>#N/A</v>
      </c>
      <c r="AJ90" s="128" t="e">
        <f t="shared" ca="1" si="154"/>
        <v>#N/A</v>
      </c>
      <c r="AK90" s="128" t="e">
        <f t="shared" ca="1" si="154"/>
        <v>#N/A</v>
      </c>
      <c r="AL90" s="128" t="e">
        <f t="shared" ca="1" si="154"/>
        <v>#N/A</v>
      </c>
      <c r="AM90" s="128" t="e">
        <f t="shared" ca="1" si="154"/>
        <v>#N/A</v>
      </c>
      <c r="AN90" s="128" t="e">
        <f t="shared" ca="1" si="154"/>
        <v>#N/A</v>
      </c>
      <c r="AO90" s="128" t="e">
        <f t="shared" ref="AO90:BT90" ca="1" si="155">AO89 * AO$19 * AO$47</f>
        <v>#N/A</v>
      </c>
      <c r="AP90" s="128" t="e">
        <f t="shared" ca="1" si="155"/>
        <v>#N/A</v>
      </c>
      <c r="AQ90" s="128" t="e">
        <f t="shared" ca="1" si="155"/>
        <v>#N/A</v>
      </c>
      <c r="AR90" s="128" t="e">
        <f t="shared" ca="1" si="155"/>
        <v>#N/A</v>
      </c>
      <c r="AS90" s="128" t="e">
        <f t="shared" ca="1" si="155"/>
        <v>#N/A</v>
      </c>
      <c r="AT90" s="128" t="e">
        <f t="shared" ca="1" si="155"/>
        <v>#N/A</v>
      </c>
      <c r="AU90" s="128" t="e">
        <f t="shared" ca="1" si="155"/>
        <v>#N/A</v>
      </c>
      <c r="AV90" s="128" t="e">
        <f t="shared" ca="1" si="155"/>
        <v>#N/A</v>
      </c>
      <c r="AW90" s="128" t="e">
        <f t="shared" ca="1" si="155"/>
        <v>#N/A</v>
      </c>
      <c r="AX90" s="128" t="e">
        <f t="shared" ca="1" si="155"/>
        <v>#N/A</v>
      </c>
      <c r="AY90" s="128" t="e">
        <f t="shared" ca="1" si="155"/>
        <v>#N/A</v>
      </c>
      <c r="AZ90" s="128" t="e">
        <f t="shared" ca="1" si="155"/>
        <v>#N/A</v>
      </c>
      <c r="BA90" s="128" t="e">
        <f t="shared" ca="1" si="155"/>
        <v>#N/A</v>
      </c>
      <c r="BB90" s="128" t="e">
        <f t="shared" ca="1" si="155"/>
        <v>#N/A</v>
      </c>
      <c r="BC90" s="128" t="e">
        <f t="shared" ca="1" si="155"/>
        <v>#N/A</v>
      </c>
      <c r="BD90" s="128" t="e">
        <f t="shared" ca="1" si="155"/>
        <v>#N/A</v>
      </c>
      <c r="BE90" s="128" t="e">
        <f t="shared" ca="1" si="155"/>
        <v>#N/A</v>
      </c>
      <c r="BF90" s="128" t="e">
        <f t="shared" ca="1" si="155"/>
        <v>#N/A</v>
      </c>
      <c r="BG90" s="128" t="e">
        <f t="shared" ca="1" si="155"/>
        <v>#N/A</v>
      </c>
      <c r="BH90" s="128" t="e">
        <f t="shared" ca="1" si="155"/>
        <v>#N/A</v>
      </c>
      <c r="BI90" s="128" t="e">
        <f t="shared" ca="1" si="155"/>
        <v>#N/A</v>
      </c>
      <c r="BJ90" s="128" t="e">
        <f t="shared" ca="1" si="155"/>
        <v>#N/A</v>
      </c>
      <c r="BK90" s="128" t="e">
        <f t="shared" ca="1" si="155"/>
        <v>#N/A</v>
      </c>
      <c r="BL90" s="128" t="e">
        <f t="shared" ca="1" si="155"/>
        <v>#N/A</v>
      </c>
      <c r="BM90" s="128" t="e">
        <f t="shared" ca="1" si="155"/>
        <v>#N/A</v>
      </c>
      <c r="BN90" s="128" t="e">
        <f t="shared" ca="1" si="155"/>
        <v>#N/A</v>
      </c>
      <c r="BO90" s="128" t="e">
        <f t="shared" ca="1" si="155"/>
        <v>#N/A</v>
      </c>
      <c r="BP90" s="128" t="e">
        <f t="shared" ca="1" si="155"/>
        <v>#N/A</v>
      </c>
      <c r="BQ90" s="128" t="e">
        <f t="shared" ca="1" si="155"/>
        <v>#N/A</v>
      </c>
      <c r="BR90" s="128" t="e">
        <f t="shared" ca="1" si="155"/>
        <v>#N/A</v>
      </c>
      <c r="BS90" s="128" t="e">
        <f t="shared" ca="1" si="155"/>
        <v>#N/A</v>
      </c>
      <c r="BT90" s="128" t="e">
        <f t="shared" ca="1" si="155"/>
        <v>#N/A</v>
      </c>
      <c r="BU90" s="128" t="e">
        <f t="shared" ref="BU90:BV90" ca="1" si="156">BU89 * BU$19 * BU$47</f>
        <v>#N/A</v>
      </c>
      <c r="BV90" s="128" t="e">
        <f t="shared" ca="1" si="156"/>
        <v>#N/A</v>
      </c>
    </row>
    <row r="91" spans="1:74">
      <c r="A91" s="214" t="s">
        <v>4769</v>
      </c>
      <c r="B91" s="29" t="s">
        <v>4609</v>
      </c>
      <c r="H91" s="202" t="e">
        <f ca="1">SUM(I90:BV90)/1000</f>
        <v>#N/A</v>
      </c>
    </row>
    <row r="92" spans="1:74">
      <c r="E92" s="136"/>
      <c r="F92" s="143"/>
      <c r="H92" s="143"/>
    </row>
    <row r="93" spans="1:74">
      <c r="A93" s="156" t="s">
        <v>4750</v>
      </c>
      <c r="H93" s="146"/>
    </row>
    <row r="94" spans="1:74">
      <c r="A94" s="214" t="s">
        <v>4974</v>
      </c>
      <c r="B94" s="29" t="s">
        <v>4584</v>
      </c>
      <c r="C94" s="146" t="e">
        <f ca="1">MATCH($H$3&amp;$H$4, $F$95:$F$100, 0)</f>
        <v>#N/A</v>
      </c>
      <c r="E94" s="133" t="s">
        <v>4812</v>
      </c>
      <c r="G94" s="219" t="s">
        <v>4934</v>
      </c>
      <c r="H94" s="159" t="str" cm="1">
        <f t="array" aca="1" ref="H94" ca="1">INDIRECT("'"&amp;$B$1&amp;"'!"&amp;$G94)</f>
        <v/>
      </c>
    </row>
    <row r="95" spans="1:74">
      <c r="A95" s="214" t="s">
        <v>4982</v>
      </c>
      <c r="B95" s="29" t="s">
        <v>4584</v>
      </c>
      <c r="C95" s="51" t="s">
        <v>4810</v>
      </c>
      <c r="D95" s="134" t="s">
        <v>4539</v>
      </c>
      <c r="E95" s="135">
        <v>0.05</v>
      </c>
      <c r="F95" s="147" t="str">
        <f t="shared" ref="F95:F100" si="157">C95&amp;D95</f>
        <v>&lt; 1995A</v>
      </c>
      <c r="G95" s="219">
        <f>MATCH(A!$E$11, $I$20:$BV$20, 0)</f>
        <v>61</v>
      </c>
      <c r="H95" s="217">
        <f ca="1">IF($H$4="A", 4, 2)</f>
        <v>2</v>
      </c>
    </row>
    <row r="96" spans="1:74">
      <c r="A96" s="214" t="s">
        <v>4977</v>
      </c>
      <c r="B96" s="29" t="s">
        <v>3</v>
      </c>
      <c r="C96" s="51" t="s">
        <v>4846</v>
      </c>
      <c r="D96" s="134" t="s">
        <v>4539</v>
      </c>
      <c r="E96" s="135">
        <v>3.5000000000000003E-2</v>
      </c>
      <c r="F96" s="147" t="str">
        <f t="shared" si="157"/>
        <v>1995 - 2005A</v>
      </c>
      <c r="G96" s="219" t="s">
        <v>4973</v>
      </c>
      <c r="H96" s="159" t="e" cm="1" vm="3">
        <f t="array" aca="1" ref="H96" ca="1">INDIRECT("'"&amp;$B$1&amp;"'!"&amp;$G96)</f>
        <v>#VALUE!</v>
      </c>
    </row>
    <row r="97" spans="1:74">
      <c r="A97" s="214" t="s">
        <v>4978</v>
      </c>
      <c r="B97" s="29" t="s">
        <v>4584</v>
      </c>
      <c r="C97" s="51" t="s">
        <v>4811</v>
      </c>
      <c r="D97" s="134" t="s">
        <v>4539</v>
      </c>
      <c r="E97" s="135">
        <v>0.02</v>
      </c>
      <c r="F97" s="147" t="str">
        <f t="shared" si="157"/>
        <v>&gt; 2005A</v>
      </c>
      <c r="G97" s="219" t="s">
        <v>4971</v>
      </c>
      <c r="H97" s="159" t="str" cm="1">
        <f t="array" aca="1" ref="H97" ca="1">INDIRECT("'"&amp;$B$1&amp;"'!"&amp;$G97)</f>
        <v/>
      </c>
      <c r="I97" s="85">
        <f>I$20</f>
        <v>-25</v>
      </c>
      <c r="J97" s="85">
        <f t="shared" ref="J97:BU97" si="158">J$20</f>
        <v>-24</v>
      </c>
      <c r="K97" s="85">
        <f t="shared" si="158"/>
        <v>-23</v>
      </c>
      <c r="L97" s="85">
        <f t="shared" si="158"/>
        <v>-22</v>
      </c>
      <c r="M97" s="85">
        <f t="shared" si="158"/>
        <v>-21</v>
      </c>
      <c r="N97" s="85">
        <f t="shared" si="158"/>
        <v>-20</v>
      </c>
      <c r="O97" s="85">
        <f t="shared" si="158"/>
        <v>-19</v>
      </c>
      <c r="P97" s="85">
        <f t="shared" si="158"/>
        <v>-18</v>
      </c>
      <c r="Q97" s="85">
        <f t="shared" si="158"/>
        <v>-17</v>
      </c>
      <c r="R97" s="85">
        <f t="shared" si="158"/>
        <v>-16</v>
      </c>
      <c r="S97" s="85">
        <f t="shared" si="158"/>
        <v>-15</v>
      </c>
      <c r="T97" s="85">
        <f t="shared" si="158"/>
        <v>-14</v>
      </c>
      <c r="U97" s="85">
        <f t="shared" si="158"/>
        <v>-13</v>
      </c>
      <c r="V97" s="85">
        <f t="shared" si="158"/>
        <v>-12</v>
      </c>
      <c r="W97" s="85">
        <f t="shared" si="158"/>
        <v>-11</v>
      </c>
      <c r="X97" s="85">
        <f t="shared" si="158"/>
        <v>-10</v>
      </c>
      <c r="Y97" s="85">
        <f t="shared" si="158"/>
        <v>-9</v>
      </c>
      <c r="Z97" s="85">
        <f t="shared" si="158"/>
        <v>-8</v>
      </c>
      <c r="AA97" s="85">
        <f t="shared" si="158"/>
        <v>-7</v>
      </c>
      <c r="AB97" s="85">
        <f t="shared" si="158"/>
        <v>-6</v>
      </c>
      <c r="AC97" s="85">
        <f t="shared" si="158"/>
        <v>-5</v>
      </c>
      <c r="AD97" s="85">
        <f t="shared" si="158"/>
        <v>-4</v>
      </c>
      <c r="AE97" s="85">
        <f t="shared" si="158"/>
        <v>-3</v>
      </c>
      <c r="AF97" s="85">
        <f t="shared" si="158"/>
        <v>-2</v>
      </c>
      <c r="AG97" s="85">
        <f t="shared" si="158"/>
        <v>-1</v>
      </c>
      <c r="AH97" s="85">
        <f t="shared" si="158"/>
        <v>0</v>
      </c>
      <c r="AI97" s="85">
        <f t="shared" si="158"/>
        <v>1</v>
      </c>
      <c r="AJ97" s="85">
        <f t="shared" si="158"/>
        <v>2</v>
      </c>
      <c r="AK97" s="85">
        <f t="shared" si="158"/>
        <v>3</v>
      </c>
      <c r="AL97" s="85">
        <f t="shared" si="158"/>
        <v>4</v>
      </c>
      <c r="AM97" s="85">
        <f t="shared" si="158"/>
        <v>5</v>
      </c>
      <c r="AN97" s="85">
        <f t="shared" si="158"/>
        <v>6</v>
      </c>
      <c r="AO97" s="85">
        <f t="shared" si="158"/>
        <v>7</v>
      </c>
      <c r="AP97" s="85">
        <f t="shared" si="158"/>
        <v>8</v>
      </c>
      <c r="AQ97" s="85">
        <f t="shared" si="158"/>
        <v>9</v>
      </c>
      <c r="AR97" s="85">
        <f t="shared" si="158"/>
        <v>10</v>
      </c>
      <c r="AS97" s="85">
        <f t="shared" si="158"/>
        <v>11</v>
      </c>
      <c r="AT97" s="85">
        <f t="shared" si="158"/>
        <v>12</v>
      </c>
      <c r="AU97" s="85">
        <f t="shared" si="158"/>
        <v>13</v>
      </c>
      <c r="AV97" s="85">
        <f t="shared" si="158"/>
        <v>14</v>
      </c>
      <c r="AW97" s="85">
        <f t="shared" si="158"/>
        <v>15</v>
      </c>
      <c r="AX97" s="85">
        <f t="shared" si="158"/>
        <v>16</v>
      </c>
      <c r="AY97" s="85">
        <f t="shared" si="158"/>
        <v>17</v>
      </c>
      <c r="AZ97" s="85">
        <f t="shared" si="158"/>
        <v>18</v>
      </c>
      <c r="BA97" s="85">
        <f t="shared" si="158"/>
        <v>19</v>
      </c>
      <c r="BB97" s="85">
        <f t="shared" si="158"/>
        <v>20</v>
      </c>
      <c r="BC97" s="85">
        <f t="shared" si="158"/>
        <v>21</v>
      </c>
      <c r="BD97" s="85">
        <f t="shared" si="158"/>
        <v>22</v>
      </c>
      <c r="BE97" s="85">
        <f t="shared" si="158"/>
        <v>23</v>
      </c>
      <c r="BF97" s="85">
        <f t="shared" si="158"/>
        <v>24</v>
      </c>
      <c r="BG97" s="85">
        <f t="shared" si="158"/>
        <v>25</v>
      </c>
      <c r="BH97" s="85">
        <f t="shared" si="158"/>
        <v>26</v>
      </c>
      <c r="BI97" s="85">
        <f t="shared" si="158"/>
        <v>27</v>
      </c>
      <c r="BJ97" s="85">
        <f t="shared" si="158"/>
        <v>28</v>
      </c>
      <c r="BK97" s="85">
        <f t="shared" si="158"/>
        <v>29</v>
      </c>
      <c r="BL97" s="85">
        <f t="shared" si="158"/>
        <v>30</v>
      </c>
      <c r="BM97" s="85">
        <f t="shared" si="158"/>
        <v>31</v>
      </c>
      <c r="BN97" s="85">
        <f t="shared" si="158"/>
        <v>32</v>
      </c>
      <c r="BO97" s="85">
        <f t="shared" si="158"/>
        <v>33</v>
      </c>
      <c r="BP97" s="85">
        <f t="shared" si="158"/>
        <v>34</v>
      </c>
      <c r="BQ97" s="216">
        <f t="shared" si="158"/>
        <v>35</v>
      </c>
      <c r="BR97" s="85">
        <f t="shared" si="158"/>
        <v>36</v>
      </c>
      <c r="BS97" s="85">
        <f t="shared" si="158"/>
        <v>37</v>
      </c>
      <c r="BT97" s="85">
        <f t="shared" si="158"/>
        <v>38</v>
      </c>
      <c r="BU97" s="85">
        <f t="shared" si="158"/>
        <v>39</v>
      </c>
      <c r="BV97" s="85">
        <f t="shared" ref="BV97" si="159">BV$20</f>
        <v>40</v>
      </c>
    </row>
    <row r="98" spans="1:74">
      <c r="A98" s="214" t="s">
        <v>4793</v>
      </c>
      <c r="B98" s="29" t="s">
        <v>4584</v>
      </c>
      <c r="C98" s="51" t="s">
        <v>4810</v>
      </c>
      <c r="D98" s="134" t="s">
        <v>6</v>
      </c>
      <c r="E98" s="138">
        <v>0</v>
      </c>
      <c r="F98" s="147" t="str">
        <f t="shared" si="157"/>
        <v>&lt; 1995W</v>
      </c>
      <c r="H98" s="153"/>
      <c r="I98" s="122" t="e">
        <f ca="1">MAX(
IF($H$74="TH", 30, 20 + I$82),
IF($H$96, I$20 + $H$97 + $H$95 + $H$94, I$22 + $H$94))</f>
        <v>#N/A</v>
      </c>
      <c r="J98" s="122" t="e">
        <f t="shared" ref="J98:AO98" ca="1" si="160">MAX(IF($H$74="TH", 30, 20+J$82), IF($H$96, J$20 + $H$97 + $H$95 + $H$94, J$22 + $H$94))</f>
        <v>#N/A</v>
      </c>
      <c r="K98" s="122" t="e">
        <f t="shared" ca="1" si="160"/>
        <v>#N/A</v>
      </c>
      <c r="L98" s="122" t="e">
        <f t="shared" ca="1" si="160"/>
        <v>#N/A</v>
      </c>
      <c r="M98" s="122" t="e">
        <f t="shared" ca="1" si="160"/>
        <v>#N/A</v>
      </c>
      <c r="N98" s="122" t="e">
        <f t="shared" ca="1" si="160"/>
        <v>#N/A</v>
      </c>
      <c r="O98" s="122" t="e">
        <f t="shared" ca="1" si="160"/>
        <v>#N/A</v>
      </c>
      <c r="P98" s="122" t="e">
        <f t="shared" ca="1" si="160"/>
        <v>#N/A</v>
      </c>
      <c r="Q98" s="122" t="e">
        <f t="shared" ca="1" si="160"/>
        <v>#N/A</v>
      </c>
      <c r="R98" s="122" t="e">
        <f t="shared" ca="1" si="160"/>
        <v>#N/A</v>
      </c>
      <c r="S98" s="122" t="e">
        <f t="shared" ca="1" si="160"/>
        <v>#N/A</v>
      </c>
      <c r="T98" s="122" t="e">
        <f t="shared" ca="1" si="160"/>
        <v>#N/A</v>
      </c>
      <c r="U98" s="122" t="e">
        <f t="shared" ca="1" si="160"/>
        <v>#N/A</v>
      </c>
      <c r="V98" s="122" t="e">
        <f t="shared" ca="1" si="160"/>
        <v>#N/A</v>
      </c>
      <c r="W98" s="122" t="e">
        <f t="shared" ca="1" si="160"/>
        <v>#N/A</v>
      </c>
      <c r="X98" s="122" t="e">
        <f t="shared" ca="1" si="160"/>
        <v>#N/A</v>
      </c>
      <c r="Y98" s="122" t="e">
        <f t="shared" ca="1" si="160"/>
        <v>#N/A</v>
      </c>
      <c r="Z98" s="122" t="e">
        <f t="shared" ca="1" si="160"/>
        <v>#N/A</v>
      </c>
      <c r="AA98" s="122" t="e">
        <f t="shared" ca="1" si="160"/>
        <v>#N/A</v>
      </c>
      <c r="AB98" s="122" t="e">
        <f t="shared" ca="1" si="160"/>
        <v>#N/A</v>
      </c>
      <c r="AC98" s="122" t="e">
        <f t="shared" ca="1" si="160"/>
        <v>#N/A</v>
      </c>
      <c r="AD98" s="122" t="e">
        <f t="shared" ca="1" si="160"/>
        <v>#N/A</v>
      </c>
      <c r="AE98" s="122" t="e">
        <f t="shared" ca="1" si="160"/>
        <v>#N/A</v>
      </c>
      <c r="AF98" s="122" t="e">
        <f t="shared" ca="1" si="160"/>
        <v>#N/A</v>
      </c>
      <c r="AG98" s="122" t="e">
        <f t="shared" ca="1" si="160"/>
        <v>#N/A</v>
      </c>
      <c r="AH98" s="122" t="e">
        <f t="shared" ca="1" si="160"/>
        <v>#N/A</v>
      </c>
      <c r="AI98" s="122" t="e">
        <f t="shared" ca="1" si="160"/>
        <v>#N/A</v>
      </c>
      <c r="AJ98" s="122" t="e">
        <f t="shared" ca="1" si="160"/>
        <v>#N/A</v>
      </c>
      <c r="AK98" s="122" t="e">
        <f t="shared" ca="1" si="160"/>
        <v>#N/A</v>
      </c>
      <c r="AL98" s="122" t="e">
        <f t="shared" ca="1" si="160"/>
        <v>#N/A</v>
      </c>
      <c r="AM98" s="122" t="e">
        <f t="shared" ca="1" si="160"/>
        <v>#N/A</v>
      </c>
      <c r="AN98" s="122" t="e">
        <f t="shared" ca="1" si="160"/>
        <v>#N/A</v>
      </c>
      <c r="AO98" s="122" t="e">
        <f t="shared" ca="1" si="160"/>
        <v>#N/A</v>
      </c>
      <c r="AP98" s="122" t="e">
        <f t="shared" ref="AP98:BV98" ca="1" si="161">MAX(IF($H$74="TH", 30, 20+AP$82), IF($H$96, AP$20 + $H$97 + $H$95 + $H$94, AP$22 + $H$94))</f>
        <v>#N/A</v>
      </c>
      <c r="AQ98" s="122" t="e">
        <f t="shared" ca="1" si="161"/>
        <v>#N/A</v>
      </c>
      <c r="AR98" s="122" t="e">
        <f t="shared" ca="1" si="161"/>
        <v>#N/A</v>
      </c>
      <c r="AS98" s="122" t="e">
        <f t="shared" ca="1" si="161"/>
        <v>#N/A</v>
      </c>
      <c r="AT98" s="122" t="e">
        <f t="shared" ca="1" si="161"/>
        <v>#N/A</v>
      </c>
      <c r="AU98" s="122" t="e">
        <f t="shared" ca="1" si="161"/>
        <v>#N/A</v>
      </c>
      <c r="AV98" s="122" t="e">
        <f t="shared" ca="1" si="161"/>
        <v>#N/A</v>
      </c>
      <c r="AW98" s="122" t="e">
        <f t="shared" ca="1" si="161"/>
        <v>#N/A</v>
      </c>
      <c r="AX98" s="122" t="e">
        <f t="shared" ca="1" si="161"/>
        <v>#N/A</v>
      </c>
      <c r="AY98" s="122" t="e">
        <f t="shared" ca="1" si="161"/>
        <v>#N/A</v>
      </c>
      <c r="AZ98" s="122" t="e">
        <f t="shared" ca="1" si="161"/>
        <v>#N/A</v>
      </c>
      <c r="BA98" s="122" t="e">
        <f t="shared" ca="1" si="161"/>
        <v>#N/A</v>
      </c>
      <c r="BB98" s="122" t="e">
        <f t="shared" ca="1" si="161"/>
        <v>#N/A</v>
      </c>
      <c r="BC98" s="122" t="e">
        <f t="shared" ca="1" si="161"/>
        <v>#N/A</v>
      </c>
      <c r="BD98" s="122" t="e">
        <f t="shared" ca="1" si="161"/>
        <v>#N/A</v>
      </c>
      <c r="BE98" s="122" t="e">
        <f t="shared" ca="1" si="161"/>
        <v>#N/A</v>
      </c>
      <c r="BF98" s="122" t="e">
        <f t="shared" ca="1" si="161"/>
        <v>#N/A</v>
      </c>
      <c r="BG98" s="122" t="e">
        <f t="shared" ca="1" si="161"/>
        <v>#N/A</v>
      </c>
      <c r="BH98" s="122" t="e">
        <f t="shared" ca="1" si="161"/>
        <v>#N/A</v>
      </c>
      <c r="BI98" s="122" t="e">
        <f t="shared" ca="1" si="161"/>
        <v>#N/A</v>
      </c>
      <c r="BJ98" s="122" t="e">
        <f t="shared" ca="1" si="161"/>
        <v>#N/A</v>
      </c>
      <c r="BK98" s="122" t="e">
        <f t="shared" ca="1" si="161"/>
        <v>#N/A</v>
      </c>
      <c r="BL98" s="122" t="e">
        <f t="shared" ca="1" si="161"/>
        <v>#N/A</v>
      </c>
      <c r="BM98" s="122" t="e">
        <f t="shared" ca="1" si="161"/>
        <v>#N/A</v>
      </c>
      <c r="BN98" s="122" t="e">
        <f t="shared" ca="1" si="161"/>
        <v>#N/A</v>
      </c>
      <c r="BO98" s="122" t="e">
        <f t="shared" ca="1" si="161"/>
        <v>#N/A</v>
      </c>
      <c r="BP98" s="122" t="e">
        <f t="shared" ca="1" si="161"/>
        <v>#N/A</v>
      </c>
      <c r="BQ98" s="122" t="e">
        <f t="shared" ca="1" si="161"/>
        <v>#N/A</v>
      </c>
      <c r="BR98" s="122" t="e">
        <f t="shared" ca="1" si="161"/>
        <v>#N/A</v>
      </c>
      <c r="BS98" s="122" t="e">
        <f t="shared" ca="1" si="161"/>
        <v>#N/A</v>
      </c>
      <c r="BT98" s="122" t="e">
        <f t="shared" ca="1" si="161"/>
        <v>#N/A</v>
      </c>
      <c r="BU98" s="122" t="e">
        <f t="shared" ca="1" si="161"/>
        <v>#N/A</v>
      </c>
      <c r="BV98" s="122" t="e">
        <f t="shared" ca="1" si="161"/>
        <v>#N/A</v>
      </c>
    </row>
    <row r="99" spans="1:74">
      <c r="A99" s="214" t="s">
        <v>4997</v>
      </c>
      <c r="B99" s="29" t="s">
        <v>4584</v>
      </c>
      <c r="C99" s="51" t="s">
        <v>4846</v>
      </c>
      <c r="D99" s="134" t="s">
        <v>6</v>
      </c>
      <c r="E99" s="138">
        <v>0</v>
      </c>
      <c r="F99" s="147" t="str">
        <f t="shared" si="157"/>
        <v>1995 - 2005W</v>
      </c>
      <c r="H99" s="208"/>
      <c r="I99" s="205" t="e" vm="3">
        <f t="shared" ref="I99:AN99" ca="1" si="162">IF($H$96, I98-$H$94, I100+$H$95)</f>
        <v>#VALUE!</v>
      </c>
      <c r="J99" s="205" t="e" vm="3">
        <f t="shared" ca="1" si="162"/>
        <v>#VALUE!</v>
      </c>
      <c r="K99" s="205" t="e" vm="3">
        <f t="shared" ca="1" si="162"/>
        <v>#VALUE!</v>
      </c>
      <c r="L99" s="205" t="e" vm="3">
        <f t="shared" ca="1" si="162"/>
        <v>#VALUE!</v>
      </c>
      <c r="M99" s="205" t="e" vm="3">
        <f t="shared" ca="1" si="162"/>
        <v>#VALUE!</v>
      </c>
      <c r="N99" s="205" t="e" vm="3">
        <f t="shared" ca="1" si="162"/>
        <v>#VALUE!</v>
      </c>
      <c r="O99" s="205" t="e" vm="3">
        <f t="shared" ca="1" si="162"/>
        <v>#VALUE!</v>
      </c>
      <c r="P99" s="205" t="e" vm="3">
        <f t="shared" ca="1" si="162"/>
        <v>#VALUE!</v>
      </c>
      <c r="Q99" s="205" t="e" vm="3">
        <f t="shared" ca="1" si="162"/>
        <v>#VALUE!</v>
      </c>
      <c r="R99" s="205" t="e" vm="3">
        <f t="shared" ca="1" si="162"/>
        <v>#VALUE!</v>
      </c>
      <c r="S99" s="205" t="e" vm="3">
        <f t="shared" ca="1" si="162"/>
        <v>#VALUE!</v>
      </c>
      <c r="T99" s="205" t="e" vm="3">
        <f t="shared" ca="1" si="162"/>
        <v>#VALUE!</v>
      </c>
      <c r="U99" s="205" t="e" vm="3">
        <f t="shared" ca="1" si="162"/>
        <v>#VALUE!</v>
      </c>
      <c r="V99" s="205" t="e" vm="3">
        <f t="shared" ca="1" si="162"/>
        <v>#VALUE!</v>
      </c>
      <c r="W99" s="205" t="e" vm="3">
        <f t="shared" ca="1" si="162"/>
        <v>#VALUE!</v>
      </c>
      <c r="X99" s="205" t="e" vm="3">
        <f t="shared" ca="1" si="162"/>
        <v>#VALUE!</v>
      </c>
      <c r="Y99" s="205" t="e" vm="3">
        <f t="shared" ca="1" si="162"/>
        <v>#VALUE!</v>
      </c>
      <c r="Z99" s="205" t="e" vm="3">
        <f t="shared" ca="1" si="162"/>
        <v>#VALUE!</v>
      </c>
      <c r="AA99" s="205" t="e" vm="3">
        <f t="shared" ca="1" si="162"/>
        <v>#VALUE!</v>
      </c>
      <c r="AB99" s="205" t="e" vm="3">
        <f t="shared" ca="1" si="162"/>
        <v>#VALUE!</v>
      </c>
      <c r="AC99" s="205" t="e" vm="3">
        <f t="shared" ca="1" si="162"/>
        <v>#VALUE!</v>
      </c>
      <c r="AD99" s="205" t="e" vm="3">
        <f t="shared" ca="1" si="162"/>
        <v>#VALUE!</v>
      </c>
      <c r="AE99" s="205" t="e" vm="3">
        <f t="shared" ca="1" si="162"/>
        <v>#VALUE!</v>
      </c>
      <c r="AF99" s="205" t="e" vm="3">
        <f t="shared" ca="1" si="162"/>
        <v>#VALUE!</v>
      </c>
      <c r="AG99" s="205" t="e" vm="3">
        <f t="shared" ca="1" si="162"/>
        <v>#VALUE!</v>
      </c>
      <c r="AH99" s="205" t="e" vm="3">
        <f t="shared" ca="1" si="162"/>
        <v>#VALUE!</v>
      </c>
      <c r="AI99" s="205" t="e" vm="3">
        <f t="shared" ca="1" si="162"/>
        <v>#VALUE!</v>
      </c>
      <c r="AJ99" s="205" t="e" vm="3">
        <f t="shared" ca="1" si="162"/>
        <v>#VALUE!</v>
      </c>
      <c r="AK99" s="205" t="e" vm="3">
        <f t="shared" ca="1" si="162"/>
        <v>#VALUE!</v>
      </c>
      <c r="AL99" s="205" t="e" vm="3">
        <f t="shared" ca="1" si="162"/>
        <v>#VALUE!</v>
      </c>
      <c r="AM99" s="205" t="e" vm="3">
        <f t="shared" ca="1" si="162"/>
        <v>#VALUE!</v>
      </c>
      <c r="AN99" s="205" t="e" vm="3">
        <f t="shared" ca="1" si="162"/>
        <v>#VALUE!</v>
      </c>
      <c r="AO99" s="205" t="e" vm="3">
        <f t="shared" ref="AO99:BT99" ca="1" si="163">IF($H$96, AO98-$H$94, AO100+$H$95)</f>
        <v>#VALUE!</v>
      </c>
      <c r="AP99" s="205" t="e" vm="3">
        <f t="shared" ca="1" si="163"/>
        <v>#VALUE!</v>
      </c>
      <c r="AQ99" s="205" t="e" vm="3">
        <f t="shared" ca="1" si="163"/>
        <v>#VALUE!</v>
      </c>
      <c r="AR99" s="205" t="e" vm="3">
        <f t="shared" ca="1" si="163"/>
        <v>#VALUE!</v>
      </c>
      <c r="AS99" s="205" t="e" vm="3">
        <f t="shared" ca="1" si="163"/>
        <v>#VALUE!</v>
      </c>
      <c r="AT99" s="205" t="e" vm="3">
        <f t="shared" ca="1" si="163"/>
        <v>#VALUE!</v>
      </c>
      <c r="AU99" s="205" t="e" vm="3">
        <f t="shared" ca="1" si="163"/>
        <v>#VALUE!</v>
      </c>
      <c r="AV99" s="205" t="e" vm="3">
        <f t="shared" ca="1" si="163"/>
        <v>#VALUE!</v>
      </c>
      <c r="AW99" s="205" t="e" vm="3">
        <f t="shared" ca="1" si="163"/>
        <v>#VALUE!</v>
      </c>
      <c r="AX99" s="205" t="e" vm="3">
        <f t="shared" ca="1" si="163"/>
        <v>#VALUE!</v>
      </c>
      <c r="AY99" s="205" t="e" vm="3">
        <f t="shared" ca="1" si="163"/>
        <v>#VALUE!</v>
      </c>
      <c r="AZ99" s="205" t="e" vm="3">
        <f t="shared" ca="1" si="163"/>
        <v>#VALUE!</v>
      </c>
      <c r="BA99" s="205" t="e" vm="3">
        <f t="shared" ca="1" si="163"/>
        <v>#VALUE!</v>
      </c>
      <c r="BB99" s="205" t="e" vm="3">
        <f t="shared" ca="1" si="163"/>
        <v>#VALUE!</v>
      </c>
      <c r="BC99" s="205" t="e" vm="3">
        <f t="shared" ca="1" si="163"/>
        <v>#VALUE!</v>
      </c>
      <c r="BD99" s="205" t="e" vm="3">
        <f t="shared" ca="1" si="163"/>
        <v>#VALUE!</v>
      </c>
      <c r="BE99" s="205" t="e" vm="3">
        <f t="shared" ca="1" si="163"/>
        <v>#VALUE!</v>
      </c>
      <c r="BF99" s="205" t="e" vm="3">
        <f t="shared" ca="1" si="163"/>
        <v>#VALUE!</v>
      </c>
      <c r="BG99" s="205" t="e" vm="3">
        <f t="shared" ca="1" si="163"/>
        <v>#VALUE!</v>
      </c>
      <c r="BH99" s="205" t="e" vm="3">
        <f t="shared" ca="1" si="163"/>
        <v>#VALUE!</v>
      </c>
      <c r="BI99" s="205" t="e" vm="3">
        <f t="shared" ca="1" si="163"/>
        <v>#VALUE!</v>
      </c>
      <c r="BJ99" s="205" t="e" vm="3">
        <f t="shared" ca="1" si="163"/>
        <v>#VALUE!</v>
      </c>
      <c r="BK99" s="205" t="e" vm="3">
        <f t="shared" ca="1" si="163"/>
        <v>#VALUE!</v>
      </c>
      <c r="BL99" s="205" t="e" vm="3">
        <f t="shared" ca="1" si="163"/>
        <v>#VALUE!</v>
      </c>
      <c r="BM99" s="205" t="e" vm="3">
        <f t="shared" ca="1" si="163"/>
        <v>#VALUE!</v>
      </c>
      <c r="BN99" s="205" t="e" vm="3">
        <f t="shared" ca="1" si="163"/>
        <v>#VALUE!</v>
      </c>
      <c r="BO99" s="205" t="e" vm="3">
        <f t="shared" ca="1" si="163"/>
        <v>#VALUE!</v>
      </c>
      <c r="BP99" s="205" t="e" vm="3">
        <f t="shared" ca="1" si="163"/>
        <v>#VALUE!</v>
      </c>
      <c r="BQ99" s="205" t="e" vm="3">
        <f t="shared" ca="1" si="163"/>
        <v>#VALUE!</v>
      </c>
      <c r="BR99" s="205" t="e" vm="3">
        <f t="shared" ca="1" si="163"/>
        <v>#VALUE!</v>
      </c>
      <c r="BS99" s="205" t="e" vm="3">
        <f t="shared" ca="1" si="163"/>
        <v>#VALUE!</v>
      </c>
      <c r="BT99" s="205" t="e" vm="3">
        <f t="shared" ca="1" si="163"/>
        <v>#VALUE!</v>
      </c>
      <c r="BU99" s="205" t="e" vm="3">
        <f t="shared" ref="BU99:BV99" ca="1" si="164">IF($H$96, BU98-$H$94, BU100+$H$95)</f>
        <v>#VALUE!</v>
      </c>
      <c r="BV99" s="205" t="e" vm="3">
        <f t="shared" ca="1" si="164"/>
        <v>#VALUE!</v>
      </c>
    </row>
    <row r="100" spans="1:74">
      <c r="A100" s="214" t="s">
        <v>4998</v>
      </c>
      <c r="B100" s="29" t="s">
        <v>4584</v>
      </c>
      <c r="C100" s="51" t="s">
        <v>4811</v>
      </c>
      <c r="D100" s="134" t="s">
        <v>6</v>
      </c>
      <c r="E100" s="138">
        <v>0</v>
      </c>
      <c r="F100" s="147" t="str">
        <f t="shared" si="157"/>
        <v>&gt; 2005W</v>
      </c>
      <c r="H100" s="208"/>
      <c r="I100" s="205" t="e" vm="3">
        <f t="shared" ref="I100:AN100" ca="1" si="165">IF($H$96, I$99-$H$95, I$22)</f>
        <v>#VALUE!</v>
      </c>
      <c r="J100" s="205" t="e" vm="3">
        <f t="shared" ca="1" si="165"/>
        <v>#VALUE!</v>
      </c>
      <c r="K100" s="205" t="e" vm="3">
        <f t="shared" ca="1" si="165"/>
        <v>#VALUE!</v>
      </c>
      <c r="L100" s="205" t="e" vm="3">
        <f t="shared" ca="1" si="165"/>
        <v>#VALUE!</v>
      </c>
      <c r="M100" s="205" t="e" vm="3">
        <f t="shared" ca="1" si="165"/>
        <v>#VALUE!</v>
      </c>
      <c r="N100" s="205" t="e" vm="3">
        <f t="shared" ca="1" si="165"/>
        <v>#VALUE!</v>
      </c>
      <c r="O100" s="205" t="e" vm="3">
        <f t="shared" ca="1" si="165"/>
        <v>#VALUE!</v>
      </c>
      <c r="P100" s="205" t="e" vm="3">
        <f t="shared" ca="1" si="165"/>
        <v>#VALUE!</v>
      </c>
      <c r="Q100" s="205" t="e" vm="3">
        <f t="shared" ca="1" si="165"/>
        <v>#VALUE!</v>
      </c>
      <c r="R100" s="205" t="e" vm="3">
        <f t="shared" ca="1" si="165"/>
        <v>#VALUE!</v>
      </c>
      <c r="S100" s="205" t="e" vm="3">
        <f t="shared" ca="1" si="165"/>
        <v>#VALUE!</v>
      </c>
      <c r="T100" s="205" t="e" vm="3">
        <f t="shared" ca="1" si="165"/>
        <v>#VALUE!</v>
      </c>
      <c r="U100" s="205" t="e" vm="3">
        <f t="shared" ca="1" si="165"/>
        <v>#VALUE!</v>
      </c>
      <c r="V100" s="205" t="e" vm="3">
        <f t="shared" ca="1" si="165"/>
        <v>#VALUE!</v>
      </c>
      <c r="W100" s="205" t="e" vm="3">
        <f t="shared" ca="1" si="165"/>
        <v>#VALUE!</v>
      </c>
      <c r="X100" s="205" t="e" vm="3">
        <f t="shared" ca="1" si="165"/>
        <v>#VALUE!</v>
      </c>
      <c r="Y100" s="205" t="e" vm="3">
        <f t="shared" ca="1" si="165"/>
        <v>#VALUE!</v>
      </c>
      <c r="Z100" s="205" t="e" vm="3">
        <f t="shared" ca="1" si="165"/>
        <v>#VALUE!</v>
      </c>
      <c r="AA100" s="205" t="e" vm="3">
        <f t="shared" ca="1" si="165"/>
        <v>#VALUE!</v>
      </c>
      <c r="AB100" s="205" t="e" vm="3">
        <f t="shared" ca="1" si="165"/>
        <v>#VALUE!</v>
      </c>
      <c r="AC100" s="205" t="e" vm="3">
        <f t="shared" ca="1" si="165"/>
        <v>#VALUE!</v>
      </c>
      <c r="AD100" s="205" t="e" vm="3">
        <f t="shared" ca="1" si="165"/>
        <v>#VALUE!</v>
      </c>
      <c r="AE100" s="205" t="e" vm="3">
        <f t="shared" ca="1" si="165"/>
        <v>#VALUE!</v>
      </c>
      <c r="AF100" s="205" t="e" vm="3">
        <f t="shared" ca="1" si="165"/>
        <v>#VALUE!</v>
      </c>
      <c r="AG100" s="205" t="e" vm="3">
        <f t="shared" ca="1" si="165"/>
        <v>#VALUE!</v>
      </c>
      <c r="AH100" s="205" t="e" vm="3">
        <f t="shared" ca="1" si="165"/>
        <v>#VALUE!</v>
      </c>
      <c r="AI100" s="205" t="e" vm="3">
        <f t="shared" ca="1" si="165"/>
        <v>#VALUE!</v>
      </c>
      <c r="AJ100" s="205" t="e" vm="3">
        <f t="shared" ca="1" si="165"/>
        <v>#VALUE!</v>
      </c>
      <c r="AK100" s="205" t="e" vm="3">
        <f t="shared" ca="1" si="165"/>
        <v>#VALUE!</v>
      </c>
      <c r="AL100" s="205" t="e" vm="3">
        <f t="shared" ca="1" si="165"/>
        <v>#VALUE!</v>
      </c>
      <c r="AM100" s="205" t="e" vm="3">
        <f t="shared" ca="1" si="165"/>
        <v>#VALUE!</v>
      </c>
      <c r="AN100" s="205" t="e" vm="3">
        <f t="shared" ca="1" si="165"/>
        <v>#VALUE!</v>
      </c>
      <c r="AO100" s="205" t="e" vm="3">
        <f t="shared" ref="AO100:BV100" ca="1" si="166">IF($H$96, AO$99-$H$95, AO$22)</f>
        <v>#VALUE!</v>
      </c>
      <c r="AP100" s="205" t="e" vm="3">
        <f t="shared" ca="1" si="166"/>
        <v>#VALUE!</v>
      </c>
      <c r="AQ100" s="205" t="e" vm="3">
        <f t="shared" ca="1" si="166"/>
        <v>#VALUE!</v>
      </c>
      <c r="AR100" s="205" t="e" vm="3">
        <f t="shared" ca="1" si="166"/>
        <v>#VALUE!</v>
      </c>
      <c r="AS100" s="205" t="e" vm="3">
        <f t="shared" ca="1" si="166"/>
        <v>#VALUE!</v>
      </c>
      <c r="AT100" s="205" t="e" vm="3">
        <f t="shared" ca="1" si="166"/>
        <v>#VALUE!</v>
      </c>
      <c r="AU100" s="205" t="e" vm="3">
        <f t="shared" ca="1" si="166"/>
        <v>#VALUE!</v>
      </c>
      <c r="AV100" s="205" t="e" vm="3">
        <f t="shared" ca="1" si="166"/>
        <v>#VALUE!</v>
      </c>
      <c r="AW100" s="205" t="e" vm="3">
        <f t="shared" ca="1" si="166"/>
        <v>#VALUE!</v>
      </c>
      <c r="AX100" s="205" t="e" vm="3">
        <f t="shared" ca="1" si="166"/>
        <v>#VALUE!</v>
      </c>
      <c r="AY100" s="205" t="e" vm="3">
        <f t="shared" ca="1" si="166"/>
        <v>#VALUE!</v>
      </c>
      <c r="AZ100" s="205" t="e" vm="3">
        <f t="shared" ca="1" si="166"/>
        <v>#VALUE!</v>
      </c>
      <c r="BA100" s="205" t="e" vm="3">
        <f t="shared" ca="1" si="166"/>
        <v>#VALUE!</v>
      </c>
      <c r="BB100" s="205" t="e" vm="3">
        <f t="shared" ca="1" si="166"/>
        <v>#VALUE!</v>
      </c>
      <c r="BC100" s="205" t="e" vm="3">
        <f t="shared" ca="1" si="166"/>
        <v>#VALUE!</v>
      </c>
      <c r="BD100" s="205" t="e" vm="3">
        <f t="shared" ca="1" si="166"/>
        <v>#VALUE!</v>
      </c>
      <c r="BE100" s="205" t="e" vm="3">
        <f t="shared" ca="1" si="166"/>
        <v>#VALUE!</v>
      </c>
      <c r="BF100" s="205" t="e" vm="3">
        <f t="shared" ca="1" si="166"/>
        <v>#VALUE!</v>
      </c>
      <c r="BG100" s="205" t="e" vm="3">
        <f t="shared" ca="1" si="166"/>
        <v>#VALUE!</v>
      </c>
      <c r="BH100" s="205" t="e" vm="3">
        <f t="shared" ca="1" si="166"/>
        <v>#VALUE!</v>
      </c>
      <c r="BI100" s="205" t="e" vm="3">
        <f t="shared" ca="1" si="166"/>
        <v>#VALUE!</v>
      </c>
      <c r="BJ100" s="205" t="e" vm="3">
        <f t="shared" ca="1" si="166"/>
        <v>#VALUE!</v>
      </c>
      <c r="BK100" s="205" t="e" vm="3">
        <f t="shared" ca="1" si="166"/>
        <v>#VALUE!</v>
      </c>
      <c r="BL100" s="205" t="e" vm="3">
        <f t="shared" ca="1" si="166"/>
        <v>#VALUE!</v>
      </c>
      <c r="BM100" s="205" t="e" vm="3">
        <f t="shared" ca="1" si="166"/>
        <v>#VALUE!</v>
      </c>
      <c r="BN100" s="205" t="e" vm="3">
        <f t="shared" ca="1" si="166"/>
        <v>#VALUE!</v>
      </c>
      <c r="BO100" s="205" t="e" vm="3">
        <f t="shared" ca="1" si="166"/>
        <v>#VALUE!</v>
      </c>
      <c r="BP100" s="205" t="e" vm="3">
        <f t="shared" ca="1" si="166"/>
        <v>#VALUE!</v>
      </c>
      <c r="BQ100" s="205" t="e" vm="3">
        <f t="shared" ca="1" si="166"/>
        <v>#VALUE!</v>
      </c>
      <c r="BR100" s="205" t="e" vm="3">
        <f t="shared" ca="1" si="166"/>
        <v>#VALUE!</v>
      </c>
      <c r="BS100" s="205" t="e" vm="3">
        <f t="shared" ca="1" si="166"/>
        <v>#VALUE!</v>
      </c>
      <c r="BT100" s="205" t="e" vm="3">
        <f t="shared" ca="1" si="166"/>
        <v>#VALUE!</v>
      </c>
      <c r="BU100" s="205" t="e" vm="3">
        <f t="shared" ca="1" si="166"/>
        <v>#VALUE!</v>
      </c>
      <c r="BV100" s="205" t="e" vm="3">
        <f t="shared" ca="1" si="166"/>
        <v>#VALUE!</v>
      </c>
    </row>
    <row r="101" spans="1:74">
      <c r="A101" s="214" t="s">
        <v>4996</v>
      </c>
      <c r="B101" s="29" t="s">
        <v>4841</v>
      </c>
      <c r="D101" s="145"/>
      <c r="E101" s="145"/>
      <c r="F101" s="147"/>
      <c r="H101" s="208"/>
      <c r="I101" s="122" t="e">
        <f ca="1">I62/(I99-I100)</f>
        <v>#N/A</v>
      </c>
      <c r="J101" s="122" t="e">
        <f t="shared" ref="J101:AK101" ca="1" si="167">J62/(J99-J100)</f>
        <v>#N/A</v>
      </c>
      <c r="K101" s="122" t="e">
        <f t="shared" ca="1" si="167"/>
        <v>#N/A</v>
      </c>
      <c r="L101" s="122" t="e">
        <f t="shared" ca="1" si="167"/>
        <v>#N/A</v>
      </c>
      <c r="M101" s="122" t="e">
        <f t="shared" ca="1" si="167"/>
        <v>#N/A</v>
      </c>
      <c r="N101" s="122" t="e">
        <f t="shared" ca="1" si="167"/>
        <v>#N/A</v>
      </c>
      <c r="O101" s="122" t="e">
        <f t="shared" ca="1" si="167"/>
        <v>#N/A</v>
      </c>
      <c r="P101" s="122" t="e">
        <f t="shared" ca="1" si="167"/>
        <v>#N/A</v>
      </c>
      <c r="Q101" s="122" t="e">
        <f t="shared" ca="1" si="167"/>
        <v>#N/A</v>
      </c>
      <c r="R101" s="122" t="e">
        <f t="shared" ca="1" si="167"/>
        <v>#N/A</v>
      </c>
      <c r="S101" s="122" t="e">
        <f t="shared" ca="1" si="167"/>
        <v>#N/A</v>
      </c>
      <c r="T101" s="122" t="e">
        <f t="shared" ca="1" si="167"/>
        <v>#N/A</v>
      </c>
      <c r="U101" s="122" t="e">
        <f t="shared" ca="1" si="167"/>
        <v>#N/A</v>
      </c>
      <c r="V101" s="122" t="e">
        <f t="shared" ca="1" si="167"/>
        <v>#N/A</v>
      </c>
      <c r="W101" s="122" t="e">
        <f t="shared" ca="1" si="167"/>
        <v>#N/A</v>
      </c>
      <c r="X101" s="122" t="e">
        <f t="shared" ca="1" si="167"/>
        <v>#N/A</v>
      </c>
      <c r="Y101" s="122" t="e">
        <f t="shared" ca="1" si="167"/>
        <v>#N/A</v>
      </c>
      <c r="Z101" s="122" t="e">
        <f t="shared" ca="1" si="167"/>
        <v>#N/A</v>
      </c>
      <c r="AA101" s="122" t="e">
        <f t="shared" ca="1" si="167"/>
        <v>#N/A</v>
      </c>
      <c r="AB101" s="122" t="e">
        <f t="shared" ca="1" si="167"/>
        <v>#N/A</v>
      </c>
      <c r="AC101" s="122" t="e">
        <f t="shared" ca="1" si="167"/>
        <v>#N/A</v>
      </c>
      <c r="AD101" s="122" t="e">
        <f t="shared" ca="1" si="167"/>
        <v>#N/A</v>
      </c>
      <c r="AE101" s="122" t="e">
        <f t="shared" ca="1" si="167"/>
        <v>#N/A</v>
      </c>
      <c r="AF101" s="122" t="e">
        <f t="shared" ca="1" si="167"/>
        <v>#N/A</v>
      </c>
      <c r="AG101" s="122" t="e">
        <f t="shared" ca="1" si="167"/>
        <v>#N/A</v>
      </c>
      <c r="AH101" s="122" t="e">
        <f t="shared" ca="1" si="167"/>
        <v>#N/A</v>
      </c>
      <c r="AI101" s="122" t="e">
        <f t="shared" ca="1" si="167"/>
        <v>#N/A</v>
      </c>
      <c r="AJ101" s="122" t="e">
        <f t="shared" ca="1" si="167"/>
        <v>#N/A</v>
      </c>
      <c r="AK101" s="122" t="e">
        <f t="shared" ca="1" si="167"/>
        <v>#N/A</v>
      </c>
      <c r="AL101" s="122" t="e">
        <f t="shared" ref="AL101" ca="1" si="168">AL62/(AL99-AL100)</f>
        <v>#N/A</v>
      </c>
      <c r="AM101" s="122" t="e">
        <f t="shared" ref="AM101" ca="1" si="169">AM62/(AM99-AM100)</f>
        <v>#N/A</v>
      </c>
      <c r="AN101" s="122" t="e">
        <f t="shared" ref="AN101" ca="1" si="170">AN62/(AN99-AN100)</f>
        <v>#N/A</v>
      </c>
      <c r="AO101" s="122" t="e">
        <f t="shared" ref="AO101" ca="1" si="171">AO62/(AO99-AO100)</f>
        <v>#N/A</v>
      </c>
      <c r="AP101" s="122" t="e">
        <f t="shared" ref="AP101" ca="1" si="172">AP62/(AP99-AP100)</f>
        <v>#N/A</v>
      </c>
      <c r="AQ101" s="122" t="e">
        <f t="shared" ref="AQ101" ca="1" si="173">AQ62/(AQ99-AQ100)</f>
        <v>#N/A</v>
      </c>
      <c r="AR101" s="122" t="e">
        <f t="shared" ref="AR101" ca="1" si="174">AR62/(AR99-AR100)</f>
        <v>#N/A</v>
      </c>
      <c r="AS101" s="122" t="e">
        <f t="shared" ref="AS101" ca="1" si="175">AS62/(AS99-AS100)</f>
        <v>#N/A</v>
      </c>
      <c r="AT101" s="122" t="e">
        <f t="shared" ref="AT101" ca="1" si="176">AT62/(AT99-AT100)</f>
        <v>#N/A</v>
      </c>
      <c r="AU101" s="122" t="e">
        <f t="shared" ref="AU101" ca="1" si="177">AU62/(AU99-AU100)</f>
        <v>#N/A</v>
      </c>
      <c r="AV101" s="122" t="e">
        <f t="shared" ref="AV101" ca="1" si="178">AV62/(AV99-AV100)</f>
        <v>#N/A</v>
      </c>
      <c r="AW101" s="122" t="e">
        <f t="shared" ref="AW101" ca="1" si="179">AW62/(AW99-AW100)</f>
        <v>#N/A</v>
      </c>
      <c r="AX101" s="122" t="e">
        <f t="shared" ref="AX101" ca="1" si="180">AX62/(AX99-AX100)</f>
        <v>#N/A</v>
      </c>
      <c r="AY101" s="122" t="e">
        <f t="shared" ref="AY101" ca="1" si="181">AY62/(AY99-AY100)</f>
        <v>#N/A</v>
      </c>
      <c r="AZ101" s="122" t="e">
        <f t="shared" ref="AZ101" ca="1" si="182">AZ62/(AZ99-AZ100)</f>
        <v>#N/A</v>
      </c>
      <c r="BA101" s="122" t="e">
        <f t="shared" ref="BA101" ca="1" si="183">BA62/(BA99-BA100)</f>
        <v>#N/A</v>
      </c>
      <c r="BB101" s="122" t="e">
        <f t="shared" ref="BB101" ca="1" si="184">BB62/(BB99-BB100)</f>
        <v>#N/A</v>
      </c>
      <c r="BC101" s="122" t="e">
        <f t="shared" ref="BC101" ca="1" si="185">BC62/(BC99-BC100)</f>
        <v>#N/A</v>
      </c>
      <c r="BD101" s="122" t="e">
        <f t="shared" ref="BD101" ca="1" si="186">BD62/(BD99-BD100)</f>
        <v>#N/A</v>
      </c>
      <c r="BE101" s="122" t="e">
        <f t="shared" ref="BE101" ca="1" si="187">BE62/(BE99-BE100)</f>
        <v>#N/A</v>
      </c>
      <c r="BF101" s="122" t="e">
        <f t="shared" ref="BF101" ca="1" si="188">BF62/(BF99-BF100)</f>
        <v>#N/A</v>
      </c>
      <c r="BG101" s="122" t="e">
        <f t="shared" ref="BG101" ca="1" si="189">BG62/(BG99-BG100)</f>
        <v>#N/A</v>
      </c>
      <c r="BH101" s="122" t="e">
        <f t="shared" ref="BH101" ca="1" si="190">BH62/(BH99-BH100)</f>
        <v>#N/A</v>
      </c>
      <c r="BI101" s="122" t="e">
        <f t="shared" ref="BI101" ca="1" si="191">BI62/(BI99-BI100)</f>
        <v>#N/A</v>
      </c>
      <c r="BJ101" s="122" t="e">
        <f t="shared" ref="BJ101" ca="1" si="192">BJ62/(BJ99-BJ100)</f>
        <v>#N/A</v>
      </c>
      <c r="BK101" s="122" t="e">
        <f t="shared" ref="BK101" ca="1" si="193">BK62/(BK99-BK100)</f>
        <v>#N/A</v>
      </c>
      <c r="BL101" s="122" t="e">
        <f t="shared" ref="BL101:BM101" ca="1" si="194">BL62/(BL99-BL100)</f>
        <v>#N/A</v>
      </c>
      <c r="BM101" s="122" t="e">
        <f t="shared" ca="1" si="194"/>
        <v>#N/A</v>
      </c>
      <c r="BN101" s="122" t="e">
        <f t="shared" ref="BN101" ca="1" si="195">BN62/(BN99-BN100)</f>
        <v>#N/A</v>
      </c>
      <c r="BO101" s="122" t="e">
        <f t="shared" ref="BO101" ca="1" si="196">BO62/(BO99-BO100)</f>
        <v>#N/A</v>
      </c>
      <c r="BP101" s="122" t="e">
        <f t="shared" ref="BP101" ca="1" si="197">BP62/(BP99-BP100)</f>
        <v>#N/A</v>
      </c>
      <c r="BQ101" s="122" t="e">
        <f t="shared" ref="BQ101" ca="1" si="198">BQ62/(BQ99-BQ100)</f>
        <v>#N/A</v>
      </c>
      <c r="BR101" s="122" t="e">
        <f t="shared" ref="BR101" ca="1" si="199">BR62/(BR99-BR100)</f>
        <v>#N/A</v>
      </c>
      <c r="BS101" s="122" t="e">
        <f t="shared" ref="BS101" ca="1" si="200">BS62/(BS99-BS100)</f>
        <v>#N/A</v>
      </c>
      <c r="BT101" s="122" t="e">
        <f t="shared" ref="BT101" ca="1" si="201">BT62/(BT99-BT100)</f>
        <v>#N/A</v>
      </c>
      <c r="BU101" s="122" t="e">
        <f t="shared" ref="BU101" ca="1" si="202">BU62/(BU99-BU100)</f>
        <v>#N/A</v>
      </c>
      <c r="BV101" s="122" t="e">
        <f t="shared" ref="BV101" ca="1" si="203">BV62/(BV99-BV100)</f>
        <v>#N/A</v>
      </c>
    </row>
    <row r="102" spans="1:74">
      <c r="A102" s="214" t="s">
        <v>4765</v>
      </c>
      <c r="B102" s="29" t="s">
        <v>3</v>
      </c>
      <c r="G102" s="219" t="s">
        <v>4935</v>
      </c>
      <c r="H102" s="159" t="e" cm="1">
        <f t="array" aca="1" ref="H102" ca="1">INDIRECT("'"&amp;$B$1&amp;"'!"&amp;$G102)</f>
        <v>#N/A</v>
      </c>
      <c r="I102" s="127"/>
    </row>
    <row r="103" spans="1:74">
      <c r="A103" s="214" t="s">
        <v>4767</v>
      </c>
      <c r="B103" s="29" t="s">
        <v>3</v>
      </c>
      <c r="H103" s="203" t="e" cm="1">
        <f t="array" aca="1" ref="H103" ca="1">INDEX($E$95:$E$100, $C$94-IF(H96, 3, 0))</f>
        <v>#N/A</v>
      </c>
    </row>
    <row r="104" spans="1:74">
      <c r="A104" s="214" t="s">
        <v>4779</v>
      </c>
      <c r="B104" s="29" t="s">
        <v>2</v>
      </c>
      <c r="H104" s="204" t="e">
        <f ca="1">H103*H12</f>
        <v>#N/A</v>
      </c>
    </row>
    <row r="105" spans="1:74">
      <c r="A105" s="214" t="s">
        <v>4794</v>
      </c>
      <c r="B105" s="29" t="s">
        <v>2</v>
      </c>
      <c r="F105" s="141"/>
      <c r="H105" s="153"/>
      <c r="I105" s="126" t="e">
        <f t="shared" ref="I105:AN105" ca="1" si="204">$H$104 * IF($H$102="ON", I$65, MAX(0.3,I$65)^3)</f>
        <v>#N/A</v>
      </c>
      <c r="J105" s="126" t="e">
        <f t="shared" ca="1" si="204"/>
        <v>#N/A</v>
      </c>
      <c r="K105" s="126" t="e">
        <f t="shared" ca="1" si="204"/>
        <v>#N/A</v>
      </c>
      <c r="L105" s="126" t="e">
        <f t="shared" ca="1" si="204"/>
        <v>#N/A</v>
      </c>
      <c r="M105" s="126" t="e">
        <f t="shared" ca="1" si="204"/>
        <v>#N/A</v>
      </c>
      <c r="N105" s="126" t="e">
        <f t="shared" ca="1" si="204"/>
        <v>#N/A</v>
      </c>
      <c r="O105" s="126" t="e">
        <f t="shared" ca="1" si="204"/>
        <v>#N/A</v>
      </c>
      <c r="P105" s="126" t="e">
        <f t="shared" ca="1" si="204"/>
        <v>#N/A</v>
      </c>
      <c r="Q105" s="126" t="e">
        <f t="shared" ca="1" si="204"/>
        <v>#N/A</v>
      </c>
      <c r="R105" s="126" t="e">
        <f t="shared" ca="1" si="204"/>
        <v>#N/A</v>
      </c>
      <c r="S105" s="126" t="e">
        <f t="shared" ca="1" si="204"/>
        <v>#N/A</v>
      </c>
      <c r="T105" s="126" t="e">
        <f t="shared" ca="1" si="204"/>
        <v>#N/A</v>
      </c>
      <c r="U105" s="126" t="e">
        <f t="shared" ca="1" si="204"/>
        <v>#N/A</v>
      </c>
      <c r="V105" s="126" t="e">
        <f t="shared" ca="1" si="204"/>
        <v>#N/A</v>
      </c>
      <c r="W105" s="126" t="e">
        <f t="shared" ca="1" si="204"/>
        <v>#N/A</v>
      </c>
      <c r="X105" s="126" t="e">
        <f t="shared" ca="1" si="204"/>
        <v>#N/A</v>
      </c>
      <c r="Y105" s="126" t="e">
        <f t="shared" ca="1" si="204"/>
        <v>#N/A</v>
      </c>
      <c r="Z105" s="126" t="e">
        <f t="shared" ca="1" si="204"/>
        <v>#N/A</v>
      </c>
      <c r="AA105" s="126" t="e">
        <f t="shared" ca="1" si="204"/>
        <v>#N/A</v>
      </c>
      <c r="AB105" s="126" t="e">
        <f t="shared" ca="1" si="204"/>
        <v>#N/A</v>
      </c>
      <c r="AC105" s="126" t="e">
        <f t="shared" ca="1" si="204"/>
        <v>#N/A</v>
      </c>
      <c r="AD105" s="126" t="e">
        <f t="shared" ca="1" si="204"/>
        <v>#N/A</v>
      </c>
      <c r="AE105" s="126" t="e">
        <f t="shared" ca="1" si="204"/>
        <v>#N/A</v>
      </c>
      <c r="AF105" s="126" t="e">
        <f t="shared" ca="1" si="204"/>
        <v>#N/A</v>
      </c>
      <c r="AG105" s="126" t="e">
        <f t="shared" ca="1" si="204"/>
        <v>#N/A</v>
      </c>
      <c r="AH105" s="126" t="e">
        <f t="shared" ca="1" si="204"/>
        <v>#N/A</v>
      </c>
      <c r="AI105" s="126" t="e">
        <f t="shared" ca="1" si="204"/>
        <v>#N/A</v>
      </c>
      <c r="AJ105" s="126" t="e">
        <f t="shared" ca="1" si="204"/>
        <v>#N/A</v>
      </c>
      <c r="AK105" s="126" t="e">
        <f t="shared" ca="1" si="204"/>
        <v>#N/A</v>
      </c>
      <c r="AL105" s="126" t="e">
        <f t="shared" ca="1" si="204"/>
        <v>#N/A</v>
      </c>
      <c r="AM105" s="126" t="e">
        <f t="shared" ca="1" si="204"/>
        <v>#N/A</v>
      </c>
      <c r="AN105" s="126" t="e">
        <f t="shared" ca="1" si="204"/>
        <v>#N/A</v>
      </c>
      <c r="AO105" s="126" t="e">
        <f t="shared" ref="AO105:BV105" ca="1" si="205">$H$104 * IF($H$102="ON", AO$65, MAX(0.3,AO$65)^3)</f>
        <v>#N/A</v>
      </c>
      <c r="AP105" s="126" t="e">
        <f t="shared" ca="1" si="205"/>
        <v>#N/A</v>
      </c>
      <c r="AQ105" s="126" t="e">
        <f t="shared" ca="1" si="205"/>
        <v>#N/A</v>
      </c>
      <c r="AR105" s="126" t="e">
        <f t="shared" ca="1" si="205"/>
        <v>#N/A</v>
      </c>
      <c r="AS105" s="126" t="e">
        <f t="shared" ca="1" si="205"/>
        <v>#N/A</v>
      </c>
      <c r="AT105" s="126" t="e">
        <f t="shared" ca="1" si="205"/>
        <v>#N/A</v>
      </c>
      <c r="AU105" s="126" t="e">
        <f t="shared" ca="1" si="205"/>
        <v>#N/A</v>
      </c>
      <c r="AV105" s="126" t="e">
        <f t="shared" ca="1" si="205"/>
        <v>#N/A</v>
      </c>
      <c r="AW105" s="126" t="e">
        <f t="shared" ca="1" si="205"/>
        <v>#N/A</v>
      </c>
      <c r="AX105" s="126" t="e">
        <f t="shared" ca="1" si="205"/>
        <v>#N/A</v>
      </c>
      <c r="AY105" s="126" t="e">
        <f t="shared" ca="1" si="205"/>
        <v>#N/A</v>
      </c>
      <c r="AZ105" s="126" t="e">
        <f t="shared" ca="1" si="205"/>
        <v>#N/A</v>
      </c>
      <c r="BA105" s="126" t="e">
        <f t="shared" ca="1" si="205"/>
        <v>#N/A</v>
      </c>
      <c r="BB105" s="126" t="e">
        <f t="shared" ca="1" si="205"/>
        <v>#N/A</v>
      </c>
      <c r="BC105" s="126" t="e">
        <f t="shared" ca="1" si="205"/>
        <v>#N/A</v>
      </c>
      <c r="BD105" s="126" t="e">
        <f t="shared" ca="1" si="205"/>
        <v>#N/A</v>
      </c>
      <c r="BE105" s="126" t="e">
        <f t="shared" ca="1" si="205"/>
        <v>#N/A</v>
      </c>
      <c r="BF105" s="126" t="e">
        <f t="shared" ca="1" si="205"/>
        <v>#N/A</v>
      </c>
      <c r="BG105" s="126" t="e">
        <f t="shared" ca="1" si="205"/>
        <v>#N/A</v>
      </c>
      <c r="BH105" s="126" t="e">
        <f t="shared" ca="1" si="205"/>
        <v>#N/A</v>
      </c>
      <c r="BI105" s="126" t="e">
        <f t="shared" ca="1" si="205"/>
        <v>#N/A</v>
      </c>
      <c r="BJ105" s="126" t="e">
        <f t="shared" ca="1" si="205"/>
        <v>#N/A</v>
      </c>
      <c r="BK105" s="126" t="e">
        <f t="shared" ca="1" si="205"/>
        <v>#N/A</v>
      </c>
      <c r="BL105" s="126" t="e">
        <f t="shared" ca="1" si="205"/>
        <v>#N/A</v>
      </c>
      <c r="BM105" s="126" t="e">
        <f t="shared" ca="1" si="205"/>
        <v>#N/A</v>
      </c>
      <c r="BN105" s="126" t="e">
        <f t="shared" ca="1" si="205"/>
        <v>#N/A</v>
      </c>
      <c r="BO105" s="126" t="e">
        <f t="shared" ca="1" si="205"/>
        <v>#N/A</v>
      </c>
      <c r="BP105" s="126" t="e">
        <f t="shared" ca="1" si="205"/>
        <v>#N/A</v>
      </c>
      <c r="BQ105" s="126" t="e">
        <f t="shared" ca="1" si="205"/>
        <v>#N/A</v>
      </c>
      <c r="BR105" s="126" t="e">
        <f t="shared" ca="1" si="205"/>
        <v>#N/A</v>
      </c>
      <c r="BS105" s="126" t="e">
        <f t="shared" ca="1" si="205"/>
        <v>#N/A</v>
      </c>
      <c r="BT105" s="126" t="e">
        <f t="shared" ca="1" si="205"/>
        <v>#N/A</v>
      </c>
      <c r="BU105" s="126" t="e">
        <f t="shared" ca="1" si="205"/>
        <v>#N/A</v>
      </c>
      <c r="BV105" s="126" t="e">
        <f t="shared" ca="1" si="205"/>
        <v>#N/A</v>
      </c>
    </row>
    <row r="106" spans="1:74">
      <c r="A106" s="214" t="s">
        <v>4795</v>
      </c>
      <c r="B106" s="29" t="s">
        <v>4759</v>
      </c>
      <c r="E106" s="136"/>
      <c r="F106" s="143"/>
      <c r="H106" s="153"/>
      <c r="I106" s="128" t="e">
        <f t="shared" ref="I106:AN106" ca="1" si="206">I105 * I$19 * MAX(0, IFERROR(1 - I$124/I$46, 0))</f>
        <v>#N/A</v>
      </c>
      <c r="J106" s="128" t="e">
        <f t="shared" ca="1" si="206"/>
        <v>#N/A</v>
      </c>
      <c r="K106" s="128" t="e">
        <f t="shared" ca="1" si="206"/>
        <v>#N/A</v>
      </c>
      <c r="L106" s="128" t="e">
        <f t="shared" ca="1" si="206"/>
        <v>#N/A</v>
      </c>
      <c r="M106" s="128" t="e">
        <f t="shared" ca="1" si="206"/>
        <v>#N/A</v>
      </c>
      <c r="N106" s="128" t="e">
        <f t="shared" ca="1" si="206"/>
        <v>#N/A</v>
      </c>
      <c r="O106" s="128" t="e">
        <f t="shared" ca="1" si="206"/>
        <v>#N/A</v>
      </c>
      <c r="P106" s="128" t="e">
        <f t="shared" ca="1" si="206"/>
        <v>#N/A</v>
      </c>
      <c r="Q106" s="128" t="e">
        <f t="shared" ca="1" si="206"/>
        <v>#N/A</v>
      </c>
      <c r="R106" s="128" t="e">
        <f t="shared" ca="1" si="206"/>
        <v>#N/A</v>
      </c>
      <c r="S106" s="128" t="e">
        <f t="shared" ca="1" si="206"/>
        <v>#N/A</v>
      </c>
      <c r="T106" s="128" t="e">
        <f t="shared" ca="1" si="206"/>
        <v>#N/A</v>
      </c>
      <c r="U106" s="128" t="e">
        <f t="shared" ca="1" si="206"/>
        <v>#N/A</v>
      </c>
      <c r="V106" s="128" t="e">
        <f t="shared" ca="1" si="206"/>
        <v>#N/A</v>
      </c>
      <c r="W106" s="128" t="e">
        <f t="shared" ca="1" si="206"/>
        <v>#N/A</v>
      </c>
      <c r="X106" s="128" t="e">
        <f t="shared" ca="1" si="206"/>
        <v>#N/A</v>
      </c>
      <c r="Y106" s="128" t="e">
        <f t="shared" ca="1" si="206"/>
        <v>#N/A</v>
      </c>
      <c r="Z106" s="128" t="e">
        <f t="shared" ca="1" si="206"/>
        <v>#N/A</v>
      </c>
      <c r="AA106" s="128" t="e">
        <f t="shared" ca="1" si="206"/>
        <v>#N/A</v>
      </c>
      <c r="AB106" s="128" t="e">
        <f t="shared" ca="1" si="206"/>
        <v>#N/A</v>
      </c>
      <c r="AC106" s="128" t="e">
        <f t="shared" ca="1" si="206"/>
        <v>#N/A</v>
      </c>
      <c r="AD106" s="128" t="e">
        <f t="shared" ca="1" si="206"/>
        <v>#N/A</v>
      </c>
      <c r="AE106" s="128" t="e">
        <f t="shared" ca="1" si="206"/>
        <v>#N/A</v>
      </c>
      <c r="AF106" s="128" t="e">
        <f t="shared" ca="1" si="206"/>
        <v>#N/A</v>
      </c>
      <c r="AG106" s="128" t="e">
        <f t="shared" ca="1" si="206"/>
        <v>#N/A</v>
      </c>
      <c r="AH106" s="128" t="e">
        <f t="shared" ca="1" si="206"/>
        <v>#N/A</v>
      </c>
      <c r="AI106" s="128" t="e">
        <f t="shared" ca="1" si="206"/>
        <v>#N/A</v>
      </c>
      <c r="AJ106" s="128" t="e">
        <f t="shared" ca="1" si="206"/>
        <v>#N/A</v>
      </c>
      <c r="AK106" s="128" t="e">
        <f t="shared" ca="1" si="206"/>
        <v>#N/A</v>
      </c>
      <c r="AL106" s="128" t="e">
        <f t="shared" ca="1" si="206"/>
        <v>#N/A</v>
      </c>
      <c r="AM106" s="128" t="e">
        <f t="shared" ca="1" si="206"/>
        <v>#N/A</v>
      </c>
      <c r="AN106" s="128" t="e">
        <f t="shared" ca="1" si="206"/>
        <v>#N/A</v>
      </c>
      <c r="AO106" s="128" t="e">
        <f t="shared" ref="AO106:BT106" ca="1" si="207">AO105 * AO$19 * MAX(0, IFERROR(1 - AO$124/AO$46, 0))</f>
        <v>#N/A</v>
      </c>
      <c r="AP106" s="128" t="e">
        <f t="shared" ca="1" si="207"/>
        <v>#N/A</v>
      </c>
      <c r="AQ106" s="128" t="e">
        <f t="shared" ca="1" si="207"/>
        <v>#N/A</v>
      </c>
      <c r="AR106" s="128" t="e">
        <f t="shared" ca="1" si="207"/>
        <v>#N/A</v>
      </c>
      <c r="AS106" s="128" t="e">
        <f t="shared" ca="1" si="207"/>
        <v>#N/A</v>
      </c>
      <c r="AT106" s="128" t="e">
        <f t="shared" ca="1" si="207"/>
        <v>#N/A</v>
      </c>
      <c r="AU106" s="128" t="e">
        <f t="shared" ca="1" si="207"/>
        <v>#N/A</v>
      </c>
      <c r="AV106" s="128" t="e">
        <f t="shared" ca="1" si="207"/>
        <v>#N/A</v>
      </c>
      <c r="AW106" s="128" t="e">
        <f t="shared" ca="1" si="207"/>
        <v>#N/A</v>
      </c>
      <c r="AX106" s="128" t="e">
        <f t="shared" ca="1" si="207"/>
        <v>#N/A</v>
      </c>
      <c r="AY106" s="128" t="e">
        <f t="shared" ca="1" si="207"/>
        <v>#N/A</v>
      </c>
      <c r="AZ106" s="128" t="e">
        <f t="shared" ca="1" si="207"/>
        <v>#N/A</v>
      </c>
      <c r="BA106" s="128" t="e">
        <f t="shared" ca="1" si="207"/>
        <v>#N/A</v>
      </c>
      <c r="BB106" s="128" t="e">
        <f t="shared" ca="1" si="207"/>
        <v>#N/A</v>
      </c>
      <c r="BC106" s="128" t="e">
        <f t="shared" ca="1" si="207"/>
        <v>#N/A</v>
      </c>
      <c r="BD106" s="128" t="e">
        <f t="shared" ca="1" si="207"/>
        <v>#N/A</v>
      </c>
      <c r="BE106" s="128" t="e">
        <f t="shared" ca="1" si="207"/>
        <v>#N/A</v>
      </c>
      <c r="BF106" s="128" t="e">
        <f t="shared" ca="1" si="207"/>
        <v>#N/A</v>
      </c>
      <c r="BG106" s="128" t="e">
        <f t="shared" ca="1" si="207"/>
        <v>#N/A</v>
      </c>
      <c r="BH106" s="128" t="e">
        <f t="shared" ca="1" si="207"/>
        <v>#N/A</v>
      </c>
      <c r="BI106" s="128" t="e">
        <f t="shared" ca="1" si="207"/>
        <v>#N/A</v>
      </c>
      <c r="BJ106" s="128" t="e">
        <f t="shared" ca="1" si="207"/>
        <v>#N/A</v>
      </c>
      <c r="BK106" s="128" t="e">
        <f t="shared" ca="1" si="207"/>
        <v>#N/A</v>
      </c>
      <c r="BL106" s="128" t="e">
        <f t="shared" ca="1" si="207"/>
        <v>#N/A</v>
      </c>
      <c r="BM106" s="128" t="e">
        <f t="shared" ca="1" si="207"/>
        <v>#N/A</v>
      </c>
      <c r="BN106" s="128" t="e">
        <f t="shared" ca="1" si="207"/>
        <v>#N/A</v>
      </c>
      <c r="BO106" s="128" t="e">
        <f t="shared" ca="1" si="207"/>
        <v>#N/A</v>
      </c>
      <c r="BP106" s="128" t="e">
        <f t="shared" ca="1" si="207"/>
        <v>#N/A</v>
      </c>
      <c r="BQ106" s="128" t="e">
        <f t="shared" ca="1" si="207"/>
        <v>#N/A</v>
      </c>
      <c r="BR106" s="128" t="e">
        <f t="shared" ca="1" si="207"/>
        <v>#N/A</v>
      </c>
      <c r="BS106" s="128" t="e">
        <f t="shared" ca="1" si="207"/>
        <v>#N/A</v>
      </c>
      <c r="BT106" s="128" t="e">
        <f t="shared" ca="1" si="207"/>
        <v>#N/A</v>
      </c>
      <c r="BU106" s="128" t="e">
        <f t="shared" ref="BU106:BV106" ca="1" si="208">BU105 * BU$19 * MAX(0, IFERROR(1 - BU$124/BU$46, 0))</f>
        <v>#N/A</v>
      </c>
      <c r="BV106" s="128" t="e">
        <f t="shared" ca="1" si="208"/>
        <v>#N/A</v>
      </c>
    </row>
    <row r="107" spans="1:74">
      <c r="A107" s="214" t="s">
        <v>4761</v>
      </c>
      <c r="B107" s="29" t="s">
        <v>4609</v>
      </c>
      <c r="E107" s="136"/>
      <c r="F107" s="143"/>
      <c r="H107" s="199" t="e">
        <f ca="1">SUM(I106:BV106)/1000</f>
        <v>#N/A</v>
      </c>
    </row>
    <row r="108" spans="1:74">
      <c r="E108" s="136"/>
      <c r="F108" s="143"/>
      <c r="H108" s="143"/>
    </row>
    <row r="109" spans="1:74">
      <c r="A109" s="156" t="s">
        <v>4755</v>
      </c>
    </row>
    <row r="110" spans="1:74">
      <c r="A110" s="214" t="s">
        <v>4756</v>
      </c>
      <c r="B110" s="29" t="s">
        <v>3</v>
      </c>
      <c r="G110" s="219" t="s">
        <v>4853</v>
      </c>
      <c r="H110" s="159" t="e" cm="1">
        <f t="array" aca="1" ref="H110" ca="1">INDIRECT("'"&amp;$B$1&amp;"'!"&amp;$G110)</f>
        <v>#N/A</v>
      </c>
    </row>
    <row r="111" spans="1:74">
      <c r="A111" s="214" t="s">
        <v>4985</v>
      </c>
      <c r="B111" s="29" t="s">
        <v>2</v>
      </c>
      <c r="G111" s="219"/>
      <c r="H111" s="221" t="e">
        <f ca="1">$H$12</f>
        <v>#N/A</v>
      </c>
    </row>
    <row r="112" spans="1:74">
      <c r="A112" s="214" t="s">
        <v>4986</v>
      </c>
      <c r="B112" s="29" t="s">
        <v>4584</v>
      </c>
      <c r="G112" s="219"/>
      <c r="H112" s="221" t="e" vm="3">
        <f ca="1">IF(OR($H$4="A",$H$96), $H$7, 10)</f>
        <v>#VALUE!</v>
      </c>
    </row>
    <row r="113" spans="1:74">
      <c r="A113" s="214" t="s">
        <v>4987</v>
      </c>
      <c r="B113" s="29" t="s">
        <v>4584</v>
      </c>
      <c r="G113" s="219"/>
      <c r="H113" s="221" t="e" vm="3">
        <f ca="1">IF(OR($H$4="A",$H$96), 6, 3)</f>
        <v>#VALUE!</v>
      </c>
    </row>
    <row r="114" spans="1:74">
      <c r="A114" s="214" t="s">
        <v>5004</v>
      </c>
      <c r="B114" s="29" t="s">
        <v>4841</v>
      </c>
      <c r="G114" s="219"/>
      <c r="H114" s="221" t="e">
        <f ca="1">H111/H113</f>
        <v>#N/A</v>
      </c>
      <c r="I114" s="70"/>
      <c r="J114" s="70"/>
    </row>
    <row r="115" spans="1:74">
      <c r="A115" s="214" t="s">
        <v>4988</v>
      </c>
      <c r="B115" s="29" t="s">
        <v>4584</v>
      </c>
      <c r="G115" s="219"/>
      <c r="H115" s="221" t="e" vm="3">
        <f ca="1">$H$112 + IF(OR($H$4="A",$H$96), 7, 5)</f>
        <v>#VALUE!</v>
      </c>
    </row>
    <row r="116" spans="1:74">
      <c r="A116" s="214" t="s">
        <v>4989</v>
      </c>
      <c r="B116" s="29" t="s">
        <v>4584</v>
      </c>
      <c r="G116" s="219"/>
      <c r="H116" s="221" t="e" vm="3">
        <f ca="1">IF(OR($H$4="A",$H$96), 4, 4)</f>
        <v>#VALUE!</v>
      </c>
    </row>
    <row r="117" spans="1:74">
      <c r="A117" s="214" t="s">
        <v>4995</v>
      </c>
      <c r="B117" s="29" t="s">
        <v>4841</v>
      </c>
      <c r="G117" s="219"/>
      <c r="H117" s="221" t="e">
        <f ca="1">H111/H116</f>
        <v>#N/A</v>
      </c>
      <c r="I117" s="70"/>
      <c r="J117" s="70"/>
    </row>
    <row r="118" spans="1:74">
      <c r="A118" s="214" t="s">
        <v>4993</v>
      </c>
      <c r="B118" s="29" t="s">
        <v>4584</v>
      </c>
      <c r="G118" s="219"/>
      <c r="H118" s="222" t="e" vm="3">
        <f ca="1">((H115-H112) - ((H115+H116)-(H112+H113))) / (LN(H115-H112) - LN((H115+H116)-(H112+H113)))</f>
        <v>#VALUE!</v>
      </c>
    </row>
    <row r="119" spans="1:74">
      <c r="A119" s="214" t="s">
        <v>4984</v>
      </c>
      <c r="B119" s="29" t="s">
        <v>4841</v>
      </c>
      <c r="G119" s="219"/>
      <c r="H119" s="204" t="e">
        <f ca="1">$H$111/H118</f>
        <v>#N/A</v>
      </c>
    </row>
    <row r="120" spans="1:74">
      <c r="A120" s="214" t="s">
        <v>4979</v>
      </c>
      <c r="B120" s="29" t="s">
        <v>4584</v>
      </c>
      <c r="G120" s="219"/>
      <c r="H120" s="153"/>
      <c r="I120" s="122" t="e" vm="3">
        <f ca="1">IF(OR($H$4="A",$H$96), I$20, I$22)</f>
        <v>#VALUE!</v>
      </c>
      <c r="J120" s="122" t="e" vm="3">
        <f t="shared" ref="J120:AN120" ca="1" si="209">IF(OR($H$4="A",$H$96),J$20,J$22)</f>
        <v>#VALUE!</v>
      </c>
      <c r="K120" s="122" t="e" vm="3">
        <f t="shared" ca="1" si="209"/>
        <v>#VALUE!</v>
      </c>
      <c r="L120" s="122" t="e" vm="3">
        <f t="shared" ca="1" si="209"/>
        <v>#VALUE!</v>
      </c>
      <c r="M120" s="122" t="e" vm="3">
        <f t="shared" ca="1" si="209"/>
        <v>#VALUE!</v>
      </c>
      <c r="N120" s="122" t="e" vm="3">
        <f t="shared" ca="1" si="209"/>
        <v>#VALUE!</v>
      </c>
      <c r="O120" s="122" t="e" vm="3">
        <f t="shared" ca="1" si="209"/>
        <v>#VALUE!</v>
      </c>
      <c r="P120" s="122" t="e" vm="3">
        <f t="shared" ca="1" si="209"/>
        <v>#VALUE!</v>
      </c>
      <c r="Q120" s="122" t="e" vm="3">
        <f t="shared" ca="1" si="209"/>
        <v>#VALUE!</v>
      </c>
      <c r="R120" s="122" t="e" vm="3">
        <f t="shared" ca="1" si="209"/>
        <v>#VALUE!</v>
      </c>
      <c r="S120" s="122" t="e" vm="3">
        <f t="shared" ca="1" si="209"/>
        <v>#VALUE!</v>
      </c>
      <c r="T120" s="122" t="e" vm="3">
        <f t="shared" ca="1" si="209"/>
        <v>#VALUE!</v>
      </c>
      <c r="U120" s="122" t="e" vm="3">
        <f t="shared" ca="1" si="209"/>
        <v>#VALUE!</v>
      </c>
      <c r="V120" s="122" t="e" vm="3">
        <f t="shared" ca="1" si="209"/>
        <v>#VALUE!</v>
      </c>
      <c r="W120" s="122" t="e" vm="3">
        <f t="shared" ca="1" si="209"/>
        <v>#VALUE!</v>
      </c>
      <c r="X120" s="122" t="e" vm="3">
        <f t="shared" ca="1" si="209"/>
        <v>#VALUE!</v>
      </c>
      <c r="Y120" s="122" t="e" vm="3">
        <f t="shared" ca="1" si="209"/>
        <v>#VALUE!</v>
      </c>
      <c r="Z120" s="122" t="e" vm="3">
        <f t="shared" ca="1" si="209"/>
        <v>#VALUE!</v>
      </c>
      <c r="AA120" s="122" t="e" vm="3">
        <f t="shared" ca="1" si="209"/>
        <v>#VALUE!</v>
      </c>
      <c r="AB120" s="122" t="e" vm="3">
        <f t="shared" ca="1" si="209"/>
        <v>#VALUE!</v>
      </c>
      <c r="AC120" s="122" t="e" vm="3">
        <f t="shared" ca="1" si="209"/>
        <v>#VALUE!</v>
      </c>
      <c r="AD120" s="122" t="e" vm="3">
        <f t="shared" ca="1" si="209"/>
        <v>#VALUE!</v>
      </c>
      <c r="AE120" s="122" t="e" vm="3">
        <f t="shared" ca="1" si="209"/>
        <v>#VALUE!</v>
      </c>
      <c r="AF120" s="122" t="e" vm="3">
        <f t="shared" ca="1" si="209"/>
        <v>#VALUE!</v>
      </c>
      <c r="AG120" s="122" t="e" vm="3">
        <f t="shared" ca="1" si="209"/>
        <v>#VALUE!</v>
      </c>
      <c r="AH120" s="122" t="e" vm="3">
        <f t="shared" ca="1" si="209"/>
        <v>#VALUE!</v>
      </c>
      <c r="AI120" s="122" t="e" vm="3">
        <f t="shared" ca="1" si="209"/>
        <v>#VALUE!</v>
      </c>
      <c r="AJ120" s="122" t="e" vm="3">
        <f t="shared" ca="1" si="209"/>
        <v>#VALUE!</v>
      </c>
      <c r="AK120" s="122" t="e" vm="3">
        <f t="shared" ca="1" si="209"/>
        <v>#VALUE!</v>
      </c>
      <c r="AL120" s="122" t="e" vm="3">
        <f t="shared" ca="1" si="209"/>
        <v>#VALUE!</v>
      </c>
      <c r="AM120" s="122" t="e" vm="3">
        <f t="shared" ca="1" si="209"/>
        <v>#VALUE!</v>
      </c>
      <c r="AN120" s="122" t="e" vm="3">
        <f t="shared" ca="1" si="209"/>
        <v>#VALUE!</v>
      </c>
      <c r="AO120" s="122" t="e" vm="3">
        <f t="shared" ref="AO120:BV120" ca="1" si="210">IF(OR($H$4="A",$H$96),AO$20,AO$22)</f>
        <v>#VALUE!</v>
      </c>
      <c r="AP120" s="122" t="e" vm="3">
        <f t="shared" ca="1" si="210"/>
        <v>#VALUE!</v>
      </c>
      <c r="AQ120" s="122" t="e" vm="3">
        <f t="shared" ca="1" si="210"/>
        <v>#VALUE!</v>
      </c>
      <c r="AR120" s="122" t="e" vm="3">
        <f t="shared" ca="1" si="210"/>
        <v>#VALUE!</v>
      </c>
      <c r="AS120" s="122" t="e" vm="3">
        <f t="shared" ca="1" si="210"/>
        <v>#VALUE!</v>
      </c>
      <c r="AT120" s="122" t="e" vm="3">
        <f t="shared" ca="1" si="210"/>
        <v>#VALUE!</v>
      </c>
      <c r="AU120" s="122" t="e" vm="3">
        <f t="shared" ca="1" si="210"/>
        <v>#VALUE!</v>
      </c>
      <c r="AV120" s="122" t="e" vm="3">
        <f t="shared" ca="1" si="210"/>
        <v>#VALUE!</v>
      </c>
      <c r="AW120" s="122" t="e" vm="3">
        <f t="shared" ca="1" si="210"/>
        <v>#VALUE!</v>
      </c>
      <c r="AX120" s="122" t="e" vm="3">
        <f t="shared" ca="1" si="210"/>
        <v>#VALUE!</v>
      </c>
      <c r="AY120" s="122" t="e" vm="3">
        <f t="shared" ca="1" si="210"/>
        <v>#VALUE!</v>
      </c>
      <c r="AZ120" s="122" t="e" vm="3">
        <f t="shared" ca="1" si="210"/>
        <v>#VALUE!</v>
      </c>
      <c r="BA120" s="122" t="e" vm="3">
        <f t="shared" ca="1" si="210"/>
        <v>#VALUE!</v>
      </c>
      <c r="BB120" s="122" t="e" vm="3">
        <f t="shared" ca="1" si="210"/>
        <v>#VALUE!</v>
      </c>
      <c r="BC120" s="122" t="e" vm="3">
        <f t="shared" ca="1" si="210"/>
        <v>#VALUE!</v>
      </c>
      <c r="BD120" s="122" t="e" vm="3">
        <f t="shared" ca="1" si="210"/>
        <v>#VALUE!</v>
      </c>
      <c r="BE120" s="122" t="e" vm="3">
        <f t="shared" ca="1" si="210"/>
        <v>#VALUE!</v>
      </c>
      <c r="BF120" s="122" t="e" vm="3">
        <f t="shared" ca="1" si="210"/>
        <v>#VALUE!</v>
      </c>
      <c r="BG120" s="122" t="e" vm="3">
        <f t="shared" ca="1" si="210"/>
        <v>#VALUE!</v>
      </c>
      <c r="BH120" s="122" t="e" vm="3">
        <f t="shared" ca="1" si="210"/>
        <v>#VALUE!</v>
      </c>
      <c r="BI120" s="122" t="e" vm="3">
        <f t="shared" ca="1" si="210"/>
        <v>#VALUE!</v>
      </c>
      <c r="BJ120" s="122" t="e" vm="3">
        <f t="shared" ca="1" si="210"/>
        <v>#VALUE!</v>
      </c>
      <c r="BK120" s="122" t="e" vm="3">
        <f t="shared" ca="1" si="210"/>
        <v>#VALUE!</v>
      </c>
      <c r="BL120" s="122" t="e" vm="3">
        <f t="shared" ca="1" si="210"/>
        <v>#VALUE!</v>
      </c>
      <c r="BM120" s="122" t="e" vm="3">
        <f t="shared" ca="1" si="210"/>
        <v>#VALUE!</v>
      </c>
      <c r="BN120" s="122" t="e" vm="3">
        <f t="shared" ca="1" si="210"/>
        <v>#VALUE!</v>
      </c>
      <c r="BO120" s="122" t="e" vm="3">
        <f t="shared" ca="1" si="210"/>
        <v>#VALUE!</v>
      </c>
      <c r="BP120" s="122" t="e" vm="3">
        <f t="shared" ca="1" si="210"/>
        <v>#VALUE!</v>
      </c>
      <c r="BQ120" s="122" t="e" vm="3">
        <f t="shared" ca="1" si="210"/>
        <v>#VALUE!</v>
      </c>
      <c r="BR120" s="122" t="e" vm="3">
        <f t="shared" ca="1" si="210"/>
        <v>#VALUE!</v>
      </c>
      <c r="BS120" s="122" t="e" vm="3">
        <f t="shared" ca="1" si="210"/>
        <v>#VALUE!</v>
      </c>
      <c r="BT120" s="122" t="e" vm="3">
        <f t="shared" ca="1" si="210"/>
        <v>#VALUE!</v>
      </c>
      <c r="BU120" s="122" t="e" vm="3">
        <f t="shared" ca="1" si="210"/>
        <v>#VALUE!</v>
      </c>
      <c r="BV120" s="122" t="e" vm="3">
        <f t="shared" ca="1" si="210"/>
        <v>#VALUE!</v>
      </c>
    </row>
    <row r="121" spans="1:74">
      <c r="A121" s="214" t="s">
        <v>4975</v>
      </c>
      <c r="B121" s="29" t="s">
        <v>4584</v>
      </c>
      <c r="H121" s="153"/>
      <c r="I121" s="122" t="e">
        <f t="shared" ref="I121:AN121" ca="1" si="211">IF($H$5="W", I$82+$H$79, I$82)</f>
        <v>#VALUE!</v>
      </c>
      <c r="J121" s="122" t="e">
        <f t="shared" ca="1" si="211"/>
        <v>#VALUE!</v>
      </c>
      <c r="K121" s="122" t="e">
        <f t="shared" ca="1" si="211"/>
        <v>#VALUE!</v>
      </c>
      <c r="L121" s="122" t="e">
        <f t="shared" ca="1" si="211"/>
        <v>#VALUE!</v>
      </c>
      <c r="M121" s="122" t="e">
        <f t="shared" ca="1" si="211"/>
        <v>#VALUE!</v>
      </c>
      <c r="N121" s="122" t="e">
        <f t="shared" ca="1" si="211"/>
        <v>#VALUE!</v>
      </c>
      <c r="O121" s="122" t="e">
        <f t="shared" ca="1" si="211"/>
        <v>#VALUE!</v>
      </c>
      <c r="P121" s="122" t="e">
        <f t="shared" ca="1" si="211"/>
        <v>#VALUE!</v>
      </c>
      <c r="Q121" s="122" t="e">
        <f t="shared" ca="1" si="211"/>
        <v>#VALUE!</v>
      </c>
      <c r="R121" s="122" t="e">
        <f t="shared" ca="1" si="211"/>
        <v>#VALUE!</v>
      </c>
      <c r="S121" s="122" t="e">
        <f t="shared" ca="1" si="211"/>
        <v>#VALUE!</v>
      </c>
      <c r="T121" s="122" t="e">
        <f t="shared" ca="1" si="211"/>
        <v>#VALUE!</v>
      </c>
      <c r="U121" s="122" t="e">
        <f t="shared" ca="1" si="211"/>
        <v>#VALUE!</v>
      </c>
      <c r="V121" s="122" t="e">
        <f t="shared" ca="1" si="211"/>
        <v>#VALUE!</v>
      </c>
      <c r="W121" s="122" t="e">
        <f ca="1">IF($H$5="W", W$82+$H$79, W$82)</f>
        <v>#VALUE!</v>
      </c>
      <c r="X121" s="122" t="e">
        <f t="shared" ca="1" si="211"/>
        <v>#VALUE!</v>
      </c>
      <c r="Y121" s="122" t="e">
        <f t="shared" ca="1" si="211"/>
        <v>#VALUE!</v>
      </c>
      <c r="Z121" s="122" t="e">
        <f t="shared" ca="1" si="211"/>
        <v>#VALUE!</v>
      </c>
      <c r="AA121" s="122" t="e">
        <f t="shared" ca="1" si="211"/>
        <v>#VALUE!</v>
      </c>
      <c r="AB121" s="122" t="e">
        <f t="shared" ca="1" si="211"/>
        <v>#VALUE!</v>
      </c>
      <c r="AC121" s="122" t="e">
        <f t="shared" ca="1" si="211"/>
        <v>#VALUE!</v>
      </c>
      <c r="AD121" s="122" t="e">
        <f t="shared" ca="1" si="211"/>
        <v>#VALUE!</v>
      </c>
      <c r="AE121" s="122" t="e">
        <f t="shared" ca="1" si="211"/>
        <v>#VALUE!</v>
      </c>
      <c r="AF121" s="122" t="e">
        <f t="shared" ca="1" si="211"/>
        <v>#VALUE!</v>
      </c>
      <c r="AG121" s="122" t="e">
        <f t="shared" ca="1" si="211"/>
        <v>#VALUE!</v>
      </c>
      <c r="AH121" s="122" t="e">
        <f t="shared" ca="1" si="211"/>
        <v>#VALUE!</v>
      </c>
      <c r="AI121" s="122" t="e">
        <f t="shared" ca="1" si="211"/>
        <v>#VALUE!</v>
      </c>
      <c r="AJ121" s="122" t="e">
        <f t="shared" ca="1" si="211"/>
        <v>#VALUE!</v>
      </c>
      <c r="AK121" s="122" t="e">
        <f t="shared" ca="1" si="211"/>
        <v>#VALUE!</v>
      </c>
      <c r="AL121" s="122" t="e">
        <f t="shared" ca="1" si="211"/>
        <v>#VALUE!</v>
      </c>
      <c r="AM121" s="122" t="e">
        <f t="shared" ca="1" si="211"/>
        <v>#VALUE!</v>
      </c>
      <c r="AN121" s="122" t="e">
        <f t="shared" ca="1" si="211"/>
        <v>#VALUE!</v>
      </c>
      <c r="AO121" s="122" t="e">
        <f t="shared" ref="AO121:BV121" ca="1" si="212">IF($H$5="W", AO$82+$H$79, AO$82)</f>
        <v>#VALUE!</v>
      </c>
      <c r="AP121" s="122" t="e">
        <f t="shared" ca="1" si="212"/>
        <v>#VALUE!</v>
      </c>
      <c r="AQ121" s="122" t="e">
        <f t="shared" ca="1" si="212"/>
        <v>#VALUE!</v>
      </c>
      <c r="AR121" s="122" t="e">
        <f t="shared" ca="1" si="212"/>
        <v>#VALUE!</v>
      </c>
      <c r="AS121" s="122" t="e">
        <f t="shared" ca="1" si="212"/>
        <v>#VALUE!</v>
      </c>
      <c r="AT121" s="122" t="e">
        <f t="shared" ca="1" si="212"/>
        <v>#VALUE!</v>
      </c>
      <c r="AU121" s="122" t="e">
        <f t="shared" ca="1" si="212"/>
        <v>#VALUE!</v>
      </c>
      <c r="AV121" s="122" t="e">
        <f t="shared" ca="1" si="212"/>
        <v>#VALUE!</v>
      </c>
      <c r="AW121" s="122" t="e">
        <f t="shared" ca="1" si="212"/>
        <v>#VALUE!</v>
      </c>
      <c r="AX121" s="122" t="e">
        <f t="shared" ca="1" si="212"/>
        <v>#VALUE!</v>
      </c>
      <c r="AY121" s="122" t="e">
        <f t="shared" ca="1" si="212"/>
        <v>#VALUE!</v>
      </c>
      <c r="AZ121" s="122" t="e">
        <f t="shared" ca="1" si="212"/>
        <v>#VALUE!</v>
      </c>
      <c r="BA121" s="122" t="e">
        <f t="shared" ca="1" si="212"/>
        <v>#VALUE!</v>
      </c>
      <c r="BB121" s="122" t="e">
        <f t="shared" ca="1" si="212"/>
        <v>#VALUE!</v>
      </c>
      <c r="BC121" s="122" t="e">
        <f t="shared" ca="1" si="212"/>
        <v>#VALUE!</v>
      </c>
      <c r="BD121" s="122" t="e">
        <f t="shared" ca="1" si="212"/>
        <v>#VALUE!</v>
      </c>
      <c r="BE121" s="122" t="e">
        <f t="shared" ca="1" si="212"/>
        <v>#VALUE!</v>
      </c>
      <c r="BF121" s="122" t="e">
        <f t="shared" ca="1" si="212"/>
        <v>#VALUE!</v>
      </c>
      <c r="BG121" s="122" t="e">
        <f t="shared" ca="1" si="212"/>
        <v>#VALUE!</v>
      </c>
      <c r="BH121" s="122" t="e">
        <f t="shared" ca="1" si="212"/>
        <v>#VALUE!</v>
      </c>
      <c r="BI121" s="122" t="e">
        <f t="shared" ca="1" si="212"/>
        <v>#VALUE!</v>
      </c>
      <c r="BJ121" s="122" t="e">
        <f t="shared" ca="1" si="212"/>
        <v>#VALUE!</v>
      </c>
      <c r="BK121" s="122" t="e">
        <f t="shared" ca="1" si="212"/>
        <v>#VALUE!</v>
      </c>
      <c r="BL121" s="122" t="e">
        <f t="shared" ca="1" si="212"/>
        <v>#VALUE!</v>
      </c>
      <c r="BM121" s="122" t="e">
        <f t="shared" ca="1" si="212"/>
        <v>#VALUE!</v>
      </c>
      <c r="BN121" s="122" t="e">
        <f t="shared" ca="1" si="212"/>
        <v>#VALUE!</v>
      </c>
      <c r="BO121" s="122" t="e">
        <f t="shared" ca="1" si="212"/>
        <v>#VALUE!</v>
      </c>
      <c r="BP121" s="122" t="e">
        <f t="shared" ca="1" si="212"/>
        <v>#VALUE!</v>
      </c>
      <c r="BQ121" s="122" t="e">
        <f t="shared" ca="1" si="212"/>
        <v>#VALUE!</v>
      </c>
      <c r="BR121" s="122" t="e">
        <f t="shared" ca="1" si="212"/>
        <v>#VALUE!</v>
      </c>
      <c r="BS121" s="122" t="e">
        <f t="shared" ca="1" si="212"/>
        <v>#VALUE!</v>
      </c>
      <c r="BT121" s="122" t="e">
        <f t="shared" ca="1" si="212"/>
        <v>#VALUE!</v>
      </c>
      <c r="BU121" s="122" t="e">
        <f t="shared" ca="1" si="212"/>
        <v>#VALUE!</v>
      </c>
      <c r="BV121" s="122" t="e">
        <f t="shared" ca="1" si="212"/>
        <v>#VALUE!</v>
      </c>
    </row>
    <row r="122" spans="1:74">
      <c r="A122" s="214" t="s">
        <v>4983</v>
      </c>
      <c r="B122" s="29" t="s">
        <v>4584</v>
      </c>
      <c r="H122" s="153"/>
      <c r="I122" s="122" t="e">
        <f ca="1">I121+$H$80</f>
        <v>#VALUE!</v>
      </c>
      <c r="J122" s="122" t="e">
        <f t="shared" ref="J122:BU122" ca="1" si="213">J121+$H$80</f>
        <v>#VALUE!</v>
      </c>
      <c r="K122" s="122" t="e">
        <f t="shared" ca="1" si="213"/>
        <v>#VALUE!</v>
      </c>
      <c r="L122" s="122" t="e">
        <f t="shared" ca="1" si="213"/>
        <v>#VALUE!</v>
      </c>
      <c r="M122" s="122" t="e">
        <f t="shared" ca="1" si="213"/>
        <v>#VALUE!</v>
      </c>
      <c r="N122" s="122" t="e">
        <f t="shared" ca="1" si="213"/>
        <v>#VALUE!</v>
      </c>
      <c r="O122" s="122" t="e">
        <f t="shared" ca="1" si="213"/>
        <v>#VALUE!</v>
      </c>
      <c r="P122" s="122" t="e">
        <f t="shared" ca="1" si="213"/>
        <v>#VALUE!</v>
      </c>
      <c r="Q122" s="122" t="e">
        <f t="shared" ca="1" si="213"/>
        <v>#VALUE!</v>
      </c>
      <c r="R122" s="122" t="e">
        <f t="shared" ca="1" si="213"/>
        <v>#VALUE!</v>
      </c>
      <c r="S122" s="122" t="e">
        <f t="shared" ca="1" si="213"/>
        <v>#VALUE!</v>
      </c>
      <c r="T122" s="122" t="e">
        <f t="shared" ca="1" si="213"/>
        <v>#VALUE!</v>
      </c>
      <c r="U122" s="122" t="e">
        <f t="shared" ca="1" si="213"/>
        <v>#VALUE!</v>
      </c>
      <c r="V122" s="122" t="e">
        <f t="shared" ca="1" si="213"/>
        <v>#VALUE!</v>
      </c>
      <c r="W122" s="122" t="e">
        <f t="shared" ca="1" si="213"/>
        <v>#VALUE!</v>
      </c>
      <c r="X122" s="122" t="e">
        <f t="shared" ca="1" si="213"/>
        <v>#VALUE!</v>
      </c>
      <c r="Y122" s="122" t="e">
        <f t="shared" ca="1" si="213"/>
        <v>#VALUE!</v>
      </c>
      <c r="Z122" s="122" t="e">
        <f t="shared" ca="1" si="213"/>
        <v>#VALUE!</v>
      </c>
      <c r="AA122" s="122" t="e">
        <f t="shared" ca="1" si="213"/>
        <v>#VALUE!</v>
      </c>
      <c r="AB122" s="122" t="e">
        <f t="shared" ca="1" si="213"/>
        <v>#VALUE!</v>
      </c>
      <c r="AC122" s="122" t="e">
        <f t="shared" ca="1" si="213"/>
        <v>#VALUE!</v>
      </c>
      <c r="AD122" s="122" t="e">
        <f t="shared" ca="1" si="213"/>
        <v>#VALUE!</v>
      </c>
      <c r="AE122" s="122" t="e">
        <f t="shared" ca="1" si="213"/>
        <v>#VALUE!</v>
      </c>
      <c r="AF122" s="122" t="e">
        <f t="shared" ca="1" si="213"/>
        <v>#VALUE!</v>
      </c>
      <c r="AG122" s="122" t="e">
        <f t="shared" ca="1" si="213"/>
        <v>#VALUE!</v>
      </c>
      <c r="AH122" s="122" t="e">
        <f t="shared" ca="1" si="213"/>
        <v>#VALUE!</v>
      </c>
      <c r="AI122" s="122" t="e">
        <f t="shared" ca="1" si="213"/>
        <v>#VALUE!</v>
      </c>
      <c r="AJ122" s="122" t="e">
        <f t="shared" ca="1" si="213"/>
        <v>#VALUE!</v>
      </c>
      <c r="AK122" s="122" t="e">
        <f t="shared" ca="1" si="213"/>
        <v>#VALUE!</v>
      </c>
      <c r="AL122" s="122" t="e">
        <f t="shared" ca="1" si="213"/>
        <v>#VALUE!</v>
      </c>
      <c r="AM122" s="122" t="e">
        <f t="shared" ca="1" si="213"/>
        <v>#VALUE!</v>
      </c>
      <c r="AN122" s="122" t="e">
        <f t="shared" ca="1" si="213"/>
        <v>#VALUE!</v>
      </c>
      <c r="AO122" s="122" t="e">
        <f t="shared" ca="1" si="213"/>
        <v>#VALUE!</v>
      </c>
      <c r="AP122" s="122" t="e">
        <f t="shared" ca="1" si="213"/>
        <v>#VALUE!</v>
      </c>
      <c r="AQ122" s="122" t="e">
        <f t="shared" ca="1" si="213"/>
        <v>#VALUE!</v>
      </c>
      <c r="AR122" s="122" t="e">
        <f t="shared" ca="1" si="213"/>
        <v>#VALUE!</v>
      </c>
      <c r="AS122" s="122" t="e">
        <f t="shared" ca="1" si="213"/>
        <v>#VALUE!</v>
      </c>
      <c r="AT122" s="122" t="e">
        <f t="shared" ca="1" si="213"/>
        <v>#VALUE!</v>
      </c>
      <c r="AU122" s="122" t="e">
        <f t="shared" ca="1" si="213"/>
        <v>#VALUE!</v>
      </c>
      <c r="AV122" s="122" t="e">
        <f t="shared" ca="1" si="213"/>
        <v>#VALUE!</v>
      </c>
      <c r="AW122" s="122" t="e">
        <f t="shared" ca="1" si="213"/>
        <v>#VALUE!</v>
      </c>
      <c r="AX122" s="122" t="e">
        <f t="shared" ca="1" si="213"/>
        <v>#VALUE!</v>
      </c>
      <c r="AY122" s="122" t="e">
        <f t="shared" ca="1" si="213"/>
        <v>#VALUE!</v>
      </c>
      <c r="AZ122" s="122" t="e">
        <f t="shared" ca="1" si="213"/>
        <v>#VALUE!</v>
      </c>
      <c r="BA122" s="122" t="e">
        <f t="shared" ca="1" si="213"/>
        <v>#VALUE!</v>
      </c>
      <c r="BB122" s="122" t="e">
        <f t="shared" ca="1" si="213"/>
        <v>#VALUE!</v>
      </c>
      <c r="BC122" s="122" t="e">
        <f t="shared" ca="1" si="213"/>
        <v>#VALUE!</v>
      </c>
      <c r="BD122" s="122" t="e">
        <f t="shared" ca="1" si="213"/>
        <v>#VALUE!</v>
      </c>
      <c r="BE122" s="122" t="e">
        <f t="shared" ca="1" si="213"/>
        <v>#VALUE!</v>
      </c>
      <c r="BF122" s="122" t="e">
        <f t="shared" ca="1" si="213"/>
        <v>#VALUE!</v>
      </c>
      <c r="BG122" s="122" t="e">
        <f t="shared" ca="1" si="213"/>
        <v>#VALUE!</v>
      </c>
      <c r="BH122" s="122" t="e">
        <f t="shared" ca="1" si="213"/>
        <v>#VALUE!</v>
      </c>
      <c r="BI122" s="122" t="e">
        <f t="shared" ca="1" si="213"/>
        <v>#VALUE!</v>
      </c>
      <c r="BJ122" s="122" t="e">
        <f t="shared" ca="1" si="213"/>
        <v>#VALUE!</v>
      </c>
      <c r="BK122" s="122" t="e">
        <f t="shared" ca="1" si="213"/>
        <v>#VALUE!</v>
      </c>
      <c r="BL122" s="122" t="e">
        <f t="shared" ca="1" si="213"/>
        <v>#VALUE!</v>
      </c>
      <c r="BM122" s="122" t="e">
        <f t="shared" ca="1" si="213"/>
        <v>#VALUE!</v>
      </c>
      <c r="BN122" s="122" t="e">
        <f t="shared" ca="1" si="213"/>
        <v>#VALUE!</v>
      </c>
      <c r="BO122" s="122" t="e">
        <f t="shared" ca="1" si="213"/>
        <v>#VALUE!</v>
      </c>
      <c r="BP122" s="122" t="e">
        <f t="shared" ca="1" si="213"/>
        <v>#VALUE!</v>
      </c>
      <c r="BQ122" s="122" t="e">
        <f t="shared" ca="1" si="213"/>
        <v>#VALUE!</v>
      </c>
      <c r="BR122" s="122" t="e">
        <f t="shared" ca="1" si="213"/>
        <v>#VALUE!</v>
      </c>
      <c r="BS122" s="122" t="e">
        <f t="shared" ca="1" si="213"/>
        <v>#VALUE!</v>
      </c>
      <c r="BT122" s="122" t="e">
        <f t="shared" ca="1" si="213"/>
        <v>#VALUE!</v>
      </c>
      <c r="BU122" s="122" t="e">
        <f t="shared" ca="1" si="213"/>
        <v>#VALUE!</v>
      </c>
      <c r="BV122" s="122" t="e">
        <f t="shared" ref="BV122" ca="1" si="214">BV121+$H$80</f>
        <v>#VALUE!</v>
      </c>
    </row>
    <row r="123" spans="1:74">
      <c r="A123" s="214" t="s">
        <v>5003</v>
      </c>
      <c r="B123" s="29" t="s">
        <v>4584</v>
      </c>
      <c r="H123" s="153"/>
      <c r="I123" s="122" t="e">
        <f ca="1">I46/$H$114 + I120</f>
        <v>#N/A</v>
      </c>
      <c r="J123" s="122" t="e">
        <f t="shared" ref="J123:AN123" ca="1" si="215">J46/$H$114 + J120</f>
        <v>#N/A</v>
      </c>
      <c r="K123" s="122" t="e">
        <f t="shared" ca="1" si="215"/>
        <v>#N/A</v>
      </c>
      <c r="L123" s="122" t="e">
        <f t="shared" ca="1" si="215"/>
        <v>#N/A</v>
      </c>
      <c r="M123" s="122" t="e">
        <f t="shared" ca="1" si="215"/>
        <v>#N/A</v>
      </c>
      <c r="N123" s="122" t="e">
        <f t="shared" ca="1" si="215"/>
        <v>#N/A</v>
      </c>
      <c r="O123" s="122" t="e">
        <f t="shared" ca="1" si="215"/>
        <v>#N/A</v>
      </c>
      <c r="P123" s="122" t="e">
        <f t="shared" ca="1" si="215"/>
        <v>#N/A</v>
      </c>
      <c r="Q123" s="122" t="e">
        <f t="shared" ca="1" si="215"/>
        <v>#N/A</v>
      </c>
      <c r="R123" s="122" t="e">
        <f t="shared" ca="1" si="215"/>
        <v>#N/A</v>
      </c>
      <c r="S123" s="122" t="e">
        <f t="shared" ca="1" si="215"/>
        <v>#N/A</v>
      </c>
      <c r="T123" s="122" t="e">
        <f t="shared" ca="1" si="215"/>
        <v>#N/A</v>
      </c>
      <c r="U123" s="122" t="e">
        <f t="shared" ca="1" si="215"/>
        <v>#N/A</v>
      </c>
      <c r="V123" s="122" t="e">
        <f t="shared" ca="1" si="215"/>
        <v>#N/A</v>
      </c>
      <c r="W123" s="122" t="e">
        <f t="shared" ca="1" si="215"/>
        <v>#N/A</v>
      </c>
      <c r="X123" s="122" t="e">
        <f t="shared" ca="1" si="215"/>
        <v>#N/A</v>
      </c>
      <c r="Y123" s="122" t="e">
        <f t="shared" ca="1" si="215"/>
        <v>#N/A</v>
      </c>
      <c r="Z123" s="122" t="e">
        <f t="shared" ca="1" si="215"/>
        <v>#N/A</v>
      </c>
      <c r="AA123" s="122" t="e">
        <f t="shared" ca="1" si="215"/>
        <v>#N/A</v>
      </c>
      <c r="AB123" s="122" t="e">
        <f t="shared" ca="1" si="215"/>
        <v>#N/A</v>
      </c>
      <c r="AC123" s="122" t="e">
        <f t="shared" ca="1" si="215"/>
        <v>#N/A</v>
      </c>
      <c r="AD123" s="122" t="e">
        <f t="shared" ca="1" si="215"/>
        <v>#N/A</v>
      </c>
      <c r="AE123" s="122" t="e">
        <f t="shared" ca="1" si="215"/>
        <v>#N/A</v>
      </c>
      <c r="AF123" s="122" t="e">
        <f t="shared" ca="1" si="215"/>
        <v>#N/A</v>
      </c>
      <c r="AG123" s="122" t="e">
        <f t="shared" ca="1" si="215"/>
        <v>#N/A</v>
      </c>
      <c r="AH123" s="122" t="e">
        <f t="shared" ca="1" si="215"/>
        <v>#N/A</v>
      </c>
      <c r="AI123" s="122" t="e">
        <f t="shared" ca="1" si="215"/>
        <v>#N/A</v>
      </c>
      <c r="AJ123" s="122" t="e">
        <f t="shared" ca="1" si="215"/>
        <v>#N/A</v>
      </c>
      <c r="AK123" s="122" t="e">
        <f t="shared" ca="1" si="215"/>
        <v>#N/A</v>
      </c>
      <c r="AL123" s="122" t="e">
        <f t="shared" ca="1" si="215"/>
        <v>#N/A</v>
      </c>
      <c r="AM123" s="122" t="e">
        <f t="shared" ca="1" si="215"/>
        <v>#N/A</v>
      </c>
      <c r="AN123" s="122" t="e">
        <f t="shared" ca="1" si="215"/>
        <v>#N/A</v>
      </c>
      <c r="AO123" s="122" t="e">
        <f t="shared" ref="AO123:BV123" ca="1" si="216">AO46/$H$114 + AO120</f>
        <v>#N/A</v>
      </c>
      <c r="AP123" s="122" t="e">
        <f t="shared" ca="1" si="216"/>
        <v>#N/A</v>
      </c>
      <c r="AQ123" s="122" t="e">
        <f t="shared" ca="1" si="216"/>
        <v>#N/A</v>
      </c>
      <c r="AR123" s="122" t="e">
        <f t="shared" ca="1" si="216"/>
        <v>#N/A</v>
      </c>
      <c r="AS123" s="122" t="e">
        <f t="shared" ca="1" si="216"/>
        <v>#N/A</v>
      </c>
      <c r="AT123" s="122" t="e">
        <f t="shared" ca="1" si="216"/>
        <v>#N/A</v>
      </c>
      <c r="AU123" s="122" t="e">
        <f t="shared" ca="1" si="216"/>
        <v>#N/A</v>
      </c>
      <c r="AV123" s="122" t="e">
        <f t="shared" ca="1" si="216"/>
        <v>#N/A</v>
      </c>
      <c r="AW123" s="122" t="e">
        <f t="shared" ca="1" si="216"/>
        <v>#N/A</v>
      </c>
      <c r="AX123" s="122" t="e">
        <f t="shared" ca="1" si="216"/>
        <v>#N/A</v>
      </c>
      <c r="AY123" s="122" t="e">
        <f t="shared" ca="1" si="216"/>
        <v>#N/A</v>
      </c>
      <c r="AZ123" s="122" t="e">
        <f t="shared" ca="1" si="216"/>
        <v>#N/A</v>
      </c>
      <c r="BA123" s="122" t="e">
        <f t="shared" ca="1" si="216"/>
        <v>#N/A</v>
      </c>
      <c r="BB123" s="122" t="e">
        <f t="shared" ca="1" si="216"/>
        <v>#N/A</v>
      </c>
      <c r="BC123" s="122" t="e">
        <f t="shared" ca="1" si="216"/>
        <v>#N/A</v>
      </c>
      <c r="BD123" s="122" t="e">
        <f t="shared" ca="1" si="216"/>
        <v>#N/A</v>
      </c>
      <c r="BE123" s="122" t="e">
        <f t="shared" ca="1" si="216"/>
        <v>#N/A</v>
      </c>
      <c r="BF123" s="122" t="e">
        <f t="shared" ca="1" si="216"/>
        <v>#N/A</v>
      </c>
      <c r="BG123" s="122" t="e">
        <f t="shared" ca="1" si="216"/>
        <v>#N/A</v>
      </c>
      <c r="BH123" s="122" t="e">
        <f t="shared" ca="1" si="216"/>
        <v>#N/A</v>
      </c>
      <c r="BI123" s="122" t="e">
        <f t="shared" ca="1" si="216"/>
        <v>#N/A</v>
      </c>
      <c r="BJ123" s="122" t="e">
        <f t="shared" ca="1" si="216"/>
        <v>#N/A</v>
      </c>
      <c r="BK123" s="122" t="e">
        <f t="shared" ca="1" si="216"/>
        <v>#N/A</v>
      </c>
      <c r="BL123" s="122" t="e">
        <f t="shared" ca="1" si="216"/>
        <v>#N/A</v>
      </c>
      <c r="BM123" s="122" t="e">
        <f t="shared" ca="1" si="216"/>
        <v>#N/A</v>
      </c>
      <c r="BN123" s="122" t="e">
        <f t="shared" ca="1" si="216"/>
        <v>#N/A</v>
      </c>
      <c r="BO123" s="122" t="e">
        <f t="shared" ca="1" si="216"/>
        <v>#N/A</v>
      </c>
      <c r="BP123" s="122" t="e">
        <f t="shared" ca="1" si="216"/>
        <v>#N/A</v>
      </c>
      <c r="BQ123" s="122" t="e">
        <f t="shared" ca="1" si="216"/>
        <v>#N/A</v>
      </c>
      <c r="BR123" s="122" t="e">
        <f t="shared" ca="1" si="216"/>
        <v>#N/A</v>
      </c>
      <c r="BS123" s="122" t="e">
        <f t="shared" ca="1" si="216"/>
        <v>#N/A</v>
      </c>
      <c r="BT123" s="122" t="e">
        <f t="shared" ca="1" si="216"/>
        <v>#N/A</v>
      </c>
      <c r="BU123" s="122" t="e">
        <f t="shared" ca="1" si="216"/>
        <v>#N/A</v>
      </c>
      <c r="BV123" s="122" t="e">
        <f t="shared" ca="1" si="216"/>
        <v>#N/A</v>
      </c>
    </row>
    <row r="124" spans="1:74">
      <c r="A124" s="214" t="s">
        <v>5002</v>
      </c>
      <c r="B124" s="29" t="s">
        <v>2</v>
      </c>
      <c r="H124" s="153"/>
      <c r="I124" s="128">
        <f t="shared" ref="I124:AN124" ca="1" si="217">MAX(0, IFERROR($H$119 * ((I121-I120) - (I122-I123)) / (LN(I121-I120) - LN(I122-I123)), 0) )</f>
        <v>0</v>
      </c>
      <c r="J124" s="128">
        <f t="shared" ca="1" si="217"/>
        <v>0</v>
      </c>
      <c r="K124" s="128">
        <f t="shared" ca="1" si="217"/>
        <v>0</v>
      </c>
      <c r="L124" s="128">
        <f t="shared" ca="1" si="217"/>
        <v>0</v>
      </c>
      <c r="M124" s="128">
        <f t="shared" ca="1" si="217"/>
        <v>0</v>
      </c>
      <c r="N124" s="128">
        <f t="shared" ca="1" si="217"/>
        <v>0</v>
      </c>
      <c r="O124" s="128">
        <f t="shared" ca="1" si="217"/>
        <v>0</v>
      </c>
      <c r="P124" s="128">
        <f t="shared" ca="1" si="217"/>
        <v>0</v>
      </c>
      <c r="Q124" s="128">
        <f t="shared" ca="1" si="217"/>
        <v>0</v>
      </c>
      <c r="R124" s="128">
        <f t="shared" ca="1" si="217"/>
        <v>0</v>
      </c>
      <c r="S124" s="128">
        <f t="shared" ca="1" si="217"/>
        <v>0</v>
      </c>
      <c r="T124" s="128">
        <f t="shared" ca="1" si="217"/>
        <v>0</v>
      </c>
      <c r="U124" s="128">
        <f t="shared" ca="1" si="217"/>
        <v>0</v>
      </c>
      <c r="V124" s="128">
        <f t="shared" ca="1" si="217"/>
        <v>0</v>
      </c>
      <c r="W124" s="128">
        <f t="shared" ca="1" si="217"/>
        <v>0</v>
      </c>
      <c r="X124" s="128">
        <f t="shared" ca="1" si="217"/>
        <v>0</v>
      </c>
      <c r="Y124" s="128">
        <f t="shared" ca="1" si="217"/>
        <v>0</v>
      </c>
      <c r="Z124" s="128">
        <f t="shared" ca="1" si="217"/>
        <v>0</v>
      </c>
      <c r="AA124" s="128">
        <f t="shared" ca="1" si="217"/>
        <v>0</v>
      </c>
      <c r="AB124" s="128">
        <f t="shared" ca="1" si="217"/>
        <v>0</v>
      </c>
      <c r="AC124" s="128">
        <f t="shared" ca="1" si="217"/>
        <v>0</v>
      </c>
      <c r="AD124" s="128">
        <f t="shared" ca="1" si="217"/>
        <v>0</v>
      </c>
      <c r="AE124" s="128">
        <f t="shared" ca="1" si="217"/>
        <v>0</v>
      </c>
      <c r="AF124" s="128">
        <f t="shared" ca="1" si="217"/>
        <v>0</v>
      </c>
      <c r="AG124" s="128">
        <f t="shared" ca="1" si="217"/>
        <v>0</v>
      </c>
      <c r="AH124" s="128">
        <f t="shared" ca="1" si="217"/>
        <v>0</v>
      </c>
      <c r="AI124" s="128">
        <f t="shared" ca="1" si="217"/>
        <v>0</v>
      </c>
      <c r="AJ124" s="128">
        <f t="shared" ca="1" si="217"/>
        <v>0</v>
      </c>
      <c r="AK124" s="128">
        <f t="shared" ca="1" si="217"/>
        <v>0</v>
      </c>
      <c r="AL124" s="128">
        <f t="shared" ca="1" si="217"/>
        <v>0</v>
      </c>
      <c r="AM124" s="128">
        <f t="shared" ca="1" si="217"/>
        <v>0</v>
      </c>
      <c r="AN124" s="128">
        <f t="shared" ca="1" si="217"/>
        <v>0</v>
      </c>
      <c r="AO124" s="128">
        <f t="shared" ref="AO124:BT124" ca="1" si="218">MAX(0, IFERROR($H$119 * ((AO121-AO120) - (AO122-AO123)) / (LN(AO121-AO120) - LN(AO122-AO123)), 0) )</f>
        <v>0</v>
      </c>
      <c r="AP124" s="128">
        <f t="shared" ca="1" si="218"/>
        <v>0</v>
      </c>
      <c r="AQ124" s="128">
        <f t="shared" ca="1" si="218"/>
        <v>0</v>
      </c>
      <c r="AR124" s="128">
        <f t="shared" ca="1" si="218"/>
        <v>0</v>
      </c>
      <c r="AS124" s="128">
        <f t="shared" ca="1" si="218"/>
        <v>0</v>
      </c>
      <c r="AT124" s="128">
        <f t="shared" ca="1" si="218"/>
        <v>0</v>
      </c>
      <c r="AU124" s="128">
        <f t="shared" ca="1" si="218"/>
        <v>0</v>
      </c>
      <c r="AV124" s="128">
        <f t="shared" ca="1" si="218"/>
        <v>0</v>
      </c>
      <c r="AW124" s="128">
        <f t="shared" ca="1" si="218"/>
        <v>0</v>
      </c>
      <c r="AX124" s="128">
        <f t="shared" ca="1" si="218"/>
        <v>0</v>
      </c>
      <c r="AY124" s="128">
        <f t="shared" ca="1" si="218"/>
        <v>0</v>
      </c>
      <c r="AZ124" s="128">
        <f t="shared" ca="1" si="218"/>
        <v>0</v>
      </c>
      <c r="BA124" s="128">
        <f t="shared" ca="1" si="218"/>
        <v>0</v>
      </c>
      <c r="BB124" s="128">
        <f t="shared" ca="1" si="218"/>
        <v>0</v>
      </c>
      <c r="BC124" s="128">
        <f t="shared" ca="1" si="218"/>
        <v>0</v>
      </c>
      <c r="BD124" s="128">
        <f t="shared" ca="1" si="218"/>
        <v>0</v>
      </c>
      <c r="BE124" s="128">
        <f t="shared" ca="1" si="218"/>
        <v>0</v>
      </c>
      <c r="BF124" s="128">
        <f t="shared" ca="1" si="218"/>
        <v>0</v>
      </c>
      <c r="BG124" s="128">
        <f t="shared" ca="1" si="218"/>
        <v>0</v>
      </c>
      <c r="BH124" s="128">
        <f t="shared" ca="1" si="218"/>
        <v>0</v>
      </c>
      <c r="BI124" s="128">
        <f t="shared" ca="1" si="218"/>
        <v>0</v>
      </c>
      <c r="BJ124" s="128">
        <f t="shared" ca="1" si="218"/>
        <v>0</v>
      </c>
      <c r="BK124" s="128">
        <f t="shared" ca="1" si="218"/>
        <v>0</v>
      </c>
      <c r="BL124" s="128">
        <f t="shared" ca="1" si="218"/>
        <v>0</v>
      </c>
      <c r="BM124" s="128">
        <f t="shared" ca="1" si="218"/>
        <v>0</v>
      </c>
      <c r="BN124" s="128">
        <f t="shared" ca="1" si="218"/>
        <v>0</v>
      </c>
      <c r="BO124" s="128">
        <f t="shared" ca="1" si="218"/>
        <v>0</v>
      </c>
      <c r="BP124" s="128">
        <f t="shared" ca="1" si="218"/>
        <v>0</v>
      </c>
      <c r="BQ124" s="128">
        <f t="shared" ca="1" si="218"/>
        <v>0</v>
      </c>
      <c r="BR124" s="128">
        <f t="shared" ca="1" si="218"/>
        <v>0</v>
      </c>
      <c r="BS124" s="128">
        <f t="shared" ca="1" si="218"/>
        <v>0</v>
      </c>
      <c r="BT124" s="128">
        <f t="shared" ca="1" si="218"/>
        <v>0</v>
      </c>
      <c r="BU124" s="128">
        <f t="shared" ref="BU124:BV124" ca="1" si="219">MAX(0, IFERROR($H$119 * ((BU121-BU120) - (BU122-BU123)) / (LN(BU121-BU120) - LN(BU122-BU123)), 0) )</f>
        <v>0</v>
      </c>
      <c r="BV124" s="128">
        <f t="shared" ca="1" si="219"/>
        <v>0</v>
      </c>
    </row>
    <row r="125" spans="1:74">
      <c r="A125" s="214" t="s">
        <v>4991</v>
      </c>
      <c r="B125" s="29" t="s">
        <v>2</v>
      </c>
      <c r="H125" s="153"/>
      <c r="I125" s="128" t="e">
        <f t="shared" ref="I125:AR125" ca="1" si="220">IF(I124&gt;I62, I124, 0)</f>
        <v>#N/A</v>
      </c>
      <c r="J125" s="128" t="e">
        <f t="shared" ca="1" si="220"/>
        <v>#N/A</v>
      </c>
      <c r="K125" s="128" t="e">
        <f t="shared" ca="1" si="220"/>
        <v>#N/A</v>
      </c>
      <c r="L125" s="128" t="e">
        <f t="shared" ca="1" si="220"/>
        <v>#N/A</v>
      </c>
      <c r="M125" s="128" t="e">
        <f t="shared" ca="1" si="220"/>
        <v>#N/A</v>
      </c>
      <c r="N125" s="128" t="e">
        <f t="shared" ca="1" si="220"/>
        <v>#N/A</v>
      </c>
      <c r="O125" s="128" t="e">
        <f t="shared" ca="1" si="220"/>
        <v>#N/A</v>
      </c>
      <c r="P125" s="128" t="e">
        <f t="shared" ca="1" si="220"/>
        <v>#N/A</v>
      </c>
      <c r="Q125" s="128" t="e">
        <f t="shared" ca="1" si="220"/>
        <v>#N/A</v>
      </c>
      <c r="R125" s="128" t="e">
        <f t="shared" ca="1" si="220"/>
        <v>#N/A</v>
      </c>
      <c r="S125" s="128" t="e">
        <f t="shared" ca="1" si="220"/>
        <v>#N/A</v>
      </c>
      <c r="T125" s="128" t="e">
        <f t="shared" ca="1" si="220"/>
        <v>#N/A</v>
      </c>
      <c r="U125" s="128" t="e">
        <f t="shared" ca="1" si="220"/>
        <v>#N/A</v>
      </c>
      <c r="V125" s="128" t="e">
        <f t="shared" ca="1" si="220"/>
        <v>#N/A</v>
      </c>
      <c r="W125" s="128" t="e">
        <f t="shared" ca="1" si="220"/>
        <v>#N/A</v>
      </c>
      <c r="X125" s="128" t="e">
        <f t="shared" ca="1" si="220"/>
        <v>#N/A</v>
      </c>
      <c r="Y125" s="128" t="e">
        <f t="shared" ca="1" si="220"/>
        <v>#N/A</v>
      </c>
      <c r="Z125" s="128" t="e">
        <f t="shared" ca="1" si="220"/>
        <v>#N/A</v>
      </c>
      <c r="AA125" s="128" t="e">
        <f t="shared" ca="1" si="220"/>
        <v>#N/A</v>
      </c>
      <c r="AB125" s="128" t="e">
        <f t="shared" ca="1" si="220"/>
        <v>#N/A</v>
      </c>
      <c r="AC125" s="128" t="e">
        <f t="shared" ca="1" si="220"/>
        <v>#N/A</v>
      </c>
      <c r="AD125" s="128" t="e">
        <f t="shared" ca="1" si="220"/>
        <v>#N/A</v>
      </c>
      <c r="AE125" s="128" t="e">
        <f t="shared" ca="1" si="220"/>
        <v>#N/A</v>
      </c>
      <c r="AF125" s="128" t="e">
        <f t="shared" ca="1" si="220"/>
        <v>#N/A</v>
      </c>
      <c r="AG125" s="128" t="e">
        <f t="shared" ca="1" si="220"/>
        <v>#N/A</v>
      </c>
      <c r="AH125" s="128" t="e">
        <f t="shared" ca="1" si="220"/>
        <v>#N/A</v>
      </c>
      <c r="AI125" s="128" t="e">
        <f t="shared" ca="1" si="220"/>
        <v>#N/A</v>
      </c>
      <c r="AJ125" s="128" t="e">
        <f t="shared" ca="1" si="220"/>
        <v>#N/A</v>
      </c>
      <c r="AK125" s="128" t="e">
        <f t="shared" ca="1" si="220"/>
        <v>#N/A</v>
      </c>
      <c r="AL125" s="128" t="e">
        <f t="shared" ca="1" si="220"/>
        <v>#N/A</v>
      </c>
      <c r="AM125" s="128" t="e">
        <f t="shared" ca="1" si="220"/>
        <v>#N/A</v>
      </c>
      <c r="AN125" s="128" t="e">
        <f t="shared" ca="1" si="220"/>
        <v>#N/A</v>
      </c>
      <c r="AO125" s="128" t="e">
        <f t="shared" ca="1" si="220"/>
        <v>#N/A</v>
      </c>
      <c r="AP125" s="128" t="e">
        <f t="shared" ca="1" si="220"/>
        <v>#N/A</v>
      </c>
      <c r="AQ125" s="128" t="e">
        <f t="shared" ca="1" si="220"/>
        <v>#N/A</v>
      </c>
      <c r="AR125" s="128" t="e">
        <f t="shared" ca="1" si="220"/>
        <v>#N/A</v>
      </c>
      <c r="AS125" s="128">
        <f t="shared" ref="AS125" ca="1" si="221">IF(AS124&gt;0, AS124, 0)</f>
        <v>0</v>
      </c>
      <c r="AT125" s="128">
        <f t="shared" ref="AT125" ca="1" si="222">IF(AT124&gt;0, AT124, 0)</f>
        <v>0</v>
      </c>
      <c r="AU125" s="128">
        <f t="shared" ref="AU125" ca="1" si="223">IF(AU124&gt;0, AU124, 0)</f>
        <v>0</v>
      </c>
      <c r="AV125" s="128">
        <f t="shared" ref="AV125" ca="1" si="224">IF(AV124&gt;0, AV124, 0)</f>
        <v>0</v>
      </c>
      <c r="AW125" s="128">
        <f t="shared" ref="AW125" ca="1" si="225">IF(AW124&gt;0, AW124, 0)</f>
        <v>0</v>
      </c>
      <c r="AX125" s="128">
        <f t="shared" ref="AX125" ca="1" si="226">IF(AX124&gt;0, AX124, 0)</f>
        <v>0</v>
      </c>
      <c r="AY125" s="128">
        <f t="shared" ref="AY125" ca="1" si="227">IF(AY124&gt;0, AY124, 0)</f>
        <v>0</v>
      </c>
      <c r="AZ125" s="128">
        <f t="shared" ref="AZ125" ca="1" si="228">IF(AZ124&gt;0, AZ124, 0)</f>
        <v>0</v>
      </c>
      <c r="BA125" s="128">
        <f t="shared" ref="BA125" ca="1" si="229">IF(BA124&gt;0, BA124, 0)</f>
        <v>0</v>
      </c>
      <c r="BB125" s="128">
        <f t="shared" ref="BB125" ca="1" si="230">IF(BB124&gt;0, BB124, 0)</f>
        <v>0</v>
      </c>
      <c r="BC125" s="128">
        <f t="shared" ref="BC125" ca="1" si="231">IF(BC124&gt;0, BC124, 0)</f>
        <v>0</v>
      </c>
      <c r="BD125" s="128">
        <f t="shared" ref="BD125" ca="1" si="232">IF(BD124&gt;0, BD124, 0)</f>
        <v>0</v>
      </c>
      <c r="BE125" s="128">
        <f t="shared" ref="BE125" ca="1" si="233">IF(BE124&gt;0, BE124, 0)</f>
        <v>0</v>
      </c>
      <c r="BF125" s="128">
        <f t="shared" ref="BF125" ca="1" si="234">IF(BF124&gt;0, BF124, 0)</f>
        <v>0</v>
      </c>
      <c r="BG125" s="128">
        <f t="shared" ref="BG125" ca="1" si="235">IF(BG124&gt;0, BG124, 0)</f>
        <v>0</v>
      </c>
      <c r="BH125" s="128">
        <f t="shared" ref="BH125" ca="1" si="236">IF(BH124&gt;0, BH124, 0)</f>
        <v>0</v>
      </c>
      <c r="BI125" s="128">
        <f t="shared" ref="BI125" ca="1" si="237">IF(BI124&gt;0, BI124, 0)</f>
        <v>0</v>
      </c>
      <c r="BJ125" s="128">
        <f t="shared" ref="BJ125" ca="1" si="238">IF(BJ124&gt;0, BJ124, 0)</f>
        <v>0</v>
      </c>
      <c r="BK125" s="128">
        <f t="shared" ref="BK125" ca="1" si="239">IF(BK124&gt;0, BK124, 0)</f>
        <v>0</v>
      </c>
      <c r="BL125" s="128">
        <f t="shared" ref="BL125" ca="1" si="240">IF(BL124&gt;0, BL124, 0)</f>
        <v>0</v>
      </c>
      <c r="BM125" s="128">
        <f t="shared" ref="BM125" ca="1" si="241">IF(BM124&gt;0, BM124, 0)</f>
        <v>0</v>
      </c>
      <c r="BN125" s="128">
        <f t="shared" ref="BN125" ca="1" si="242">IF(BN124&gt;0, BN124, 0)</f>
        <v>0</v>
      </c>
      <c r="BO125" s="128">
        <f t="shared" ref="BO125" ca="1" si="243">IF(BO124&gt;0, BO124, 0)</f>
        <v>0</v>
      </c>
      <c r="BP125" s="128">
        <f t="shared" ref="BP125" ca="1" si="244">IF(BP124&gt;0, BP124, 0)</f>
        <v>0</v>
      </c>
      <c r="BQ125" s="128">
        <f t="shared" ref="BQ125" ca="1" si="245">IF(BQ124&gt;0, BQ124, 0)</f>
        <v>0</v>
      </c>
      <c r="BR125" s="128">
        <f t="shared" ref="BR125" ca="1" si="246">IF(BR124&gt;0, BR124, 0)</f>
        <v>0</v>
      </c>
      <c r="BS125" s="128">
        <f t="shared" ref="BS125" ca="1" si="247">IF(BS124&gt;0, BS124, 0)</f>
        <v>0</v>
      </c>
      <c r="BT125" s="128">
        <f t="shared" ref="BT125" ca="1" si="248">IF(BT124&gt;0, BT124, 0)</f>
        <v>0</v>
      </c>
      <c r="BU125" s="128">
        <f t="shared" ref="BU125" ca="1" si="249">IF(BU124&gt;0, BU124, 0)</f>
        <v>0</v>
      </c>
      <c r="BV125" s="128">
        <f t="shared" ref="BV125" ca="1" si="250">IF(BV124&gt;0, BV124, 0)</f>
        <v>0</v>
      </c>
    </row>
    <row r="126" spans="1:74">
      <c r="A126" s="214" t="s">
        <v>4990</v>
      </c>
      <c r="B126" s="29" t="s">
        <v>2</v>
      </c>
      <c r="H126" s="153"/>
      <c r="I126" s="128">
        <f ca="1">IF(I124&gt;=0, I124, 0)</f>
        <v>0</v>
      </c>
      <c r="J126" s="128">
        <f t="shared" ref="J126:AR126" ca="1" si="251">IF(J124&gt;=0, J124, 0)</f>
        <v>0</v>
      </c>
      <c r="K126" s="128">
        <f t="shared" ca="1" si="251"/>
        <v>0</v>
      </c>
      <c r="L126" s="128">
        <f t="shared" ca="1" si="251"/>
        <v>0</v>
      </c>
      <c r="M126" s="128">
        <f t="shared" ca="1" si="251"/>
        <v>0</v>
      </c>
      <c r="N126" s="128">
        <f t="shared" ca="1" si="251"/>
        <v>0</v>
      </c>
      <c r="O126" s="128">
        <f t="shared" ca="1" si="251"/>
        <v>0</v>
      </c>
      <c r="P126" s="128">
        <f t="shared" ca="1" si="251"/>
        <v>0</v>
      </c>
      <c r="Q126" s="128">
        <f t="shared" ca="1" si="251"/>
        <v>0</v>
      </c>
      <c r="R126" s="128">
        <f t="shared" ca="1" si="251"/>
        <v>0</v>
      </c>
      <c r="S126" s="128">
        <f t="shared" ca="1" si="251"/>
        <v>0</v>
      </c>
      <c r="T126" s="128">
        <f t="shared" ca="1" si="251"/>
        <v>0</v>
      </c>
      <c r="U126" s="128">
        <f t="shared" ca="1" si="251"/>
        <v>0</v>
      </c>
      <c r="V126" s="128">
        <f t="shared" ca="1" si="251"/>
        <v>0</v>
      </c>
      <c r="W126" s="128">
        <f t="shared" ca="1" si="251"/>
        <v>0</v>
      </c>
      <c r="X126" s="128">
        <f t="shared" ca="1" si="251"/>
        <v>0</v>
      </c>
      <c r="Y126" s="128">
        <f t="shared" ca="1" si="251"/>
        <v>0</v>
      </c>
      <c r="Z126" s="128">
        <f t="shared" ca="1" si="251"/>
        <v>0</v>
      </c>
      <c r="AA126" s="128">
        <f t="shared" ca="1" si="251"/>
        <v>0</v>
      </c>
      <c r="AB126" s="128">
        <f t="shared" ca="1" si="251"/>
        <v>0</v>
      </c>
      <c r="AC126" s="128">
        <f t="shared" ca="1" si="251"/>
        <v>0</v>
      </c>
      <c r="AD126" s="128">
        <f t="shared" ca="1" si="251"/>
        <v>0</v>
      </c>
      <c r="AE126" s="128">
        <f t="shared" ca="1" si="251"/>
        <v>0</v>
      </c>
      <c r="AF126" s="128">
        <f t="shared" ca="1" si="251"/>
        <v>0</v>
      </c>
      <c r="AG126" s="128">
        <f t="shared" ca="1" si="251"/>
        <v>0</v>
      </c>
      <c r="AH126" s="128">
        <f t="shared" ca="1" si="251"/>
        <v>0</v>
      </c>
      <c r="AI126" s="128">
        <f t="shared" ca="1" si="251"/>
        <v>0</v>
      </c>
      <c r="AJ126" s="128">
        <f t="shared" ca="1" si="251"/>
        <v>0</v>
      </c>
      <c r="AK126" s="128">
        <f t="shared" ca="1" si="251"/>
        <v>0</v>
      </c>
      <c r="AL126" s="128">
        <f t="shared" ca="1" si="251"/>
        <v>0</v>
      </c>
      <c r="AM126" s="128">
        <f t="shared" ca="1" si="251"/>
        <v>0</v>
      </c>
      <c r="AN126" s="128">
        <f t="shared" ca="1" si="251"/>
        <v>0</v>
      </c>
      <c r="AO126" s="128">
        <f t="shared" ca="1" si="251"/>
        <v>0</v>
      </c>
      <c r="AP126" s="128">
        <f t="shared" ca="1" si="251"/>
        <v>0</v>
      </c>
      <c r="AQ126" s="128">
        <f t="shared" ca="1" si="251"/>
        <v>0</v>
      </c>
      <c r="AR126" s="128">
        <f t="shared" ca="1" si="251"/>
        <v>0</v>
      </c>
      <c r="AS126" s="128" t="e">
        <f t="shared" ref="AS126:BV126" ca="1" si="252">IF(AS124&gt;=AS62, AS124, 0)</f>
        <v>#N/A</v>
      </c>
      <c r="AT126" s="128" t="e">
        <f t="shared" ca="1" si="252"/>
        <v>#N/A</v>
      </c>
      <c r="AU126" s="128" t="e">
        <f t="shared" ca="1" si="252"/>
        <v>#N/A</v>
      </c>
      <c r="AV126" s="128" t="e">
        <f t="shared" ca="1" si="252"/>
        <v>#N/A</v>
      </c>
      <c r="AW126" s="128" t="e">
        <f t="shared" ca="1" si="252"/>
        <v>#N/A</v>
      </c>
      <c r="AX126" s="128" t="e">
        <f t="shared" ca="1" si="252"/>
        <v>#N/A</v>
      </c>
      <c r="AY126" s="128" t="e">
        <f t="shared" ca="1" si="252"/>
        <v>#N/A</v>
      </c>
      <c r="AZ126" s="128" t="e">
        <f t="shared" ca="1" si="252"/>
        <v>#N/A</v>
      </c>
      <c r="BA126" s="128" t="e">
        <f t="shared" ca="1" si="252"/>
        <v>#N/A</v>
      </c>
      <c r="BB126" s="128" t="e">
        <f t="shared" ca="1" si="252"/>
        <v>#N/A</v>
      </c>
      <c r="BC126" s="128" t="e">
        <f t="shared" ca="1" si="252"/>
        <v>#N/A</v>
      </c>
      <c r="BD126" s="128" t="e">
        <f t="shared" ca="1" si="252"/>
        <v>#N/A</v>
      </c>
      <c r="BE126" s="128" t="e">
        <f t="shared" ca="1" si="252"/>
        <v>#N/A</v>
      </c>
      <c r="BF126" s="128" t="e">
        <f t="shared" ca="1" si="252"/>
        <v>#N/A</v>
      </c>
      <c r="BG126" s="128" t="e">
        <f t="shared" ca="1" si="252"/>
        <v>#N/A</v>
      </c>
      <c r="BH126" s="128" t="e">
        <f t="shared" ca="1" si="252"/>
        <v>#N/A</v>
      </c>
      <c r="BI126" s="128" t="e">
        <f t="shared" ca="1" si="252"/>
        <v>#N/A</v>
      </c>
      <c r="BJ126" s="128" t="e">
        <f t="shared" ca="1" si="252"/>
        <v>#N/A</v>
      </c>
      <c r="BK126" s="128" t="e">
        <f t="shared" ca="1" si="252"/>
        <v>#N/A</v>
      </c>
      <c r="BL126" s="128" t="e">
        <f t="shared" ca="1" si="252"/>
        <v>#N/A</v>
      </c>
      <c r="BM126" s="128" t="e">
        <f t="shared" ca="1" si="252"/>
        <v>#N/A</v>
      </c>
      <c r="BN126" s="128" t="e">
        <f t="shared" ca="1" si="252"/>
        <v>#N/A</v>
      </c>
      <c r="BO126" s="128" t="e">
        <f t="shared" ca="1" si="252"/>
        <v>#N/A</v>
      </c>
      <c r="BP126" s="128" t="e">
        <f t="shared" ca="1" si="252"/>
        <v>#N/A</v>
      </c>
      <c r="BQ126" s="128" t="e">
        <f t="shared" ca="1" si="252"/>
        <v>#N/A</v>
      </c>
      <c r="BR126" s="128" t="e">
        <f t="shared" ca="1" si="252"/>
        <v>#N/A</v>
      </c>
      <c r="BS126" s="128" t="e">
        <f t="shared" ca="1" si="252"/>
        <v>#N/A</v>
      </c>
      <c r="BT126" s="128" t="e">
        <f t="shared" ca="1" si="252"/>
        <v>#N/A</v>
      </c>
      <c r="BU126" s="128" t="e">
        <f t="shared" ca="1" si="252"/>
        <v>#N/A</v>
      </c>
      <c r="BV126" s="128" t="e">
        <f t="shared" ca="1" si="252"/>
        <v>#N/A</v>
      </c>
    </row>
    <row r="127" spans="1:74">
      <c r="A127" s="214" t="s">
        <v>4843</v>
      </c>
      <c r="B127" s="29" t="s">
        <v>4759</v>
      </c>
      <c r="H127" s="153"/>
      <c r="I127" s="128" t="e">
        <f ca="1">IF($H$110="-", 0, MIN(IF($H$110="S", I126, I$125) * I$19, I$63))</f>
        <v>#N/A</v>
      </c>
      <c r="J127" s="128" t="e">
        <f t="shared" ref="J127:BU127" ca="1" si="253">IF($H$110="-", 0, MIN(IF($H$110="S", J126, J$125) * J$19, J$63))</f>
        <v>#N/A</v>
      </c>
      <c r="K127" s="128" t="e">
        <f t="shared" ca="1" si="253"/>
        <v>#N/A</v>
      </c>
      <c r="L127" s="128" t="e">
        <f t="shared" ca="1" si="253"/>
        <v>#N/A</v>
      </c>
      <c r="M127" s="128" t="e">
        <f t="shared" ca="1" si="253"/>
        <v>#N/A</v>
      </c>
      <c r="N127" s="128" t="e">
        <f t="shared" ca="1" si="253"/>
        <v>#N/A</v>
      </c>
      <c r="O127" s="128" t="e">
        <f t="shared" ca="1" si="253"/>
        <v>#N/A</v>
      </c>
      <c r="P127" s="128" t="e">
        <f t="shared" ca="1" si="253"/>
        <v>#N/A</v>
      </c>
      <c r="Q127" s="128" t="e">
        <f t="shared" ca="1" si="253"/>
        <v>#N/A</v>
      </c>
      <c r="R127" s="128" t="e">
        <f t="shared" ca="1" si="253"/>
        <v>#N/A</v>
      </c>
      <c r="S127" s="128" t="e">
        <f t="shared" ca="1" si="253"/>
        <v>#N/A</v>
      </c>
      <c r="T127" s="128" t="e">
        <f t="shared" ca="1" si="253"/>
        <v>#N/A</v>
      </c>
      <c r="U127" s="128" t="e">
        <f t="shared" ca="1" si="253"/>
        <v>#N/A</v>
      </c>
      <c r="V127" s="128" t="e">
        <f t="shared" ca="1" si="253"/>
        <v>#N/A</v>
      </c>
      <c r="W127" s="128" t="e">
        <f t="shared" ca="1" si="253"/>
        <v>#N/A</v>
      </c>
      <c r="X127" s="128" t="e">
        <f t="shared" ca="1" si="253"/>
        <v>#N/A</v>
      </c>
      <c r="Y127" s="128" t="e">
        <f t="shared" ca="1" si="253"/>
        <v>#N/A</v>
      </c>
      <c r="Z127" s="128" t="e">
        <f t="shared" ca="1" si="253"/>
        <v>#N/A</v>
      </c>
      <c r="AA127" s="128" t="e">
        <f t="shared" ca="1" si="253"/>
        <v>#N/A</v>
      </c>
      <c r="AB127" s="128" t="e">
        <f t="shared" ca="1" si="253"/>
        <v>#N/A</v>
      </c>
      <c r="AC127" s="128" t="e">
        <f t="shared" ca="1" si="253"/>
        <v>#N/A</v>
      </c>
      <c r="AD127" s="128" t="e">
        <f t="shared" ca="1" si="253"/>
        <v>#N/A</v>
      </c>
      <c r="AE127" s="128" t="e">
        <f t="shared" ca="1" si="253"/>
        <v>#N/A</v>
      </c>
      <c r="AF127" s="128" t="e">
        <f t="shared" ca="1" si="253"/>
        <v>#N/A</v>
      </c>
      <c r="AG127" s="128" t="e">
        <f t="shared" ca="1" si="253"/>
        <v>#N/A</v>
      </c>
      <c r="AH127" s="128" t="e">
        <f t="shared" ca="1" si="253"/>
        <v>#N/A</v>
      </c>
      <c r="AI127" s="128" t="e">
        <f t="shared" ca="1" si="253"/>
        <v>#N/A</v>
      </c>
      <c r="AJ127" s="128" t="e">
        <f t="shared" ca="1" si="253"/>
        <v>#N/A</v>
      </c>
      <c r="AK127" s="128" t="e">
        <f t="shared" ca="1" si="253"/>
        <v>#N/A</v>
      </c>
      <c r="AL127" s="128" t="e">
        <f t="shared" ca="1" si="253"/>
        <v>#N/A</v>
      </c>
      <c r="AM127" s="128" t="e">
        <f t="shared" ca="1" si="253"/>
        <v>#N/A</v>
      </c>
      <c r="AN127" s="128" t="e">
        <f t="shared" ca="1" si="253"/>
        <v>#N/A</v>
      </c>
      <c r="AO127" s="128" t="e">
        <f t="shared" ca="1" si="253"/>
        <v>#N/A</v>
      </c>
      <c r="AP127" s="128" t="e">
        <f t="shared" ca="1" si="253"/>
        <v>#N/A</v>
      </c>
      <c r="AQ127" s="128" t="e">
        <f t="shared" ca="1" si="253"/>
        <v>#N/A</v>
      </c>
      <c r="AR127" s="128" t="e">
        <f t="shared" ca="1" si="253"/>
        <v>#N/A</v>
      </c>
      <c r="AS127" s="128" t="e">
        <f t="shared" ca="1" si="253"/>
        <v>#N/A</v>
      </c>
      <c r="AT127" s="128" t="e">
        <f t="shared" ca="1" si="253"/>
        <v>#N/A</v>
      </c>
      <c r="AU127" s="128" t="e">
        <f t="shared" ca="1" si="253"/>
        <v>#N/A</v>
      </c>
      <c r="AV127" s="128" t="e">
        <f t="shared" ca="1" si="253"/>
        <v>#N/A</v>
      </c>
      <c r="AW127" s="128" t="e">
        <f t="shared" ca="1" si="253"/>
        <v>#N/A</v>
      </c>
      <c r="AX127" s="128" t="e">
        <f t="shared" ca="1" si="253"/>
        <v>#N/A</v>
      </c>
      <c r="AY127" s="128" t="e">
        <f t="shared" ca="1" si="253"/>
        <v>#N/A</v>
      </c>
      <c r="AZ127" s="128" t="e">
        <f t="shared" ca="1" si="253"/>
        <v>#N/A</v>
      </c>
      <c r="BA127" s="128" t="e">
        <f t="shared" ca="1" si="253"/>
        <v>#N/A</v>
      </c>
      <c r="BB127" s="128" t="e">
        <f t="shared" ca="1" si="253"/>
        <v>#N/A</v>
      </c>
      <c r="BC127" s="128" t="e">
        <f t="shared" ca="1" si="253"/>
        <v>#N/A</v>
      </c>
      <c r="BD127" s="128" t="e">
        <f t="shared" ca="1" si="253"/>
        <v>#N/A</v>
      </c>
      <c r="BE127" s="128" t="e">
        <f t="shared" ca="1" si="253"/>
        <v>#N/A</v>
      </c>
      <c r="BF127" s="128" t="e">
        <f t="shared" ca="1" si="253"/>
        <v>#N/A</v>
      </c>
      <c r="BG127" s="128" t="e">
        <f t="shared" ca="1" si="253"/>
        <v>#N/A</v>
      </c>
      <c r="BH127" s="128" t="e">
        <f t="shared" ca="1" si="253"/>
        <v>#N/A</v>
      </c>
      <c r="BI127" s="128" t="e">
        <f t="shared" ca="1" si="253"/>
        <v>#N/A</v>
      </c>
      <c r="BJ127" s="128" t="e">
        <f t="shared" ca="1" si="253"/>
        <v>#N/A</v>
      </c>
      <c r="BK127" s="128" t="e">
        <f t="shared" ca="1" si="253"/>
        <v>#N/A</v>
      </c>
      <c r="BL127" s="128" t="e">
        <f t="shared" ca="1" si="253"/>
        <v>#N/A</v>
      </c>
      <c r="BM127" s="128" t="e">
        <f t="shared" ca="1" si="253"/>
        <v>#N/A</v>
      </c>
      <c r="BN127" s="128" t="e">
        <f t="shared" ca="1" si="253"/>
        <v>#N/A</v>
      </c>
      <c r="BO127" s="128" t="e">
        <f t="shared" ca="1" si="253"/>
        <v>#N/A</v>
      </c>
      <c r="BP127" s="128" t="e">
        <f t="shared" ca="1" si="253"/>
        <v>#N/A</v>
      </c>
      <c r="BQ127" s="128" t="e">
        <f t="shared" ca="1" si="253"/>
        <v>#N/A</v>
      </c>
      <c r="BR127" s="128" t="e">
        <f t="shared" ca="1" si="253"/>
        <v>#N/A</v>
      </c>
      <c r="BS127" s="128" t="e">
        <f t="shared" ca="1" si="253"/>
        <v>#N/A</v>
      </c>
      <c r="BT127" s="128" t="e">
        <f t="shared" ca="1" si="253"/>
        <v>#N/A</v>
      </c>
      <c r="BU127" s="128" t="e">
        <f t="shared" ca="1" si="253"/>
        <v>#N/A</v>
      </c>
      <c r="BV127" s="128" t="e">
        <f t="shared" ref="BV127" ca="1" si="254">IF($H$110="-", 0, MIN(IF($H$110="S", BV126, BV$125) * BV$19, BV$63))</f>
        <v>#N/A</v>
      </c>
    </row>
    <row r="128" spans="1:74">
      <c r="A128" s="214" t="s">
        <v>4992</v>
      </c>
      <c r="B128" s="29" t="s">
        <v>3</v>
      </c>
      <c r="H128" s="153"/>
      <c r="I128" s="125">
        <f t="shared" ref="I128:AN128" ca="1" si="255">IFERROR(I127/(IF($H$110="S", I126, I$125) * I$19), 0)</f>
        <v>0</v>
      </c>
      <c r="J128" s="125">
        <f t="shared" ca="1" si="255"/>
        <v>0</v>
      </c>
      <c r="K128" s="125">
        <f t="shared" ca="1" si="255"/>
        <v>0</v>
      </c>
      <c r="L128" s="125">
        <f t="shared" ca="1" si="255"/>
        <v>0</v>
      </c>
      <c r="M128" s="125">
        <f t="shared" ca="1" si="255"/>
        <v>0</v>
      </c>
      <c r="N128" s="125">
        <f t="shared" ca="1" si="255"/>
        <v>0</v>
      </c>
      <c r="O128" s="125">
        <f t="shared" ca="1" si="255"/>
        <v>0</v>
      </c>
      <c r="P128" s="125">
        <f t="shared" ca="1" si="255"/>
        <v>0</v>
      </c>
      <c r="Q128" s="125">
        <f t="shared" ca="1" si="255"/>
        <v>0</v>
      </c>
      <c r="R128" s="125">
        <f t="shared" ca="1" si="255"/>
        <v>0</v>
      </c>
      <c r="S128" s="125">
        <f t="shared" ca="1" si="255"/>
        <v>0</v>
      </c>
      <c r="T128" s="125">
        <f t="shared" ca="1" si="255"/>
        <v>0</v>
      </c>
      <c r="U128" s="125">
        <f t="shared" ca="1" si="255"/>
        <v>0</v>
      </c>
      <c r="V128" s="125">
        <f t="shared" ca="1" si="255"/>
        <v>0</v>
      </c>
      <c r="W128" s="125">
        <f t="shared" ca="1" si="255"/>
        <v>0</v>
      </c>
      <c r="X128" s="125">
        <f t="shared" ca="1" si="255"/>
        <v>0</v>
      </c>
      <c r="Y128" s="125">
        <f t="shared" ca="1" si="255"/>
        <v>0</v>
      </c>
      <c r="Z128" s="125">
        <f t="shared" ca="1" si="255"/>
        <v>0</v>
      </c>
      <c r="AA128" s="125">
        <f t="shared" ca="1" si="255"/>
        <v>0</v>
      </c>
      <c r="AB128" s="125">
        <f t="shared" ca="1" si="255"/>
        <v>0</v>
      </c>
      <c r="AC128" s="125">
        <f t="shared" ca="1" si="255"/>
        <v>0</v>
      </c>
      <c r="AD128" s="125">
        <f t="shared" ca="1" si="255"/>
        <v>0</v>
      </c>
      <c r="AE128" s="125">
        <f t="shared" ca="1" si="255"/>
        <v>0</v>
      </c>
      <c r="AF128" s="125">
        <f t="shared" ca="1" si="255"/>
        <v>0</v>
      </c>
      <c r="AG128" s="125">
        <f t="shared" ca="1" si="255"/>
        <v>0</v>
      </c>
      <c r="AH128" s="125">
        <f t="shared" ca="1" si="255"/>
        <v>0</v>
      </c>
      <c r="AI128" s="125">
        <f t="shared" ca="1" si="255"/>
        <v>0</v>
      </c>
      <c r="AJ128" s="125">
        <f t="shared" ca="1" si="255"/>
        <v>0</v>
      </c>
      <c r="AK128" s="125">
        <f t="shared" ca="1" si="255"/>
        <v>0</v>
      </c>
      <c r="AL128" s="125">
        <f t="shared" ca="1" si="255"/>
        <v>0</v>
      </c>
      <c r="AM128" s="125">
        <f t="shared" ca="1" si="255"/>
        <v>0</v>
      </c>
      <c r="AN128" s="125">
        <f t="shared" ca="1" si="255"/>
        <v>0</v>
      </c>
      <c r="AO128" s="125">
        <f t="shared" ref="AO128:BT128" ca="1" si="256">IFERROR(AO127/(IF($H$110="S", AO126, AO$125) * AO$19), 0)</f>
        <v>0</v>
      </c>
      <c r="AP128" s="125">
        <f t="shared" ca="1" si="256"/>
        <v>0</v>
      </c>
      <c r="AQ128" s="125">
        <f t="shared" ca="1" si="256"/>
        <v>0</v>
      </c>
      <c r="AR128" s="125">
        <f t="shared" ca="1" si="256"/>
        <v>0</v>
      </c>
      <c r="AS128" s="125">
        <f t="shared" ca="1" si="256"/>
        <v>0</v>
      </c>
      <c r="AT128" s="125">
        <f t="shared" ca="1" si="256"/>
        <v>0</v>
      </c>
      <c r="AU128" s="125">
        <f t="shared" ca="1" si="256"/>
        <v>0</v>
      </c>
      <c r="AV128" s="125">
        <f t="shared" ca="1" si="256"/>
        <v>0</v>
      </c>
      <c r="AW128" s="125">
        <f t="shared" ca="1" si="256"/>
        <v>0</v>
      </c>
      <c r="AX128" s="125">
        <f t="shared" ca="1" si="256"/>
        <v>0</v>
      </c>
      <c r="AY128" s="125">
        <f t="shared" ca="1" si="256"/>
        <v>0</v>
      </c>
      <c r="AZ128" s="125">
        <f t="shared" ca="1" si="256"/>
        <v>0</v>
      </c>
      <c r="BA128" s="125">
        <f t="shared" ca="1" si="256"/>
        <v>0</v>
      </c>
      <c r="BB128" s="125">
        <f t="shared" ca="1" si="256"/>
        <v>0</v>
      </c>
      <c r="BC128" s="125">
        <f t="shared" ca="1" si="256"/>
        <v>0</v>
      </c>
      <c r="BD128" s="125">
        <f t="shared" ca="1" si="256"/>
        <v>0</v>
      </c>
      <c r="BE128" s="125">
        <f t="shared" ca="1" si="256"/>
        <v>0</v>
      </c>
      <c r="BF128" s="125">
        <f t="shared" ca="1" si="256"/>
        <v>0</v>
      </c>
      <c r="BG128" s="125">
        <f t="shared" ca="1" si="256"/>
        <v>0</v>
      </c>
      <c r="BH128" s="125">
        <f t="shared" ca="1" si="256"/>
        <v>0</v>
      </c>
      <c r="BI128" s="125">
        <f t="shared" ca="1" si="256"/>
        <v>0</v>
      </c>
      <c r="BJ128" s="125">
        <f t="shared" ca="1" si="256"/>
        <v>0</v>
      </c>
      <c r="BK128" s="125">
        <f t="shared" ca="1" si="256"/>
        <v>0</v>
      </c>
      <c r="BL128" s="125">
        <f t="shared" ca="1" si="256"/>
        <v>0</v>
      </c>
      <c r="BM128" s="125">
        <f t="shared" ca="1" si="256"/>
        <v>0</v>
      </c>
      <c r="BN128" s="125">
        <f t="shared" ca="1" si="256"/>
        <v>0</v>
      </c>
      <c r="BO128" s="125">
        <f t="shared" ca="1" si="256"/>
        <v>0</v>
      </c>
      <c r="BP128" s="125">
        <f t="shared" ca="1" si="256"/>
        <v>0</v>
      </c>
      <c r="BQ128" s="125">
        <f t="shared" ca="1" si="256"/>
        <v>0</v>
      </c>
      <c r="BR128" s="125">
        <f t="shared" ca="1" si="256"/>
        <v>0</v>
      </c>
      <c r="BS128" s="125">
        <f t="shared" ca="1" si="256"/>
        <v>0</v>
      </c>
      <c r="BT128" s="125">
        <f t="shared" ca="1" si="256"/>
        <v>0</v>
      </c>
      <c r="BU128" s="125">
        <f t="shared" ref="BU128:BV128" ca="1" si="257">IFERROR(BU127/(IF($H$110="S", BU126, BU$125) * BU$19), 0)</f>
        <v>0</v>
      </c>
      <c r="BV128" s="125">
        <f t="shared" ca="1" si="257"/>
        <v>0</v>
      </c>
    </row>
    <row r="129" spans="1:74">
      <c r="A129" s="214" t="s">
        <v>4778</v>
      </c>
      <c r="B129" s="29" t="s">
        <v>3</v>
      </c>
      <c r="H129" s="196" t="s">
        <v>4766</v>
      </c>
    </row>
    <row r="130" spans="1:74">
      <c r="A130" s="214" t="s">
        <v>4775</v>
      </c>
      <c r="B130" s="29" t="s">
        <v>3</v>
      </c>
      <c r="H130" s="203" t="e">
        <f ca="1">IF(H110&lt;&gt;"-", 0.02, 0)</f>
        <v>#N/A</v>
      </c>
    </row>
    <row r="131" spans="1:74">
      <c r="A131" s="214" t="s">
        <v>4776</v>
      </c>
      <c r="B131" s="29" t="s">
        <v>2</v>
      </c>
      <c r="H131" s="204" t="e">
        <f ca="1">H130 * $H$111</f>
        <v>#N/A</v>
      </c>
    </row>
    <row r="132" spans="1:74">
      <c r="A132" s="214" t="s">
        <v>4800</v>
      </c>
      <c r="B132" s="29" t="s">
        <v>2</v>
      </c>
      <c r="H132" s="153"/>
      <c r="I132" s="126" t="e">
        <f ca="1">$H131 * IF($H$129="ON", I$128, IF(I128=0, 0, MAX(0.3, I$128)^3))</f>
        <v>#N/A</v>
      </c>
      <c r="J132" s="126" t="e">
        <f t="shared" ref="J132:X132" ca="1" si="258">$H131 * IF($H$129="ON", J$128, IF(J128=0, 0, MAX(0.3, J$128)^3))</f>
        <v>#N/A</v>
      </c>
      <c r="K132" s="126" t="e">
        <f t="shared" ca="1" si="258"/>
        <v>#N/A</v>
      </c>
      <c r="L132" s="126" t="e">
        <f t="shared" ca="1" si="258"/>
        <v>#N/A</v>
      </c>
      <c r="M132" s="126" t="e">
        <f t="shared" ca="1" si="258"/>
        <v>#N/A</v>
      </c>
      <c r="N132" s="126" t="e">
        <f t="shared" ca="1" si="258"/>
        <v>#N/A</v>
      </c>
      <c r="O132" s="126" t="e">
        <f t="shared" ca="1" si="258"/>
        <v>#N/A</v>
      </c>
      <c r="P132" s="126" t="e">
        <f t="shared" ca="1" si="258"/>
        <v>#N/A</v>
      </c>
      <c r="Q132" s="126" t="e">
        <f t="shared" ca="1" si="258"/>
        <v>#N/A</v>
      </c>
      <c r="R132" s="126" t="e">
        <f t="shared" ca="1" si="258"/>
        <v>#N/A</v>
      </c>
      <c r="S132" s="126" t="e">
        <f t="shared" ca="1" si="258"/>
        <v>#N/A</v>
      </c>
      <c r="T132" s="126" t="e">
        <f t="shared" ca="1" si="258"/>
        <v>#N/A</v>
      </c>
      <c r="U132" s="126" t="e">
        <f t="shared" ca="1" si="258"/>
        <v>#N/A</v>
      </c>
      <c r="V132" s="126" t="e">
        <f t="shared" ca="1" si="258"/>
        <v>#N/A</v>
      </c>
      <c r="W132" s="126" t="e">
        <f t="shared" ca="1" si="258"/>
        <v>#N/A</v>
      </c>
      <c r="X132" s="126" t="e">
        <f t="shared" ca="1" si="258"/>
        <v>#N/A</v>
      </c>
      <c r="Y132" s="126" t="e">
        <f t="shared" ref="Y132" ca="1" si="259">$H131 * IF($H$129="ON", Y$128, IF(Y128=0, 0, MAX(0.3, Y$128)^3))</f>
        <v>#N/A</v>
      </c>
      <c r="Z132" s="126" t="e">
        <f t="shared" ref="Z132" ca="1" si="260">$H131 * IF($H$129="ON", Z$128, IF(Z128=0, 0, MAX(0.3, Z$128)^3))</f>
        <v>#N/A</v>
      </c>
      <c r="AA132" s="126" t="e">
        <f t="shared" ref="AA132" ca="1" si="261">$H131 * IF($H$129="ON", AA$128, IF(AA128=0, 0, MAX(0.3, AA$128)^3))</f>
        <v>#N/A</v>
      </c>
      <c r="AB132" s="126" t="e">
        <f t="shared" ref="AB132" ca="1" si="262">$H131 * IF($H$129="ON", AB$128, IF(AB128=0, 0, MAX(0.3, AB$128)^3))</f>
        <v>#N/A</v>
      </c>
      <c r="AC132" s="126" t="e">
        <f t="shared" ref="AC132" ca="1" si="263">$H131 * IF($H$129="ON", AC$128, IF(AC128=0, 0, MAX(0.3, AC$128)^3))</f>
        <v>#N/A</v>
      </c>
      <c r="AD132" s="126" t="e">
        <f t="shared" ref="AD132" ca="1" si="264">$H131 * IF($H$129="ON", AD$128, IF(AD128=0, 0, MAX(0.3, AD$128)^3))</f>
        <v>#N/A</v>
      </c>
      <c r="AE132" s="126" t="e">
        <f t="shared" ref="AE132" ca="1" si="265">$H131 * IF($H$129="ON", AE$128, IF(AE128=0, 0, MAX(0.3, AE$128)^3))</f>
        <v>#N/A</v>
      </c>
      <c r="AF132" s="126" t="e">
        <f t="shared" ref="AF132" ca="1" si="266">$H131 * IF($H$129="ON", AF$128, IF(AF128=0, 0, MAX(0.3, AF$128)^3))</f>
        <v>#N/A</v>
      </c>
      <c r="AG132" s="126" t="e">
        <f t="shared" ref="AG132" ca="1" si="267">$H131 * IF($H$129="ON", AG$128, IF(AG128=0, 0, MAX(0.3, AG$128)^3))</f>
        <v>#N/A</v>
      </c>
      <c r="AH132" s="126" t="e">
        <f t="shared" ref="AH132" ca="1" si="268">$H131 * IF($H$129="ON", AH$128, IF(AH128=0, 0, MAX(0.3, AH$128)^3))</f>
        <v>#N/A</v>
      </c>
      <c r="AI132" s="126" t="e">
        <f t="shared" ref="AI132" ca="1" si="269">$H131 * IF($H$129="ON", AI$128, IF(AI128=0, 0, MAX(0.3, AI$128)^3))</f>
        <v>#N/A</v>
      </c>
      <c r="AJ132" s="126" t="e">
        <f t="shared" ref="AJ132" ca="1" si="270">$H131 * IF($H$129="ON", AJ$128, IF(AJ128=0, 0, MAX(0.3, AJ$128)^3))</f>
        <v>#N/A</v>
      </c>
      <c r="AK132" s="126" t="e">
        <f t="shared" ref="AK132" ca="1" si="271">$H131 * IF($H$129="ON", AK$128, IF(AK128=0, 0, MAX(0.3, AK$128)^3))</f>
        <v>#N/A</v>
      </c>
      <c r="AL132" s="126" t="e">
        <f t="shared" ref="AL132:AM132" ca="1" si="272">$H131 * IF($H$129="ON", AL$128, IF(AL128=0, 0, MAX(0.3, AL$128)^3))</f>
        <v>#N/A</v>
      </c>
      <c r="AM132" s="126" t="e">
        <f t="shared" ca="1" si="272"/>
        <v>#N/A</v>
      </c>
      <c r="AN132" s="126" t="e">
        <f t="shared" ref="AN132" ca="1" si="273">$H131 * IF($H$129="ON", AN$128, IF(AN128=0, 0, MAX(0.3, AN$128)^3))</f>
        <v>#N/A</v>
      </c>
      <c r="AO132" s="126" t="e">
        <f t="shared" ref="AO132" ca="1" si="274">$H131 * IF($H$129="ON", AO$128, IF(AO128=0, 0, MAX(0.3, AO$128)^3))</f>
        <v>#N/A</v>
      </c>
      <c r="AP132" s="126" t="e">
        <f t="shared" ref="AP132" ca="1" si="275">$H131 * IF($H$129="ON", AP$128, IF(AP128=0, 0, MAX(0.3, AP$128)^3))</f>
        <v>#N/A</v>
      </c>
      <c r="AQ132" s="126" t="e">
        <f t="shared" ref="AQ132" ca="1" si="276">$H131 * IF($H$129="ON", AQ$128, IF(AQ128=0, 0, MAX(0.3, AQ$128)^3))</f>
        <v>#N/A</v>
      </c>
      <c r="AR132" s="126" t="e">
        <f t="shared" ref="AR132" ca="1" si="277">$H131 * IF($H$129="ON", AR$128, IF(AR128=0, 0, MAX(0.3, AR$128)^3))</f>
        <v>#N/A</v>
      </c>
      <c r="AS132" s="126" t="e">
        <f t="shared" ref="AS132" ca="1" si="278">$H131 * IF($H$129="ON", AS$128, IF(AS128=0, 0, MAX(0.3, AS$128)^3))</f>
        <v>#N/A</v>
      </c>
      <c r="AT132" s="126" t="e">
        <f ca="1">$H131 * IF($H$129="ON", AT$128, IF(AT128=0, 0, MAX(0.3, AT$128)^3))</f>
        <v>#N/A</v>
      </c>
      <c r="AU132" s="126" t="e">
        <f t="shared" ref="AU132" ca="1" si="279">$H131 * IF($H$129="ON", AU$128, IF(AU128=0, 0, MAX(0.3, AU$128)^3))</f>
        <v>#N/A</v>
      </c>
      <c r="AV132" s="126" t="e">
        <f t="shared" ref="AV132" ca="1" si="280">$H131 * IF($H$129="ON", AV$128, IF(AV128=0, 0, MAX(0.3, AV$128)^3))</f>
        <v>#N/A</v>
      </c>
      <c r="AW132" s="126" t="e">
        <f t="shared" ref="AW132" ca="1" si="281">$H131 * IF($H$129="ON", AW$128, IF(AW128=0, 0, MAX(0.3, AW$128)^3))</f>
        <v>#N/A</v>
      </c>
      <c r="AX132" s="126" t="e">
        <f t="shared" ref="AX132" ca="1" si="282">$H131 * IF($H$129="ON", AX$128, IF(AX128=0, 0, MAX(0.3, AX$128)^3))</f>
        <v>#N/A</v>
      </c>
      <c r="AY132" s="126" t="e">
        <f t="shared" ref="AY132" ca="1" si="283">$H131 * IF($H$129="ON", AY$128, IF(AY128=0, 0, MAX(0.3, AY$128)^3))</f>
        <v>#N/A</v>
      </c>
      <c r="AZ132" s="126" t="e">
        <f t="shared" ref="AZ132" ca="1" si="284">$H131 * IF($H$129="ON", AZ$128, IF(AZ128=0, 0, MAX(0.3, AZ$128)^3))</f>
        <v>#N/A</v>
      </c>
      <c r="BA132" s="126" t="e">
        <f t="shared" ref="BA132" ca="1" si="285">$H131 * IF($H$129="ON", BA$128, IF(BA128=0, 0, MAX(0.3, BA$128)^3))</f>
        <v>#N/A</v>
      </c>
      <c r="BB132" s="126" t="e">
        <f t="shared" ref="BB132" ca="1" si="286">$H131 * IF($H$129="ON", BB$128, IF(BB128=0, 0, MAX(0.3, BB$128)^3))</f>
        <v>#N/A</v>
      </c>
      <c r="BC132" s="126" t="e">
        <f t="shared" ref="BC132" ca="1" si="287">$H131 * IF($H$129="ON", BC$128, IF(BC128=0, 0, MAX(0.3, BC$128)^3))</f>
        <v>#N/A</v>
      </c>
      <c r="BD132" s="126" t="e">
        <f t="shared" ref="BD132" ca="1" si="288">$H131 * IF($H$129="ON", BD$128, IF(BD128=0, 0, MAX(0.3, BD$128)^3))</f>
        <v>#N/A</v>
      </c>
      <c r="BE132" s="126" t="e">
        <f t="shared" ref="BE132" ca="1" si="289">$H131 * IF($H$129="ON", BE$128, IF(BE128=0, 0, MAX(0.3, BE$128)^3))</f>
        <v>#N/A</v>
      </c>
      <c r="BF132" s="126" t="e">
        <f t="shared" ref="BF132" ca="1" si="290">$H131 * IF($H$129="ON", BF$128, IF(BF128=0, 0, MAX(0.3, BF$128)^3))</f>
        <v>#N/A</v>
      </c>
      <c r="BG132" s="126" t="e">
        <f t="shared" ref="BG132" ca="1" si="291">$H131 * IF($H$129="ON", BG$128, IF(BG128=0, 0, MAX(0.3, BG$128)^3))</f>
        <v>#N/A</v>
      </c>
      <c r="BH132" s="126" t="e">
        <f t="shared" ref="BH132" ca="1" si="292">$H131 * IF($H$129="ON", BH$128, IF(BH128=0, 0, MAX(0.3, BH$128)^3))</f>
        <v>#N/A</v>
      </c>
      <c r="BI132" s="126" t="e">
        <f t="shared" ref="BI132" ca="1" si="293">$H131 * IF($H$129="ON", BI$128, IF(BI128=0, 0, MAX(0.3, BI$128)^3))</f>
        <v>#N/A</v>
      </c>
      <c r="BJ132" s="126" t="e">
        <f t="shared" ref="BJ132" ca="1" si="294">$H131 * IF($H$129="ON", BJ$128, IF(BJ128=0, 0, MAX(0.3, BJ$128)^3))</f>
        <v>#N/A</v>
      </c>
      <c r="BK132" s="126" t="e">
        <f t="shared" ref="BK132" ca="1" si="295">$H131 * IF($H$129="ON", BK$128, IF(BK128=0, 0, MAX(0.3, BK$128)^3))</f>
        <v>#N/A</v>
      </c>
      <c r="BL132" s="126" t="e">
        <f t="shared" ref="BL132" ca="1" si="296">$H131 * IF($H$129="ON", BL$128, IF(BL128=0, 0, MAX(0.3, BL$128)^3))</f>
        <v>#N/A</v>
      </c>
      <c r="BM132" s="126" t="e">
        <f t="shared" ref="BM132" ca="1" si="297">$H131 * IF($H$129="ON", BM$128, IF(BM128=0, 0, MAX(0.3, BM$128)^3))</f>
        <v>#N/A</v>
      </c>
      <c r="BN132" s="126" t="e">
        <f t="shared" ref="BN132" ca="1" si="298">$H131 * IF($H$129="ON", BN$128, IF(BN128=0, 0, MAX(0.3, BN$128)^3))</f>
        <v>#N/A</v>
      </c>
      <c r="BO132" s="126" t="e">
        <f t="shared" ref="BO132" ca="1" si="299">$H131 * IF($H$129="ON", BO$128, IF(BO128=0, 0, MAX(0.3, BO$128)^3))</f>
        <v>#N/A</v>
      </c>
      <c r="BP132" s="126" t="e">
        <f t="shared" ref="BP132" ca="1" si="300">$H131 * IF($H$129="ON", BP$128, IF(BP128=0, 0, MAX(0.3, BP$128)^3))</f>
        <v>#N/A</v>
      </c>
      <c r="BQ132" s="126" t="e">
        <f t="shared" ref="BQ132" ca="1" si="301">$H131 * IF($H$129="ON", BQ$128, IF(BQ128=0, 0, MAX(0.3, BQ$128)^3))</f>
        <v>#N/A</v>
      </c>
      <c r="BR132" s="126" t="e">
        <f t="shared" ref="BR132" ca="1" si="302">$H131 * IF($H$129="ON", BR$128, IF(BR128=0, 0, MAX(0.3, BR$128)^3))</f>
        <v>#N/A</v>
      </c>
      <c r="BS132" s="126" t="e">
        <f t="shared" ref="BS132" ca="1" si="303">$H131 * IF($H$129="ON", BS$128, IF(BS128=0, 0, MAX(0.3, BS$128)^3))</f>
        <v>#N/A</v>
      </c>
      <c r="BT132" s="126" t="e">
        <f t="shared" ref="BT132" ca="1" si="304">$H131 * IF($H$129="ON", BT$128, IF(BT128=0, 0, MAX(0.3, BT$128)^3))</f>
        <v>#N/A</v>
      </c>
      <c r="BU132" s="126" t="e">
        <f t="shared" ref="BU132" ca="1" si="305">$H131 * IF($H$129="ON", BU$128, IF(BU128=0, 0, MAX(0.3, BU$128)^3))</f>
        <v>#N/A</v>
      </c>
      <c r="BV132" s="126" t="e">
        <f t="shared" ref="BV132" ca="1" si="306">$H131 * IF($H$129="ON", BV$128, IF(BV128=0, 0, MAX(0.3, BV$128)^3))</f>
        <v>#N/A</v>
      </c>
    </row>
    <row r="133" spans="1:74">
      <c r="A133" s="214" t="s">
        <v>4801</v>
      </c>
      <c r="B133" s="29" t="s">
        <v>4759</v>
      </c>
      <c r="H133" s="153"/>
      <c r="I133" s="128" t="e">
        <f t="shared" ref="I133:AN133" ca="1" si="307">I132 * I$19 * I$47</f>
        <v>#N/A</v>
      </c>
      <c r="J133" s="128" t="e">
        <f t="shared" ca="1" si="307"/>
        <v>#N/A</v>
      </c>
      <c r="K133" s="128" t="e">
        <f t="shared" ca="1" si="307"/>
        <v>#N/A</v>
      </c>
      <c r="L133" s="128" t="e">
        <f t="shared" ca="1" si="307"/>
        <v>#N/A</v>
      </c>
      <c r="M133" s="128" t="e">
        <f t="shared" ca="1" si="307"/>
        <v>#N/A</v>
      </c>
      <c r="N133" s="128" t="e">
        <f t="shared" ca="1" si="307"/>
        <v>#N/A</v>
      </c>
      <c r="O133" s="128" t="e">
        <f t="shared" ca="1" si="307"/>
        <v>#N/A</v>
      </c>
      <c r="P133" s="128" t="e">
        <f t="shared" ca="1" si="307"/>
        <v>#N/A</v>
      </c>
      <c r="Q133" s="128" t="e">
        <f t="shared" ca="1" si="307"/>
        <v>#N/A</v>
      </c>
      <c r="R133" s="128" t="e">
        <f t="shared" ca="1" si="307"/>
        <v>#N/A</v>
      </c>
      <c r="S133" s="128" t="e">
        <f t="shared" ca="1" si="307"/>
        <v>#N/A</v>
      </c>
      <c r="T133" s="128" t="e">
        <f t="shared" ca="1" si="307"/>
        <v>#N/A</v>
      </c>
      <c r="U133" s="128" t="e">
        <f t="shared" ca="1" si="307"/>
        <v>#N/A</v>
      </c>
      <c r="V133" s="128" t="e">
        <f t="shared" ca="1" si="307"/>
        <v>#N/A</v>
      </c>
      <c r="W133" s="128" t="e">
        <f t="shared" ca="1" si="307"/>
        <v>#N/A</v>
      </c>
      <c r="X133" s="128" t="e">
        <f t="shared" ca="1" si="307"/>
        <v>#N/A</v>
      </c>
      <c r="Y133" s="128" t="e">
        <f t="shared" ca="1" si="307"/>
        <v>#N/A</v>
      </c>
      <c r="Z133" s="128" t="e">
        <f t="shared" ca="1" si="307"/>
        <v>#N/A</v>
      </c>
      <c r="AA133" s="128" t="e">
        <f t="shared" ca="1" si="307"/>
        <v>#N/A</v>
      </c>
      <c r="AB133" s="128" t="e">
        <f t="shared" ca="1" si="307"/>
        <v>#N/A</v>
      </c>
      <c r="AC133" s="128" t="e">
        <f t="shared" ca="1" si="307"/>
        <v>#N/A</v>
      </c>
      <c r="AD133" s="128" t="e">
        <f t="shared" ca="1" si="307"/>
        <v>#N/A</v>
      </c>
      <c r="AE133" s="128" t="e">
        <f t="shared" ca="1" si="307"/>
        <v>#N/A</v>
      </c>
      <c r="AF133" s="128" t="e">
        <f t="shared" ca="1" si="307"/>
        <v>#N/A</v>
      </c>
      <c r="AG133" s="128" t="e">
        <f t="shared" ca="1" si="307"/>
        <v>#N/A</v>
      </c>
      <c r="AH133" s="128" t="e">
        <f t="shared" ca="1" si="307"/>
        <v>#N/A</v>
      </c>
      <c r="AI133" s="128" t="e">
        <f t="shared" ca="1" si="307"/>
        <v>#N/A</v>
      </c>
      <c r="AJ133" s="128" t="e">
        <f t="shared" ca="1" si="307"/>
        <v>#N/A</v>
      </c>
      <c r="AK133" s="128" t="e">
        <f t="shared" ca="1" si="307"/>
        <v>#N/A</v>
      </c>
      <c r="AL133" s="128" t="e">
        <f t="shared" ca="1" si="307"/>
        <v>#N/A</v>
      </c>
      <c r="AM133" s="128" t="e">
        <f t="shared" ca="1" si="307"/>
        <v>#N/A</v>
      </c>
      <c r="AN133" s="128" t="e">
        <f t="shared" ca="1" si="307"/>
        <v>#N/A</v>
      </c>
      <c r="AO133" s="128" t="e">
        <f t="shared" ref="AO133:BT133" ca="1" si="308">AO132 * AO$19 * AO$47</f>
        <v>#N/A</v>
      </c>
      <c r="AP133" s="128" t="e">
        <f t="shared" ca="1" si="308"/>
        <v>#N/A</v>
      </c>
      <c r="AQ133" s="128" t="e">
        <f t="shared" ca="1" si="308"/>
        <v>#N/A</v>
      </c>
      <c r="AR133" s="128" t="e">
        <f t="shared" ca="1" si="308"/>
        <v>#N/A</v>
      </c>
      <c r="AS133" s="128" t="e">
        <f t="shared" ca="1" si="308"/>
        <v>#N/A</v>
      </c>
      <c r="AT133" s="128" t="e">
        <f t="shared" ca="1" si="308"/>
        <v>#N/A</v>
      </c>
      <c r="AU133" s="128" t="e">
        <f t="shared" ca="1" si="308"/>
        <v>#N/A</v>
      </c>
      <c r="AV133" s="128" t="e">
        <f t="shared" ca="1" si="308"/>
        <v>#N/A</v>
      </c>
      <c r="AW133" s="128" t="e">
        <f t="shared" ca="1" si="308"/>
        <v>#N/A</v>
      </c>
      <c r="AX133" s="128" t="e">
        <f t="shared" ca="1" si="308"/>
        <v>#N/A</v>
      </c>
      <c r="AY133" s="128" t="e">
        <f t="shared" ca="1" si="308"/>
        <v>#N/A</v>
      </c>
      <c r="AZ133" s="128" t="e">
        <f t="shared" ca="1" si="308"/>
        <v>#N/A</v>
      </c>
      <c r="BA133" s="128" t="e">
        <f t="shared" ca="1" si="308"/>
        <v>#N/A</v>
      </c>
      <c r="BB133" s="128" t="e">
        <f t="shared" ca="1" si="308"/>
        <v>#N/A</v>
      </c>
      <c r="BC133" s="128" t="e">
        <f t="shared" ca="1" si="308"/>
        <v>#N/A</v>
      </c>
      <c r="BD133" s="128" t="e">
        <f t="shared" ca="1" si="308"/>
        <v>#N/A</v>
      </c>
      <c r="BE133" s="128" t="e">
        <f t="shared" ca="1" si="308"/>
        <v>#N/A</v>
      </c>
      <c r="BF133" s="128" t="e">
        <f t="shared" ca="1" si="308"/>
        <v>#N/A</v>
      </c>
      <c r="BG133" s="128" t="e">
        <f t="shared" ca="1" si="308"/>
        <v>#N/A</v>
      </c>
      <c r="BH133" s="128" t="e">
        <f t="shared" ca="1" si="308"/>
        <v>#N/A</v>
      </c>
      <c r="BI133" s="128" t="e">
        <f t="shared" ca="1" si="308"/>
        <v>#N/A</v>
      </c>
      <c r="BJ133" s="128" t="e">
        <f t="shared" ca="1" si="308"/>
        <v>#N/A</v>
      </c>
      <c r="BK133" s="128" t="e">
        <f t="shared" ca="1" si="308"/>
        <v>#N/A</v>
      </c>
      <c r="BL133" s="128" t="e">
        <f t="shared" ca="1" si="308"/>
        <v>#N/A</v>
      </c>
      <c r="BM133" s="128" t="e">
        <f t="shared" ca="1" si="308"/>
        <v>#N/A</v>
      </c>
      <c r="BN133" s="128" t="e">
        <f t="shared" ca="1" si="308"/>
        <v>#N/A</v>
      </c>
      <c r="BO133" s="128" t="e">
        <f t="shared" ca="1" si="308"/>
        <v>#N/A</v>
      </c>
      <c r="BP133" s="128" t="e">
        <f t="shared" ca="1" si="308"/>
        <v>#N/A</v>
      </c>
      <c r="BQ133" s="128" t="e">
        <f t="shared" ca="1" si="308"/>
        <v>#N/A</v>
      </c>
      <c r="BR133" s="128" t="e">
        <f t="shared" ca="1" si="308"/>
        <v>#N/A</v>
      </c>
      <c r="BS133" s="128" t="e">
        <f t="shared" ca="1" si="308"/>
        <v>#N/A</v>
      </c>
      <c r="BT133" s="128" t="e">
        <f t="shared" ca="1" si="308"/>
        <v>#N/A</v>
      </c>
      <c r="BU133" s="128" t="e">
        <f t="shared" ref="BU133:BV133" ca="1" si="309">BU132 * BU$19 * BU$47</f>
        <v>#N/A</v>
      </c>
      <c r="BV133" s="128" t="e">
        <f t="shared" ca="1" si="309"/>
        <v>#N/A</v>
      </c>
    </row>
    <row r="134" spans="1:74">
      <c r="A134" s="214" t="s">
        <v>4777</v>
      </c>
      <c r="B134" s="29" t="s">
        <v>4609</v>
      </c>
      <c r="H134" s="199" t="e">
        <f ca="1">SUM(I133:BV133)/1000</f>
        <v>#N/A</v>
      </c>
    </row>
    <row r="136" spans="1:74">
      <c r="A136" s="156" t="s">
        <v>4757</v>
      </c>
    </row>
    <row r="137" spans="1:74">
      <c r="A137" s="214" t="s">
        <v>4792</v>
      </c>
      <c r="B137" s="29" t="s">
        <v>3</v>
      </c>
      <c r="H137" s="153"/>
      <c r="I137" s="122" t="e">
        <f t="shared" ref="I137:AN137" ca="1" si="310">$H$69* ((I$98+273.15)/(I$98-I$82)-1)</f>
        <v>#N/A</v>
      </c>
      <c r="J137" s="122" t="e">
        <f t="shared" ca="1" si="310"/>
        <v>#N/A</v>
      </c>
      <c r="K137" s="122" t="e">
        <f t="shared" ca="1" si="310"/>
        <v>#N/A</v>
      </c>
      <c r="L137" s="122" t="e">
        <f t="shared" ca="1" si="310"/>
        <v>#N/A</v>
      </c>
      <c r="M137" s="122" t="e">
        <f t="shared" ca="1" si="310"/>
        <v>#N/A</v>
      </c>
      <c r="N137" s="122" t="e">
        <f t="shared" ca="1" si="310"/>
        <v>#N/A</v>
      </c>
      <c r="O137" s="122" t="e">
        <f t="shared" ca="1" si="310"/>
        <v>#N/A</v>
      </c>
      <c r="P137" s="122" t="e">
        <f t="shared" ca="1" si="310"/>
        <v>#N/A</v>
      </c>
      <c r="Q137" s="122" t="e">
        <f t="shared" ca="1" si="310"/>
        <v>#N/A</v>
      </c>
      <c r="R137" s="122" t="e">
        <f t="shared" ca="1" si="310"/>
        <v>#N/A</v>
      </c>
      <c r="S137" s="122" t="e">
        <f t="shared" ca="1" si="310"/>
        <v>#N/A</v>
      </c>
      <c r="T137" s="122" t="e">
        <f t="shared" ca="1" si="310"/>
        <v>#N/A</v>
      </c>
      <c r="U137" s="122" t="e">
        <f t="shared" ca="1" si="310"/>
        <v>#N/A</v>
      </c>
      <c r="V137" s="122" t="e">
        <f t="shared" ca="1" si="310"/>
        <v>#N/A</v>
      </c>
      <c r="W137" s="122" t="e">
        <f t="shared" ca="1" si="310"/>
        <v>#N/A</v>
      </c>
      <c r="X137" s="122" t="e">
        <f t="shared" ca="1" si="310"/>
        <v>#N/A</v>
      </c>
      <c r="Y137" s="122" t="e">
        <f t="shared" ca="1" si="310"/>
        <v>#N/A</v>
      </c>
      <c r="Z137" s="122" t="e">
        <f t="shared" ca="1" si="310"/>
        <v>#N/A</v>
      </c>
      <c r="AA137" s="122" t="e">
        <f t="shared" ca="1" si="310"/>
        <v>#N/A</v>
      </c>
      <c r="AB137" s="122" t="e">
        <f t="shared" ca="1" si="310"/>
        <v>#N/A</v>
      </c>
      <c r="AC137" s="122" t="e">
        <f t="shared" ca="1" si="310"/>
        <v>#N/A</v>
      </c>
      <c r="AD137" s="122" t="e">
        <f t="shared" ca="1" si="310"/>
        <v>#N/A</v>
      </c>
      <c r="AE137" s="122" t="e">
        <f t="shared" ca="1" si="310"/>
        <v>#N/A</v>
      </c>
      <c r="AF137" s="122" t="e">
        <f t="shared" ca="1" si="310"/>
        <v>#N/A</v>
      </c>
      <c r="AG137" s="122" t="e">
        <f t="shared" ca="1" si="310"/>
        <v>#N/A</v>
      </c>
      <c r="AH137" s="122" t="e">
        <f t="shared" ca="1" si="310"/>
        <v>#N/A</v>
      </c>
      <c r="AI137" s="122" t="e">
        <f t="shared" ca="1" si="310"/>
        <v>#N/A</v>
      </c>
      <c r="AJ137" s="122" t="e">
        <f t="shared" ca="1" si="310"/>
        <v>#N/A</v>
      </c>
      <c r="AK137" s="122" t="e">
        <f t="shared" ca="1" si="310"/>
        <v>#N/A</v>
      </c>
      <c r="AL137" s="122" t="e">
        <f t="shared" ca="1" si="310"/>
        <v>#N/A</v>
      </c>
      <c r="AM137" s="122" t="e">
        <f t="shared" ca="1" si="310"/>
        <v>#N/A</v>
      </c>
      <c r="AN137" s="122" t="e">
        <f t="shared" ca="1" si="310"/>
        <v>#N/A</v>
      </c>
      <c r="AO137" s="122" t="e">
        <f t="shared" ref="AO137:BV137" ca="1" si="311">$H$69* ((AO$98+273.15)/(AO$98-AO$82)-1)</f>
        <v>#N/A</v>
      </c>
      <c r="AP137" s="122" t="e">
        <f t="shared" ca="1" si="311"/>
        <v>#N/A</v>
      </c>
      <c r="AQ137" s="122" t="e">
        <f t="shared" ca="1" si="311"/>
        <v>#N/A</v>
      </c>
      <c r="AR137" s="122" t="e">
        <f t="shared" ca="1" si="311"/>
        <v>#N/A</v>
      </c>
      <c r="AS137" s="122" t="e">
        <f t="shared" ca="1" si="311"/>
        <v>#N/A</v>
      </c>
      <c r="AT137" s="122" t="e">
        <f t="shared" ca="1" si="311"/>
        <v>#N/A</v>
      </c>
      <c r="AU137" s="122" t="e">
        <f t="shared" ca="1" si="311"/>
        <v>#N/A</v>
      </c>
      <c r="AV137" s="122" t="e">
        <f t="shared" ca="1" si="311"/>
        <v>#N/A</v>
      </c>
      <c r="AW137" s="122" t="e">
        <f t="shared" ca="1" si="311"/>
        <v>#N/A</v>
      </c>
      <c r="AX137" s="122" t="e">
        <f t="shared" ca="1" si="311"/>
        <v>#N/A</v>
      </c>
      <c r="AY137" s="122" t="e">
        <f t="shared" ca="1" si="311"/>
        <v>#N/A</v>
      </c>
      <c r="AZ137" s="122" t="e">
        <f t="shared" ca="1" si="311"/>
        <v>#N/A</v>
      </c>
      <c r="BA137" s="122" t="e">
        <f t="shared" ca="1" si="311"/>
        <v>#N/A</v>
      </c>
      <c r="BB137" s="122" t="e">
        <f t="shared" ca="1" si="311"/>
        <v>#N/A</v>
      </c>
      <c r="BC137" s="122" t="e">
        <f t="shared" ca="1" si="311"/>
        <v>#N/A</v>
      </c>
      <c r="BD137" s="122" t="e">
        <f t="shared" ca="1" si="311"/>
        <v>#N/A</v>
      </c>
      <c r="BE137" s="122" t="e">
        <f t="shared" ca="1" si="311"/>
        <v>#N/A</v>
      </c>
      <c r="BF137" s="122" t="e">
        <f t="shared" ca="1" si="311"/>
        <v>#N/A</v>
      </c>
      <c r="BG137" s="122" t="e">
        <f t="shared" ca="1" si="311"/>
        <v>#N/A</v>
      </c>
      <c r="BH137" s="122" t="e">
        <f t="shared" ca="1" si="311"/>
        <v>#N/A</v>
      </c>
      <c r="BI137" s="122" t="e">
        <f t="shared" ca="1" si="311"/>
        <v>#N/A</v>
      </c>
      <c r="BJ137" s="122" t="e">
        <f t="shared" ca="1" si="311"/>
        <v>#N/A</v>
      </c>
      <c r="BK137" s="122" t="e">
        <f t="shared" ca="1" si="311"/>
        <v>#N/A</v>
      </c>
      <c r="BL137" s="122" t="e">
        <f t="shared" ca="1" si="311"/>
        <v>#N/A</v>
      </c>
      <c r="BM137" s="122" t="e">
        <f t="shared" ca="1" si="311"/>
        <v>#N/A</v>
      </c>
      <c r="BN137" s="122" t="e">
        <f t="shared" ca="1" si="311"/>
        <v>#N/A</v>
      </c>
      <c r="BO137" s="122" t="e">
        <f t="shared" ca="1" si="311"/>
        <v>#N/A</v>
      </c>
      <c r="BP137" s="122" t="e">
        <f t="shared" ca="1" si="311"/>
        <v>#N/A</v>
      </c>
      <c r="BQ137" s="122" t="e">
        <f t="shared" ca="1" si="311"/>
        <v>#N/A</v>
      </c>
      <c r="BR137" s="122" t="e">
        <f t="shared" ca="1" si="311"/>
        <v>#N/A</v>
      </c>
      <c r="BS137" s="122" t="e">
        <f t="shared" ca="1" si="311"/>
        <v>#N/A</v>
      </c>
      <c r="BT137" s="122" t="e">
        <f t="shared" ca="1" si="311"/>
        <v>#N/A</v>
      </c>
      <c r="BU137" s="122" t="e">
        <f t="shared" ca="1" si="311"/>
        <v>#N/A</v>
      </c>
      <c r="BV137" s="122" t="e">
        <f t="shared" ca="1" si="311"/>
        <v>#N/A</v>
      </c>
    </row>
    <row r="138" spans="1:74">
      <c r="A138" s="214" t="s">
        <v>4791</v>
      </c>
      <c r="B138" s="29" t="s">
        <v>4759</v>
      </c>
      <c r="H138" s="153"/>
      <c r="I138" s="129" t="e">
        <f t="shared" ref="I138:AN138" ca="1" si="312">I$63 - I$127</f>
        <v>#N/A</v>
      </c>
      <c r="J138" s="129" t="e">
        <f t="shared" ca="1" si="312"/>
        <v>#N/A</v>
      </c>
      <c r="K138" s="129" t="e">
        <f t="shared" ca="1" si="312"/>
        <v>#N/A</v>
      </c>
      <c r="L138" s="129" t="e">
        <f t="shared" ca="1" si="312"/>
        <v>#N/A</v>
      </c>
      <c r="M138" s="129" t="e">
        <f t="shared" ca="1" si="312"/>
        <v>#N/A</v>
      </c>
      <c r="N138" s="129" t="e">
        <f t="shared" ca="1" si="312"/>
        <v>#N/A</v>
      </c>
      <c r="O138" s="129" t="e">
        <f t="shared" ca="1" si="312"/>
        <v>#N/A</v>
      </c>
      <c r="P138" s="129" t="e">
        <f t="shared" ca="1" si="312"/>
        <v>#N/A</v>
      </c>
      <c r="Q138" s="129" t="e">
        <f t="shared" ca="1" si="312"/>
        <v>#N/A</v>
      </c>
      <c r="R138" s="129" t="e">
        <f t="shared" ca="1" si="312"/>
        <v>#N/A</v>
      </c>
      <c r="S138" s="129" t="e">
        <f t="shared" ca="1" si="312"/>
        <v>#N/A</v>
      </c>
      <c r="T138" s="129" t="e">
        <f t="shared" ca="1" si="312"/>
        <v>#N/A</v>
      </c>
      <c r="U138" s="129" t="e">
        <f t="shared" ca="1" si="312"/>
        <v>#N/A</v>
      </c>
      <c r="V138" s="129" t="e">
        <f t="shared" ca="1" si="312"/>
        <v>#N/A</v>
      </c>
      <c r="W138" s="129" t="e">
        <f t="shared" ca="1" si="312"/>
        <v>#N/A</v>
      </c>
      <c r="X138" s="129" t="e">
        <f t="shared" ca="1" si="312"/>
        <v>#N/A</v>
      </c>
      <c r="Y138" s="129" t="e">
        <f t="shared" ca="1" si="312"/>
        <v>#N/A</v>
      </c>
      <c r="Z138" s="129" t="e">
        <f t="shared" ca="1" si="312"/>
        <v>#N/A</v>
      </c>
      <c r="AA138" s="129" t="e">
        <f t="shared" ca="1" si="312"/>
        <v>#N/A</v>
      </c>
      <c r="AB138" s="129" t="e">
        <f t="shared" ca="1" si="312"/>
        <v>#N/A</v>
      </c>
      <c r="AC138" s="129" t="e">
        <f t="shared" ca="1" si="312"/>
        <v>#N/A</v>
      </c>
      <c r="AD138" s="129" t="e">
        <f t="shared" ca="1" si="312"/>
        <v>#N/A</v>
      </c>
      <c r="AE138" s="129" t="e">
        <f t="shared" ca="1" si="312"/>
        <v>#N/A</v>
      </c>
      <c r="AF138" s="129" t="e">
        <f t="shared" ca="1" si="312"/>
        <v>#N/A</v>
      </c>
      <c r="AG138" s="129" t="e">
        <f t="shared" ca="1" si="312"/>
        <v>#N/A</v>
      </c>
      <c r="AH138" s="129" t="e">
        <f t="shared" ca="1" si="312"/>
        <v>#N/A</v>
      </c>
      <c r="AI138" s="129" t="e">
        <f t="shared" ca="1" si="312"/>
        <v>#N/A</v>
      </c>
      <c r="AJ138" s="129" t="e">
        <f t="shared" ca="1" si="312"/>
        <v>#N/A</v>
      </c>
      <c r="AK138" s="129" t="e">
        <f t="shared" ca="1" si="312"/>
        <v>#N/A</v>
      </c>
      <c r="AL138" s="129" t="e">
        <f t="shared" ca="1" si="312"/>
        <v>#N/A</v>
      </c>
      <c r="AM138" s="129" t="e">
        <f t="shared" ca="1" si="312"/>
        <v>#N/A</v>
      </c>
      <c r="AN138" s="129" t="e">
        <f t="shared" ca="1" si="312"/>
        <v>#N/A</v>
      </c>
      <c r="AO138" s="129" t="e">
        <f t="shared" ref="AO138:BV138" ca="1" si="313">AO$63 - AO$127</f>
        <v>#N/A</v>
      </c>
      <c r="AP138" s="129" t="e">
        <f t="shared" ca="1" si="313"/>
        <v>#N/A</v>
      </c>
      <c r="AQ138" s="129" t="e">
        <f t="shared" ca="1" si="313"/>
        <v>#N/A</v>
      </c>
      <c r="AR138" s="129" t="e">
        <f t="shared" ca="1" si="313"/>
        <v>#N/A</v>
      </c>
      <c r="AS138" s="129" t="e">
        <f t="shared" ca="1" si="313"/>
        <v>#N/A</v>
      </c>
      <c r="AT138" s="129" t="e">
        <f t="shared" ca="1" si="313"/>
        <v>#N/A</v>
      </c>
      <c r="AU138" s="129" t="e">
        <f t="shared" ca="1" si="313"/>
        <v>#N/A</v>
      </c>
      <c r="AV138" s="129" t="e">
        <f t="shared" ca="1" si="313"/>
        <v>#N/A</v>
      </c>
      <c r="AW138" s="129" t="e">
        <f t="shared" ca="1" si="313"/>
        <v>#N/A</v>
      </c>
      <c r="AX138" s="129" t="e">
        <f t="shared" ca="1" si="313"/>
        <v>#N/A</v>
      </c>
      <c r="AY138" s="129" t="e">
        <f t="shared" ca="1" si="313"/>
        <v>#N/A</v>
      </c>
      <c r="AZ138" s="129" t="e">
        <f t="shared" ca="1" si="313"/>
        <v>#N/A</v>
      </c>
      <c r="BA138" s="129" t="e">
        <f t="shared" ca="1" si="313"/>
        <v>#N/A</v>
      </c>
      <c r="BB138" s="129" t="e">
        <f t="shared" ca="1" si="313"/>
        <v>#N/A</v>
      </c>
      <c r="BC138" s="129" t="e">
        <f t="shared" ca="1" si="313"/>
        <v>#N/A</v>
      </c>
      <c r="BD138" s="129" t="e">
        <f t="shared" ca="1" si="313"/>
        <v>#N/A</v>
      </c>
      <c r="BE138" s="129" t="e">
        <f t="shared" ca="1" si="313"/>
        <v>#N/A</v>
      </c>
      <c r="BF138" s="129" t="e">
        <f t="shared" ca="1" si="313"/>
        <v>#N/A</v>
      </c>
      <c r="BG138" s="129" t="e">
        <f t="shared" ca="1" si="313"/>
        <v>#N/A</v>
      </c>
      <c r="BH138" s="129" t="e">
        <f t="shared" ca="1" si="313"/>
        <v>#N/A</v>
      </c>
      <c r="BI138" s="129" t="e">
        <f t="shared" ca="1" si="313"/>
        <v>#N/A</v>
      </c>
      <c r="BJ138" s="129" t="e">
        <f t="shared" ca="1" si="313"/>
        <v>#N/A</v>
      </c>
      <c r="BK138" s="129" t="e">
        <f t="shared" ca="1" si="313"/>
        <v>#N/A</v>
      </c>
      <c r="BL138" s="129" t="e">
        <f t="shared" ca="1" si="313"/>
        <v>#N/A</v>
      </c>
      <c r="BM138" s="129" t="e">
        <f t="shared" ca="1" si="313"/>
        <v>#N/A</v>
      </c>
      <c r="BN138" s="129" t="e">
        <f t="shared" ca="1" si="313"/>
        <v>#N/A</v>
      </c>
      <c r="BO138" s="129" t="e">
        <f t="shared" ca="1" si="313"/>
        <v>#N/A</v>
      </c>
      <c r="BP138" s="129" t="e">
        <f t="shared" ca="1" si="313"/>
        <v>#N/A</v>
      </c>
      <c r="BQ138" s="129" t="e">
        <f t="shared" ca="1" si="313"/>
        <v>#N/A</v>
      </c>
      <c r="BR138" s="129" t="e">
        <f t="shared" ca="1" si="313"/>
        <v>#N/A</v>
      </c>
      <c r="BS138" s="129" t="e">
        <f t="shared" ca="1" si="313"/>
        <v>#N/A</v>
      </c>
      <c r="BT138" s="129" t="e">
        <f t="shared" ca="1" si="313"/>
        <v>#N/A</v>
      </c>
      <c r="BU138" s="129" t="e">
        <f t="shared" ca="1" si="313"/>
        <v>#N/A</v>
      </c>
      <c r="BV138" s="129" t="e">
        <f t="shared" ca="1" si="313"/>
        <v>#N/A</v>
      </c>
    </row>
    <row r="139" spans="1:74">
      <c r="A139" s="214" t="s">
        <v>4797</v>
      </c>
      <c r="B139" s="29" t="s">
        <v>4759</v>
      </c>
      <c r="G139" s="220"/>
      <c r="H139" s="153"/>
      <c r="I139" s="129" t="e">
        <f ca="1">I138/I137</f>
        <v>#N/A</v>
      </c>
      <c r="J139" s="129" t="e">
        <f t="shared" ref="J139:BU139" ca="1" si="314">J138/J137</f>
        <v>#N/A</v>
      </c>
      <c r="K139" s="129" t="e">
        <f t="shared" ca="1" si="314"/>
        <v>#N/A</v>
      </c>
      <c r="L139" s="129" t="e">
        <f t="shared" ca="1" si="314"/>
        <v>#N/A</v>
      </c>
      <c r="M139" s="129" t="e">
        <f t="shared" ca="1" si="314"/>
        <v>#N/A</v>
      </c>
      <c r="N139" s="129" t="e">
        <f t="shared" ca="1" si="314"/>
        <v>#N/A</v>
      </c>
      <c r="O139" s="129" t="e">
        <f t="shared" ca="1" si="314"/>
        <v>#N/A</v>
      </c>
      <c r="P139" s="129" t="e">
        <f t="shared" ca="1" si="314"/>
        <v>#N/A</v>
      </c>
      <c r="Q139" s="129" t="e">
        <f t="shared" ca="1" si="314"/>
        <v>#N/A</v>
      </c>
      <c r="R139" s="129" t="e">
        <f t="shared" ca="1" si="314"/>
        <v>#N/A</v>
      </c>
      <c r="S139" s="129" t="e">
        <f t="shared" ca="1" si="314"/>
        <v>#N/A</v>
      </c>
      <c r="T139" s="129" t="e">
        <f t="shared" ca="1" si="314"/>
        <v>#N/A</v>
      </c>
      <c r="U139" s="129" t="e">
        <f t="shared" ca="1" si="314"/>
        <v>#N/A</v>
      </c>
      <c r="V139" s="129" t="e">
        <f t="shared" ca="1" si="314"/>
        <v>#N/A</v>
      </c>
      <c r="W139" s="129" t="e">
        <f t="shared" ca="1" si="314"/>
        <v>#N/A</v>
      </c>
      <c r="X139" s="129" t="e">
        <f t="shared" ca="1" si="314"/>
        <v>#N/A</v>
      </c>
      <c r="Y139" s="129" t="e">
        <f t="shared" ca="1" si="314"/>
        <v>#N/A</v>
      </c>
      <c r="Z139" s="129" t="e">
        <f t="shared" ca="1" si="314"/>
        <v>#N/A</v>
      </c>
      <c r="AA139" s="129" t="e">
        <f t="shared" ca="1" si="314"/>
        <v>#N/A</v>
      </c>
      <c r="AB139" s="129" t="e">
        <f t="shared" ca="1" si="314"/>
        <v>#N/A</v>
      </c>
      <c r="AC139" s="129" t="e">
        <f t="shared" ca="1" si="314"/>
        <v>#N/A</v>
      </c>
      <c r="AD139" s="129" t="e">
        <f t="shared" ca="1" si="314"/>
        <v>#N/A</v>
      </c>
      <c r="AE139" s="129" t="e">
        <f t="shared" ca="1" si="314"/>
        <v>#N/A</v>
      </c>
      <c r="AF139" s="129" t="e">
        <f t="shared" ca="1" si="314"/>
        <v>#N/A</v>
      </c>
      <c r="AG139" s="129" t="e">
        <f t="shared" ca="1" si="314"/>
        <v>#N/A</v>
      </c>
      <c r="AH139" s="129" t="e">
        <f t="shared" ca="1" si="314"/>
        <v>#N/A</v>
      </c>
      <c r="AI139" s="129" t="e">
        <f t="shared" ca="1" si="314"/>
        <v>#N/A</v>
      </c>
      <c r="AJ139" s="129" t="e">
        <f t="shared" ca="1" si="314"/>
        <v>#N/A</v>
      </c>
      <c r="AK139" s="129" t="e">
        <f t="shared" ca="1" si="314"/>
        <v>#N/A</v>
      </c>
      <c r="AL139" s="129" t="e">
        <f t="shared" ca="1" si="314"/>
        <v>#N/A</v>
      </c>
      <c r="AM139" s="129" t="e">
        <f t="shared" ca="1" si="314"/>
        <v>#N/A</v>
      </c>
      <c r="AN139" s="129" t="e">
        <f t="shared" ca="1" si="314"/>
        <v>#N/A</v>
      </c>
      <c r="AO139" s="129" t="e">
        <f t="shared" ca="1" si="314"/>
        <v>#N/A</v>
      </c>
      <c r="AP139" s="129" t="e">
        <f t="shared" ca="1" si="314"/>
        <v>#N/A</v>
      </c>
      <c r="AQ139" s="129" t="e">
        <f t="shared" ca="1" si="314"/>
        <v>#N/A</v>
      </c>
      <c r="AR139" s="129" t="e">
        <f t="shared" ca="1" si="314"/>
        <v>#N/A</v>
      </c>
      <c r="AS139" s="129" t="e">
        <f t="shared" ca="1" si="314"/>
        <v>#N/A</v>
      </c>
      <c r="AT139" s="129" t="e">
        <f t="shared" ca="1" si="314"/>
        <v>#N/A</v>
      </c>
      <c r="AU139" s="129" t="e">
        <f t="shared" ca="1" si="314"/>
        <v>#N/A</v>
      </c>
      <c r="AV139" s="129" t="e">
        <f t="shared" ca="1" si="314"/>
        <v>#N/A</v>
      </c>
      <c r="AW139" s="129" t="e">
        <f t="shared" ca="1" si="314"/>
        <v>#N/A</v>
      </c>
      <c r="AX139" s="129" t="e">
        <f t="shared" ca="1" si="314"/>
        <v>#N/A</v>
      </c>
      <c r="AY139" s="129" t="e">
        <f t="shared" ca="1" si="314"/>
        <v>#N/A</v>
      </c>
      <c r="AZ139" s="129" t="e">
        <f t="shared" ca="1" si="314"/>
        <v>#N/A</v>
      </c>
      <c r="BA139" s="129" t="e">
        <f t="shared" ca="1" si="314"/>
        <v>#N/A</v>
      </c>
      <c r="BB139" s="129" t="e">
        <f t="shared" ca="1" si="314"/>
        <v>#N/A</v>
      </c>
      <c r="BC139" s="129" t="e">
        <f t="shared" ca="1" si="314"/>
        <v>#N/A</v>
      </c>
      <c r="BD139" s="129" t="e">
        <f t="shared" ca="1" si="314"/>
        <v>#N/A</v>
      </c>
      <c r="BE139" s="129" t="e">
        <f t="shared" ca="1" si="314"/>
        <v>#N/A</v>
      </c>
      <c r="BF139" s="129" t="e">
        <f t="shared" ca="1" si="314"/>
        <v>#N/A</v>
      </c>
      <c r="BG139" s="129" t="e">
        <f t="shared" ca="1" si="314"/>
        <v>#N/A</v>
      </c>
      <c r="BH139" s="129" t="e">
        <f t="shared" ca="1" si="314"/>
        <v>#N/A</v>
      </c>
      <c r="BI139" s="129" t="e">
        <f t="shared" ca="1" si="314"/>
        <v>#N/A</v>
      </c>
      <c r="BJ139" s="129" t="e">
        <f t="shared" ca="1" si="314"/>
        <v>#N/A</v>
      </c>
      <c r="BK139" s="129" t="e">
        <f t="shared" ca="1" si="314"/>
        <v>#N/A</v>
      </c>
      <c r="BL139" s="129" t="e">
        <f t="shared" ca="1" si="314"/>
        <v>#N/A</v>
      </c>
      <c r="BM139" s="129" t="e">
        <f t="shared" ca="1" si="314"/>
        <v>#N/A</v>
      </c>
      <c r="BN139" s="129" t="e">
        <f t="shared" ca="1" si="314"/>
        <v>#N/A</v>
      </c>
      <c r="BO139" s="129" t="e">
        <f t="shared" ca="1" si="314"/>
        <v>#N/A</v>
      </c>
      <c r="BP139" s="129" t="e">
        <f t="shared" ca="1" si="314"/>
        <v>#N/A</v>
      </c>
      <c r="BQ139" s="129" t="e">
        <f t="shared" ca="1" si="314"/>
        <v>#N/A</v>
      </c>
      <c r="BR139" s="129" t="e">
        <f t="shared" ca="1" si="314"/>
        <v>#N/A</v>
      </c>
      <c r="BS139" s="129" t="e">
        <f t="shared" ca="1" si="314"/>
        <v>#N/A</v>
      </c>
      <c r="BT139" s="129" t="e">
        <f t="shared" ca="1" si="314"/>
        <v>#N/A</v>
      </c>
      <c r="BU139" s="129" t="e">
        <f t="shared" ca="1" si="314"/>
        <v>#N/A</v>
      </c>
      <c r="BV139" s="129" t="e">
        <f t="shared" ref="BV139" ca="1" si="315">BV138/BV137</f>
        <v>#N/A</v>
      </c>
    </row>
    <row r="140" spans="1:74">
      <c r="A140" s="214" t="s">
        <v>4780</v>
      </c>
      <c r="B140" s="29" t="s">
        <v>4609</v>
      </c>
      <c r="H140" s="202" t="e">
        <f ca="1">SUM(I139:BV139)/1000</f>
        <v>#N/A</v>
      </c>
    </row>
    <row r="142" spans="1:74">
      <c r="H142" s="85" t="s">
        <v>4826</v>
      </c>
      <c r="I142" s="85" t="s">
        <v>4845</v>
      </c>
      <c r="J142" s="85" t="s">
        <v>4825</v>
      </c>
    </row>
    <row r="143" spans="1:74">
      <c r="A143" s="214" t="s">
        <v>4758</v>
      </c>
      <c r="B143" s="29" t="s">
        <v>4609</v>
      </c>
      <c r="H143" s="210" t="e">
        <f ca="1">SUM(I63:BV63)/1000</f>
        <v>#N/A</v>
      </c>
      <c r="I143" s="128" t="e">
        <f ca="1">SUM(I138:BV138)/1000</f>
        <v>#N/A</v>
      </c>
      <c r="J143" s="128" t="e">
        <f ca="1">SUM(I127:BV127)/1000</f>
        <v>#N/A</v>
      </c>
    </row>
    <row r="144" spans="1:74">
      <c r="A144" s="214" t="s">
        <v>4760</v>
      </c>
      <c r="B144" s="29" t="s">
        <v>4609</v>
      </c>
      <c r="H144" s="211">
        <f ca="1">IFERROR(I144+J144, 0)</f>
        <v>0</v>
      </c>
      <c r="I144" s="212" t="e">
        <f ca="1">H140+H107+H91+H60</f>
        <v>#N/A</v>
      </c>
      <c r="J144" s="212" t="e">
        <f ca="1">H134</f>
        <v>#N/A</v>
      </c>
    </row>
    <row r="145" spans="1:10">
      <c r="A145" s="214" t="s">
        <v>4542</v>
      </c>
      <c r="B145" s="29" t="s">
        <v>3</v>
      </c>
      <c r="H145" s="199">
        <f ca="1">IFERROR(H143/H144, 0)</f>
        <v>0</v>
      </c>
      <c r="I145" s="124" t="str">
        <f ca="1">IFERROR(I143/I144, "-")</f>
        <v>-</v>
      </c>
      <c r="J145" s="124" t="str">
        <f ca="1">IFERROR(J143/J144, "-")</f>
        <v>-</v>
      </c>
    </row>
    <row r="146" spans="1:10">
      <c r="A146" s="214" t="s">
        <v>4774</v>
      </c>
      <c r="B146" s="29" t="s">
        <v>4773</v>
      </c>
      <c r="H146" s="209" t="e" cm="1">
        <f t="array" ref="H146">SUMPRODUCT($I$19:$BV$19, I47:BV47, --(I63:BV63&gt;0))</f>
        <v>#N/A</v>
      </c>
    </row>
  </sheetData>
  <phoneticPr fontId="22" type="noConversion"/>
  <pageMargins left="0.7" right="0.7" top="0.75" bottom="0.75" header="0.3" footer="0.3"/>
  <pageSetup paperSize="9" orientation="portrait" r:id="rId1"/>
  <ignoredErrors>
    <ignoredError sqref="H9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5064C-C1EC-4DA8-AFA0-141868B58965}">
  <dimension ref="A1:BV146"/>
  <sheetViews>
    <sheetView workbookViewId="0">
      <selection activeCell="N148" sqref="N148"/>
    </sheetView>
  </sheetViews>
  <sheetFormatPr defaultColWidth="9.109375" defaultRowHeight="13.8" outlineLevelCol="1"/>
  <cols>
    <col min="1" max="1" width="20.6640625" style="143" customWidth="1"/>
    <col min="2" max="2" width="10.6640625" style="29" customWidth="1"/>
    <col min="3" max="6" width="10.6640625" style="29" customWidth="1" outlineLevel="1"/>
    <col min="7" max="7" width="5.6640625" style="28" customWidth="1"/>
    <col min="8" max="8" width="15.6640625" style="144" customWidth="1"/>
    <col min="9" max="74" width="5.6640625" style="29" customWidth="1"/>
    <col min="75" max="16384" width="9.109375" style="29"/>
  </cols>
  <sheetData>
    <row r="1" spans="1:8">
      <c r="A1" s="213" t="s">
        <v>4847</v>
      </c>
      <c r="B1" s="152" t="s">
        <v>4867</v>
      </c>
      <c r="G1" s="218" t="s">
        <v>4851</v>
      </c>
      <c r="H1" s="157" t="s">
        <v>4943</v>
      </c>
    </row>
    <row r="2" spans="1:8">
      <c r="A2" s="156" t="s">
        <v>4762</v>
      </c>
    </row>
    <row r="3" spans="1:8">
      <c r="A3" s="214" t="s">
        <v>4809</v>
      </c>
      <c r="B3" s="29" t="s">
        <v>3</v>
      </c>
      <c r="G3" s="219" t="s">
        <v>4852</v>
      </c>
      <c r="H3" s="158" cm="1">
        <f t="array" aca="1" ref="H3" ca="1">INDIRECT("'"&amp;$B$1&amp;"'!"&amp;$G3)</f>
        <v>0</v>
      </c>
    </row>
    <row r="4" spans="1:8">
      <c r="A4" s="214" t="s">
        <v>4750</v>
      </c>
      <c r="B4" s="29" t="s">
        <v>3</v>
      </c>
      <c r="G4" s="219" t="s">
        <v>4855</v>
      </c>
      <c r="H4" s="158" t="str" cm="1">
        <f t="array" aca="1" ref="H4" ca="1">INDIRECT("'"&amp;$B$1&amp;"'!"&amp;$G4)</f>
        <v>-</v>
      </c>
    </row>
    <row r="5" spans="1:8">
      <c r="A5" s="214" t="s">
        <v>4751</v>
      </c>
      <c r="B5" s="29" t="s">
        <v>3</v>
      </c>
      <c r="G5" s="219" t="s">
        <v>4931</v>
      </c>
      <c r="H5" s="158" t="str" cm="1">
        <f t="array" aca="1" ref="H5" ca="1">INDIRECT("'"&amp;$B$1&amp;"'!"&amp;$G5)</f>
        <v>-</v>
      </c>
    </row>
    <row r="6" spans="1:8">
      <c r="A6" s="155" t="s">
        <v>4842</v>
      </c>
      <c r="G6" s="84"/>
    </row>
    <row r="7" spans="1:8">
      <c r="A7" s="214" t="s">
        <v>4945</v>
      </c>
      <c r="B7" s="29" t="s">
        <v>4584</v>
      </c>
      <c r="C7" s="143"/>
      <c r="D7" s="145"/>
      <c r="G7" s="84"/>
      <c r="H7" s="159">
        <f>A!$Q$11</f>
        <v>35</v>
      </c>
    </row>
    <row r="8" spans="1:8">
      <c r="A8" s="214" t="s">
        <v>4944</v>
      </c>
      <c r="B8" s="29" t="s">
        <v>4584</v>
      </c>
      <c r="C8" s="143"/>
      <c r="D8" s="145"/>
      <c r="G8" s="219" t="s">
        <v>5124</v>
      </c>
      <c r="H8" s="159" cm="1">
        <f t="array" aca="1" ref="H8" ca="1">INDIRECT("'"&amp;$B$1&amp;"'!"&amp;$G8)</f>
        <v>0</v>
      </c>
    </row>
    <row r="9" spans="1:8">
      <c r="A9" s="214" t="s">
        <v>4946</v>
      </c>
      <c r="B9" s="29" t="s">
        <v>4584</v>
      </c>
      <c r="C9" s="143"/>
      <c r="D9" s="145"/>
      <c r="G9" s="84"/>
      <c r="H9" s="195" t="e">
        <f ca="1">H8-H79</f>
        <v>#VALUE!</v>
      </c>
    </row>
    <row r="10" spans="1:8">
      <c r="A10" s="214" t="s">
        <v>4947</v>
      </c>
      <c r="B10" s="29" t="s">
        <v>4584</v>
      </c>
      <c r="C10" s="143"/>
      <c r="H10" s="195" t="e">
        <f ca="1">H7+H94</f>
        <v>#VALUE!</v>
      </c>
    </row>
    <row r="11" spans="1:8">
      <c r="A11" s="214" t="s">
        <v>4764</v>
      </c>
      <c r="B11" s="29" t="s">
        <v>2</v>
      </c>
      <c r="G11" s="219" t="s">
        <v>4858</v>
      </c>
      <c r="H11" s="159" cm="1">
        <f t="array" aca="1" ref="H11" ca="1">INDIRECT("'"&amp;$B$1&amp;"'!"&amp;$G11)</f>
        <v>0</v>
      </c>
    </row>
    <row r="12" spans="1:8">
      <c r="A12" s="214" t="s">
        <v>4763</v>
      </c>
      <c r="B12" s="29" t="s">
        <v>2</v>
      </c>
      <c r="H12" s="195" t="e">
        <f ca="1">H11+H11/H13</f>
        <v>#N/A</v>
      </c>
    </row>
    <row r="13" spans="1:8">
      <c r="A13" s="214" t="s">
        <v>4592</v>
      </c>
      <c r="B13" s="29" t="s">
        <v>3</v>
      </c>
      <c r="H13" s="196" t="e">
        <f ca="1">$H$69 * ((273.15 + H10) / (H10 - H9) - 1)</f>
        <v>#N/A</v>
      </c>
    </row>
    <row r="15" spans="1:8">
      <c r="A15" s="156" t="s">
        <v>4544</v>
      </c>
    </row>
    <row r="16" spans="1:8">
      <c r="A16" s="214" t="s">
        <v>4748</v>
      </c>
      <c r="B16" s="29" t="s">
        <v>3</v>
      </c>
      <c r="G16" s="219" t="e">
        <f>MATCH($H$16, BIN!$B$1:$B$352, 0)</f>
        <v>#N/A</v>
      </c>
      <c r="H16" s="158" t="str">
        <f>A!$Q$9</f>
        <v>-</v>
      </c>
    </row>
    <row r="17" spans="1:74">
      <c r="A17" s="214" t="s">
        <v>4749</v>
      </c>
      <c r="B17" s="29" t="s">
        <v>3</v>
      </c>
      <c r="G17" s="219" t="e">
        <f>MATCH($H$17, BIN!$B$1:$B$375, 0)</f>
        <v>#N/A</v>
      </c>
      <c r="H17" s="158" t="str">
        <f>A!$Q$10</f>
        <v>-</v>
      </c>
    </row>
    <row r="18" spans="1:74">
      <c r="A18" s="214"/>
    </row>
    <row r="19" spans="1:74">
      <c r="A19" s="156" t="s">
        <v>4747</v>
      </c>
      <c r="I19" s="85" t="e" cm="1">
        <f t="array" ref="I19">INDEX(BIN!$B$1:$BO$375, $G$16+3, COLUMN()-COLUMN($I$20)+1)</f>
        <v>#N/A</v>
      </c>
      <c r="J19" s="85" t="e" cm="1">
        <f t="array" ref="J19">INDEX(BIN!$B$1:$BO$375, $G$16+3, COLUMN()-COLUMN($I$20)+1)</f>
        <v>#N/A</v>
      </c>
      <c r="K19" s="85" t="e" cm="1">
        <f t="array" ref="K19">INDEX(BIN!$B$1:$BO$375, $G$16+3, COLUMN()-COLUMN($I$20)+1)</f>
        <v>#N/A</v>
      </c>
      <c r="L19" s="85" t="e" cm="1">
        <f t="array" ref="L19">INDEX(BIN!$B$1:$BO$375, $G$16+3, COLUMN()-COLUMN($I$20)+1)</f>
        <v>#N/A</v>
      </c>
      <c r="M19" s="85" t="e" cm="1">
        <f t="array" ref="M19">INDEX(BIN!$B$1:$BO$375, $G$16+3, COLUMN()-COLUMN($I$20)+1)</f>
        <v>#N/A</v>
      </c>
      <c r="N19" s="85" t="e" cm="1">
        <f t="array" ref="N19">INDEX(BIN!$B$1:$BO$375, $G$16+3, COLUMN()-COLUMN($I$20)+1)</f>
        <v>#N/A</v>
      </c>
      <c r="O19" s="85" t="e" cm="1">
        <f t="array" ref="O19">INDEX(BIN!$B$1:$BO$375, $G$16+3, COLUMN()-COLUMN($I$20)+1)</f>
        <v>#N/A</v>
      </c>
      <c r="P19" s="85" t="e" cm="1">
        <f t="array" ref="P19">INDEX(BIN!$B$1:$BO$375, $G$16+3, COLUMN()-COLUMN($I$20)+1)</f>
        <v>#N/A</v>
      </c>
      <c r="Q19" s="85" t="e" cm="1">
        <f t="array" ref="Q19">INDEX(BIN!$B$1:$BO$375, $G$16+3, COLUMN()-COLUMN($I$20)+1)</f>
        <v>#N/A</v>
      </c>
      <c r="R19" s="85" t="e" cm="1">
        <f t="array" ref="R19">INDEX(BIN!$B$1:$BO$375, $G$16+3, COLUMN()-COLUMN($I$20)+1)</f>
        <v>#N/A</v>
      </c>
      <c r="S19" s="85" t="e" cm="1">
        <f t="array" ref="S19">INDEX(BIN!$B$1:$BO$375, $G$16+3, COLUMN()-COLUMN($I$20)+1)</f>
        <v>#N/A</v>
      </c>
      <c r="T19" s="85" t="e" cm="1">
        <f t="array" ref="T19">INDEX(BIN!$B$1:$BO$375, $G$16+3, COLUMN()-COLUMN($I$20)+1)</f>
        <v>#N/A</v>
      </c>
      <c r="U19" s="85" t="e" cm="1">
        <f t="array" ref="U19">INDEX(BIN!$B$1:$BO$375, $G$16+3, COLUMN()-COLUMN($I$20)+1)</f>
        <v>#N/A</v>
      </c>
      <c r="V19" s="85" t="e" cm="1">
        <f t="array" ref="V19">INDEX(BIN!$B$1:$BO$375, $G$16+3, COLUMN()-COLUMN($I$20)+1)</f>
        <v>#N/A</v>
      </c>
      <c r="W19" s="85" t="e" cm="1">
        <f t="array" ref="W19">INDEX(BIN!$B$1:$BO$375, $G$16+3, COLUMN()-COLUMN($I$20)+1)</f>
        <v>#N/A</v>
      </c>
      <c r="X19" s="85" t="e" cm="1">
        <f t="array" ref="X19">INDEX(BIN!$B$1:$BO$375, $G$16+3, COLUMN()-COLUMN($I$20)+1)</f>
        <v>#N/A</v>
      </c>
      <c r="Y19" s="85" t="e" cm="1">
        <f t="array" ref="Y19">INDEX(BIN!$B$1:$BO$375, $G$16+3, COLUMN()-COLUMN($I$20)+1)</f>
        <v>#N/A</v>
      </c>
      <c r="Z19" s="85" t="e" cm="1">
        <f t="array" ref="Z19">INDEX(BIN!$B$1:$BO$375, $G$16+3, COLUMN()-COLUMN($I$20)+1)</f>
        <v>#N/A</v>
      </c>
      <c r="AA19" s="85" t="e" cm="1">
        <f t="array" ref="AA19">INDEX(BIN!$B$1:$BO$375, $G$16+3, COLUMN()-COLUMN($I$20)+1)</f>
        <v>#N/A</v>
      </c>
      <c r="AB19" s="85" t="e" cm="1">
        <f t="array" ref="AB19">INDEX(BIN!$B$1:$BO$375, $G$16+3, COLUMN()-COLUMN($I$20)+1)</f>
        <v>#N/A</v>
      </c>
      <c r="AC19" s="85" t="e" cm="1">
        <f t="array" ref="AC19">INDEX(BIN!$B$1:$BO$375, $G$16+3, COLUMN()-COLUMN($I$20)+1)</f>
        <v>#N/A</v>
      </c>
      <c r="AD19" s="85" t="e" cm="1">
        <f t="array" ref="AD19">INDEX(BIN!$B$1:$BO$375, $G$16+3, COLUMN()-COLUMN($I$20)+1)</f>
        <v>#N/A</v>
      </c>
      <c r="AE19" s="85" t="e" cm="1">
        <f t="array" ref="AE19">INDEX(BIN!$B$1:$BO$375, $G$16+3, COLUMN()-COLUMN($I$20)+1)</f>
        <v>#N/A</v>
      </c>
      <c r="AF19" s="85" t="e" cm="1">
        <f t="array" ref="AF19">INDEX(BIN!$B$1:$BO$375, $G$16+3, COLUMN()-COLUMN($I$20)+1)</f>
        <v>#N/A</v>
      </c>
      <c r="AG19" s="85" t="e" cm="1">
        <f t="array" ref="AG19">INDEX(BIN!$B$1:$BO$375, $G$16+3, COLUMN()-COLUMN($I$20)+1)</f>
        <v>#N/A</v>
      </c>
      <c r="AH19" s="85" t="e" cm="1">
        <f t="array" ref="AH19">INDEX(BIN!$B$1:$BO$375, $G$16+3, COLUMN()-COLUMN($I$20)+1)</f>
        <v>#N/A</v>
      </c>
      <c r="AI19" s="85" t="e" cm="1">
        <f t="array" ref="AI19">INDEX(BIN!$B$1:$BO$375, $G$16+3, COLUMN()-COLUMN($I$20)+1)</f>
        <v>#N/A</v>
      </c>
      <c r="AJ19" s="85" t="e" cm="1">
        <f t="array" ref="AJ19">INDEX(BIN!$B$1:$BO$375, $G$16+3, COLUMN()-COLUMN($I$20)+1)</f>
        <v>#N/A</v>
      </c>
      <c r="AK19" s="85" t="e" cm="1">
        <f t="array" ref="AK19">INDEX(BIN!$B$1:$BO$375, $G$16+3, COLUMN()-COLUMN($I$20)+1)</f>
        <v>#N/A</v>
      </c>
      <c r="AL19" s="85" t="e" cm="1">
        <f t="array" ref="AL19">INDEX(BIN!$B$1:$BO$375, $G$16+3, COLUMN()-COLUMN($I$20)+1)</f>
        <v>#N/A</v>
      </c>
      <c r="AM19" s="85" t="e" cm="1">
        <f t="array" ref="AM19">INDEX(BIN!$B$1:$BO$375, $G$16+3, COLUMN()-COLUMN($I$20)+1)</f>
        <v>#N/A</v>
      </c>
      <c r="AN19" s="85" t="e" cm="1">
        <f t="array" ref="AN19">INDEX(BIN!$B$1:$BO$375, $G$16+3, COLUMN()-COLUMN($I$20)+1)</f>
        <v>#N/A</v>
      </c>
      <c r="AO19" s="85" t="e" cm="1">
        <f t="array" ref="AO19">INDEX(BIN!$B$1:$BO$375, $G$16+3, COLUMN()-COLUMN($I$20)+1)</f>
        <v>#N/A</v>
      </c>
      <c r="AP19" s="85" t="e" cm="1">
        <f t="array" ref="AP19">INDEX(BIN!$B$1:$BO$375, $G$16+3, COLUMN()-COLUMN($I$20)+1)</f>
        <v>#N/A</v>
      </c>
      <c r="AQ19" s="85" t="e" cm="1">
        <f t="array" ref="AQ19">INDEX(BIN!$B$1:$BO$375, $G$16+3, COLUMN()-COLUMN($I$20)+1)</f>
        <v>#N/A</v>
      </c>
      <c r="AR19" s="85" t="e" cm="1">
        <f t="array" ref="AR19">INDEX(BIN!$B$1:$BO$375, $G$16+3, COLUMN()-COLUMN($I$20)+1)</f>
        <v>#N/A</v>
      </c>
      <c r="AS19" s="85" t="e" cm="1">
        <f t="array" ref="AS19">INDEX(BIN!$B$1:$BO$375, $G$16+3, COLUMN()-COLUMN($I$20)+1)</f>
        <v>#N/A</v>
      </c>
      <c r="AT19" s="85" t="e" cm="1">
        <f t="array" ref="AT19">INDEX(BIN!$B$1:$BO$375, $G$16+3, COLUMN()-COLUMN($I$20)+1)</f>
        <v>#N/A</v>
      </c>
      <c r="AU19" s="85" t="e" cm="1">
        <f t="array" ref="AU19">INDEX(BIN!$B$1:$BO$375, $G$16+3, COLUMN()-COLUMN($I$20)+1)</f>
        <v>#N/A</v>
      </c>
      <c r="AV19" s="85" t="e" cm="1">
        <f t="array" ref="AV19">INDEX(BIN!$B$1:$BO$375, $G$16+3, COLUMN()-COLUMN($I$20)+1)</f>
        <v>#N/A</v>
      </c>
      <c r="AW19" s="85" t="e" cm="1">
        <f t="array" ref="AW19">INDEX(BIN!$B$1:$BO$375, $G$16+3, COLUMN()-COLUMN($I$20)+1)</f>
        <v>#N/A</v>
      </c>
      <c r="AX19" s="85" t="e" cm="1">
        <f t="array" ref="AX19">INDEX(BIN!$B$1:$BO$375, $G$16+3, COLUMN()-COLUMN($I$20)+1)</f>
        <v>#N/A</v>
      </c>
      <c r="AY19" s="85" t="e" cm="1">
        <f t="array" ref="AY19">INDEX(BIN!$B$1:$BO$375, $G$16+3, COLUMN()-COLUMN($I$20)+1)</f>
        <v>#N/A</v>
      </c>
      <c r="AZ19" s="85" t="e" cm="1">
        <f t="array" ref="AZ19">INDEX(BIN!$B$1:$BO$375, $G$16+3, COLUMN()-COLUMN($I$20)+1)</f>
        <v>#N/A</v>
      </c>
      <c r="BA19" s="85" t="e" cm="1">
        <f t="array" ref="BA19">INDEX(BIN!$B$1:$BO$375, $G$16+3, COLUMN()-COLUMN($I$20)+1)</f>
        <v>#N/A</v>
      </c>
      <c r="BB19" s="85" t="e" cm="1">
        <f t="array" ref="BB19">INDEX(BIN!$B$1:$BO$375, $G$16+3, COLUMN()-COLUMN($I$20)+1)</f>
        <v>#N/A</v>
      </c>
      <c r="BC19" s="85" t="e" cm="1">
        <f t="array" ref="BC19">INDEX(BIN!$B$1:$BO$375, $G$16+3, COLUMN()-COLUMN($I$20)+1)</f>
        <v>#N/A</v>
      </c>
      <c r="BD19" s="85" t="e" cm="1">
        <f t="array" ref="BD19">INDEX(BIN!$B$1:$BO$375, $G$16+3, COLUMN()-COLUMN($I$20)+1)</f>
        <v>#N/A</v>
      </c>
      <c r="BE19" s="85" t="e" cm="1">
        <f t="array" ref="BE19">INDEX(BIN!$B$1:$BO$375, $G$16+3, COLUMN()-COLUMN($I$20)+1)</f>
        <v>#N/A</v>
      </c>
      <c r="BF19" s="85" t="e" cm="1">
        <f t="array" ref="BF19">INDEX(BIN!$B$1:$BO$375, $G$16+3, COLUMN()-COLUMN($I$20)+1)</f>
        <v>#N/A</v>
      </c>
      <c r="BG19" s="85" t="e" cm="1">
        <f t="array" ref="BG19">INDEX(BIN!$B$1:$BO$375, $G$16+3, COLUMN()-COLUMN($I$20)+1)</f>
        <v>#N/A</v>
      </c>
      <c r="BH19" s="85" t="e" cm="1">
        <f t="array" ref="BH19">INDEX(BIN!$B$1:$BO$375, $G$16+3, COLUMN()-COLUMN($I$20)+1)</f>
        <v>#N/A</v>
      </c>
      <c r="BI19" s="85" t="e" cm="1">
        <f t="array" ref="BI19">INDEX(BIN!$B$1:$BO$375, $G$16+3, COLUMN()-COLUMN($I$20)+1)</f>
        <v>#N/A</v>
      </c>
      <c r="BJ19" s="85" t="e" cm="1">
        <f t="array" ref="BJ19">INDEX(BIN!$B$1:$BO$375, $G$16+3, COLUMN()-COLUMN($I$20)+1)</f>
        <v>#N/A</v>
      </c>
      <c r="BK19" s="85" t="e" cm="1">
        <f t="array" ref="BK19">INDEX(BIN!$B$1:$BO$375, $G$16+3, COLUMN()-COLUMN($I$20)+1)</f>
        <v>#N/A</v>
      </c>
      <c r="BL19" s="85" t="e" cm="1">
        <f t="array" ref="BL19">INDEX(BIN!$B$1:$BO$375, $G$16+3, COLUMN()-COLUMN($I$20)+1)</f>
        <v>#N/A</v>
      </c>
      <c r="BM19" s="85" t="e" cm="1">
        <f t="array" ref="BM19">INDEX(BIN!$B$1:$BO$375, $G$16+3, COLUMN()-COLUMN($I$20)+1)</f>
        <v>#N/A</v>
      </c>
      <c r="BN19" s="85" t="e" cm="1">
        <f t="array" ref="BN19">INDEX(BIN!$B$1:$BO$375, $G$16+3, COLUMN()-COLUMN($I$20)+1)</f>
        <v>#N/A</v>
      </c>
      <c r="BO19" s="85" t="e" cm="1">
        <f t="array" ref="BO19">INDEX(BIN!$B$1:$BO$375, $G$16+3, COLUMN()-COLUMN($I$20)+1)</f>
        <v>#N/A</v>
      </c>
      <c r="BP19" s="85" t="e" cm="1">
        <f t="array" ref="BP19">INDEX(BIN!$B$1:$BO$375, $G$16+3, COLUMN()-COLUMN($I$20)+1)</f>
        <v>#N/A</v>
      </c>
      <c r="BQ19" s="85" t="e" cm="1">
        <f t="array" ref="BQ19">INDEX(BIN!$B$1:$BO$375, $G$16+3, COLUMN()-COLUMN($I$20)+1)</f>
        <v>#N/A</v>
      </c>
      <c r="BR19" s="85" t="e" cm="1">
        <f t="array" ref="BR19">INDEX(BIN!$B$1:$BO$375, $G$16+3, COLUMN()-COLUMN($I$20)+1)</f>
        <v>#N/A</v>
      </c>
      <c r="BS19" s="85" t="e" cm="1">
        <f t="array" ref="BS19">INDEX(BIN!$B$1:$BO$375, $G$16+3, COLUMN()-COLUMN($I$20)+1)</f>
        <v>#N/A</v>
      </c>
      <c r="BT19" s="85" t="e" cm="1">
        <f t="array" ref="BT19">INDEX(BIN!$B$1:$BO$375, $G$16+3, COLUMN()-COLUMN($I$20)+1)</f>
        <v>#N/A</v>
      </c>
      <c r="BU19" s="85" t="e" cm="1">
        <f t="array" ref="BU19">INDEX(BIN!$B$1:$BO$375, $G$16+3, COLUMN()-COLUMN($I$20)+1)</f>
        <v>#N/A</v>
      </c>
      <c r="BV19" s="85" t="e" cm="1">
        <f t="array" ref="BV19">INDEX(BIN!$B$1:$BO$375, $G$16+3, COLUMN()-COLUMN($I$20)+1)</f>
        <v>#N/A</v>
      </c>
    </row>
    <row r="20" spans="1:74">
      <c r="A20" s="214" t="s">
        <v>4805</v>
      </c>
      <c r="B20" s="29" t="s">
        <v>4584</v>
      </c>
      <c r="H20" s="153"/>
      <c r="I20" s="121">
        <v>-25</v>
      </c>
      <c r="J20" s="121">
        <v>-24</v>
      </c>
      <c r="K20" s="121">
        <v>-23</v>
      </c>
      <c r="L20" s="121">
        <v>-22</v>
      </c>
      <c r="M20" s="121">
        <v>-21</v>
      </c>
      <c r="N20" s="121">
        <v>-20</v>
      </c>
      <c r="O20" s="121">
        <v>-19</v>
      </c>
      <c r="P20" s="121">
        <v>-18</v>
      </c>
      <c r="Q20" s="121">
        <v>-17</v>
      </c>
      <c r="R20" s="121">
        <v>-16</v>
      </c>
      <c r="S20" s="121">
        <v>-15</v>
      </c>
      <c r="T20" s="121">
        <v>-14</v>
      </c>
      <c r="U20" s="121">
        <v>-13</v>
      </c>
      <c r="V20" s="121">
        <v>-12</v>
      </c>
      <c r="W20" s="121">
        <v>-11</v>
      </c>
      <c r="X20" s="121">
        <v>-10</v>
      </c>
      <c r="Y20" s="121">
        <v>-9</v>
      </c>
      <c r="Z20" s="121">
        <v>-8</v>
      </c>
      <c r="AA20" s="121">
        <v>-7</v>
      </c>
      <c r="AB20" s="121">
        <v>-6</v>
      </c>
      <c r="AC20" s="121">
        <v>-5</v>
      </c>
      <c r="AD20" s="121">
        <v>-4</v>
      </c>
      <c r="AE20" s="121">
        <v>-3</v>
      </c>
      <c r="AF20" s="121">
        <v>-2</v>
      </c>
      <c r="AG20" s="121">
        <v>-1</v>
      </c>
      <c r="AH20" s="121">
        <v>0</v>
      </c>
      <c r="AI20" s="121">
        <v>1</v>
      </c>
      <c r="AJ20" s="121">
        <v>2</v>
      </c>
      <c r="AK20" s="121">
        <v>3</v>
      </c>
      <c r="AL20" s="121">
        <v>4</v>
      </c>
      <c r="AM20" s="121">
        <v>5</v>
      </c>
      <c r="AN20" s="121">
        <v>6</v>
      </c>
      <c r="AO20" s="121">
        <v>7</v>
      </c>
      <c r="AP20" s="121">
        <v>8</v>
      </c>
      <c r="AQ20" s="121">
        <v>9</v>
      </c>
      <c r="AR20" s="121">
        <v>10</v>
      </c>
      <c r="AS20" s="121">
        <v>11</v>
      </c>
      <c r="AT20" s="121">
        <v>12</v>
      </c>
      <c r="AU20" s="121">
        <v>13</v>
      </c>
      <c r="AV20" s="121">
        <v>14</v>
      </c>
      <c r="AW20" s="121">
        <v>15</v>
      </c>
      <c r="AX20" s="121">
        <v>16</v>
      </c>
      <c r="AY20" s="121">
        <v>17</v>
      </c>
      <c r="AZ20" s="121">
        <v>18</v>
      </c>
      <c r="BA20" s="121">
        <v>19</v>
      </c>
      <c r="BB20" s="121">
        <v>20</v>
      </c>
      <c r="BC20" s="121">
        <v>21</v>
      </c>
      <c r="BD20" s="121">
        <v>22</v>
      </c>
      <c r="BE20" s="121">
        <v>23</v>
      </c>
      <c r="BF20" s="121">
        <v>24</v>
      </c>
      <c r="BG20" s="121">
        <v>25</v>
      </c>
      <c r="BH20" s="121">
        <v>26</v>
      </c>
      <c r="BI20" s="121">
        <v>27</v>
      </c>
      <c r="BJ20" s="121">
        <v>28</v>
      </c>
      <c r="BK20" s="121">
        <v>29</v>
      </c>
      <c r="BL20" s="121">
        <v>30</v>
      </c>
      <c r="BM20" s="121">
        <v>31</v>
      </c>
      <c r="BN20" s="121">
        <v>32</v>
      </c>
      <c r="BO20" s="121">
        <v>33</v>
      </c>
      <c r="BP20" s="121">
        <v>34</v>
      </c>
      <c r="BQ20" s="121">
        <v>35</v>
      </c>
      <c r="BR20" s="121">
        <v>36</v>
      </c>
      <c r="BS20" s="121">
        <v>37</v>
      </c>
      <c r="BT20" s="121">
        <v>38</v>
      </c>
      <c r="BU20" s="121">
        <v>39</v>
      </c>
      <c r="BV20" s="121">
        <v>40</v>
      </c>
    </row>
    <row r="21" spans="1:74">
      <c r="A21" s="214" t="s">
        <v>4806</v>
      </c>
      <c r="B21" s="29" t="s">
        <v>4584</v>
      </c>
      <c r="H21" s="153"/>
      <c r="I21" s="51" t="e" cm="1">
        <f t="array" ref="I21">INDEX(BIN!$B$1:$BO$375, $G$17+3, COLUMN()-COLUMN($I$20)+1)</f>
        <v>#N/A</v>
      </c>
      <c r="J21" s="51" t="e" cm="1">
        <f t="array" ref="J21">INDEX(BIN!$B$1:$BO$375, $G$17+3, COLUMN()-COLUMN($I$20)+1)</f>
        <v>#N/A</v>
      </c>
      <c r="K21" s="51" t="e" cm="1">
        <f t="array" ref="K21">INDEX(BIN!$B$1:$BO$375, $G$17+3, COLUMN()-COLUMN($I$20)+1)</f>
        <v>#N/A</v>
      </c>
      <c r="L21" s="51" t="e" cm="1">
        <f t="array" ref="L21">INDEX(BIN!$B$1:$BO$375, $G$17+3, COLUMN()-COLUMN($I$20)+1)</f>
        <v>#N/A</v>
      </c>
      <c r="M21" s="51" t="e" cm="1">
        <f t="array" ref="M21">INDEX(BIN!$B$1:$BO$375, $G$17+3, COLUMN()-COLUMN($I$20)+1)</f>
        <v>#N/A</v>
      </c>
      <c r="N21" s="51" t="e" cm="1">
        <f t="array" ref="N21">INDEX(BIN!$B$1:$BO$375, $G$17+3, COLUMN()-COLUMN($I$20)+1)</f>
        <v>#N/A</v>
      </c>
      <c r="O21" s="51" t="e" cm="1">
        <f t="array" ref="O21">INDEX(BIN!$B$1:$BO$375, $G$17+3, COLUMN()-COLUMN($I$20)+1)</f>
        <v>#N/A</v>
      </c>
      <c r="P21" s="51" t="e" cm="1">
        <f t="array" ref="P21">INDEX(BIN!$B$1:$BO$375, $G$17+3, COLUMN()-COLUMN($I$20)+1)</f>
        <v>#N/A</v>
      </c>
      <c r="Q21" s="51" t="e" cm="1">
        <f t="array" ref="Q21">INDEX(BIN!$B$1:$BO$375, $G$17+3, COLUMN()-COLUMN($I$20)+1)</f>
        <v>#N/A</v>
      </c>
      <c r="R21" s="51" t="e" cm="1">
        <f t="array" ref="R21">INDEX(BIN!$B$1:$BO$375, $G$17+3, COLUMN()-COLUMN($I$20)+1)</f>
        <v>#N/A</v>
      </c>
      <c r="S21" s="51" t="e" cm="1">
        <f t="array" ref="S21">INDEX(BIN!$B$1:$BO$375, $G$17+3, COLUMN()-COLUMN($I$20)+1)</f>
        <v>#N/A</v>
      </c>
      <c r="T21" s="51" t="e" cm="1">
        <f t="array" ref="T21">INDEX(BIN!$B$1:$BO$375, $G$17+3, COLUMN()-COLUMN($I$20)+1)</f>
        <v>#N/A</v>
      </c>
      <c r="U21" s="51" t="e" cm="1">
        <f t="array" ref="U21">INDEX(BIN!$B$1:$BO$375, $G$17+3, COLUMN()-COLUMN($I$20)+1)</f>
        <v>#N/A</v>
      </c>
      <c r="V21" s="51" t="e" cm="1">
        <f t="array" ref="V21">INDEX(BIN!$B$1:$BO$375, $G$17+3, COLUMN()-COLUMN($I$20)+1)</f>
        <v>#N/A</v>
      </c>
      <c r="W21" s="51" t="e" cm="1">
        <f t="array" ref="W21">INDEX(BIN!$B$1:$BO$375, $G$17+3, COLUMN()-COLUMN($I$20)+1)</f>
        <v>#N/A</v>
      </c>
      <c r="X21" s="51" t="e" cm="1">
        <f t="array" ref="X21">INDEX(BIN!$B$1:$BO$375, $G$17+3, COLUMN()-COLUMN($I$20)+1)</f>
        <v>#N/A</v>
      </c>
      <c r="Y21" s="51" t="e" cm="1">
        <f t="array" ref="Y21">INDEX(BIN!$B$1:$BO$375, $G$17+3, COLUMN()-COLUMN($I$20)+1)</f>
        <v>#N/A</v>
      </c>
      <c r="Z21" s="51" t="e" cm="1">
        <f t="array" ref="Z21">INDEX(BIN!$B$1:$BO$375, $G$17+3, COLUMN()-COLUMN($I$20)+1)</f>
        <v>#N/A</v>
      </c>
      <c r="AA21" s="51" t="e" cm="1">
        <f t="array" ref="AA21">INDEX(BIN!$B$1:$BO$375, $G$17+3, COLUMN()-COLUMN($I$20)+1)</f>
        <v>#N/A</v>
      </c>
      <c r="AB21" s="51" t="e" cm="1">
        <f t="array" ref="AB21">INDEX(BIN!$B$1:$BO$375, $G$17+3, COLUMN()-COLUMN($I$20)+1)</f>
        <v>#N/A</v>
      </c>
      <c r="AC21" s="51" t="e" cm="1">
        <f t="array" ref="AC21">INDEX(BIN!$B$1:$BO$375, $G$17+3, COLUMN()-COLUMN($I$20)+1)</f>
        <v>#N/A</v>
      </c>
      <c r="AD21" s="51" t="e" cm="1">
        <f t="array" ref="AD21">INDEX(BIN!$B$1:$BO$375, $G$17+3, COLUMN()-COLUMN($I$20)+1)</f>
        <v>#N/A</v>
      </c>
      <c r="AE21" s="51" t="e" cm="1">
        <f t="array" ref="AE21">INDEX(BIN!$B$1:$BO$375, $G$17+3, COLUMN()-COLUMN($I$20)+1)</f>
        <v>#N/A</v>
      </c>
      <c r="AF21" s="51" t="e" cm="1">
        <f t="array" ref="AF21">INDEX(BIN!$B$1:$BO$375, $G$17+3, COLUMN()-COLUMN($I$20)+1)</f>
        <v>#N/A</v>
      </c>
      <c r="AG21" s="51" t="e" cm="1">
        <f t="array" ref="AG21">INDEX(BIN!$B$1:$BO$375, $G$17+3, COLUMN()-COLUMN($I$20)+1)</f>
        <v>#N/A</v>
      </c>
      <c r="AH21" s="51" t="e" cm="1">
        <f t="array" ref="AH21">INDEX(BIN!$B$1:$BO$375, $G$17+3, COLUMN()-COLUMN($I$20)+1)</f>
        <v>#N/A</v>
      </c>
      <c r="AI21" s="51" t="e" cm="1">
        <f t="array" ref="AI21">INDEX(BIN!$B$1:$BO$375, $G$17+3, COLUMN()-COLUMN($I$20)+1)</f>
        <v>#N/A</v>
      </c>
      <c r="AJ21" s="51" t="e" cm="1">
        <f t="array" ref="AJ21">INDEX(BIN!$B$1:$BO$375, $G$17+3, COLUMN()-COLUMN($I$20)+1)</f>
        <v>#N/A</v>
      </c>
      <c r="AK21" s="51" t="e" cm="1">
        <f t="array" ref="AK21">INDEX(BIN!$B$1:$BO$375, $G$17+3, COLUMN()-COLUMN($I$20)+1)</f>
        <v>#N/A</v>
      </c>
      <c r="AL21" s="51" t="e" cm="1">
        <f t="array" ref="AL21">INDEX(BIN!$B$1:$BO$375, $G$17+3, COLUMN()-COLUMN($I$20)+1)</f>
        <v>#N/A</v>
      </c>
      <c r="AM21" s="51" t="e" cm="1">
        <f t="array" ref="AM21">INDEX(BIN!$B$1:$BO$375, $G$17+3, COLUMN()-COLUMN($I$20)+1)</f>
        <v>#N/A</v>
      </c>
      <c r="AN21" s="51" t="e" cm="1">
        <f t="array" ref="AN21">INDEX(BIN!$B$1:$BO$375, $G$17+3, COLUMN()-COLUMN($I$20)+1)</f>
        <v>#N/A</v>
      </c>
      <c r="AO21" s="51" t="e" cm="1">
        <f t="array" ref="AO21">INDEX(BIN!$B$1:$BO$375, $G$17+3, COLUMN()-COLUMN($I$20)+1)</f>
        <v>#N/A</v>
      </c>
      <c r="AP21" s="51" t="e" cm="1">
        <f t="array" ref="AP21">INDEX(BIN!$B$1:$BO$375, $G$17+3, COLUMN()-COLUMN($I$20)+1)</f>
        <v>#N/A</v>
      </c>
      <c r="AQ21" s="51" t="e" cm="1">
        <f t="array" ref="AQ21">INDEX(BIN!$B$1:$BO$375, $G$17+3, COLUMN()-COLUMN($I$20)+1)</f>
        <v>#N/A</v>
      </c>
      <c r="AR21" s="51" t="e" cm="1">
        <f t="array" ref="AR21">INDEX(BIN!$B$1:$BO$375, $G$17+3, COLUMN()-COLUMN($I$20)+1)</f>
        <v>#N/A</v>
      </c>
      <c r="AS21" s="51" t="e" cm="1">
        <f t="array" ref="AS21">INDEX(BIN!$B$1:$BO$375, $G$17+3, COLUMN()-COLUMN($I$20)+1)</f>
        <v>#N/A</v>
      </c>
      <c r="AT21" s="51" t="e" cm="1">
        <f t="array" ref="AT21">INDEX(BIN!$B$1:$BO$375, $G$17+3, COLUMN()-COLUMN($I$20)+1)</f>
        <v>#N/A</v>
      </c>
      <c r="AU21" s="51" t="e" cm="1">
        <f t="array" ref="AU21">INDEX(BIN!$B$1:$BO$375, $G$17+3, COLUMN()-COLUMN($I$20)+1)</f>
        <v>#N/A</v>
      </c>
      <c r="AV21" s="51" t="e" cm="1">
        <f t="array" ref="AV21">INDEX(BIN!$B$1:$BO$375, $G$17+3, COLUMN()-COLUMN($I$20)+1)</f>
        <v>#N/A</v>
      </c>
      <c r="AW21" s="51" t="e" cm="1">
        <f t="array" ref="AW21">INDEX(BIN!$B$1:$BO$375, $G$17+3, COLUMN()-COLUMN($I$20)+1)</f>
        <v>#N/A</v>
      </c>
      <c r="AX21" s="51" t="e" cm="1">
        <f t="array" ref="AX21">INDEX(BIN!$B$1:$BO$375, $G$17+3, COLUMN()-COLUMN($I$20)+1)</f>
        <v>#N/A</v>
      </c>
      <c r="AY21" s="51" t="e" cm="1">
        <f t="array" ref="AY21">INDEX(BIN!$B$1:$BO$375, $G$17+3, COLUMN()-COLUMN($I$20)+1)</f>
        <v>#N/A</v>
      </c>
      <c r="AZ21" s="51" t="e" cm="1">
        <f t="array" ref="AZ21">INDEX(BIN!$B$1:$BO$375, $G$17+3, COLUMN()-COLUMN($I$20)+1)</f>
        <v>#N/A</v>
      </c>
      <c r="BA21" s="51" t="e" cm="1">
        <f t="array" ref="BA21">INDEX(BIN!$B$1:$BO$375, $G$17+3, COLUMN()-COLUMN($I$20)+1)</f>
        <v>#N/A</v>
      </c>
      <c r="BB21" s="51" t="e" cm="1">
        <f t="array" ref="BB21">INDEX(BIN!$B$1:$BO$375, $G$17+3, COLUMN()-COLUMN($I$20)+1)</f>
        <v>#N/A</v>
      </c>
      <c r="BC21" s="51" t="e" cm="1">
        <f t="array" ref="BC21">INDEX(BIN!$B$1:$BO$375, $G$17+3, COLUMN()-COLUMN($I$20)+1)</f>
        <v>#N/A</v>
      </c>
      <c r="BD21" s="51" t="e" cm="1">
        <f t="array" ref="BD21">INDEX(BIN!$B$1:$BO$375, $G$17+3, COLUMN()-COLUMN($I$20)+1)</f>
        <v>#N/A</v>
      </c>
      <c r="BE21" s="51" t="e" cm="1">
        <f t="array" ref="BE21">INDEX(BIN!$B$1:$BO$375, $G$17+3, COLUMN()-COLUMN($I$20)+1)</f>
        <v>#N/A</v>
      </c>
      <c r="BF21" s="51" t="e" cm="1">
        <f t="array" ref="BF21">INDEX(BIN!$B$1:$BO$375, $G$17+3, COLUMN()-COLUMN($I$20)+1)</f>
        <v>#N/A</v>
      </c>
      <c r="BG21" s="51" t="e" cm="1">
        <f t="array" ref="BG21">INDEX(BIN!$B$1:$BO$375, $G$17+3, COLUMN()-COLUMN($I$20)+1)</f>
        <v>#N/A</v>
      </c>
      <c r="BH21" s="51" t="e" cm="1">
        <f t="array" ref="BH21">INDEX(BIN!$B$1:$BO$375, $G$17+3, COLUMN()-COLUMN($I$20)+1)</f>
        <v>#N/A</v>
      </c>
      <c r="BI21" s="51" t="e" cm="1">
        <f t="array" ref="BI21">INDEX(BIN!$B$1:$BO$375, $G$17+3, COLUMN()-COLUMN($I$20)+1)</f>
        <v>#N/A</v>
      </c>
      <c r="BJ21" s="51" t="e" cm="1">
        <f t="array" ref="BJ21">INDEX(BIN!$B$1:$BO$375, $G$17+3, COLUMN()-COLUMN($I$20)+1)</f>
        <v>#N/A</v>
      </c>
      <c r="BK21" s="51" t="e" cm="1">
        <f t="array" ref="BK21">INDEX(BIN!$B$1:$BO$375, $G$17+3, COLUMN()-COLUMN($I$20)+1)</f>
        <v>#N/A</v>
      </c>
      <c r="BL21" s="51" t="e" cm="1">
        <f t="array" ref="BL21">INDEX(BIN!$B$1:$BO$375, $G$17+3, COLUMN()-COLUMN($I$20)+1)</f>
        <v>#N/A</v>
      </c>
      <c r="BM21" s="51" t="e" cm="1">
        <f t="array" ref="BM21">INDEX(BIN!$B$1:$BO$375, $G$17+3, COLUMN()-COLUMN($I$20)+1)</f>
        <v>#N/A</v>
      </c>
      <c r="BN21" s="51" t="e" cm="1">
        <f t="array" ref="BN21">INDEX(BIN!$B$1:$BO$375, $G$17+3, COLUMN()-COLUMN($I$20)+1)</f>
        <v>#N/A</v>
      </c>
      <c r="BO21" s="51" t="e" cm="1">
        <f t="array" ref="BO21">INDEX(BIN!$B$1:$BO$375, $G$17+3, COLUMN()-COLUMN($I$20)+1)</f>
        <v>#N/A</v>
      </c>
      <c r="BP21" s="51" t="e" cm="1">
        <f t="array" ref="BP21">INDEX(BIN!$B$1:$BO$375, $G$17+3, COLUMN()-COLUMN($I$20)+1)</f>
        <v>#N/A</v>
      </c>
      <c r="BQ21" s="51" t="e" cm="1">
        <f t="array" ref="BQ21">INDEX(BIN!$B$1:$BO$375, $G$17+3, COLUMN()-COLUMN($I$20)+1)</f>
        <v>#N/A</v>
      </c>
      <c r="BR21" s="51" t="e" cm="1">
        <f t="array" ref="BR21">INDEX(BIN!$B$1:$BO$375, $G$17+3, COLUMN()-COLUMN($I$20)+1)</f>
        <v>#N/A</v>
      </c>
      <c r="BS21" s="51" t="e" cm="1">
        <f t="array" ref="BS21">INDEX(BIN!$B$1:$BO$375, $G$17+3, COLUMN()-COLUMN($I$20)+1)</f>
        <v>#N/A</v>
      </c>
      <c r="BT21" s="51" t="e" cm="1">
        <f t="array" ref="BT21">INDEX(BIN!$B$1:$BO$375, $G$17+3, COLUMN()-COLUMN($I$20)+1)</f>
        <v>#N/A</v>
      </c>
      <c r="BU21" s="51" t="e" cm="1">
        <f t="array" ref="BU21">INDEX(BIN!$B$1:$BO$375, $G$17+3, COLUMN()-COLUMN($I$20)+1)</f>
        <v>#N/A</v>
      </c>
      <c r="BV21" s="51" t="e" cm="1">
        <f t="array" ref="BV21">INDEX(BIN!$B$1:$BO$375, $G$17+3, COLUMN()-COLUMN($I$20)+1)</f>
        <v>#N/A</v>
      </c>
    </row>
    <row r="22" spans="1:74">
      <c r="A22" s="214" t="s">
        <v>4807</v>
      </c>
      <c r="B22" s="29" t="s">
        <v>4584</v>
      </c>
      <c r="H22" s="153"/>
      <c r="I22" s="121" t="e">
        <f t="shared" ref="I22:BT22" ca="1" si="0">IF($H$4="A", I20, I21)</f>
        <v>#N/A</v>
      </c>
      <c r="J22" s="121" t="e">
        <f t="shared" ca="1" si="0"/>
        <v>#N/A</v>
      </c>
      <c r="K22" s="121" t="e">
        <f t="shared" ca="1" si="0"/>
        <v>#N/A</v>
      </c>
      <c r="L22" s="121" t="e">
        <f t="shared" ca="1" si="0"/>
        <v>#N/A</v>
      </c>
      <c r="M22" s="121" t="e">
        <f t="shared" ca="1" si="0"/>
        <v>#N/A</v>
      </c>
      <c r="N22" s="121" t="e">
        <f t="shared" ca="1" si="0"/>
        <v>#N/A</v>
      </c>
      <c r="O22" s="121" t="e">
        <f t="shared" ca="1" si="0"/>
        <v>#N/A</v>
      </c>
      <c r="P22" s="121" t="e">
        <f t="shared" ca="1" si="0"/>
        <v>#N/A</v>
      </c>
      <c r="Q22" s="121" t="e">
        <f t="shared" ca="1" si="0"/>
        <v>#N/A</v>
      </c>
      <c r="R22" s="121" t="e">
        <f t="shared" ca="1" si="0"/>
        <v>#N/A</v>
      </c>
      <c r="S22" s="121" t="e">
        <f t="shared" ca="1" si="0"/>
        <v>#N/A</v>
      </c>
      <c r="T22" s="121" t="e">
        <f t="shared" ca="1" si="0"/>
        <v>#N/A</v>
      </c>
      <c r="U22" s="121" t="e">
        <f t="shared" ca="1" si="0"/>
        <v>#N/A</v>
      </c>
      <c r="V22" s="121" t="e">
        <f t="shared" ca="1" si="0"/>
        <v>#N/A</v>
      </c>
      <c r="W22" s="121" t="e">
        <f t="shared" ca="1" si="0"/>
        <v>#N/A</v>
      </c>
      <c r="X22" s="121" t="e">
        <f t="shared" ca="1" si="0"/>
        <v>#N/A</v>
      </c>
      <c r="Y22" s="121" t="e">
        <f t="shared" ca="1" si="0"/>
        <v>#N/A</v>
      </c>
      <c r="Z22" s="121" t="e">
        <f t="shared" ca="1" si="0"/>
        <v>#N/A</v>
      </c>
      <c r="AA22" s="121" t="e">
        <f t="shared" ca="1" si="0"/>
        <v>#N/A</v>
      </c>
      <c r="AB22" s="121" t="e">
        <f t="shared" ca="1" si="0"/>
        <v>#N/A</v>
      </c>
      <c r="AC22" s="121" t="e">
        <f t="shared" ca="1" si="0"/>
        <v>#N/A</v>
      </c>
      <c r="AD22" s="121" t="e">
        <f t="shared" ca="1" si="0"/>
        <v>#N/A</v>
      </c>
      <c r="AE22" s="121" t="e">
        <f t="shared" ca="1" si="0"/>
        <v>#N/A</v>
      </c>
      <c r="AF22" s="121" t="e">
        <f t="shared" ca="1" si="0"/>
        <v>#N/A</v>
      </c>
      <c r="AG22" s="121" t="e">
        <f t="shared" ca="1" si="0"/>
        <v>#N/A</v>
      </c>
      <c r="AH22" s="121" t="e">
        <f t="shared" ca="1" si="0"/>
        <v>#N/A</v>
      </c>
      <c r="AI22" s="121" t="e">
        <f t="shared" ca="1" si="0"/>
        <v>#N/A</v>
      </c>
      <c r="AJ22" s="121" t="e">
        <f t="shared" ca="1" si="0"/>
        <v>#N/A</v>
      </c>
      <c r="AK22" s="121" t="e">
        <f t="shared" ca="1" si="0"/>
        <v>#N/A</v>
      </c>
      <c r="AL22" s="121" t="e">
        <f t="shared" ca="1" si="0"/>
        <v>#N/A</v>
      </c>
      <c r="AM22" s="121" t="e">
        <f t="shared" ca="1" si="0"/>
        <v>#N/A</v>
      </c>
      <c r="AN22" s="121" t="e">
        <f t="shared" ca="1" si="0"/>
        <v>#N/A</v>
      </c>
      <c r="AO22" s="121" t="e">
        <f t="shared" ca="1" si="0"/>
        <v>#N/A</v>
      </c>
      <c r="AP22" s="121" t="e">
        <f t="shared" ca="1" si="0"/>
        <v>#N/A</v>
      </c>
      <c r="AQ22" s="121" t="e">
        <f t="shared" ca="1" si="0"/>
        <v>#N/A</v>
      </c>
      <c r="AR22" s="121" t="e">
        <f t="shared" ca="1" si="0"/>
        <v>#N/A</v>
      </c>
      <c r="AS22" s="121" t="e">
        <f t="shared" ca="1" si="0"/>
        <v>#N/A</v>
      </c>
      <c r="AT22" s="121" t="e">
        <f t="shared" ca="1" si="0"/>
        <v>#N/A</v>
      </c>
      <c r="AU22" s="121" t="e">
        <f t="shared" ca="1" si="0"/>
        <v>#N/A</v>
      </c>
      <c r="AV22" s="121" t="e">
        <f t="shared" ca="1" si="0"/>
        <v>#N/A</v>
      </c>
      <c r="AW22" s="121" t="e">
        <f t="shared" ca="1" si="0"/>
        <v>#N/A</v>
      </c>
      <c r="AX22" s="121" t="e">
        <f t="shared" ca="1" si="0"/>
        <v>#N/A</v>
      </c>
      <c r="AY22" s="121" t="e">
        <f t="shared" ca="1" si="0"/>
        <v>#N/A</v>
      </c>
      <c r="AZ22" s="121" t="e">
        <f t="shared" ca="1" si="0"/>
        <v>#N/A</v>
      </c>
      <c r="BA22" s="121" t="e">
        <f t="shared" ca="1" si="0"/>
        <v>#N/A</v>
      </c>
      <c r="BB22" s="121" t="e">
        <f t="shared" ca="1" si="0"/>
        <v>#N/A</v>
      </c>
      <c r="BC22" s="121" t="e">
        <f t="shared" ca="1" si="0"/>
        <v>#N/A</v>
      </c>
      <c r="BD22" s="121" t="e">
        <f t="shared" ca="1" si="0"/>
        <v>#N/A</v>
      </c>
      <c r="BE22" s="121" t="e">
        <f t="shared" ca="1" si="0"/>
        <v>#N/A</v>
      </c>
      <c r="BF22" s="121" t="e">
        <f t="shared" ca="1" si="0"/>
        <v>#N/A</v>
      </c>
      <c r="BG22" s="121" t="e">
        <f t="shared" ca="1" si="0"/>
        <v>#N/A</v>
      </c>
      <c r="BH22" s="121" t="e">
        <f t="shared" ca="1" si="0"/>
        <v>#N/A</v>
      </c>
      <c r="BI22" s="121" t="e">
        <f t="shared" ca="1" si="0"/>
        <v>#N/A</v>
      </c>
      <c r="BJ22" s="121" t="e">
        <f t="shared" ca="1" si="0"/>
        <v>#N/A</v>
      </c>
      <c r="BK22" s="121" t="e">
        <f t="shared" ca="1" si="0"/>
        <v>#N/A</v>
      </c>
      <c r="BL22" s="121" t="e">
        <f t="shared" ca="1" si="0"/>
        <v>#N/A</v>
      </c>
      <c r="BM22" s="121" t="e">
        <f t="shared" ca="1" si="0"/>
        <v>#N/A</v>
      </c>
      <c r="BN22" s="121" t="e">
        <f t="shared" ca="1" si="0"/>
        <v>#N/A</v>
      </c>
      <c r="BO22" s="121" t="e">
        <f t="shared" ca="1" si="0"/>
        <v>#N/A</v>
      </c>
      <c r="BP22" s="121" t="e">
        <f t="shared" ca="1" si="0"/>
        <v>#N/A</v>
      </c>
      <c r="BQ22" s="121" t="e">
        <f t="shared" ca="1" si="0"/>
        <v>#N/A</v>
      </c>
      <c r="BR22" s="121" t="e">
        <f t="shared" ca="1" si="0"/>
        <v>#N/A</v>
      </c>
      <c r="BS22" s="121" t="e">
        <f t="shared" ca="1" si="0"/>
        <v>#N/A</v>
      </c>
      <c r="BT22" s="121" t="e">
        <f t="shared" ca="1" si="0"/>
        <v>#N/A</v>
      </c>
      <c r="BU22" s="121" t="e">
        <f t="shared" ref="BU22:BV22" ca="1" si="1">IF($H$4="A", BU20, BU21)</f>
        <v>#N/A</v>
      </c>
      <c r="BV22" s="121" t="e">
        <f t="shared" ca="1" si="1"/>
        <v>#N/A</v>
      </c>
    </row>
    <row r="23" spans="1:74">
      <c r="A23" s="214"/>
    </row>
    <row r="24" spans="1:74">
      <c r="A24" s="156" t="s">
        <v>4844</v>
      </c>
      <c r="B24" s="54"/>
    </row>
    <row r="25" spans="1:74">
      <c r="A25" s="214" t="s">
        <v>4821</v>
      </c>
      <c r="B25" s="29" t="s">
        <v>2</v>
      </c>
      <c r="G25" s="219" t="s">
        <v>4968</v>
      </c>
      <c r="H25" s="159" cm="1">
        <f t="array" aca="1" ref="H25" ca="1">INDIRECT("'"&amp;$B$1&amp;"'!"&amp;$G25)</f>
        <v>0</v>
      </c>
    </row>
    <row r="26" spans="1:74">
      <c r="A26" s="214" t="s">
        <v>4822</v>
      </c>
      <c r="B26" s="29" t="s">
        <v>4609</v>
      </c>
      <c r="H26" s="197" t="s">
        <v>3</v>
      </c>
      <c r="I26" s="215" t="s">
        <v>4964</v>
      </c>
    </row>
    <row r="27" spans="1:74">
      <c r="A27" s="214" t="s">
        <v>4789</v>
      </c>
      <c r="B27" s="29" t="s">
        <v>4589</v>
      </c>
      <c r="G27" s="219" t="s">
        <v>4965</v>
      </c>
      <c r="H27" s="159" cm="1">
        <f t="array" aca="1" ref="H27" ca="1">INDIRECT("'"&amp;$B$1&amp;"'!"&amp;$G27)</f>
        <v>0</v>
      </c>
      <c r="I27" s="142">
        <f ca="1">H27/24</f>
        <v>0</v>
      </c>
    </row>
    <row r="28" spans="1:74">
      <c r="A28" s="214" t="s">
        <v>4824</v>
      </c>
      <c r="B28" s="29" t="s">
        <v>3</v>
      </c>
      <c r="H28" s="197" t="s">
        <v>3</v>
      </c>
      <c r="I28" s="215" t="s">
        <v>4964</v>
      </c>
    </row>
    <row r="29" spans="1:74">
      <c r="A29" s="214" t="s">
        <v>4829</v>
      </c>
      <c r="B29" s="29" t="s">
        <v>4584</v>
      </c>
      <c r="H29" s="153"/>
      <c r="I29" s="122">
        <f t="shared" ref="I29:BT29" ca="1" si="2">IF($H$28="FIX", $H$8, $H$8)</f>
        <v>0</v>
      </c>
      <c r="J29" s="122">
        <f t="shared" ca="1" si="2"/>
        <v>0</v>
      </c>
      <c r="K29" s="122">
        <f t="shared" ca="1" si="2"/>
        <v>0</v>
      </c>
      <c r="L29" s="122">
        <f t="shared" ca="1" si="2"/>
        <v>0</v>
      </c>
      <c r="M29" s="122">
        <f t="shared" ca="1" si="2"/>
        <v>0</v>
      </c>
      <c r="N29" s="122">
        <f t="shared" ca="1" si="2"/>
        <v>0</v>
      </c>
      <c r="O29" s="122">
        <f t="shared" ca="1" si="2"/>
        <v>0</v>
      </c>
      <c r="P29" s="122">
        <f t="shared" ca="1" si="2"/>
        <v>0</v>
      </c>
      <c r="Q29" s="122">
        <f t="shared" ca="1" si="2"/>
        <v>0</v>
      </c>
      <c r="R29" s="122">
        <f t="shared" ca="1" si="2"/>
        <v>0</v>
      </c>
      <c r="S29" s="122">
        <f t="shared" ca="1" si="2"/>
        <v>0</v>
      </c>
      <c r="T29" s="122">
        <f t="shared" ca="1" si="2"/>
        <v>0</v>
      </c>
      <c r="U29" s="122">
        <f t="shared" ca="1" si="2"/>
        <v>0</v>
      </c>
      <c r="V29" s="122">
        <f t="shared" ca="1" si="2"/>
        <v>0</v>
      </c>
      <c r="W29" s="122">
        <f t="shared" ca="1" si="2"/>
        <v>0</v>
      </c>
      <c r="X29" s="122">
        <f t="shared" ca="1" si="2"/>
        <v>0</v>
      </c>
      <c r="Y29" s="122">
        <f t="shared" ca="1" si="2"/>
        <v>0</v>
      </c>
      <c r="Z29" s="122">
        <f t="shared" ca="1" si="2"/>
        <v>0</v>
      </c>
      <c r="AA29" s="122">
        <f t="shared" ca="1" si="2"/>
        <v>0</v>
      </c>
      <c r="AB29" s="122">
        <f t="shared" ca="1" si="2"/>
        <v>0</v>
      </c>
      <c r="AC29" s="122">
        <f t="shared" ca="1" si="2"/>
        <v>0</v>
      </c>
      <c r="AD29" s="122">
        <f t="shared" ca="1" si="2"/>
        <v>0</v>
      </c>
      <c r="AE29" s="122">
        <f t="shared" ca="1" si="2"/>
        <v>0</v>
      </c>
      <c r="AF29" s="122">
        <f t="shared" ca="1" si="2"/>
        <v>0</v>
      </c>
      <c r="AG29" s="122">
        <f t="shared" ca="1" si="2"/>
        <v>0</v>
      </c>
      <c r="AH29" s="122">
        <f t="shared" ca="1" si="2"/>
        <v>0</v>
      </c>
      <c r="AI29" s="122">
        <f t="shared" ca="1" si="2"/>
        <v>0</v>
      </c>
      <c r="AJ29" s="122">
        <f t="shared" ca="1" si="2"/>
        <v>0</v>
      </c>
      <c r="AK29" s="122">
        <f t="shared" ca="1" si="2"/>
        <v>0</v>
      </c>
      <c r="AL29" s="122">
        <f t="shared" ca="1" si="2"/>
        <v>0</v>
      </c>
      <c r="AM29" s="122">
        <f t="shared" ca="1" si="2"/>
        <v>0</v>
      </c>
      <c r="AN29" s="122">
        <f t="shared" ca="1" si="2"/>
        <v>0</v>
      </c>
      <c r="AO29" s="122">
        <f t="shared" ca="1" si="2"/>
        <v>0</v>
      </c>
      <c r="AP29" s="122">
        <f t="shared" ca="1" si="2"/>
        <v>0</v>
      </c>
      <c r="AQ29" s="122">
        <f t="shared" ca="1" si="2"/>
        <v>0</v>
      </c>
      <c r="AR29" s="122">
        <f t="shared" ca="1" si="2"/>
        <v>0</v>
      </c>
      <c r="AS29" s="122">
        <f t="shared" ca="1" si="2"/>
        <v>0</v>
      </c>
      <c r="AT29" s="122">
        <f t="shared" ca="1" si="2"/>
        <v>0</v>
      </c>
      <c r="AU29" s="122">
        <f t="shared" ca="1" si="2"/>
        <v>0</v>
      </c>
      <c r="AV29" s="122">
        <f t="shared" ca="1" si="2"/>
        <v>0</v>
      </c>
      <c r="AW29" s="122">
        <f t="shared" ca="1" si="2"/>
        <v>0</v>
      </c>
      <c r="AX29" s="122">
        <f t="shared" ca="1" si="2"/>
        <v>0</v>
      </c>
      <c r="AY29" s="122">
        <f t="shared" ca="1" si="2"/>
        <v>0</v>
      </c>
      <c r="AZ29" s="122">
        <f t="shared" ca="1" si="2"/>
        <v>0</v>
      </c>
      <c r="BA29" s="122">
        <f t="shared" ca="1" si="2"/>
        <v>0</v>
      </c>
      <c r="BB29" s="122">
        <f t="shared" ca="1" si="2"/>
        <v>0</v>
      </c>
      <c r="BC29" s="122">
        <f t="shared" ca="1" si="2"/>
        <v>0</v>
      </c>
      <c r="BD29" s="122">
        <f t="shared" ca="1" si="2"/>
        <v>0</v>
      </c>
      <c r="BE29" s="122">
        <f t="shared" ca="1" si="2"/>
        <v>0</v>
      </c>
      <c r="BF29" s="122">
        <f t="shared" ca="1" si="2"/>
        <v>0</v>
      </c>
      <c r="BG29" s="122">
        <f t="shared" ca="1" si="2"/>
        <v>0</v>
      </c>
      <c r="BH29" s="122">
        <f t="shared" ca="1" si="2"/>
        <v>0</v>
      </c>
      <c r="BI29" s="122">
        <f t="shared" ca="1" si="2"/>
        <v>0</v>
      </c>
      <c r="BJ29" s="122">
        <f t="shared" ca="1" si="2"/>
        <v>0</v>
      </c>
      <c r="BK29" s="122">
        <f t="shared" ca="1" si="2"/>
        <v>0</v>
      </c>
      <c r="BL29" s="122">
        <f t="shared" ca="1" si="2"/>
        <v>0</v>
      </c>
      <c r="BM29" s="122">
        <f t="shared" ca="1" si="2"/>
        <v>0</v>
      </c>
      <c r="BN29" s="122">
        <f t="shared" ca="1" si="2"/>
        <v>0</v>
      </c>
      <c r="BO29" s="122">
        <f t="shared" ca="1" si="2"/>
        <v>0</v>
      </c>
      <c r="BP29" s="122">
        <f t="shared" ca="1" si="2"/>
        <v>0</v>
      </c>
      <c r="BQ29" s="122">
        <f t="shared" ca="1" si="2"/>
        <v>0</v>
      </c>
      <c r="BR29" s="122">
        <f t="shared" ca="1" si="2"/>
        <v>0</v>
      </c>
      <c r="BS29" s="122">
        <f t="shared" ca="1" si="2"/>
        <v>0</v>
      </c>
      <c r="BT29" s="122">
        <f t="shared" ca="1" si="2"/>
        <v>0</v>
      </c>
      <c r="BU29" s="122">
        <f t="shared" ref="BU29:BV29" ca="1" si="3">IF($H$28="FIX", $H$8, $H$8)</f>
        <v>0</v>
      </c>
      <c r="BV29" s="122">
        <f t="shared" ca="1" si="3"/>
        <v>0</v>
      </c>
    </row>
    <row r="30" spans="1:74">
      <c r="A30" s="156" t="s">
        <v>4832</v>
      </c>
      <c r="B30" s="70"/>
    </row>
    <row r="31" spans="1:74">
      <c r="A31" s="214" t="s">
        <v>4849</v>
      </c>
      <c r="B31" s="29" t="s">
        <v>2</v>
      </c>
      <c r="G31" s="219" t="s">
        <v>4967</v>
      </c>
      <c r="H31" s="159" cm="1">
        <f t="array" aca="1" ref="H31" ca="1">INDIRECT("'"&amp;$B$1&amp;"'!"&amp;$G31)</f>
        <v>0</v>
      </c>
    </row>
    <row r="32" spans="1:74">
      <c r="A32" s="214" t="s">
        <v>4833</v>
      </c>
      <c r="B32" s="29" t="s">
        <v>2</v>
      </c>
      <c r="H32" s="153"/>
      <c r="I32" s="122">
        <f t="shared" ref="I32:BT32" ca="1" si="4">$H$31</f>
        <v>0</v>
      </c>
      <c r="J32" s="122">
        <f t="shared" ca="1" si="4"/>
        <v>0</v>
      </c>
      <c r="K32" s="122">
        <f t="shared" ca="1" si="4"/>
        <v>0</v>
      </c>
      <c r="L32" s="122">
        <f t="shared" ca="1" si="4"/>
        <v>0</v>
      </c>
      <c r="M32" s="122">
        <f t="shared" ca="1" si="4"/>
        <v>0</v>
      </c>
      <c r="N32" s="122">
        <f t="shared" ca="1" si="4"/>
        <v>0</v>
      </c>
      <c r="O32" s="122">
        <f t="shared" ca="1" si="4"/>
        <v>0</v>
      </c>
      <c r="P32" s="122">
        <f t="shared" ca="1" si="4"/>
        <v>0</v>
      </c>
      <c r="Q32" s="122">
        <f t="shared" ca="1" si="4"/>
        <v>0</v>
      </c>
      <c r="R32" s="122">
        <f t="shared" ca="1" si="4"/>
        <v>0</v>
      </c>
      <c r="S32" s="122">
        <f t="shared" ca="1" si="4"/>
        <v>0</v>
      </c>
      <c r="T32" s="122">
        <f t="shared" ca="1" si="4"/>
        <v>0</v>
      </c>
      <c r="U32" s="122">
        <f t="shared" ca="1" si="4"/>
        <v>0</v>
      </c>
      <c r="V32" s="122">
        <f t="shared" ca="1" si="4"/>
        <v>0</v>
      </c>
      <c r="W32" s="122">
        <f t="shared" ca="1" si="4"/>
        <v>0</v>
      </c>
      <c r="X32" s="122">
        <f t="shared" ca="1" si="4"/>
        <v>0</v>
      </c>
      <c r="Y32" s="122">
        <f t="shared" ca="1" si="4"/>
        <v>0</v>
      </c>
      <c r="Z32" s="122">
        <f t="shared" ca="1" si="4"/>
        <v>0</v>
      </c>
      <c r="AA32" s="122">
        <f t="shared" ca="1" si="4"/>
        <v>0</v>
      </c>
      <c r="AB32" s="122">
        <f t="shared" ca="1" si="4"/>
        <v>0</v>
      </c>
      <c r="AC32" s="122">
        <f t="shared" ca="1" si="4"/>
        <v>0</v>
      </c>
      <c r="AD32" s="122">
        <f t="shared" ca="1" si="4"/>
        <v>0</v>
      </c>
      <c r="AE32" s="122">
        <f t="shared" ca="1" si="4"/>
        <v>0</v>
      </c>
      <c r="AF32" s="122">
        <f t="shared" ca="1" si="4"/>
        <v>0</v>
      </c>
      <c r="AG32" s="122">
        <f t="shared" ca="1" si="4"/>
        <v>0</v>
      </c>
      <c r="AH32" s="122">
        <f t="shared" ca="1" si="4"/>
        <v>0</v>
      </c>
      <c r="AI32" s="122">
        <f t="shared" ca="1" si="4"/>
        <v>0</v>
      </c>
      <c r="AJ32" s="122">
        <f t="shared" ca="1" si="4"/>
        <v>0</v>
      </c>
      <c r="AK32" s="122">
        <f t="shared" ca="1" si="4"/>
        <v>0</v>
      </c>
      <c r="AL32" s="122">
        <f t="shared" ca="1" si="4"/>
        <v>0</v>
      </c>
      <c r="AM32" s="122">
        <f t="shared" ca="1" si="4"/>
        <v>0</v>
      </c>
      <c r="AN32" s="122">
        <f t="shared" ca="1" si="4"/>
        <v>0</v>
      </c>
      <c r="AO32" s="122">
        <f t="shared" ca="1" si="4"/>
        <v>0</v>
      </c>
      <c r="AP32" s="122">
        <f t="shared" ca="1" si="4"/>
        <v>0</v>
      </c>
      <c r="AQ32" s="122">
        <f t="shared" ca="1" si="4"/>
        <v>0</v>
      </c>
      <c r="AR32" s="122">
        <f t="shared" ca="1" si="4"/>
        <v>0</v>
      </c>
      <c r="AS32" s="122">
        <f t="shared" ca="1" si="4"/>
        <v>0</v>
      </c>
      <c r="AT32" s="122">
        <f t="shared" ca="1" si="4"/>
        <v>0</v>
      </c>
      <c r="AU32" s="122">
        <f t="shared" ca="1" si="4"/>
        <v>0</v>
      </c>
      <c r="AV32" s="122">
        <f t="shared" ca="1" si="4"/>
        <v>0</v>
      </c>
      <c r="AW32" s="122">
        <f t="shared" ca="1" si="4"/>
        <v>0</v>
      </c>
      <c r="AX32" s="122">
        <f t="shared" ca="1" si="4"/>
        <v>0</v>
      </c>
      <c r="AY32" s="122">
        <f t="shared" ca="1" si="4"/>
        <v>0</v>
      </c>
      <c r="AZ32" s="122">
        <f t="shared" ca="1" si="4"/>
        <v>0</v>
      </c>
      <c r="BA32" s="122">
        <f t="shared" ca="1" si="4"/>
        <v>0</v>
      </c>
      <c r="BB32" s="122">
        <f t="shared" ca="1" si="4"/>
        <v>0</v>
      </c>
      <c r="BC32" s="122">
        <f t="shared" ca="1" si="4"/>
        <v>0</v>
      </c>
      <c r="BD32" s="122">
        <f t="shared" ca="1" si="4"/>
        <v>0</v>
      </c>
      <c r="BE32" s="122">
        <f t="shared" ca="1" si="4"/>
        <v>0</v>
      </c>
      <c r="BF32" s="122">
        <f t="shared" ca="1" si="4"/>
        <v>0</v>
      </c>
      <c r="BG32" s="122">
        <f t="shared" ca="1" si="4"/>
        <v>0</v>
      </c>
      <c r="BH32" s="122">
        <f t="shared" ca="1" si="4"/>
        <v>0</v>
      </c>
      <c r="BI32" s="122">
        <f t="shared" ca="1" si="4"/>
        <v>0</v>
      </c>
      <c r="BJ32" s="122">
        <f t="shared" ca="1" si="4"/>
        <v>0</v>
      </c>
      <c r="BK32" s="122">
        <f t="shared" ca="1" si="4"/>
        <v>0</v>
      </c>
      <c r="BL32" s="122">
        <f t="shared" ca="1" si="4"/>
        <v>0</v>
      </c>
      <c r="BM32" s="122">
        <f t="shared" ca="1" si="4"/>
        <v>0</v>
      </c>
      <c r="BN32" s="122">
        <f t="shared" ca="1" si="4"/>
        <v>0</v>
      </c>
      <c r="BO32" s="122">
        <f t="shared" ca="1" si="4"/>
        <v>0</v>
      </c>
      <c r="BP32" s="122">
        <f t="shared" ca="1" si="4"/>
        <v>0</v>
      </c>
      <c r="BQ32" s="122">
        <f t="shared" ca="1" si="4"/>
        <v>0</v>
      </c>
      <c r="BR32" s="122">
        <f t="shared" ca="1" si="4"/>
        <v>0</v>
      </c>
      <c r="BS32" s="122">
        <f t="shared" ca="1" si="4"/>
        <v>0</v>
      </c>
      <c r="BT32" s="122">
        <f t="shared" ca="1" si="4"/>
        <v>0</v>
      </c>
      <c r="BU32" s="122">
        <f t="shared" ref="BU32:BV32" ca="1" si="5">$H$31</f>
        <v>0</v>
      </c>
      <c r="BV32" s="122">
        <f t="shared" ca="1" si="5"/>
        <v>0</v>
      </c>
    </row>
    <row r="33" spans="1:74">
      <c r="A33" s="214" t="s">
        <v>4836</v>
      </c>
      <c r="B33" s="29" t="s">
        <v>4589</v>
      </c>
      <c r="H33" s="153"/>
      <c r="I33" s="125">
        <f ca="1">$I$27</f>
        <v>0</v>
      </c>
      <c r="J33" s="125">
        <f ca="1">I33</f>
        <v>0</v>
      </c>
      <c r="K33" s="125">
        <f t="shared" ref="K33:BV33" ca="1" si="6">J33</f>
        <v>0</v>
      </c>
      <c r="L33" s="125">
        <f t="shared" ca="1" si="6"/>
        <v>0</v>
      </c>
      <c r="M33" s="125">
        <f t="shared" ca="1" si="6"/>
        <v>0</v>
      </c>
      <c r="N33" s="125">
        <f t="shared" ca="1" si="6"/>
        <v>0</v>
      </c>
      <c r="O33" s="125">
        <f t="shared" ca="1" si="6"/>
        <v>0</v>
      </c>
      <c r="P33" s="125">
        <f t="shared" ca="1" si="6"/>
        <v>0</v>
      </c>
      <c r="Q33" s="125">
        <f t="shared" ca="1" si="6"/>
        <v>0</v>
      </c>
      <c r="R33" s="125">
        <f t="shared" ca="1" si="6"/>
        <v>0</v>
      </c>
      <c r="S33" s="125">
        <f t="shared" ca="1" si="6"/>
        <v>0</v>
      </c>
      <c r="T33" s="125">
        <f t="shared" ca="1" si="6"/>
        <v>0</v>
      </c>
      <c r="U33" s="125">
        <f t="shared" ca="1" si="6"/>
        <v>0</v>
      </c>
      <c r="V33" s="125">
        <f t="shared" ca="1" si="6"/>
        <v>0</v>
      </c>
      <c r="W33" s="125">
        <f t="shared" ca="1" si="6"/>
        <v>0</v>
      </c>
      <c r="X33" s="125">
        <f t="shared" ca="1" si="6"/>
        <v>0</v>
      </c>
      <c r="Y33" s="125">
        <f t="shared" ca="1" si="6"/>
        <v>0</v>
      </c>
      <c r="Z33" s="125">
        <f t="shared" ca="1" si="6"/>
        <v>0</v>
      </c>
      <c r="AA33" s="125">
        <f t="shared" ca="1" si="6"/>
        <v>0</v>
      </c>
      <c r="AB33" s="125">
        <f t="shared" ca="1" si="6"/>
        <v>0</v>
      </c>
      <c r="AC33" s="125">
        <f t="shared" ca="1" si="6"/>
        <v>0</v>
      </c>
      <c r="AD33" s="125">
        <f t="shared" ca="1" si="6"/>
        <v>0</v>
      </c>
      <c r="AE33" s="125">
        <f t="shared" ca="1" si="6"/>
        <v>0</v>
      </c>
      <c r="AF33" s="125">
        <f t="shared" ca="1" si="6"/>
        <v>0</v>
      </c>
      <c r="AG33" s="125">
        <f t="shared" ca="1" si="6"/>
        <v>0</v>
      </c>
      <c r="AH33" s="125">
        <f t="shared" ca="1" si="6"/>
        <v>0</v>
      </c>
      <c r="AI33" s="125">
        <f t="shared" ca="1" si="6"/>
        <v>0</v>
      </c>
      <c r="AJ33" s="125">
        <f t="shared" ca="1" si="6"/>
        <v>0</v>
      </c>
      <c r="AK33" s="125">
        <f t="shared" ca="1" si="6"/>
        <v>0</v>
      </c>
      <c r="AL33" s="125">
        <f t="shared" ca="1" si="6"/>
        <v>0</v>
      </c>
      <c r="AM33" s="125">
        <f t="shared" ca="1" si="6"/>
        <v>0</v>
      </c>
      <c r="AN33" s="125">
        <f t="shared" ca="1" si="6"/>
        <v>0</v>
      </c>
      <c r="AO33" s="125">
        <f t="shared" ca="1" si="6"/>
        <v>0</v>
      </c>
      <c r="AP33" s="125">
        <f t="shared" ca="1" si="6"/>
        <v>0</v>
      </c>
      <c r="AQ33" s="125">
        <f t="shared" ca="1" si="6"/>
        <v>0</v>
      </c>
      <c r="AR33" s="125">
        <f t="shared" ca="1" si="6"/>
        <v>0</v>
      </c>
      <c r="AS33" s="125">
        <f t="shared" ca="1" si="6"/>
        <v>0</v>
      </c>
      <c r="AT33" s="125">
        <f t="shared" ca="1" si="6"/>
        <v>0</v>
      </c>
      <c r="AU33" s="125">
        <f t="shared" ca="1" si="6"/>
        <v>0</v>
      </c>
      <c r="AV33" s="125">
        <f t="shared" ca="1" si="6"/>
        <v>0</v>
      </c>
      <c r="AW33" s="125">
        <f t="shared" ca="1" si="6"/>
        <v>0</v>
      </c>
      <c r="AX33" s="125">
        <f t="shared" ca="1" si="6"/>
        <v>0</v>
      </c>
      <c r="AY33" s="125">
        <f t="shared" ca="1" si="6"/>
        <v>0</v>
      </c>
      <c r="AZ33" s="125">
        <f t="shared" ca="1" si="6"/>
        <v>0</v>
      </c>
      <c r="BA33" s="125">
        <f t="shared" ca="1" si="6"/>
        <v>0</v>
      </c>
      <c r="BB33" s="125">
        <f t="shared" ca="1" si="6"/>
        <v>0</v>
      </c>
      <c r="BC33" s="125">
        <f t="shared" ca="1" si="6"/>
        <v>0</v>
      </c>
      <c r="BD33" s="125">
        <f t="shared" ca="1" si="6"/>
        <v>0</v>
      </c>
      <c r="BE33" s="125">
        <f t="shared" ca="1" si="6"/>
        <v>0</v>
      </c>
      <c r="BF33" s="125">
        <f t="shared" ca="1" si="6"/>
        <v>0</v>
      </c>
      <c r="BG33" s="125">
        <f t="shared" ca="1" si="6"/>
        <v>0</v>
      </c>
      <c r="BH33" s="125">
        <f t="shared" ca="1" si="6"/>
        <v>0</v>
      </c>
      <c r="BI33" s="125">
        <f t="shared" ca="1" si="6"/>
        <v>0</v>
      </c>
      <c r="BJ33" s="125">
        <f t="shared" ca="1" si="6"/>
        <v>0</v>
      </c>
      <c r="BK33" s="125">
        <f t="shared" ca="1" si="6"/>
        <v>0</v>
      </c>
      <c r="BL33" s="125">
        <f t="shared" ca="1" si="6"/>
        <v>0</v>
      </c>
      <c r="BM33" s="125">
        <f t="shared" ca="1" si="6"/>
        <v>0</v>
      </c>
      <c r="BN33" s="125">
        <f t="shared" ca="1" si="6"/>
        <v>0</v>
      </c>
      <c r="BO33" s="125">
        <f t="shared" ca="1" si="6"/>
        <v>0</v>
      </c>
      <c r="BP33" s="125">
        <f t="shared" ca="1" si="6"/>
        <v>0</v>
      </c>
      <c r="BQ33" s="125">
        <f t="shared" ca="1" si="6"/>
        <v>0</v>
      </c>
      <c r="BR33" s="125">
        <f t="shared" ca="1" si="6"/>
        <v>0</v>
      </c>
      <c r="BS33" s="125">
        <f t="shared" ca="1" si="6"/>
        <v>0</v>
      </c>
      <c r="BT33" s="125">
        <f t="shared" ca="1" si="6"/>
        <v>0</v>
      </c>
      <c r="BU33" s="125">
        <f t="shared" ca="1" si="6"/>
        <v>0</v>
      </c>
      <c r="BV33" s="125">
        <f t="shared" ca="1" si="6"/>
        <v>0</v>
      </c>
    </row>
    <row r="34" spans="1:74">
      <c r="A34" s="214" t="s">
        <v>4837</v>
      </c>
      <c r="B34" s="29" t="s">
        <v>4759</v>
      </c>
      <c r="H34" s="153"/>
      <c r="I34" s="129" t="e">
        <f t="shared" ref="I34:BT34" ca="1" si="7">I32 * I$19 * I$33</f>
        <v>#N/A</v>
      </c>
      <c r="J34" s="129" t="e">
        <f t="shared" ca="1" si="7"/>
        <v>#N/A</v>
      </c>
      <c r="K34" s="129" t="e">
        <f t="shared" ca="1" si="7"/>
        <v>#N/A</v>
      </c>
      <c r="L34" s="129" t="e">
        <f t="shared" ca="1" si="7"/>
        <v>#N/A</v>
      </c>
      <c r="M34" s="129" t="e">
        <f t="shared" ca="1" si="7"/>
        <v>#N/A</v>
      </c>
      <c r="N34" s="129" t="e">
        <f t="shared" ca="1" si="7"/>
        <v>#N/A</v>
      </c>
      <c r="O34" s="129" t="e">
        <f t="shared" ca="1" si="7"/>
        <v>#N/A</v>
      </c>
      <c r="P34" s="129" t="e">
        <f t="shared" ca="1" si="7"/>
        <v>#N/A</v>
      </c>
      <c r="Q34" s="129" t="e">
        <f t="shared" ca="1" si="7"/>
        <v>#N/A</v>
      </c>
      <c r="R34" s="129" t="e">
        <f t="shared" ca="1" si="7"/>
        <v>#N/A</v>
      </c>
      <c r="S34" s="129" t="e">
        <f t="shared" ca="1" si="7"/>
        <v>#N/A</v>
      </c>
      <c r="T34" s="129" t="e">
        <f t="shared" ca="1" si="7"/>
        <v>#N/A</v>
      </c>
      <c r="U34" s="129" t="e">
        <f t="shared" ca="1" si="7"/>
        <v>#N/A</v>
      </c>
      <c r="V34" s="129" t="e">
        <f t="shared" ca="1" si="7"/>
        <v>#N/A</v>
      </c>
      <c r="W34" s="129" t="e">
        <f t="shared" ca="1" si="7"/>
        <v>#N/A</v>
      </c>
      <c r="X34" s="129" t="e">
        <f t="shared" ca="1" si="7"/>
        <v>#N/A</v>
      </c>
      <c r="Y34" s="129" t="e">
        <f t="shared" ca="1" si="7"/>
        <v>#N/A</v>
      </c>
      <c r="Z34" s="129" t="e">
        <f t="shared" ca="1" si="7"/>
        <v>#N/A</v>
      </c>
      <c r="AA34" s="129" t="e">
        <f t="shared" ca="1" si="7"/>
        <v>#N/A</v>
      </c>
      <c r="AB34" s="129" t="e">
        <f t="shared" ca="1" si="7"/>
        <v>#N/A</v>
      </c>
      <c r="AC34" s="129" t="e">
        <f t="shared" ca="1" si="7"/>
        <v>#N/A</v>
      </c>
      <c r="AD34" s="129" t="e">
        <f t="shared" ca="1" si="7"/>
        <v>#N/A</v>
      </c>
      <c r="AE34" s="129" t="e">
        <f t="shared" ca="1" si="7"/>
        <v>#N/A</v>
      </c>
      <c r="AF34" s="129" t="e">
        <f t="shared" ca="1" si="7"/>
        <v>#N/A</v>
      </c>
      <c r="AG34" s="129" t="e">
        <f t="shared" ca="1" si="7"/>
        <v>#N/A</v>
      </c>
      <c r="AH34" s="129" t="e">
        <f t="shared" ca="1" si="7"/>
        <v>#N/A</v>
      </c>
      <c r="AI34" s="129" t="e">
        <f t="shared" ca="1" si="7"/>
        <v>#N/A</v>
      </c>
      <c r="AJ34" s="129" t="e">
        <f t="shared" ca="1" si="7"/>
        <v>#N/A</v>
      </c>
      <c r="AK34" s="129" t="e">
        <f t="shared" ca="1" si="7"/>
        <v>#N/A</v>
      </c>
      <c r="AL34" s="129" t="e">
        <f t="shared" ca="1" si="7"/>
        <v>#N/A</v>
      </c>
      <c r="AM34" s="129" t="e">
        <f t="shared" ca="1" si="7"/>
        <v>#N/A</v>
      </c>
      <c r="AN34" s="129" t="e">
        <f t="shared" ca="1" si="7"/>
        <v>#N/A</v>
      </c>
      <c r="AO34" s="129" t="e">
        <f t="shared" ca="1" si="7"/>
        <v>#N/A</v>
      </c>
      <c r="AP34" s="129" t="e">
        <f t="shared" ca="1" si="7"/>
        <v>#N/A</v>
      </c>
      <c r="AQ34" s="129" t="e">
        <f t="shared" ca="1" si="7"/>
        <v>#N/A</v>
      </c>
      <c r="AR34" s="129" t="e">
        <f t="shared" ca="1" si="7"/>
        <v>#N/A</v>
      </c>
      <c r="AS34" s="129" t="e">
        <f t="shared" ca="1" si="7"/>
        <v>#N/A</v>
      </c>
      <c r="AT34" s="129" t="e">
        <f t="shared" ca="1" si="7"/>
        <v>#N/A</v>
      </c>
      <c r="AU34" s="129" t="e">
        <f t="shared" ca="1" si="7"/>
        <v>#N/A</v>
      </c>
      <c r="AV34" s="129" t="e">
        <f t="shared" ca="1" si="7"/>
        <v>#N/A</v>
      </c>
      <c r="AW34" s="129" t="e">
        <f t="shared" ca="1" si="7"/>
        <v>#N/A</v>
      </c>
      <c r="AX34" s="129" t="e">
        <f t="shared" ca="1" si="7"/>
        <v>#N/A</v>
      </c>
      <c r="AY34" s="129" t="e">
        <f t="shared" ca="1" si="7"/>
        <v>#N/A</v>
      </c>
      <c r="AZ34" s="129" t="e">
        <f t="shared" ca="1" si="7"/>
        <v>#N/A</v>
      </c>
      <c r="BA34" s="129" t="e">
        <f t="shared" ca="1" si="7"/>
        <v>#N/A</v>
      </c>
      <c r="BB34" s="129" t="e">
        <f t="shared" ca="1" si="7"/>
        <v>#N/A</v>
      </c>
      <c r="BC34" s="129" t="e">
        <f t="shared" ca="1" si="7"/>
        <v>#N/A</v>
      </c>
      <c r="BD34" s="129" t="e">
        <f t="shared" ca="1" si="7"/>
        <v>#N/A</v>
      </c>
      <c r="BE34" s="129" t="e">
        <f t="shared" ca="1" si="7"/>
        <v>#N/A</v>
      </c>
      <c r="BF34" s="129" t="e">
        <f t="shared" ca="1" si="7"/>
        <v>#N/A</v>
      </c>
      <c r="BG34" s="129" t="e">
        <f t="shared" ca="1" si="7"/>
        <v>#N/A</v>
      </c>
      <c r="BH34" s="129" t="e">
        <f t="shared" ca="1" si="7"/>
        <v>#N/A</v>
      </c>
      <c r="BI34" s="129" t="e">
        <f t="shared" ca="1" si="7"/>
        <v>#N/A</v>
      </c>
      <c r="BJ34" s="129" t="e">
        <f t="shared" ca="1" si="7"/>
        <v>#N/A</v>
      </c>
      <c r="BK34" s="129" t="e">
        <f t="shared" ca="1" si="7"/>
        <v>#N/A</v>
      </c>
      <c r="BL34" s="129" t="e">
        <f t="shared" ca="1" si="7"/>
        <v>#N/A</v>
      </c>
      <c r="BM34" s="129" t="e">
        <f t="shared" ca="1" si="7"/>
        <v>#N/A</v>
      </c>
      <c r="BN34" s="129" t="e">
        <f t="shared" ca="1" si="7"/>
        <v>#N/A</v>
      </c>
      <c r="BO34" s="129" t="e">
        <f t="shared" ca="1" si="7"/>
        <v>#N/A</v>
      </c>
      <c r="BP34" s="129" t="e">
        <f t="shared" ca="1" si="7"/>
        <v>#N/A</v>
      </c>
      <c r="BQ34" s="129" t="e">
        <f t="shared" ca="1" si="7"/>
        <v>#N/A</v>
      </c>
      <c r="BR34" s="129" t="e">
        <f t="shared" ca="1" si="7"/>
        <v>#N/A</v>
      </c>
      <c r="BS34" s="129" t="e">
        <f t="shared" ca="1" si="7"/>
        <v>#N/A</v>
      </c>
      <c r="BT34" s="129" t="e">
        <f t="shared" ca="1" si="7"/>
        <v>#N/A</v>
      </c>
      <c r="BU34" s="129" t="e">
        <f t="shared" ref="BU34:BV34" ca="1" si="8">BU32 * BU$19 * BU$33</f>
        <v>#N/A</v>
      </c>
      <c r="BV34" s="129" t="e">
        <f t="shared" ca="1" si="8"/>
        <v>#N/A</v>
      </c>
    </row>
    <row r="35" spans="1:74">
      <c r="A35" s="214" t="s">
        <v>4948</v>
      </c>
      <c r="B35" s="29" t="s">
        <v>4609</v>
      </c>
      <c r="H35" s="199" t="e">
        <f ca="1">SUM(I34:BV34)/1000</f>
        <v>#N/A</v>
      </c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</row>
    <row r="36" spans="1:74">
      <c r="A36" s="156" t="s">
        <v>4830</v>
      </c>
      <c r="B36" s="70"/>
    </row>
    <row r="37" spans="1:74">
      <c r="A37" s="214" t="s">
        <v>4827</v>
      </c>
      <c r="B37" s="29" t="s">
        <v>4584</v>
      </c>
      <c r="G37" s="219" t="s">
        <v>4966</v>
      </c>
      <c r="H37" s="252" cm="1">
        <f t="array" aca="1" ref="H37" ca="1">IF(INDIRECT("'"&amp;$B$1&amp;"'!"&amp;$G37)=1, 19, 5)</f>
        <v>5</v>
      </c>
    </row>
    <row r="38" spans="1:74">
      <c r="A38" s="214" t="s">
        <v>4828</v>
      </c>
      <c r="B38" s="29" t="s">
        <v>4584</v>
      </c>
      <c r="H38" s="134">
        <v>0</v>
      </c>
    </row>
    <row r="39" spans="1:74">
      <c r="A39" s="214" t="s">
        <v>4949</v>
      </c>
      <c r="B39" s="29" t="s">
        <v>2</v>
      </c>
      <c r="H39" s="195">
        <f ca="1">H25-H31</f>
        <v>0</v>
      </c>
    </row>
    <row r="40" spans="1:74">
      <c r="A40" s="214" t="s">
        <v>4950</v>
      </c>
      <c r="B40" s="29" t="s">
        <v>3</v>
      </c>
      <c r="H40" s="153"/>
      <c r="I40" s="139">
        <f t="shared" ref="I40:BT40" ca="1" si="9">MAX(0, (I$20 + $H$38 - $H$37) / ($H$7 - $H$37))</f>
        <v>0</v>
      </c>
      <c r="J40" s="139">
        <f t="shared" ca="1" si="9"/>
        <v>0</v>
      </c>
      <c r="K40" s="139">
        <f t="shared" ca="1" si="9"/>
        <v>0</v>
      </c>
      <c r="L40" s="139">
        <f t="shared" ca="1" si="9"/>
        <v>0</v>
      </c>
      <c r="M40" s="139">
        <f t="shared" ca="1" si="9"/>
        <v>0</v>
      </c>
      <c r="N40" s="139">
        <f t="shared" ca="1" si="9"/>
        <v>0</v>
      </c>
      <c r="O40" s="139">
        <f t="shared" ca="1" si="9"/>
        <v>0</v>
      </c>
      <c r="P40" s="139">
        <f t="shared" ca="1" si="9"/>
        <v>0</v>
      </c>
      <c r="Q40" s="139">
        <f t="shared" ca="1" si="9"/>
        <v>0</v>
      </c>
      <c r="R40" s="139">
        <f t="shared" ca="1" si="9"/>
        <v>0</v>
      </c>
      <c r="S40" s="139">
        <f t="shared" ca="1" si="9"/>
        <v>0</v>
      </c>
      <c r="T40" s="139">
        <f t="shared" ca="1" si="9"/>
        <v>0</v>
      </c>
      <c r="U40" s="139">
        <f t="shared" ca="1" si="9"/>
        <v>0</v>
      </c>
      <c r="V40" s="139">
        <f t="shared" ca="1" si="9"/>
        <v>0</v>
      </c>
      <c r="W40" s="139">
        <f t="shared" ca="1" si="9"/>
        <v>0</v>
      </c>
      <c r="X40" s="139">
        <f t="shared" ca="1" si="9"/>
        <v>0</v>
      </c>
      <c r="Y40" s="139">
        <f t="shared" ca="1" si="9"/>
        <v>0</v>
      </c>
      <c r="Z40" s="139">
        <f t="shared" ca="1" si="9"/>
        <v>0</v>
      </c>
      <c r="AA40" s="139">
        <f t="shared" ca="1" si="9"/>
        <v>0</v>
      </c>
      <c r="AB40" s="139">
        <f t="shared" ca="1" si="9"/>
        <v>0</v>
      </c>
      <c r="AC40" s="139">
        <f t="shared" ca="1" si="9"/>
        <v>0</v>
      </c>
      <c r="AD40" s="139">
        <f t="shared" ca="1" si="9"/>
        <v>0</v>
      </c>
      <c r="AE40" s="139">
        <f t="shared" ca="1" si="9"/>
        <v>0</v>
      </c>
      <c r="AF40" s="139">
        <f t="shared" ca="1" si="9"/>
        <v>0</v>
      </c>
      <c r="AG40" s="139">
        <f t="shared" ca="1" si="9"/>
        <v>0</v>
      </c>
      <c r="AH40" s="139">
        <f t="shared" ca="1" si="9"/>
        <v>0</v>
      </c>
      <c r="AI40" s="139">
        <f t="shared" ca="1" si="9"/>
        <v>0</v>
      </c>
      <c r="AJ40" s="139">
        <f t="shared" ca="1" si="9"/>
        <v>0</v>
      </c>
      <c r="AK40" s="139">
        <f t="shared" ca="1" si="9"/>
        <v>0</v>
      </c>
      <c r="AL40" s="139">
        <f t="shared" ca="1" si="9"/>
        <v>0</v>
      </c>
      <c r="AM40" s="139">
        <f t="shared" ca="1" si="9"/>
        <v>0</v>
      </c>
      <c r="AN40" s="139">
        <f t="shared" ca="1" si="9"/>
        <v>3.3333333333333333E-2</v>
      </c>
      <c r="AO40" s="139">
        <f t="shared" ca="1" si="9"/>
        <v>6.6666666666666666E-2</v>
      </c>
      <c r="AP40" s="139">
        <f t="shared" ca="1" si="9"/>
        <v>0.1</v>
      </c>
      <c r="AQ40" s="139">
        <f t="shared" ca="1" si="9"/>
        <v>0.13333333333333333</v>
      </c>
      <c r="AR40" s="139">
        <f t="shared" ca="1" si="9"/>
        <v>0.16666666666666666</v>
      </c>
      <c r="AS40" s="139">
        <f t="shared" ca="1" si="9"/>
        <v>0.2</v>
      </c>
      <c r="AT40" s="139">
        <f t="shared" ca="1" si="9"/>
        <v>0.23333333333333334</v>
      </c>
      <c r="AU40" s="139">
        <f t="shared" ca="1" si="9"/>
        <v>0.26666666666666666</v>
      </c>
      <c r="AV40" s="139">
        <f t="shared" ca="1" si="9"/>
        <v>0.3</v>
      </c>
      <c r="AW40" s="139">
        <f t="shared" ca="1" si="9"/>
        <v>0.33333333333333331</v>
      </c>
      <c r="AX40" s="139">
        <f t="shared" ca="1" si="9"/>
        <v>0.36666666666666664</v>
      </c>
      <c r="AY40" s="139">
        <f t="shared" ca="1" si="9"/>
        <v>0.4</v>
      </c>
      <c r="AZ40" s="139">
        <f t="shared" ca="1" si="9"/>
        <v>0.43333333333333335</v>
      </c>
      <c r="BA40" s="139">
        <f t="shared" ca="1" si="9"/>
        <v>0.46666666666666667</v>
      </c>
      <c r="BB40" s="139">
        <f t="shared" ca="1" si="9"/>
        <v>0.5</v>
      </c>
      <c r="BC40" s="139">
        <f t="shared" ca="1" si="9"/>
        <v>0.53333333333333333</v>
      </c>
      <c r="BD40" s="139">
        <f t="shared" ca="1" si="9"/>
        <v>0.56666666666666665</v>
      </c>
      <c r="BE40" s="139">
        <f t="shared" ca="1" si="9"/>
        <v>0.6</v>
      </c>
      <c r="BF40" s="139">
        <f t="shared" ca="1" si="9"/>
        <v>0.6333333333333333</v>
      </c>
      <c r="BG40" s="139">
        <f t="shared" ca="1" si="9"/>
        <v>0.66666666666666663</v>
      </c>
      <c r="BH40" s="139">
        <f t="shared" ca="1" si="9"/>
        <v>0.7</v>
      </c>
      <c r="BI40" s="139">
        <f t="shared" ca="1" si="9"/>
        <v>0.73333333333333328</v>
      </c>
      <c r="BJ40" s="139">
        <f t="shared" ca="1" si="9"/>
        <v>0.76666666666666672</v>
      </c>
      <c r="BK40" s="139">
        <f t="shared" ca="1" si="9"/>
        <v>0.8</v>
      </c>
      <c r="BL40" s="139">
        <f t="shared" ca="1" si="9"/>
        <v>0.83333333333333337</v>
      </c>
      <c r="BM40" s="139">
        <f t="shared" ca="1" si="9"/>
        <v>0.8666666666666667</v>
      </c>
      <c r="BN40" s="139">
        <f t="shared" ca="1" si="9"/>
        <v>0.9</v>
      </c>
      <c r="BO40" s="139">
        <f t="shared" ca="1" si="9"/>
        <v>0.93333333333333335</v>
      </c>
      <c r="BP40" s="139">
        <f t="shared" ca="1" si="9"/>
        <v>0.96666666666666667</v>
      </c>
      <c r="BQ40" s="139">
        <f t="shared" ca="1" si="9"/>
        <v>1</v>
      </c>
      <c r="BR40" s="139">
        <f t="shared" ca="1" si="9"/>
        <v>1.0333333333333334</v>
      </c>
      <c r="BS40" s="139">
        <f t="shared" ca="1" si="9"/>
        <v>1.0666666666666667</v>
      </c>
      <c r="BT40" s="139">
        <f t="shared" ca="1" si="9"/>
        <v>1.1000000000000001</v>
      </c>
      <c r="BU40" s="139">
        <f t="shared" ref="BU40:BV40" ca="1" si="10">MAX(0, (BU$20 + $H$38 - $H$37) / ($H$7 - $H$37))</f>
        <v>1.1333333333333333</v>
      </c>
      <c r="BV40" s="139">
        <f t="shared" ca="1" si="10"/>
        <v>1.1666666666666667</v>
      </c>
    </row>
    <row r="41" spans="1:74">
      <c r="A41" s="214" t="s">
        <v>4951</v>
      </c>
      <c r="B41" s="29" t="s">
        <v>2</v>
      </c>
      <c r="H41" s="153"/>
      <c r="I41" s="123">
        <f t="shared" ref="I41:BT41" ca="1" si="11">$H$39 * I40</f>
        <v>0</v>
      </c>
      <c r="J41" s="123">
        <f t="shared" ca="1" si="11"/>
        <v>0</v>
      </c>
      <c r="K41" s="123">
        <f t="shared" ca="1" si="11"/>
        <v>0</v>
      </c>
      <c r="L41" s="123">
        <f t="shared" ca="1" si="11"/>
        <v>0</v>
      </c>
      <c r="M41" s="123">
        <f t="shared" ca="1" si="11"/>
        <v>0</v>
      </c>
      <c r="N41" s="123">
        <f t="shared" ca="1" si="11"/>
        <v>0</v>
      </c>
      <c r="O41" s="123">
        <f t="shared" ca="1" si="11"/>
        <v>0</v>
      </c>
      <c r="P41" s="123">
        <f t="shared" ca="1" si="11"/>
        <v>0</v>
      </c>
      <c r="Q41" s="123">
        <f t="shared" ca="1" si="11"/>
        <v>0</v>
      </c>
      <c r="R41" s="123">
        <f t="shared" ca="1" si="11"/>
        <v>0</v>
      </c>
      <c r="S41" s="123">
        <f t="shared" ca="1" si="11"/>
        <v>0</v>
      </c>
      <c r="T41" s="123">
        <f t="shared" ca="1" si="11"/>
        <v>0</v>
      </c>
      <c r="U41" s="123">
        <f t="shared" ca="1" si="11"/>
        <v>0</v>
      </c>
      <c r="V41" s="123">
        <f t="shared" ca="1" si="11"/>
        <v>0</v>
      </c>
      <c r="W41" s="123">
        <f t="shared" ca="1" si="11"/>
        <v>0</v>
      </c>
      <c r="X41" s="123">
        <f t="shared" ca="1" si="11"/>
        <v>0</v>
      </c>
      <c r="Y41" s="123">
        <f t="shared" ca="1" si="11"/>
        <v>0</v>
      </c>
      <c r="Z41" s="123">
        <f t="shared" ca="1" si="11"/>
        <v>0</v>
      </c>
      <c r="AA41" s="123">
        <f t="shared" ca="1" si="11"/>
        <v>0</v>
      </c>
      <c r="AB41" s="123">
        <f t="shared" ca="1" si="11"/>
        <v>0</v>
      </c>
      <c r="AC41" s="123">
        <f t="shared" ca="1" si="11"/>
        <v>0</v>
      </c>
      <c r="AD41" s="123">
        <f t="shared" ca="1" si="11"/>
        <v>0</v>
      </c>
      <c r="AE41" s="123">
        <f t="shared" ca="1" si="11"/>
        <v>0</v>
      </c>
      <c r="AF41" s="123">
        <f t="shared" ca="1" si="11"/>
        <v>0</v>
      </c>
      <c r="AG41" s="123">
        <f t="shared" ca="1" si="11"/>
        <v>0</v>
      </c>
      <c r="AH41" s="123">
        <f t="shared" ca="1" si="11"/>
        <v>0</v>
      </c>
      <c r="AI41" s="123">
        <f t="shared" ca="1" si="11"/>
        <v>0</v>
      </c>
      <c r="AJ41" s="123">
        <f t="shared" ca="1" si="11"/>
        <v>0</v>
      </c>
      <c r="AK41" s="123">
        <f t="shared" ca="1" si="11"/>
        <v>0</v>
      </c>
      <c r="AL41" s="123">
        <f t="shared" ca="1" si="11"/>
        <v>0</v>
      </c>
      <c r="AM41" s="123">
        <f t="shared" ca="1" si="11"/>
        <v>0</v>
      </c>
      <c r="AN41" s="123">
        <f t="shared" ca="1" si="11"/>
        <v>0</v>
      </c>
      <c r="AO41" s="123">
        <f t="shared" ca="1" si="11"/>
        <v>0</v>
      </c>
      <c r="AP41" s="123">
        <f t="shared" ca="1" si="11"/>
        <v>0</v>
      </c>
      <c r="AQ41" s="123">
        <f t="shared" ca="1" si="11"/>
        <v>0</v>
      </c>
      <c r="AR41" s="123">
        <f t="shared" ca="1" si="11"/>
        <v>0</v>
      </c>
      <c r="AS41" s="123">
        <f t="shared" ca="1" si="11"/>
        <v>0</v>
      </c>
      <c r="AT41" s="123">
        <f t="shared" ca="1" si="11"/>
        <v>0</v>
      </c>
      <c r="AU41" s="123">
        <f t="shared" ca="1" si="11"/>
        <v>0</v>
      </c>
      <c r="AV41" s="123">
        <f t="shared" ca="1" si="11"/>
        <v>0</v>
      </c>
      <c r="AW41" s="123">
        <f t="shared" ca="1" si="11"/>
        <v>0</v>
      </c>
      <c r="AX41" s="123">
        <f t="shared" ca="1" si="11"/>
        <v>0</v>
      </c>
      <c r="AY41" s="123">
        <f t="shared" ca="1" si="11"/>
        <v>0</v>
      </c>
      <c r="AZ41" s="123">
        <f t="shared" ca="1" si="11"/>
        <v>0</v>
      </c>
      <c r="BA41" s="123">
        <f t="shared" ca="1" si="11"/>
        <v>0</v>
      </c>
      <c r="BB41" s="123">
        <f t="shared" ca="1" si="11"/>
        <v>0</v>
      </c>
      <c r="BC41" s="123">
        <f t="shared" ca="1" si="11"/>
        <v>0</v>
      </c>
      <c r="BD41" s="123">
        <f t="shared" ca="1" si="11"/>
        <v>0</v>
      </c>
      <c r="BE41" s="123">
        <f t="shared" ca="1" si="11"/>
        <v>0</v>
      </c>
      <c r="BF41" s="123">
        <f t="shared" ca="1" si="11"/>
        <v>0</v>
      </c>
      <c r="BG41" s="123">
        <f t="shared" ca="1" si="11"/>
        <v>0</v>
      </c>
      <c r="BH41" s="123">
        <f t="shared" ca="1" si="11"/>
        <v>0</v>
      </c>
      <c r="BI41" s="123">
        <f t="shared" ca="1" si="11"/>
        <v>0</v>
      </c>
      <c r="BJ41" s="123">
        <f t="shared" ca="1" si="11"/>
        <v>0</v>
      </c>
      <c r="BK41" s="123">
        <f t="shared" ca="1" si="11"/>
        <v>0</v>
      </c>
      <c r="BL41" s="123">
        <f t="shared" ca="1" si="11"/>
        <v>0</v>
      </c>
      <c r="BM41" s="123">
        <f t="shared" ca="1" si="11"/>
        <v>0</v>
      </c>
      <c r="BN41" s="123">
        <f t="shared" ca="1" si="11"/>
        <v>0</v>
      </c>
      <c r="BO41" s="123">
        <f t="shared" ca="1" si="11"/>
        <v>0</v>
      </c>
      <c r="BP41" s="123">
        <f t="shared" ca="1" si="11"/>
        <v>0</v>
      </c>
      <c r="BQ41" s="123">
        <f t="shared" ca="1" si="11"/>
        <v>0</v>
      </c>
      <c r="BR41" s="123">
        <f t="shared" ca="1" si="11"/>
        <v>0</v>
      </c>
      <c r="BS41" s="123">
        <f t="shared" ca="1" si="11"/>
        <v>0</v>
      </c>
      <c r="BT41" s="123">
        <f t="shared" ca="1" si="11"/>
        <v>0</v>
      </c>
      <c r="BU41" s="123">
        <f t="shared" ref="BU41:BV41" ca="1" si="12">$H$39 * BU40</f>
        <v>0</v>
      </c>
      <c r="BV41" s="123">
        <f t="shared" ca="1" si="12"/>
        <v>0</v>
      </c>
    </row>
    <row r="42" spans="1:74">
      <c r="A42" s="214" t="s">
        <v>4952</v>
      </c>
      <c r="B42" s="29" t="s">
        <v>4589</v>
      </c>
      <c r="H42" s="153"/>
      <c r="I42" s="125">
        <f ca="1">$I$27</f>
        <v>0</v>
      </c>
      <c r="J42" s="125">
        <f ca="1">I42</f>
        <v>0</v>
      </c>
      <c r="K42" s="125">
        <f t="shared" ref="K42:BV42" ca="1" si="13">J42</f>
        <v>0</v>
      </c>
      <c r="L42" s="125">
        <f t="shared" ca="1" si="13"/>
        <v>0</v>
      </c>
      <c r="M42" s="125">
        <f t="shared" ca="1" si="13"/>
        <v>0</v>
      </c>
      <c r="N42" s="125">
        <f t="shared" ca="1" si="13"/>
        <v>0</v>
      </c>
      <c r="O42" s="125">
        <f t="shared" ca="1" si="13"/>
        <v>0</v>
      </c>
      <c r="P42" s="125">
        <f t="shared" ca="1" si="13"/>
        <v>0</v>
      </c>
      <c r="Q42" s="125">
        <f t="shared" ca="1" si="13"/>
        <v>0</v>
      </c>
      <c r="R42" s="125">
        <f t="shared" ca="1" si="13"/>
        <v>0</v>
      </c>
      <c r="S42" s="125">
        <f t="shared" ca="1" si="13"/>
        <v>0</v>
      </c>
      <c r="T42" s="125">
        <f t="shared" ca="1" si="13"/>
        <v>0</v>
      </c>
      <c r="U42" s="125">
        <f t="shared" ca="1" si="13"/>
        <v>0</v>
      </c>
      <c r="V42" s="125">
        <f t="shared" ca="1" si="13"/>
        <v>0</v>
      </c>
      <c r="W42" s="125">
        <f t="shared" ca="1" si="13"/>
        <v>0</v>
      </c>
      <c r="X42" s="125">
        <f t="shared" ca="1" si="13"/>
        <v>0</v>
      </c>
      <c r="Y42" s="125">
        <f t="shared" ca="1" si="13"/>
        <v>0</v>
      </c>
      <c r="Z42" s="125">
        <f t="shared" ca="1" si="13"/>
        <v>0</v>
      </c>
      <c r="AA42" s="125">
        <f t="shared" ca="1" si="13"/>
        <v>0</v>
      </c>
      <c r="AB42" s="125">
        <f t="shared" ca="1" si="13"/>
        <v>0</v>
      </c>
      <c r="AC42" s="125">
        <f t="shared" ca="1" si="13"/>
        <v>0</v>
      </c>
      <c r="AD42" s="125">
        <f t="shared" ca="1" si="13"/>
        <v>0</v>
      </c>
      <c r="AE42" s="125">
        <f t="shared" ca="1" si="13"/>
        <v>0</v>
      </c>
      <c r="AF42" s="125">
        <f t="shared" ca="1" si="13"/>
        <v>0</v>
      </c>
      <c r="AG42" s="125">
        <f t="shared" ca="1" si="13"/>
        <v>0</v>
      </c>
      <c r="AH42" s="125">
        <f t="shared" ca="1" si="13"/>
        <v>0</v>
      </c>
      <c r="AI42" s="125">
        <f t="shared" ca="1" si="13"/>
        <v>0</v>
      </c>
      <c r="AJ42" s="125">
        <f t="shared" ca="1" si="13"/>
        <v>0</v>
      </c>
      <c r="AK42" s="125">
        <f t="shared" ca="1" si="13"/>
        <v>0</v>
      </c>
      <c r="AL42" s="125">
        <f t="shared" ca="1" si="13"/>
        <v>0</v>
      </c>
      <c r="AM42" s="125">
        <f t="shared" ca="1" si="13"/>
        <v>0</v>
      </c>
      <c r="AN42" s="125">
        <f t="shared" ca="1" si="13"/>
        <v>0</v>
      </c>
      <c r="AO42" s="125">
        <f t="shared" ca="1" si="13"/>
        <v>0</v>
      </c>
      <c r="AP42" s="125">
        <f t="shared" ca="1" si="13"/>
        <v>0</v>
      </c>
      <c r="AQ42" s="125">
        <f t="shared" ca="1" si="13"/>
        <v>0</v>
      </c>
      <c r="AR42" s="125">
        <f t="shared" ca="1" si="13"/>
        <v>0</v>
      </c>
      <c r="AS42" s="125">
        <f t="shared" ca="1" si="13"/>
        <v>0</v>
      </c>
      <c r="AT42" s="125">
        <f t="shared" ca="1" si="13"/>
        <v>0</v>
      </c>
      <c r="AU42" s="125">
        <f t="shared" ca="1" si="13"/>
        <v>0</v>
      </c>
      <c r="AV42" s="125">
        <f t="shared" ca="1" si="13"/>
        <v>0</v>
      </c>
      <c r="AW42" s="125">
        <f t="shared" ca="1" si="13"/>
        <v>0</v>
      </c>
      <c r="AX42" s="125">
        <f t="shared" ca="1" si="13"/>
        <v>0</v>
      </c>
      <c r="AY42" s="125">
        <f t="shared" ca="1" si="13"/>
        <v>0</v>
      </c>
      <c r="AZ42" s="125">
        <f t="shared" ca="1" si="13"/>
        <v>0</v>
      </c>
      <c r="BA42" s="125">
        <f t="shared" ca="1" si="13"/>
        <v>0</v>
      </c>
      <c r="BB42" s="125">
        <f t="shared" ca="1" si="13"/>
        <v>0</v>
      </c>
      <c r="BC42" s="125">
        <f t="shared" ca="1" si="13"/>
        <v>0</v>
      </c>
      <c r="BD42" s="125">
        <f t="shared" ca="1" si="13"/>
        <v>0</v>
      </c>
      <c r="BE42" s="125">
        <f t="shared" ca="1" si="13"/>
        <v>0</v>
      </c>
      <c r="BF42" s="125">
        <f t="shared" ca="1" si="13"/>
        <v>0</v>
      </c>
      <c r="BG42" s="125">
        <f t="shared" ca="1" si="13"/>
        <v>0</v>
      </c>
      <c r="BH42" s="125">
        <f t="shared" ca="1" si="13"/>
        <v>0</v>
      </c>
      <c r="BI42" s="125">
        <f t="shared" ca="1" si="13"/>
        <v>0</v>
      </c>
      <c r="BJ42" s="125">
        <f t="shared" ca="1" si="13"/>
        <v>0</v>
      </c>
      <c r="BK42" s="125">
        <f t="shared" ca="1" si="13"/>
        <v>0</v>
      </c>
      <c r="BL42" s="125">
        <f t="shared" ca="1" si="13"/>
        <v>0</v>
      </c>
      <c r="BM42" s="125">
        <f t="shared" ca="1" si="13"/>
        <v>0</v>
      </c>
      <c r="BN42" s="125">
        <f t="shared" ca="1" si="13"/>
        <v>0</v>
      </c>
      <c r="BO42" s="125">
        <f t="shared" ca="1" si="13"/>
        <v>0</v>
      </c>
      <c r="BP42" s="125">
        <f t="shared" ca="1" si="13"/>
        <v>0</v>
      </c>
      <c r="BQ42" s="125">
        <f t="shared" ca="1" si="13"/>
        <v>0</v>
      </c>
      <c r="BR42" s="125">
        <f t="shared" ca="1" si="13"/>
        <v>0</v>
      </c>
      <c r="BS42" s="125">
        <f t="shared" ca="1" si="13"/>
        <v>0</v>
      </c>
      <c r="BT42" s="125">
        <f t="shared" ca="1" si="13"/>
        <v>0</v>
      </c>
      <c r="BU42" s="125">
        <f t="shared" ca="1" si="13"/>
        <v>0</v>
      </c>
      <c r="BV42" s="125">
        <f t="shared" ca="1" si="13"/>
        <v>0</v>
      </c>
    </row>
    <row r="43" spans="1:74">
      <c r="A43" s="214" t="s">
        <v>4953</v>
      </c>
      <c r="B43" s="29" t="s">
        <v>4759</v>
      </c>
      <c r="H43" s="153"/>
      <c r="I43" s="129" t="e">
        <f t="shared" ref="I43:BT43" ca="1" si="14">I41 * I$19 * I$42</f>
        <v>#N/A</v>
      </c>
      <c r="J43" s="129" t="e">
        <f t="shared" ca="1" si="14"/>
        <v>#N/A</v>
      </c>
      <c r="K43" s="129" t="e">
        <f t="shared" ca="1" si="14"/>
        <v>#N/A</v>
      </c>
      <c r="L43" s="129" t="e">
        <f t="shared" ca="1" si="14"/>
        <v>#N/A</v>
      </c>
      <c r="M43" s="129" t="e">
        <f t="shared" ca="1" si="14"/>
        <v>#N/A</v>
      </c>
      <c r="N43" s="129" t="e">
        <f t="shared" ca="1" si="14"/>
        <v>#N/A</v>
      </c>
      <c r="O43" s="129" t="e">
        <f t="shared" ca="1" si="14"/>
        <v>#N/A</v>
      </c>
      <c r="P43" s="129" t="e">
        <f t="shared" ca="1" si="14"/>
        <v>#N/A</v>
      </c>
      <c r="Q43" s="129" t="e">
        <f t="shared" ca="1" si="14"/>
        <v>#N/A</v>
      </c>
      <c r="R43" s="129" t="e">
        <f t="shared" ca="1" si="14"/>
        <v>#N/A</v>
      </c>
      <c r="S43" s="129" t="e">
        <f t="shared" ca="1" si="14"/>
        <v>#N/A</v>
      </c>
      <c r="T43" s="129" t="e">
        <f t="shared" ca="1" si="14"/>
        <v>#N/A</v>
      </c>
      <c r="U43" s="129" t="e">
        <f t="shared" ca="1" si="14"/>
        <v>#N/A</v>
      </c>
      <c r="V43" s="129" t="e">
        <f t="shared" ca="1" si="14"/>
        <v>#N/A</v>
      </c>
      <c r="W43" s="129" t="e">
        <f t="shared" ca="1" si="14"/>
        <v>#N/A</v>
      </c>
      <c r="X43" s="129" t="e">
        <f t="shared" ca="1" si="14"/>
        <v>#N/A</v>
      </c>
      <c r="Y43" s="129" t="e">
        <f t="shared" ca="1" si="14"/>
        <v>#N/A</v>
      </c>
      <c r="Z43" s="129" t="e">
        <f t="shared" ca="1" si="14"/>
        <v>#N/A</v>
      </c>
      <c r="AA43" s="129" t="e">
        <f t="shared" ca="1" si="14"/>
        <v>#N/A</v>
      </c>
      <c r="AB43" s="129" t="e">
        <f t="shared" ca="1" si="14"/>
        <v>#N/A</v>
      </c>
      <c r="AC43" s="129" t="e">
        <f t="shared" ca="1" si="14"/>
        <v>#N/A</v>
      </c>
      <c r="AD43" s="129" t="e">
        <f t="shared" ca="1" si="14"/>
        <v>#N/A</v>
      </c>
      <c r="AE43" s="129" t="e">
        <f t="shared" ca="1" si="14"/>
        <v>#N/A</v>
      </c>
      <c r="AF43" s="129" t="e">
        <f t="shared" ca="1" si="14"/>
        <v>#N/A</v>
      </c>
      <c r="AG43" s="129" t="e">
        <f t="shared" ca="1" si="14"/>
        <v>#N/A</v>
      </c>
      <c r="AH43" s="129" t="e">
        <f t="shared" ca="1" si="14"/>
        <v>#N/A</v>
      </c>
      <c r="AI43" s="129" t="e">
        <f t="shared" ca="1" si="14"/>
        <v>#N/A</v>
      </c>
      <c r="AJ43" s="129" t="e">
        <f t="shared" ca="1" si="14"/>
        <v>#N/A</v>
      </c>
      <c r="AK43" s="129" t="e">
        <f t="shared" ca="1" si="14"/>
        <v>#N/A</v>
      </c>
      <c r="AL43" s="129" t="e">
        <f t="shared" ca="1" si="14"/>
        <v>#N/A</v>
      </c>
      <c r="AM43" s="129" t="e">
        <f t="shared" ca="1" si="14"/>
        <v>#N/A</v>
      </c>
      <c r="AN43" s="129" t="e">
        <f t="shared" ca="1" si="14"/>
        <v>#N/A</v>
      </c>
      <c r="AO43" s="129" t="e">
        <f t="shared" ca="1" si="14"/>
        <v>#N/A</v>
      </c>
      <c r="AP43" s="129" t="e">
        <f t="shared" ca="1" si="14"/>
        <v>#N/A</v>
      </c>
      <c r="AQ43" s="129" t="e">
        <f t="shared" ca="1" si="14"/>
        <v>#N/A</v>
      </c>
      <c r="AR43" s="129" t="e">
        <f t="shared" ca="1" si="14"/>
        <v>#N/A</v>
      </c>
      <c r="AS43" s="129" t="e">
        <f t="shared" ca="1" si="14"/>
        <v>#N/A</v>
      </c>
      <c r="AT43" s="129" t="e">
        <f t="shared" ca="1" si="14"/>
        <v>#N/A</v>
      </c>
      <c r="AU43" s="129" t="e">
        <f t="shared" ca="1" si="14"/>
        <v>#N/A</v>
      </c>
      <c r="AV43" s="129" t="e">
        <f t="shared" ca="1" si="14"/>
        <v>#N/A</v>
      </c>
      <c r="AW43" s="129" t="e">
        <f t="shared" ca="1" si="14"/>
        <v>#N/A</v>
      </c>
      <c r="AX43" s="129" t="e">
        <f t="shared" ca="1" si="14"/>
        <v>#N/A</v>
      </c>
      <c r="AY43" s="129" t="e">
        <f t="shared" ca="1" si="14"/>
        <v>#N/A</v>
      </c>
      <c r="AZ43" s="129" t="e">
        <f t="shared" ca="1" si="14"/>
        <v>#N/A</v>
      </c>
      <c r="BA43" s="129" t="e">
        <f t="shared" ca="1" si="14"/>
        <v>#N/A</v>
      </c>
      <c r="BB43" s="129" t="e">
        <f t="shared" ca="1" si="14"/>
        <v>#N/A</v>
      </c>
      <c r="BC43" s="129" t="e">
        <f t="shared" ca="1" si="14"/>
        <v>#N/A</v>
      </c>
      <c r="BD43" s="129" t="e">
        <f t="shared" ca="1" si="14"/>
        <v>#N/A</v>
      </c>
      <c r="BE43" s="129" t="e">
        <f t="shared" ca="1" si="14"/>
        <v>#N/A</v>
      </c>
      <c r="BF43" s="129" t="e">
        <f t="shared" ca="1" si="14"/>
        <v>#N/A</v>
      </c>
      <c r="BG43" s="129" t="e">
        <f t="shared" ca="1" si="14"/>
        <v>#N/A</v>
      </c>
      <c r="BH43" s="129" t="e">
        <f t="shared" ca="1" si="14"/>
        <v>#N/A</v>
      </c>
      <c r="BI43" s="129" t="e">
        <f t="shared" ca="1" si="14"/>
        <v>#N/A</v>
      </c>
      <c r="BJ43" s="129" t="e">
        <f t="shared" ca="1" si="14"/>
        <v>#N/A</v>
      </c>
      <c r="BK43" s="129" t="e">
        <f t="shared" ca="1" si="14"/>
        <v>#N/A</v>
      </c>
      <c r="BL43" s="129" t="e">
        <f t="shared" ca="1" si="14"/>
        <v>#N/A</v>
      </c>
      <c r="BM43" s="129" t="e">
        <f t="shared" ca="1" si="14"/>
        <v>#N/A</v>
      </c>
      <c r="BN43" s="129" t="e">
        <f t="shared" ca="1" si="14"/>
        <v>#N/A</v>
      </c>
      <c r="BO43" s="129" t="e">
        <f t="shared" ca="1" si="14"/>
        <v>#N/A</v>
      </c>
      <c r="BP43" s="129" t="e">
        <f t="shared" ca="1" si="14"/>
        <v>#N/A</v>
      </c>
      <c r="BQ43" s="129" t="e">
        <f t="shared" ca="1" si="14"/>
        <v>#N/A</v>
      </c>
      <c r="BR43" s="129" t="e">
        <f t="shared" ca="1" si="14"/>
        <v>#N/A</v>
      </c>
      <c r="BS43" s="129" t="e">
        <f t="shared" ca="1" si="14"/>
        <v>#N/A</v>
      </c>
      <c r="BT43" s="129" t="e">
        <f t="shared" ca="1" si="14"/>
        <v>#N/A</v>
      </c>
      <c r="BU43" s="129" t="e">
        <f t="shared" ref="BU43:BV43" ca="1" si="15">BU41 * BU$19 * BU$42</f>
        <v>#N/A</v>
      </c>
      <c r="BV43" s="129" t="e">
        <f t="shared" ca="1" si="15"/>
        <v>#N/A</v>
      </c>
    </row>
    <row r="44" spans="1:74">
      <c r="A44" s="214" t="s">
        <v>4954</v>
      </c>
      <c r="B44" s="29" t="s">
        <v>4609</v>
      </c>
      <c r="H44" s="199" t="e">
        <f ca="1">SUM(I43:BV43)/1000</f>
        <v>#N/A</v>
      </c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</row>
    <row r="45" spans="1:74">
      <c r="A45" s="156" t="s">
        <v>4831</v>
      </c>
      <c r="B45" s="70"/>
    </row>
    <row r="46" spans="1:74">
      <c r="A46" s="214" t="s">
        <v>4834</v>
      </c>
      <c r="B46" s="29" t="s">
        <v>2</v>
      </c>
      <c r="H46" s="153"/>
      <c r="I46" s="123">
        <f t="shared" ref="I46:BT46" ca="1" si="16">I41+I32</f>
        <v>0</v>
      </c>
      <c r="J46" s="123">
        <f t="shared" ca="1" si="16"/>
        <v>0</v>
      </c>
      <c r="K46" s="123">
        <f t="shared" ca="1" si="16"/>
        <v>0</v>
      </c>
      <c r="L46" s="123">
        <f t="shared" ca="1" si="16"/>
        <v>0</v>
      </c>
      <c r="M46" s="123">
        <f t="shared" ca="1" si="16"/>
        <v>0</v>
      </c>
      <c r="N46" s="123">
        <f t="shared" ca="1" si="16"/>
        <v>0</v>
      </c>
      <c r="O46" s="123">
        <f t="shared" ca="1" si="16"/>
        <v>0</v>
      </c>
      <c r="P46" s="123">
        <f t="shared" ca="1" si="16"/>
        <v>0</v>
      </c>
      <c r="Q46" s="123">
        <f t="shared" ca="1" si="16"/>
        <v>0</v>
      </c>
      <c r="R46" s="123">
        <f t="shared" ca="1" si="16"/>
        <v>0</v>
      </c>
      <c r="S46" s="123">
        <f t="shared" ca="1" si="16"/>
        <v>0</v>
      </c>
      <c r="T46" s="123">
        <f t="shared" ca="1" si="16"/>
        <v>0</v>
      </c>
      <c r="U46" s="123">
        <f t="shared" ca="1" si="16"/>
        <v>0</v>
      </c>
      <c r="V46" s="123">
        <f t="shared" ca="1" si="16"/>
        <v>0</v>
      </c>
      <c r="W46" s="123">
        <f t="shared" ca="1" si="16"/>
        <v>0</v>
      </c>
      <c r="X46" s="123">
        <f t="shared" ca="1" si="16"/>
        <v>0</v>
      </c>
      <c r="Y46" s="123">
        <f t="shared" ca="1" si="16"/>
        <v>0</v>
      </c>
      <c r="Z46" s="123">
        <f t="shared" ca="1" si="16"/>
        <v>0</v>
      </c>
      <c r="AA46" s="123">
        <f t="shared" ca="1" si="16"/>
        <v>0</v>
      </c>
      <c r="AB46" s="123">
        <f t="shared" ca="1" si="16"/>
        <v>0</v>
      </c>
      <c r="AC46" s="123">
        <f t="shared" ca="1" si="16"/>
        <v>0</v>
      </c>
      <c r="AD46" s="123">
        <f t="shared" ca="1" si="16"/>
        <v>0</v>
      </c>
      <c r="AE46" s="123">
        <f t="shared" ca="1" si="16"/>
        <v>0</v>
      </c>
      <c r="AF46" s="123">
        <f t="shared" ca="1" si="16"/>
        <v>0</v>
      </c>
      <c r="AG46" s="123">
        <f t="shared" ca="1" si="16"/>
        <v>0</v>
      </c>
      <c r="AH46" s="123">
        <f t="shared" ca="1" si="16"/>
        <v>0</v>
      </c>
      <c r="AI46" s="123">
        <f t="shared" ca="1" si="16"/>
        <v>0</v>
      </c>
      <c r="AJ46" s="123">
        <f t="shared" ca="1" si="16"/>
        <v>0</v>
      </c>
      <c r="AK46" s="123">
        <f t="shared" ca="1" si="16"/>
        <v>0</v>
      </c>
      <c r="AL46" s="123">
        <f t="shared" ca="1" si="16"/>
        <v>0</v>
      </c>
      <c r="AM46" s="123">
        <f t="shared" ca="1" si="16"/>
        <v>0</v>
      </c>
      <c r="AN46" s="123">
        <f t="shared" ca="1" si="16"/>
        <v>0</v>
      </c>
      <c r="AO46" s="123">
        <f t="shared" ca="1" si="16"/>
        <v>0</v>
      </c>
      <c r="AP46" s="123">
        <f t="shared" ca="1" si="16"/>
        <v>0</v>
      </c>
      <c r="AQ46" s="123">
        <f t="shared" ca="1" si="16"/>
        <v>0</v>
      </c>
      <c r="AR46" s="123">
        <f t="shared" ca="1" si="16"/>
        <v>0</v>
      </c>
      <c r="AS46" s="123">
        <f t="shared" ca="1" si="16"/>
        <v>0</v>
      </c>
      <c r="AT46" s="123">
        <f t="shared" ca="1" si="16"/>
        <v>0</v>
      </c>
      <c r="AU46" s="123">
        <f t="shared" ca="1" si="16"/>
        <v>0</v>
      </c>
      <c r="AV46" s="123">
        <f t="shared" ca="1" si="16"/>
        <v>0</v>
      </c>
      <c r="AW46" s="123">
        <f t="shared" ca="1" si="16"/>
        <v>0</v>
      </c>
      <c r="AX46" s="123">
        <f t="shared" ca="1" si="16"/>
        <v>0</v>
      </c>
      <c r="AY46" s="123">
        <f t="shared" ca="1" si="16"/>
        <v>0</v>
      </c>
      <c r="AZ46" s="123">
        <f t="shared" ca="1" si="16"/>
        <v>0</v>
      </c>
      <c r="BA46" s="123">
        <f t="shared" ca="1" si="16"/>
        <v>0</v>
      </c>
      <c r="BB46" s="123">
        <f t="shared" ca="1" si="16"/>
        <v>0</v>
      </c>
      <c r="BC46" s="123">
        <f t="shared" ca="1" si="16"/>
        <v>0</v>
      </c>
      <c r="BD46" s="123">
        <f t="shared" ca="1" si="16"/>
        <v>0</v>
      </c>
      <c r="BE46" s="123">
        <f t="shared" ca="1" si="16"/>
        <v>0</v>
      </c>
      <c r="BF46" s="123">
        <f t="shared" ca="1" si="16"/>
        <v>0</v>
      </c>
      <c r="BG46" s="123">
        <f t="shared" ca="1" si="16"/>
        <v>0</v>
      </c>
      <c r="BH46" s="123">
        <f t="shared" ca="1" si="16"/>
        <v>0</v>
      </c>
      <c r="BI46" s="123">
        <f t="shared" ca="1" si="16"/>
        <v>0</v>
      </c>
      <c r="BJ46" s="123">
        <f t="shared" ca="1" si="16"/>
        <v>0</v>
      </c>
      <c r="BK46" s="123">
        <f t="shared" ca="1" si="16"/>
        <v>0</v>
      </c>
      <c r="BL46" s="123">
        <f t="shared" ca="1" si="16"/>
        <v>0</v>
      </c>
      <c r="BM46" s="123">
        <f t="shared" ca="1" si="16"/>
        <v>0</v>
      </c>
      <c r="BN46" s="123">
        <f t="shared" ca="1" si="16"/>
        <v>0</v>
      </c>
      <c r="BO46" s="123">
        <f t="shared" ca="1" si="16"/>
        <v>0</v>
      </c>
      <c r="BP46" s="123">
        <f t="shared" ca="1" si="16"/>
        <v>0</v>
      </c>
      <c r="BQ46" s="123">
        <f t="shared" ca="1" si="16"/>
        <v>0</v>
      </c>
      <c r="BR46" s="123">
        <f t="shared" ca="1" si="16"/>
        <v>0</v>
      </c>
      <c r="BS46" s="123">
        <f t="shared" ca="1" si="16"/>
        <v>0</v>
      </c>
      <c r="BT46" s="123">
        <f t="shared" ca="1" si="16"/>
        <v>0</v>
      </c>
      <c r="BU46" s="123">
        <f t="shared" ref="BU46:BV46" ca="1" si="17">BU41+BU32</f>
        <v>0</v>
      </c>
      <c r="BV46" s="123">
        <f t="shared" ca="1" si="17"/>
        <v>0</v>
      </c>
    </row>
    <row r="47" spans="1:74">
      <c r="A47" s="214" t="s">
        <v>4819</v>
      </c>
      <c r="B47" s="29" t="s">
        <v>4589</v>
      </c>
      <c r="H47" s="153"/>
      <c r="I47" s="125">
        <f ca="1">$I$27</f>
        <v>0</v>
      </c>
      <c r="J47" s="125">
        <f ca="1">I47</f>
        <v>0</v>
      </c>
      <c r="K47" s="125">
        <f t="shared" ref="K47:BV47" ca="1" si="18">J47</f>
        <v>0</v>
      </c>
      <c r="L47" s="125">
        <f t="shared" ca="1" si="18"/>
        <v>0</v>
      </c>
      <c r="M47" s="125">
        <f t="shared" ca="1" si="18"/>
        <v>0</v>
      </c>
      <c r="N47" s="125">
        <f t="shared" ca="1" si="18"/>
        <v>0</v>
      </c>
      <c r="O47" s="125">
        <f t="shared" ca="1" si="18"/>
        <v>0</v>
      </c>
      <c r="P47" s="125">
        <f t="shared" ca="1" si="18"/>
        <v>0</v>
      </c>
      <c r="Q47" s="125">
        <f t="shared" ca="1" si="18"/>
        <v>0</v>
      </c>
      <c r="R47" s="125">
        <f t="shared" ca="1" si="18"/>
        <v>0</v>
      </c>
      <c r="S47" s="125">
        <f t="shared" ca="1" si="18"/>
        <v>0</v>
      </c>
      <c r="T47" s="125">
        <f t="shared" ca="1" si="18"/>
        <v>0</v>
      </c>
      <c r="U47" s="125">
        <f t="shared" ca="1" si="18"/>
        <v>0</v>
      </c>
      <c r="V47" s="125">
        <f t="shared" ca="1" si="18"/>
        <v>0</v>
      </c>
      <c r="W47" s="125">
        <f t="shared" ca="1" si="18"/>
        <v>0</v>
      </c>
      <c r="X47" s="125">
        <f t="shared" ca="1" si="18"/>
        <v>0</v>
      </c>
      <c r="Y47" s="125">
        <f t="shared" ca="1" si="18"/>
        <v>0</v>
      </c>
      <c r="Z47" s="125">
        <f t="shared" ca="1" si="18"/>
        <v>0</v>
      </c>
      <c r="AA47" s="125">
        <f t="shared" ca="1" si="18"/>
        <v>0</v>
      </c>
      <c r="AB47" s="125">
        <f t="shared" ca="1" si="18"/>
        <v>0</v>
      </c>
      <c r="AC47" s="125">
        <f t="shared" ca="1" si="18"/>
        <v>0</v>
      </c>
      <c r="AD47" s="125">
        <f t="shared" ca="1" si="18"/>
        <v>0</v>
      </c>
      <c r="AE47" s="125">
        <f t="shared" ca="1" si="18"/>
        <v>0</v>
      </c>
      <c r="AF47" s="125">
        <f t="shared" ca="1" si="18"/>
        <v>0</v>
      </c>
      <c r="AG47" s="125">
        <f t="shared" ca="1" si="18"/>
        <v>0</v>
      </c>
      <c r="AH47" s="125">
        <f t="shared" ca="1" si="18"/>
        <v>0</v>
      </c>
      <c r="AI47" s="125">
        <f t="shared" ca="1" si="18"/>
        <v>0</v>
      </c>
      <c r="AJ47" s="125">
        <f t="shared" ca="1" si="18"/>
        <v>0</v>
      </c>
      <c r="AK47" s="125">
        <f t="shared" ca="1" si="18"/>
        <v>0</v>
      </c>
      <c r="AL47" s="125">
        <f t="shared" ca="1" si="18"/>
        <v>0</v>
      </c>
      <c r="AM47" s="125">
        <f t="shared" ca="1" si="18"/>
        <v>0</v>
      </c>
      <c r="AN47" s="125">
        <f t="shared" ca="1" si="18"/>
        <v>0</v>
      </c>
      <c r="AO47" s="125">
        <f t="shared" ca="1" si="18"/>
        <v>0</v>
      </c>
      <c r="AP47" s="125">
        <f t="shared" ca="1" si="18"/>
        <v>0</v>
      </c>
      <c r="AQ47" s="125">
        <f t="shared" ca="1" si="18"/>
        <v>0</v>
      </c>
      <c r="AR47" s="125">
        <f t="shared" ca="1" si="18"/>
        <v>0</v>
      </c>
      <c r="AS47" s="125">
        <f t="shared" ca="1" si="18"/>
        <v>0</v>
      </c>
      <c r="AT47" s="125">
        <f t="shared" ca="1" si="18"/>
        <v>0</v>
      </c>
      <c r="AU47" s="125">
        <f t="shared" ca="1" si="18"/>
        <v>0</v>
      </c>
      <c r="AV47" s="125">
        <f t="shared" ca="1" si="18"/>
        <v>0</v>
      </c>
      <c r="AW47" s="125">
        <f t="shared" ca="1" si="18"/>
        <v>0</v>
      </c>
      <c r="AX47" s="125">
        <f t="shared" ca="1" si="18"/>
        <v>0</v>
      </c>
      <c r="AY47" s="125">
        <f t="shared" ca="1" si="18"/>
        <v>0</v>
      </c>
      <c r="AZ47" s="125">
        <f t="shared" ca="1" si="18"/>
        <v>0</v>
      </c>
      <c r="BA47" s="125">
        <f t="shared" ca="1" si="18"/>
        <v>0</v>
      </c>
      <c r="BB47" s="125">
        <f t="shared" ca="1" si="18"/>
        <v>0</v>
      </c>
      <c r="BC47" s="125">
        <f t="shared" ca="1" si="18"/>
        <v>0</v>
      </c>
      <c r="BD47" s="125">
        <f t="shared" ca="1" si="18"/>
        <v>0</v>
      </c>
      <c r="BE47" s="125">
        <f t="shared" ca="1" si="18"/>
        <v>0</v>
      </c>
      <c r="BF47" s="125">
        <f t="shared" ca="1" si="18"/>
        <v>0</v>
      </c>
      <c r="BG47" s="125">
        <f t="shared" ca="1" si="18"/>
        <v>0</v>
      </c>
      <c r="BH47" s="125">
        <f t="shared" ca="1" si="18"/>
        <v>0</v>
      </c>
      <c r="BI47" s="125">
        <f t="shared" ca="1" si="18"/>
        <v>0</v>
      </c>
      <c r="BJ47" s="125">
        <f t="shared" ca="1" si="18"/>
        <v>0</v>
      </c>
      <c r="BK47" s="125">
        <f t="shared" ca="1" si="18"/>
        <v>0</v>
      </c>
      <c r="BL47" s="125">
        <f t="shared" ca="1" si="18"/>
        <v>0</v>
      </c>
      <c r="BM47" s="125">
        <f t="shared" ca="1" si="18"/>
        <v>0</v>
      </c>
      <c r="BN47" s="125">
        <f t="shared" ca="1" si="18"/>
        <v>0</v>
      </c>
      <c r="BO47" s="125">
        <f t="shared" ca="1" si="18"/>
        <v>0</v>
      </c>
      <c r="BP47" s="125">
        <f t="shared" ca="1" si="18"/>
        <v>0</v>
      </c>
      <c r="BQ47" s="125">
        <f t="shared" ca="1" si="18"/>
        <v>0</v>
      </c>
      <c r="BR47" s="125">
        <f t="shared" ca="1" si="18"/>
        <v>0</v>
      </c>
      <c r="BS47" s="125">
        <f t="shared" ca="1" si="18"/>
        <v>0</v>
      </c>
      <c r="BT47" s="125">
        <f t="shared" ca="1" si="18"/>
        <v>0</v>
      </c>
      <c r="BU47" s="125">
        <f t="shared" ca="1" si="18"/>
        <v>0</v>
      </c>
      <c r="BV47" s="125">
        <f t="shared" ca="1" si="18"/>
        <v>0</v>
      </c>
    </row>
    <row r="48" spans="1:74">
      <c r="A48" s="214" t="s">
        <v>4838</v>
      </c>
      <c r="B48" s="29" t="s">
        <v>4759</v>
      </c>
      <c r="H48" s="153"/>
      <c r="I48" s="129" t="e">
        <f ca="1">I46 * I$19 * I$47</f>
        <v>#N/A</v>
      </c>
      <c r="J48" s="129" t="e">
        <f t="shared" ref="J48:BU48" ca="1" si="19">J46 * J$19 * J$47</f>
        <v>#N/A</v>
      </c>
      <c r="K48" s="129" t="e">
        <f t="shared" ca="1" si="19"/>
        <v>#N/A</v>
      </c>
      <c r="L48" s="129" t="e">
        <f t="shared" ca="1" si="19"/>
        <v>#N/A</v>
      </c>
      <c r="M48" s="129" t="e">
        <f t="shared" ca="1" si="19"/>
        <v>#N/A</v>
      </c>
      <c r="N48" s="129" t="e">
        <f t="shared" ca="1" si="19"/>
        <v>#N/A</v>
      </c>
      <c r="O48" s="129" t="e">
        <f t="shared" ca="1" si="19"/>
        <v>#N/A</v>
      </c>
      <c r="P48" s="129" t="e">
        <f t="shared" ca="1" si="19"/>
        <v>#N/A</v>
      </c>
      <c r="Q48" s="129" t="e">
        <f t="shared" ca="1" si="19"/>
        <v>#N/A</v>
      </c>
      <c r="R48" s="129" t="e">
        <f t="shared" ca="1" si="19"/>
        <v>#N/A</v>
      </c>
      <c r="S48" s="129" t="e">
        <f t="shared" ca="1" si="19"/>
        <v>#N/A</v>
      </c>
      <c r="T48" s="129" t="e">
        <f t="shared" ca="1" si="19"/>
        <v>#N/A</v>
      </c>
      <c r="U48" s="129" t="e">
        <f t="shared" ca="1" si="19"/>
        <v>#N/A</v>
      </c>
      <c r="V48" s="129" t="e">
        <f t="shared" ca="1" si="19"/>
        <v>#N/A</v>
      </c>
      <c r="W48" s="129" t="e">
        <f t="shared" ca="1" si="19"/>
        <v>#N/A</v>
      </c>
      <c r="X48" s="129" t="e">
        <f t="shared" ca="1" si="19"/>
        <v>#N/A</v>
      </c>
      <c r="Y48" s="129" t="e">
        <f t="shared" ca="1" si="19"/>
        <v>#N/A</v>
      </c>
      <c r="Z48" s="129" t="e">
        <f t="shared" ca="1" si="19"/>
        <v>#N/A</v>
      </c>
      <c r="AA48" s="129" t="e">
        <f t="shared" ca="1" si="19"/>
        <v>#N/A</v>
      </c>
      <c r="AB48" s="129" t="e">
        <f t="shared" ca="1" si="19"/>
        <v>#N/A</v>
      </c>
      <c r="AC48" s="129" t="e">
        <f t="shared" ca="1" si="19"/>
        <v>#N/A</v>
      </c>
      <c r="AD48" s="129" t="e">
        <f t="shared" ca="1" si="19"/>
        <v>#N/A</v>
      </c>
      <c r="AE48" s="129" t="e">
        <f t="shared" ca="1" si="19"/>
        <v>#N/A</v>
      </c>
      <c r="AF48" s="129" t="e">
        <f t="shared" ca="1" si="19"/>
        <v>#N/A</v>
      </c>
      <c r="AG48" s="129" t="e">
        <f t="shared" ca="1" si="19"/>
        <v>#N/A</v>
      </c>
      <c r="AH48" s="129" t="e">
        <f t="shared" ca="1" si="19"/>
        <v>#N/A</v>
      </c>
      <c r="AI48" s="129" t="e">
        <f t="shared" ca="1" si="19"/>
        <v>#N/A</v>
      </c>
      <c r="AJ48" s="129" t="e">
        <f t="shared" ca="1" si="19"/>
        <v>#N/A</v>
      </c>
      <c r="AK48" s="129" t="e">
        <f t="shared" ca="1" si="19"/>
        <v>#N/A</v>
      </c>
      <c r="AL48" s="129" t="e">
        <f t="shared" ca="1" si="19"/>
        <v>#N/A</v>
      </c>
      <c r="AM48" s="129" t="e">
        <f t="shared" ca="1" si="19"/>
        <v>#N/A</v>
      </c>
      <c r="AN48" s="129" t="e">
        <f t="shared" ca="1" si="19"/>
        <v>#N/A</v>
      </c>
      <c r="AO48" s="129" t="e">
        <f t="shared" ca="1" si="19"/>
        <v>#N/A</v>
      </c>
      <c r="AP48" s="129" t="e">
        <f t="shared" ca="1" si="19"/>
        <v>#N/A</v>
      </c>
      <c r="AQ48" s="129" t="e">
        <f t="shared" ca="1" si="19"/>
        <v>#N/A</v>
      </c>
      <c r="AR48" s="129" t="e">
        <f t="shared" ca="1" si="19"/>
        <v>#N/A</v>
      </c>
      <c r="AS48" s="129" t="e">
        <f t="shared" ca="1" si="19"/>
        <v>#N/A</v>
      </c>
      <c r="AT48" s="129" t="e">
        <f t="shared" ca="1" si="19"/>
        <v>#N/A</v>
      </c>
      <c r="AU48" s="129" t="e">
        <f t="shared" ca="1" si="19"/>
        <v>#N/A</v>
      </c>
      <c r="AV48" s="129" t="e">
        <f t="shared" ca="1" si="19"/>
        <v>#N/A</v>
      </c>
      <c r="AW48" s="129" t="e">
        <f t="shared" ca="1" si="19"/>
        <v>#N/A</v>
      </c>
      <c r="AX48" s="129" t="e">
        <f t="shared" ca="1" si="19"/>
        <v>#N/A</v>
      </c>
      <c r="AY48" s="129" t="e">
        <f t="shared" ca="1" si="19"/>
        <v>#N/A</v>
      </c>
      <c r="AZ48" s="129" t="e">
        <f t="shared" ca="1" si="19"/>
        <v>#N/A</v>
      </c>
      <c r="BA48" s="129" t="e">
        <f t="shared" ca="1" si="19"/>
        <v>#N/A</v>
      </c>
      <c r="BB48" s="129" t="e">
        <f t="shared" ca="1" si="19"/>
        <v>#N/A</v>
      </c>
      <c r="BC48" s="129" t="e">
        <f t="shared" ca="1" si="19"/>
        <v>#N/A</v>
      </c>
      <c r="BD48" s="129" t="e">
        <f t="shared" ca="1" si="19"/>
        <v>#N/A</v>
      </c>
      <c r="BE48" s="129" t="e">
        <f t="shared" ca="1" si="19"/>
        <v>#N/A</v>
      </c>
      <c r="BF48" s="129" t="e">
        <f t="shared" ca="1" si="19"/>
        <v>#N/A</v>
      </c>
      <c r="BG48" s="129" t="e">
        <f t="shared" ca="1" si="19"/>
        <v>#N/A</v>
      </c>
      <c r="BH48" s="129" t="e">
        <f t="shared" ca="1" si="19"/>
        <v>#N/A</v>
      </c>
      <c r="BI48" s="129" t="e">
        <f t="shared" ca="1" si="19"/>
        <v>#N/A</v>
      </c>
      <c r="BJ48" s="129" t="e">
        <f t="shared" ca="1" si="19"/>
        <v>#N/A</v>
      </c>
      <c r="BK48" s="129" t="e">
        <f t="shared" ca="1" si="19"/>
        <v>#N/A</v>
      </c>
      <c r="BL48" s="129" t="e">
        <f t="shared" ca="1" si="19"/>
        <v>#N/A</v>
      </c>
      <c r="BM48" s="129" t="e">
        <f t="shared" ca="1" si="19"/>
        <v>#N/A</v>
      </c>
      <c r="BN48" s="129" t="e">
        <f t="shared" ca="1" si="19"/>
        <v>#N/A</v>
      </c>
      <c r="BO48" s="129" t="e">
        <f t="shared" ca="1" si="19"/>
        <v>#N/A</v>
      </c>
      <c r="BP48" s="129" t="e">
        <f t="shared" ca="1" si="19"/>
        <v>#N/A</v>
      </c>
      <c r="BQ48" s="129" t="e">
        <f t="shared" ca="1" si="19"/>
        <v>#N/A</v>
      </c>
      <c r="BR48" s="129" t="e">
        <f t="shared" ca="1" si="19"/>
        <v>#N/A</v>
      </c>
      <c r="BS48" s="129" t="e">
        <f t="shared" ca="1" si="19"/>
        <v>#N/A</v>
      </c>
      <c r="BT48" s="129" t="e">
        <f t="shared" ca="1" si="19"/>
        <v>#N/A</v>
      </c>
      <c r="BU48" s="129" t="e">
        <f t="shared" ca="1" si="19"/>
        <v>#N/A</v>
      </c>
      <c r="BV48" s="129" t="e">
        <f t="shared" ref="BV48" ca="1" si="20">BV46 * BV$19 * BV$47</f>
        <v>#N/A</v>
      </c>
    </row>
    <row r="49" spans="1:74">
      <c r="A49" s="214" t="s">
        <v>4820</v>
      </c>
      <c r="B49" s="29" t="s">
        <v>3</v>
      </c>
      <c r="H49" s="153"/>
      <c r="I49" s="121" t="e">
        <f ca="1">IF(I48&gt;0, 1, 0)</f>
        <v>#N/A</v>
      </c>
      <c r="J49" s="121" t="e">
        <f t="shared" ref="J49:BU49" ca="1" si="21">IF(J48&gt;0, 1, 0)</f>
        <v>#N/A</v>
      </c>
      <c r="K49" s="121" t="e">
        <f t="shared" ca="1" si="21"/>
        <v>#N/A</v>
      </c>
      <c r="L49" s="121" t="e">
        <f t="shared" ca="1" si="21"/>
        <v>#N/A</v>
      </c>
      <c r="M49" s="121" t="e">
        <f t="shared" ca="1" si="21"/>
        <v>#N/A</v>
      </c>
      <c r="N49" s="121" t="e">
        <f t="shared" ca="1" si="21"/>
        <v>#N/A</v>
      </c>
      <c r="O49" s="121" t="e">
        <f t="shared" ca="1" si="21"/>
        <v>#N/A</v>
      </c>
      <c r="P49" s="121" t="e">
        <f t="shared" ca="1" si="21"/>
        <v>#N/A</v>
      </c>
      <c r="Q49" s="121" t="e">
        <f t="shared" ca="1" si="21"/>
        <v>#N/A</v>
      </c>
      <c r="R49" s="121" t="e">
        <f t="shared" ca="1" si="21"/>
        <v>#N/A</v>
      </c>
      <c r="S49" s="121" t="e">
        <f t="shared" ca="1" si="21"/>
        <v>#N/A</v>
      </c>
      <c r="T49" s="121" t="e">
        <f t="shared" ca="1" si="21"/>
        <v>#N/A</v>
      </c>
      <c r="U49" s="121" t="e">
        <f t="shared" ca="1" si="21"/>
        <v>#N/A</v>
      </c>
      <c r="V49" s="121" t="e">
        <f t="shared" ca="1" si="21"/>
        <v>#N/A</v>
      </c>
      <c r="W49" s="121" t="e">
        <f t="shared" ca="1" si="21"/>
        <v>#N/A</v>
      </c>
      <c r="X49" s="121" t="e">
        <f t="shared" ca="1" si="21"/>
        <v>#N/A</v>
      </c>
      <c r="Y49" s="121" t="e">
        <f t="shared" ca="1" si="21"/>
        <v>#N/A</v>
      </c>
      <c r="Z49" s="121" t="e">
        <f t="shared" ca="1" si="21"/>
        <v>#N/A</v>
      </c>
      <c r="AA49" s="121" t="e">
        <f t="shared" ca="1" si="21"/>
        <v>#N/A</v>
      </c>
      <c r="AB49" s="121" t="e">
        <f t="shared" ca="1" si="21"/>
        <v>#N/A</v>
      </c>
      <c r="AC49" s="121" t="e">
        <f t="shared" ca="1" si="21"/>
        <v>#N/A</v>
      </c>
      <c r="AD49" s="121" t="e">
        <f t="shared" ca="1" si="21"/>
        <v>#N/A</v>
      </c>
      <c r="AE49" s="121" t="e">
        <f t="shared" ca="1" si="21"/>
        <v>#N/A</v>
      </c>
      <c r="AF49" s="121" t="e">
        <f t="shared" ca="1" si="21"/>
        <v>#N/A</v>
      </c>
      <c r="AG49" s="121" t="e">
        <f t="shared" ca="1" si="21"/>
        <v>#N/A</v>
      </c>
      <c r="AH49" s="121" t="e">
        <f t="shared" ca="1" si="21"/>
        <v>#N/A</v>
      </c>
      <c r="AI49" s="121" t="e">
        <f t="shared" ca="1" si="21"/>
        <v>#N/A</v>
      </c>
      <c r="AJ49" s="121" t="e">
        <f t="shared" ca="1" si="21"/>
        <v>#N/A</v>
      </c>
      <c r="AK49" s="121" t="e">
        <f t="shared" ca="1" si="21"/>
        <v>#N/A</v>
      </c>
      <c r="AL49" s="121" t="e">
        <f t="shared" ca="1" si="21"/>
        <v>#N/A</v>
      </c>
      <c r="AM49" s="121" t="e">
        <f t="shared" ca="1" si="21"/>
        <v>#N/A</v>
      </c>
      <c r="AN49" s="121" t="e">
        <f t="shared" ca="1" si="21"/>
        <v>#N/A</v>
      </c>
      <c r="AO49" s="121" t="e">
        <f t="shared" ca="1" si="21"/>
        <v>#N/A</v>
      </c>
      <c r="AP49" s="121" t="e">
        <f t="shared" ca="1" si="21"/>
        <v>#N/A</v>
      </c>
      <c r="AQ49" s="121" t="e">
        <f t="shared" ca="1" si="21"/>
        <v>#N/A</v>
      </c>
      <c r="AR49" s="121" t="e">
        <f t="shared" ca="1" si="21"/>
        <v>#N/A</v>
      </c>
      <c r="AS49" s="121" t="e">
        <f t="shared" ca="1" si="21"/>
        <v>#N/A</v>
      </c>
      <c r="AT49" s="121" t="e">
        <f t="shared" ca="1" si="21"/>
        <v>#N/A</v>
      </c>
      <c r="AU49" s="121" t="e">
        <f t="shared" ca="1" si="21"/>
        <v>#N/A</v>
      </c>
      <c r="AV49" s="121" t="e">
        <f t="shared" ca="1" si="21"/>
        <v>#N/A</v>
      </c>
      <c r="AW49" s="121" t="e">
        <f t="shared" ca="1" si="21"/>
        <v>#N/A</v>
      </c>
      <c r="AX49" s="121" t="e">
        <f t="shared" ca="1" si="21"/>
        <v>#N/A</v>
      </c>
      <c r="AY49" s="121" t="e">
        <f t="shared" ca="1" si="21"/>
        <v>#N/A</v>
      </c>
      <c r="AZ49" s="121" t="e">
        <f t="shared" ca="1" si="21"/>
        <v>#N/A</v>
      </c>
      <c r="BA49" s="121" t="e">
        <f t="shared" ca="1" si="21"/>
        <v>#N/A</v>
      </c>
      <c r="BB49" s="121" t="e">
        <f t="shared" ca="1" si="21"/>
        <v>#N/A</v>
      </c>
      <c r="BC49" s="121" t="e">
        <f t="shared" ca="1" si="21"/>
        <v>#N/A</v>
      </c>
      <c r="BD49" s="121" t="e">
        <f t="shared" ca="1" si="21"/>
        <v>#N/A</v>
      </c>
      <c r="BE49" s="121" t="e">
        <f t="shared" ca="1" si="21"/>
        <v>#N/A</v>
      </c>
      <c r="BF49" s="121" t="e">
        <f t="shared" ca="1" si="21"/>
        <v>#N/A</v>
      </c>
      <c r="BG49" s="121" t="e">
        <f t="shared" ca="1" si="21"/>
        <v>#N/A</v>
      </c>
      <c r="BH49" s="121" t="e">
        <f t="shared" ca="1" si="21"/>
        <v>#N/A</v>
      </c>
      <c r="BI49" s="121" t="e">
        <f t="shared" ca="1" si="21"/>
        <v>#N/A</v>
      </c>
      <c r="BJ49" s="121" t="e">
        <f t="shared" ca="1" si="21"/>
        <v>#N/A</v>
      </c>
      <c r="BK49" s="121" t="e">
        <f t="shared" ca="1" si="21"/>
        <v>#N/A</v>
      </c>
      <c r="BL49" s="121" t="e">
        <f t="shared" ca="1" si="21"/>
        <v>#N/A</v>
      </c>
      <c r="BM49" s="121" t="e">
        <f t="shared" ca="1" si="21"/>
        <v>#N/A</v>
      </c>
      <c r="BN49" s="121" t="e">
        <f t="shared" ca="1" si="21"/>
        <v>#N/A</v>
      </c>
      <c r="BO49" s="121" t="e">
        <f t="shared" ca="1" si="21"/>
        <v>#N/A</v>
      </c>
      <c r="BP49" s="121" t="e">
        <f t="shared" ca="1" si="21"/>
        <v>#N/A</v>
      </c>
      <c r="BQ49" s="121" t="e">
        <f t="shared" ca="1" si="21"/>
        <v>#N/A</v>
      </c>
      <c r="BR49" s="121" t="e">
        <f t="shared" ca="1" si="21"/>
        <v>#N/A</v>
      </c>
      <c r="BS49" s="121" t="e">
        <f t="shared" ca="1" si="21"/>
        <v>#N/A</v>
      </c>
      <c r="BT49" s="121" t="e">
        <f t="shared" ca="1" si="21"/>
        <v>#N/A</v>
      </c>
      <c r="BU49" s="121" t="e">
        <f t="shared" ca="1" si="21"/>
        <v>#N/A</v>
      </c>
      <c r="BV49" s="121" t="e">
        <f t="shared" ref="BV49" ca="1" si="22">IF(BV48&gt;0, 1, 0)</f>
        <v>#N/A</v>
      </c>
    </row>
    <row r="50" spans="1:74">
      <c r="A50" s="156" t="s">
        <v>4808</v>
      </c>
      <c r="C50" s="146">
        <f ca="1">MATCH(_xlfn.MAXIFS($C$51:$C$53, $C$51:$C$53, "&lt;="&amp;$H$8), $C$51:$C$53, 0)</f>
        <v>2</v>
      </c>
      <c r="D50" s="133" t="s">
        <v>4784</v>
      </c>
      <c r="E50" s="133" t="s">
        <v>4781</v>
      </c>
      <c r="H50" s="146"/>
    </row>
    <row r="51" spans="1:74">
      <c r="A51" s="214" t="s">
        <v>4784</v>
      </c>
      <c r="B51" s="29" t="s">
        <v>3</v>
      </c>
      <c r="C51" s="51">
        <v>-50</v>
      </c>
      <c r="D51" s="51">
        <v>0.5</v>
      </c>
      <c r="E51" s="51">
        <v>0.25</v>
      </c>
      <c r="H51" s="200" cm="1">
        <f t="array" aca="1" ref="H51" ca="1">IF($H$5="A", INDEX($D$51:$D$53, $C$50), 0)</f>
        <v>0</v>
      </c>
    </row>
    <row r="52" spans="1:74">
      <c r="A52" s="214" t="s">
        <v>4816</v>
      </c>
      <c r="B52" s="29" t="s">
        <v>2</v>
      </c>
      <c r="C52" s="51">
        <v>0</v>
      </c>
      <c r="D52" s="51">
        <v>0.5</v>
      </c>
      <c r="E52" s="51">
        <v>0.125</v>
      </c>
      <c r="H52" s="196">
        <f ca="1">$H$51*$H$11/24</f>
        <v>0</v>
      </c>
    </row>
    <row r="53" spans="1:74">
      <c r="A53" s="214" t="s">
        <v>4817</v>
      </c>
      <c r="B53" s="29" t="s">
        <v>4759</v>
      </c>
      <c r="C53" s="51">
        <v>8</v>
      </c>
      <c r="D53" s="51">
        <v>0</v>
      </c>
      <c r="E53" s="51">
        <v>0</v>
      </c>
      <c r="H53" s="153"/>
      <c r="I53" s="126" t="e">
        <f ca="1">IF(I$48&gt;0, $H$52, 0)</f>
        <v>#N/A</v>
      </c>
      <c r="J53" s="126" t="e">
        <f t="shared" ref="J53:BU53" ca="1" si="23">IF(J48&gt;0, $H$52, 0)</f>
        <v>#N/A</v>
      </c>
      <c r="K53" s="126" t="e">
        <f t="shared" ca="1" si="23"/>
        <v>#N/A</v>
      </c>
      <c r="L53" s="126" t="e">
        <f t="shared" ca="1" si="23"/>
        <v>#N/A</v>
      </c>
      <c r="M53" s="126" t="e">
        <f t="shared" ca="1" si="23"/>
        <v>#N/A</v>
      </c>
      <c r="N53" s="126" t="e">
        <f t="shared" ca="1" si="23"/>
        <v>#N/A</v>
      </c>
      <c r="O53" s="126" t="e">
        <f t="shared" ca="1" si="23"/>
        <v>#N/A</v>
      </c>
      <c r="P53" s="126" t="e">
        <f t="shared" ca="1" si="23"/>
        <v>#N/A</v>
      </c>
      <c r="Q53" s="126" t="e">
        <f t="shared" ca="1" si="23"/>
        <v>#N/A</v>
      </c>
      <c r="R53" s="126" t="e">
        <f t="shared" ca="1" si="23"/>
        <v>#N/A</v>
      </c>
      <c r="S53" s="126" t="e">
        <f t="shared" ca="1" si="23"/>
        <v>#N/A</v>
      </c>
      <c r="T53" s="126" t="e">
        <f t="shared" ca="1" si="23"/>
        <v>#N/A</v>
      </c>
      <c r="U53" s="126" t="e">
        <f t="shared" ca="1" si="23"/>
        <v>#N/A</v>
      </c>
      <c r="V53" s="126" t="e">
        <f t="shared" ca="1" si="23"/>
        <v>#N/A</v>
      </c>
      <c r="W53" s="126" t="e">
        <f t="shared" ca="1" si="23"/>
        <v>#N/A</v>
      </c>
      <c r="X53" s="126" t="e">
        <f t="shared" ca="1" si="23"/>
        <v>#N/A</v>
      </c>
      <c r="Y53" s="126" t="e">
        <f t="shared" ca="1" si="23"/>
        <v>#N/A</v>
      </c>
      <c r="Z53" s="126" t="e">
        <f t="shared" ca="1" si="23"/>
        <v>#N/A</v>
      </c>
      <c r="AA53" s="126" t="e">
        <f t="shared" ca="1" si="23"/>
        <v>#N/A</v>
      </c>
      <c r="AB53" s="126" t="e">
        <f t="shared" ca="1" si="23"/>
        <v>#N/A</v>
      </c>
      <c r="AC53" s="126" t="e">
        <f t="shared" ca="1" si="23"/>
        <v>#N/A</v>
      </c>
      <c r="AD53" s="126" t="e">
        <f t="shared" ca="1" si="23"/>
        <v>#N/A</v>
      </c>
      <c r="AE53" s="126" t="e">
        <f t="shared" ca="1" si="23"/>
        <v>#N/A</v>
      </c>
      <c r="AF53" s="126" t="e">
        <f t="shared" ca="1" si="23"/>
        <v>#N/A</v>
      </c>
      <c r="AG53" s="126" t="e">
        <f t="shared" ca="1" si="23"/>
        <v>#N/A</v>
      </c>
      <c r="AH53" s="126" t="e">
        <f t="shared" ca="1" si="23"/>
        <v>#N/A</v>
      </c>
      <c r="AI53" s="126" t="e">
        <f t="shared" ca="1" si="23"/>
        <v>#N/A</v>
      </c>
      <c r="AJ53" s="126" t="e">
        <f t="shared" ca="1" si="23"/>
        <v>#N/A</v>
      </c>
      <c r="AK53" s="126" t="e">
        <f t="shared" ca="1" si="23"/>
        <v>#N/A</v>
      </c>
      <c r="AL53" s="126" t="e">
        <f t="shared" ca="1" si="23"/>
        <v>#N/A</v>
      </c>
      <c r="AM53" s="126" t="e">
        <f t="shared" ca="1" si="23"/>
        <v>#N/A</v>
      </c>
      <c r="AN53" s="126" t="e">
        <f t="shared" ca="1" si="23"/>
        <v>#N/A</v>
      </c>
      <c r="AO53" s="126" t="e">
        <f t="shared" ca="1" si="23"/>
        <v>#N/A</v>
      </c>
      <c r="AP53" s="126" t="e">
        <f t="shared" ca="1" si="23"/>
        <v>#N/A</v>
      </c>
      <c r="AQ53" s="126" t="e">
        <f t="shared" ca="1" si="23"/>
        <v>#N/A</v>
      </c>
      <c r="AR53" s="126" t="e">
        <f t="shared" ca="1" si="23"/>
        <v>#N/A</v>
      </c>
      <c r="AS53" s="126" t="e">
        <f t="shared" ca="1" si="23"/>
        <v>#N/A</v>
      </c>
      <c r="AT53" s="126" t="e">
        <f t="shared" ca="1" si="23"/>
        <v>#N/A</v>
      </c>
      <c r="AU53" s="126" t="e">
        <f t="shared" ca="1" si="23"/>
        <v>#N/A</v>
      </c>
      <c r="AV53" s="126" t="e">
        <f t="shared" ca="1" si="23"/>
        <v>#N/A</v>
      </c>
      <c r="AW53" s="126" t="e">
        <f t="shared" ca="1" si="23"/>
        <v>#N/A</v>
      </c>
      <c r="AX53" s="126" t="e">
        <f t="shared" ca="1" si="23"/>
        <v>#N/A</v>
      </c>
      <c r="AY53" s="126" t="e">
        <f t="shared" ca="1" si="23"/>
        <v>#N/A</v>
      </c>
      <c r="AZ53" s="126" t="e">
        <f t="shared" ca="1" si="23"/>
        <v>#N/A</v>
      </c>
      <c r="BA53" s="126" t="e">
        <f t="shared" ca="1" si="23"/>
        <v>#N/A</v>
      </c>
      <c r="BB53" s="126" t="e">
        <f t="shared" ca="1" si="23"/>
        <v>#N/A</v>
      </c>
      <c r="BC53" s="126" t="e">
        <f t="shared" ca="1" si="23"/>
        <v>#N/A</v>
      </c>
      <c r="BD53" s="126" t="e">
        <f t="shared" ca="1" si="23"/>
        <v>#N/A</v>
      </c>
      <c r="BE53" s="126" t="e">
        <f t="shared" ca="1" si="23"/>
        <v>#N/A</v>
      </c>
      <c r="BF53" s="126" t="e">
        <f t="shared" ca="1" si="23"/>
        <v>#N/A</v>
      </c>
      <c r="BG53" s="126" t="e">
        <f t="shared" ca="1" si="23"/>
        <v>#N/A</v>
      </c>
      <c r="BH53" s="126" t="e">
        <f t="shared" ca="1" si="23"/>
        <v>#N/A</v>
      </c>
      <c r="BI53" s="126" t="e">
        <f t="shared" ca="1" si="23"/>
        <v>#N/A</v>
      </c>
      <c r="BJ53" s="126" t="e">
        <f t="shared" ca="1" si="23"/>
        <v>#N/A</v>
      </c>
      <c r="BK53" s="126" t="e">
        <f t="shared" ca="1" si="23"/>
        <v>#N/A</v>
      </c>
      <c r="BL53" s="126" t="e">
        <f t="shared" ca="1" si="23"/>
        <v>#N/A</v>
      </c>
      <c r="BM53" s="126" t="e">
        <f t="shared" ca="1" si="23"/>
        <v>#N/A</v>
      </c>
      <c r="BN53" s="126" t="e">
        <f t="shared" ca="1" si="23"/>
        <v>#N/A</v>
      </c>
      <c r="BO53" s="126" t="e">
        <f t="shared" ca="1" si="23"/>
        <v>#N/A</v>
      </c>
      <c r="BP53" s="126" t="e">
        <f t="shared" ca="1" si="23"/>
        <v>#N/A</v>
      </c>
      <c r="BQ53" s="126" t="e">
        <f t="shared" ca="1" si="23"/>
        <v>#N/A</v>
      </c>
      <c r="BR53" s="126" t="e">
        <f t="shared" ca="1" si="23"/>
        <v>#N/A</v>
      </c>
      <c r="BS53" s="126" t="e">
        <f t="shared" ca="1" si="23"/>
        <v>#N/A</v>
      </c>
      <c r="BT53" s="126" t="e">
        <f t="shared" ca="1" si="23"/>
        <v>#N/A</v>
      </c>
      <c r="BU53" s="126" t="e">
        <f t="shared" ca="1" si="23"/>
        <v>#N/A</v>
      </c>
      <c r="BV53" s="126" t="e">
        <f t="shared" ref="BV53" ca="1" si="24">IF(BV48&gt;0, $H$52, 0)</f>
        <v>#N/A</v>
      </c>
    </row>
    <row r="54" spans="1:74">
      <c r="A54" s="214" t="s">
        <v>4955</v>
      </c>
      <c r="B54" s="29" t="s">
        <v>4759</v>
      </c>
      <c r="D54" s="145"/>
      <c r="H54" s="153"/>
      <c r="I54" s="129" t="e">
        <f ca="1">I53 * I$19</f>
        <v>#N/A</v>
      </c>
      <c r="J54" s="129" t="e">
        <f t="shared" ref="J54:BU54" ca="1" si="25">J53 * J$19</f>
        <v>#N/A</v>
      </c>
      <c r="K54" s="129" t="e">
        <f t="shared" ca="1" si="25"/>
        <v>#N/A</v>
      </c>
      <c r="L54" s="129" t="e">
        <f t="shared" ca="1" si="25"/>
        <v>#N/A</v>
      </c>
      <c r="M54" s="129" t="e">
        <f t="shared" ca="1" si="25"/>
        <v>#N/A</v>
      </c>
      <c r="N54" s="129" t="e">
        <f t="shared" ca="1" si="25"/>
        <v>#N/A</v>
      </c>
      <c r="O54" s="129" t="e">
        <f t="shared" ca="1" si="25"/>
        <v>#N/A</v>
      </c>
      <c r="P54" s="129" t="e">
        <f t="shared" ca="1" si="25"/>
        <v>#N/A</v>
      </c>
      <c r="Q54" s="129" t="e">
        <f t="shared" ca="1" si="25"/>
        <v>#N/A</v>
      </c>
      <c r="R54" s="129" t="e">
        <f t="shared" ca="1" si="25"/>
        <v>#N/A</v>
      </c>
      <c r="S54" s="129" t="e">
        <f t="shared" ca="1" si="25"/>
        <v>#N/A</v>
      </c>
      <c r="T54" s="129" t="e">
        <f t="shared" ca="1" si="25"/>
        <v>#N/A</v>
      </c>
      <c r="U54" s="129" t="e">
        <f t="shared" ca="1" si="25"/>
        <v>#N/A</v>
      </c>
      <c r="V54" s="129" t="e">
        <f t="shared" ca="1" si="25"/>
        <v>#N/A</v>
      </c>
      <c r="W54" s="129" t="e">
        <f t="shared" ca="1" si="25"/>
        <v>#N/A</v>
      </c>
      <c r="X54" s="129" t="e">
        <f t="shared" ca="1" si="25"/>
        <v>#N/A</v>
      </c>
      <c r="Y54" s="129" t="e">
        <f t="shared" ca="1" si="25"/>
        <v>#N/A</v>
      </c>
      <c r="Z54" s="129" t="e">
        <f t="shared" ca="1" si="25"/>
        <v>#N/A</v>
      </c>
      <c r="AA54" s="129" t="e">
        <f t="shared" ca="1" si="25"/>
        <v>#N/A</v>
      </c>
      <c r="AB54" s="129" t="e">
        <f t="shared" ca="1" si="25"/>
        <v>#N/A</v>
      </c>
      <c r="AC54" s="129" t="e">
        <f t="shared" ca="1" si="25"/>
        <v>#N/A</v>
      </c>
      <c r="AD54" s="129" t="e">
        <f t="shared" ca="1" si="25"/>
        <v>#N/A</v>
      </c>
      <c r="AE54" s="129" t="e">
        <f t="shared" ca="1" si="25"/>
        <v>#N/A</v>
      </c>
      <c r="AF54" s="129" t="e">
        <f t="shared" ca="1" si="25"/>
        <v>#N/A</v>
      </c>
      <c r="AG54" s="129" t="e">
        <f t="shared" ca="1" si="25"/>
        <v>#N/A</v>
      </c>
      <c r="AH54" s="129" t="e">
        <f t="shared" ca="1" si="25"/>
        <v>#N/A</v>
      </c>
      <c r="AI54" s="129" t="e">
        <f t="shared" ca="1" si="25"/>
        <v>#N/A</v>
      </c>
      <c r="AJ54" s="129" t="e">
        <f t="shared" ca="1" si="25"/>
        <v>#N/A</v>
      </c>
      <c r="AK54" s="129" t="e">
        <f t="shared" ca="1" si="25"/>
        <v>#N/A</v>
      </c>
      <c r="AL54" s="129" t="e">
        <f t="shared" ca="1" si="25"/>
        <v>#N/A</v>
      </c>
      <c r="AM54" s="129" t="e">
        <f t="shared" ca="1" si="25"/>
        <v>#N/A</v>
      </c>
      <c r="AN54" s="129" t="e">
        <f t="shared" ca="1" si="25"/>
        <v>#N/A</v>
      </c>
      <c r="AO54" s="129" t="e">
        <f t="shared" ca="1" si="25"/>
        <v>#N/A</v>
      </c>
      <c r="AP54" s="129" t="e">
        <f t="shared" ca="1" si="25"/>
        <v>#N/A</v>
      </c>
      <c r="AQ54" s="129" t="e">
        <f t="shared" ca="1" si="25"/>
        <v>#N/A</v>
      </c>
      <c r="AR54" s="129" t="e">
        <f t="shared" ca="1" si="25"/>
        <v>#N/A</v>
      </c>
      <c r="AS54" s="129" t="e">
        <f t="shared" ca="1" si="25"/>
        <v>#N/A</v>
      </c>
      <c r="AT54" s="129" t="e">
        <f t="shared" ca="1" si="25"/>
        <v>#N/A</v>
      </c>
      <c r="AU54" s="129" t="e">
        <f t="shared" ca="1" si="25"/>
        <v>#N/A</v>
      </c>
      <c r="AV54" s="129" t="e">
        <f t="shared" ca="1" si="25"/>
        <v>#N/A</v>
      </c>
      <c r="AW54" s="129" t="e">
        <f t="shared" ca="1" si="25"/>
        <v>#N/A</v>
      </c>
      <c r="AX54" s="129" t="e">
        <f t="shared" ca="1" si="25"/>
        <v>#N/A</v>
      </c>
      <c r="AY54" s="129" t="e">
        <f t="shared" ca="1" si="25"/>
        <v>#N/A</v>
      </c>
      <c r="AZ54" s="129" t="e">
        <f t="shared" ca="1" si="25"/>
        <v>#N/A</v>
      </c>
      <c r="BA54" s="129" t="e">
        <f t="shared" ca="1" si="25"/>
        <v>#N/A</v>
      </c>
      <c r="BB54" s="129" t="e">
        <f t="shared" ca="1" si="25"/>
        <v>#N/A</v>
      </c>
      <c r="BC54" s="129" t="e">
        <f t="shared" ca="1" si="25"/>
        <v>#N/A</v>
      </c>
      <c r="BD54" s="129" t="e">
        <f t="shared" ca="1" si="25"/>
        <v>#N/A</v>
      </c>
      <c r="BE54" s="129" t="e">
        <f t="shared" ca="1" si="25"/>
        <v>#N/A</v>
      </c>
      <c r="BF54" s="129" t="e">
        <f t="shared" ca="1" si="25"/>
        <v>#N/A</v>
      </c>
      <c r="BG54" s="129" t="e">
        <f t="shared" ca="1" si="25"/>
        <v>#N/A</v>
      </c>
      <c r="BH54" s="129" t="e">
        <f t="shared" ca="1" si="25"/>
        <v>#N/A</v>
      </c>
      <c r="BI54" s="129" t="e">
        <f t="shared" ca="1" si="25"/>
        <v>#N/A</v>
      </c>
      <c r="BJ54" s="129" t="e">
        <f t="shared" ca="1" si="25"/>
        <v>#N/A</v>
      </c>
      <c r="BK54" s="129" t="e">
        <f t="shared" ca="1" si="25"/>
        <v>#N/A</v>
      </c>
      <c r="BL54" s="129" t="e">
        <f t="shared" ca="1" si="25"/>
        <v>#N/A</v>
      </c>
      <c r="BM54" s="129" t="e">
        <f t="shared" ca="1" si="25"/>
        <v>#N/A</v>
      </c>
      <c r="BN54" s="129" t="e">
        <f t="shared" ca="1" si="25"/>
        <v>#N/A</v>
      </c>
      <c r="BO54" s="129" t="e">
        <f t="shared" ca="1" si="25"/>
        <v>#N/A</v>
      </c>
      <c r="BP54" s="129" t="e">
        <f t="shared" ca="1" si="25"/>
        <v>#N/A</v>
      </c>
      <c r="BQ54" s="129" t="e">
        <f t="shared" ca="1" si="25"/>
        <v>#N/A</v>
      </c>
      <c r="BR54" s="129" t="e">
        <f t="shared" ca="1" si="25"/>
        <v>#N/A</v>
      </c>
      <c r="BS54" s="129" t="e">
        <f t="shared" ca="1" si="25"/>
        <v>#N/A</v>
      </c>
      <c r="BT54" s="129" t="e">
        <f t="shared" ca="1" si="25"/>
        <v>#N/A</v>
      </c>
      <c r="BU54" s="129" t="e">
        <f t="shared" ca="1" si="25"/>
        <v>#N/A</v>
      </c>
      <c r="BV54" s="129" t="e">
        <f t="shared" ref="BV54" ca="1" si="26">BV53 * BV$19</f>
        <v>#N/A</v>
      </c>
    </row>
    <row r="55" spans="1:74">
      <c r="A55" s="214" t="s">
        <v>4956</v>
      </c>
      <c r="B55" s="29" t="s">
        <v>4609</v>
      </c>
      <c r="C55" s="143"/>
      <c r="D55" s="143"/>
      <c r="E55" s="143"/>
      <c r="F55" s="143"/>
      <c r="H55" s="199" t="e">
        <f ca="1">SUM(I54:BV54)/1000</f>
        <v>#N/A</v>
      </c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</row>
    <row r="56" spans="1:74">
      <c r="A56" s="214" t="s">
        <v>4781</v>
      </c>
      <c r="B56" s="29" t="s">
        <v>3</v>
      </c>
      <c r="H56" s="203" cm="1">
        <f t="array" aca="1" ref="H56" ca="1">IF($H$5="A", INDEX($E$51:$E$53, $C$50), 0)</f>
        <v>0</v>
      </c>
    </row>
    <row r="57" spans="1:74">
      <c r="A57" s="214" t="s">
        <v>4783</v>
      </c>
      <c r="B57" s="29" t="s">
        <v>2</v>
      </c>
      <c r="H57" s="201">
        <f ca="1">$H$56 * $H$11 / 24</f>
        <v>0</v>
      </c>
    </row>
    <row r="58" spans="1:74">
      <c r="A58" s="214" t="s">
        <v>4798</v>
      </c>
      <c r="B58" s="29" t="s">
        <v>2</v>
      </c>
      <c r="H58" s="153"/>
      <c r="I58" s="126" t="e">
        <f t="shared" ref="I58:BT58" ca="1" si="27">IF(I$48&gt;0, $H$57, 0)</f>
        <v>#N/A</v>
      </c>
      <c r="J58" s="126" t="e">
        <f t="shared" ca="1" si="27"/>
        <v>#N/A</v>
      </c>
      <c r="K58" s="126" t="e">
        <f t="shared" ca="1" si="27"/>
        <v>#N/A</v>
      </c>
      <c r="L58" s="126" t="e">
        <f t="shared" ca="1" si="27"/>
        <v>#N/A</v>
      </c>
      <c r="M58" s="126" t="e">
        <f t="shared" ca="1" si="27"/>
        <v>#N/A</v>
      </c>
      <c r="N58" s="126" t="e">
        <f t="shared" ca="1" si="27"/>
        <v>#N/A</v>
      </c>
      <c r="O58" s="126" t="e">
        <f t="shared" ca="1" si="27"/>
        <v>#N/A</v>
      </c>
      <c r="P58" s="126" t="e">
        <f t="shared" ca="1" si="27"/>
        <v>#N/A</v>
      </c>
      <c r="Q58" s="126" t="e">
        <f t="shared" ca="1" si="27"/>
        <v>#N/A</v>
      </c>
      <c r="R58" s="126" t="e">
        <f t="shared" ca="1" si="27"/>
        <v>#N/A</v>
      </c>
      <c r="S58" s="126" t="e">
        <f t="shared" ca="1" si="27"/>
        <v>#N/A</v>
      </c>
      <c r="T58" s="126" t="e">
        <f t="shared" ca="1" si="27"/>
        <v>#N/A</v>
      </c>
      <c r="U58" s="126" t="e">
        <f t="shared" ca="1" si="27"/>
        <v>#N/A</v>
      </c>
      <c r="V58" s="126" t="e">
        <f t="shared" ca="1" si="27"/>
        <v>#N/A</v>
      </c>
      <c r="W58" s="126" t="e">
        <f t="shared" ca="1" si="27"/>
        <v>#N/A</v>
      </c>
      <c r="X58" s="126" t="e">
        <f t="shared" ca="1" si="27"/>
        <v>#N/A</v>
      </c>
      <c r="Y58" s="126" t="e">
        <f t="shared" ca="1" si="27"/>
        <v>#N/A</v>
      </c>
      <c r="Z58" s="126" t="e">
        <f t="shared" ca="1" si="27"/>
        <v>#N/A</v>
      </c>
      <c r="AA58" s="126" t="e">
        <f t="shared" ca="1" si="27"/>
        <v>#N/A</v>
      </c>
      <c r="AB58" s="126" t="e">
        <f t="shared" ca="1" si="27"/>
        <v>#N/A</v>
      </c>
      <c r="AC58" s="126" t="e">
        <f t="shared" ca="1" si="27"/>
        <v>#N/A</v>
      </c>
      <c r="AD58" s="126" t="e">
        <f t="shared" ca="1" si="27"/>
        <v>#N/A</v>
      </c>
      <c r="AE58" s="126" t="e">
        <f t="shared" ca="1" si="27"/>
        <v>#N/A</v>
      </c>
      <c r="AF58" s="126" t="e">
        <f t="shared" ca="1" si="27"/>
        <v>#N/A</v>
      </c>
      <c r="AG58" s="126" t="e">
        <f t="shared" ca="1" si="27"/>
        <v>#N/A</v>
      </c>
      <c r="AH58" s="126" t="e">
        <f t="shared" ca="1" si="27"/>
        <v>#N/A</v>
      </c>
      <c r="AI58" s="126" t="e">
        <f t="shared" ca="1" si="27"/>
        <v>#N/A</v>
      </c>
      <c r="AJ58" s="126" t="e">
        <f t="shared" ca="1" si="27"/>
        <v>#N/A</v>
      </c>
      <c r="AK58" s="126" t="e">
        <f t="shared" ca="1" si="27"/>
        <v>#N/A</v>
      </c>
      <c r="AL58" s="126" t="e">
        <f t="shared" ca="1" si="27"/>
        <v>#N/A</v>
      </c>
      <c r="AM58" s="126" t="e">
        <f t="shared" ca="1" si="27"/>
        <v>#N/A</v>
      </c>
      <c r="AN58" s="126" t="e">
        <f t="shared" ca="1" si="27"/>
        <v>#N/A</v>
      </c>
      <c r="AO58" s="126" t="e">
        <f t="shared" ca="1" si="27"/>
        <v>#N/A</v>
      </c>
      <c r="AP58" s="126" t="e">
        <f t="shared" ca="1" si="27"/>
        <v>#N/A</v>
      </c>
      <c r="AQ58" s="126" t="e">
        <f t="shared" ca="1" si="27"/>
        <v>#N/A</v>
      </c>
      <c r="AR58" s="126" t="e">
        <f t="shared" ca="1" si="27"/>
        <v>#N/A</v>
      </c>
      <c r="AS58" s="126" t="e">
        <f t="shared" ca="1" si="27"/>
        <v>#N/A</v>
      </c>
      <c r="AT58" s="126" t="e">
        <f t="shared" ca="1" si="27"/>
        <v>#N/A</v>
      </c>
      <c r="AU58" s="126" t="e">
        <f t="shared" ca="1" si="27"/>
        <v>#N/A</v>
      </c>
      <c r="AV58" s="126" t="e">
        <f t="shared" ca="1" si="27"/>
        <v>#N/A</v>
      </c>
      <c r="AW58" s="126" t="e">
        <f t="shared" ca="1" si="27"/>
        <v>#N/A</v>
      </c>
      <c r="AX58" s="126" t="e">
        <f t="shared" ca="1" si="27"/>
        <v>#N/A</v>
      </c>
      <c r="AY58" s="126" t="e">
        <f t="shared" ca="1" si="27"/>
        <v>#N/A</v>
      </c>
      <c r="AZ58" s="126" t="e">
        <f t="shared" ca="1" si="27"/>
        <v>#N/A</v>
      </c>
      <c r="BA58" s="126" t="e">
        <f t="shared" ca="1" si="27"/>
        <v>#N/A</v>
      </c>
      <c r="BB58" s="126" t="e">
        <f t="shared" ca="1" si="27"/>
        <v>#N/A</v>
      </c>
      <c r="BC58" s="126" t="e">
        <f t="shared" ca="1" si="27"/>
        <v>#N/A</v>
      </c>
      <c r="BD58" s="126" t="e">
        <f t="shared" ca="1" si="27"/>
        <v>#N/A</v>
      </c>
      <c r="BE58" s="126" t="e">
        <f t="shared" ca="1" si="27"/>
        <v>#N/A</v>
      </c>
      <c r="BF58" s="126" t="e">
        <f t="shared" ca="1" si="27"/>
        <v>#N/A</v>
      </c>
      <c r="BG58" s="126" t="e">
        <f t="shared" ca="1" si="27"/>
        <v>#N/A</v>
      </c>
      <c r="BH58" s="126" t="e">
        <f t="shared" ca="1" si="27"/>
        <v>#N/A</v>
      </c>
      <c r="BI58" s="126" t="e">
        <f t="shared" ca="1" si="27"/>
        <v>#N/A</v>
      </c>
      <c r="BJ58" s="126" t="e">
        <f t="shared" ca="1" si="27"/>
        <v>#N/A</v>
      </c>
      <c r="BK58" s="126" t="e">
        <f t="shared" ca="1" si="27"/>
        <v>#N/A</v>
      </c>
      <c r="BL58" s="126" t="e">
        <f t="shared" ca="1" si="27"/>
        <v>#N/A</v>
      </c>
      <c r="BM58" s="126" t="e">
        <f t="shared" ca="1" si="27"/>
        <v>#N/A</v>
      </c>
      <c r="BN58" s="126" t="e">
        <f t="shared" ca="1" si="27"/>
        <v>#N/A</v>
      </c>
      <c r="BO58" s="126" t="e">
        <f t="shared" ca="1" si="27"/>
        <v>#N/A</v>
      </c>
      <c r="BP58" s="126" t="e">
        <f t="shared" ca="1" si="27"/>
        <v>#N/A</v>
      </c>
      <c r="BQ58" s="126" t="e">
        <f t="shared" ca="1" si="27"/>
        <v>#N/A</v>
      </c>
      <c r="BR58" s="126" t="e">
        <f t="shared" ca="1" si="27"/>
        <v>#N/A</v>
      </c>
      <c r="BS58" s="126" t="e">
        <f t="shared" ca="1" si="27"/>
        <v>#N/A</v>
      </c>
      <c r="BT58" s="126" t="e">
        <f t="shared" ca="1" si="27"/>
        <v>#N/A</v>
      </c>
      <c r="BU58" s="126" t="e">
        <f t="shared" ref="BU58:BV58" ca="1" si="28">IF(BU$48&gt;0, $H$57, 0)</f>
        <v>#N/A</v>
      </c>
      <c r="BV58" s="126" t="e">
        <f t="shared" ca="1" si="28"/>
        <v>#N/A</v>
      </c>
    </row>
    <row r="59" spans="1:74">
      <c r="A59" s="214" t="s">
        <v>4799</v>
      </c>
      <c r="B59" s="29" t="s">
        <v>4759</v>
      </c>
      <c r="H59" s="153"/>
      <c r="I59" s="128" t="e">
        <f t="shared" ref="I59:BT59" ca="1" si="29">I58 * I$19</f>
        <v>#N/A</v>
      </c>
      <c r="J59" s="128" t="e">
        <f t="shared" ca="1" si="29"/>
        <v>#N/A</v>
      </c>
      <c r="K59" s="128" t="e">
        <f t="shared" ca="1" si="29"/>
        <v>#N/A</v>
      </c>
      <c r="L59" s="128" t="e">
        <f t="shared" ca="1" si="29"/>
        <v>#N/A</v>
      </c>
      <c r="M59" s="128" t="e">
        <f t="shared" ca="1" si="29"/>
        <v>#N/A</v>
      </c>
      <c r="N59" s="128" t="e">
        <f t="shared" ca="1" si="29"/>
        <v>#N/A</v>
      </c>
      <c r="O59" s="128" t="e">
        <f t="shared" ca="1" si="29"/>
        <v>#N/A</v>
      </c>
      <c r="P59" s="128" t="e">
        <f t="shared" ca="1" si="29"/>
        <v>#N/A</v>
      </c>
      <c r="Q59" s="128" t="e">
        <f t="shared" ca="1" si="29"/>
        <v>#N/A</v>
      </c>
      <c r="R59" s="128" t="e">
        <f t="shared" ca="1" si="29"/>
        <v>#N/A</v>
      </c>
      <c r="S59" s="128" t="e">
        <f t="shared" ca="1" si="29"/>
        <v>#N/A</v>
      </c>
      <c r="T59" s="128" t="e">
        <f t="shared" ca="1" si="29"/>
        <v>#N/A</v>
      </c>
      <c r="U59" s="128" t="e">
        <f t="shared" ca="1" si="29"/>
        <v>#N/A</v>
      </c>
      <c r="V59" s="128" t="e">
        <f t="shared" ca="1" si="29"/>
        <v>#N/A</v>
      </c>
      <c r="W59" s="128" t="e">
        <f t="shared" ca="1" si="29"/>
        <v>#N/A</v>
      </c>
      <c r="X59" s="128" t="e">
        <f t="shared" ca="1" si="29"/>
        <v>#N/A</v>
      </c>
      <c r="Y59" s="128" t="e">
        <f t="shared" ca="1" si="29"/>
        <v>#N/A</v>
      </c>
      <c r="Z59" s="128" t="e">
        <f t="shared" ca="1" si="29"/>
        <v>#N/A</v>
      </c>
      <c r="AA59" s="128" t="e">
        <f t="shared" ca="1" si="29"/>
        <v>#N/A</v>
      </c>
      <c r="AB59" s="128" t="e">
        <f t="shared" ca="1" si="29"/>
        <v>#N/A</v>
      </c>
      <c r="AC59" s="128" t="e">
        <f t="shared" ca="1" si="29"/>
        <v>#N/A</v>
      </c>
      <c r="AD59" s="128" t="e">
        <f t="shared" ca="1" si="29"/>
        <v>#N/A</v>
      </c>
      <c r="AE59" s="128" t="e">
        <f t="shared" ca="1" si="29"/>
        <v>#N/A</v>
      </c>
      <c r="AF59" s="128" t="e">
        <f t="shared" ca="1" si="29"/>
        <v>#N/A</v>
      </c>
      <c r="AG59" s="128" t="e">
        <f t="shared" ca="1" si="29"/>
        <v>#N/A</v>
      </c>
      <c r="AH59" s="128" t="e">
        <f t="shared" ca="1" si="29"/>
        <v>#N/A</v>
      </c>
      <c r="AI59" s="128" t="e">
        <f t="shared" ca="1" si="29"/>
        <v>#N/A</v>
      </c>
      <c r="AJ59" s="128" t="e">
        <f t="shared" ca="1" si="29"/>
        <v>#N/A</v>
      </c>
      <c r="AK59" s="128" t="e">
        <f t="shared" ca="1" si="29"/>
        <v>#N/A</v>
      </c>
      <c r="AL59" s="128" t="e">
        <f t="shared" ca="1" si="29"/>
        <v>#N/A</v>
      </c>
      <c r="AM59" s="128" t="e">
        <f t="shared" ca="1" si="29"/>
        <v>#N/A</v>
      </c>
      <c r="AN59" s="128" t="e">
        <f t="shared" ca="1" si="29"/>
        <v>#N/A</v>
      </c>
      <c r="AO59" s="128" t="e">
        <f t="shared" ca="1" si="29"/>
        <v>#N/A</v>
      </c>
      <c r="AP59" s="128" t="e">
        <f t="shared" ca="1" si="29"/>
        <v>#N/A</v>
      </c>
      <c r="AQ59" s="128" t="e">
        <f t="shared" ca="1" si="29"/>
        <v>#N/A</v>
      </c>
      <c r="AR59" s="128" t="e">
        <f t="shared" ca="1" si="29"/>
        <v>#N/A</v>
      </c>
      <c r="AS59" s="128" t="e">
        <f t="shared" ca="1" si="29"/>
        <v>#N/A</v>
      </c>
      <c r="AT59" s="128" t="e">
        <f t="shared" ca="1" si="29"/>
        <v>#N/A</v>
      </c>
      <c r="AU59" s="128" t="e">
        <f t="shared" ca="1" si="29"/>
        <v>#N/A</v>
      </c>
      <c r="AV59" s="128" t="e">
        <f t="shared" ca="1" si="29"/>
        <v>#N/A</v>
      </c>
      <c r="AW59" s="128" t="e">
        <f t="shared" ca="1" si="29"/>
        <v>#N/A</v>
      </c>
      <c r="AX59" s="128" t="e">
        <f t="shared" ca="1" si="29"/>
        <v>#N/A</v>
      </c>
      <c r="AY59" s="128" t="e">
        <f t="shared" ca="1" si="29"/>
        <v>#N/A</v>
      </c>
      <c r="AZ59" s="128" t="e">
        <f t="shared" ca="1" si="29"/>
        <v>#N/A</v>
      </c>
      <c r="BA59" s="128" t="e">
        <f t="shared" ca="1" si="29"/>
        <v>#N/A</v>
      </c>
      <c r="BB59" s="128" t="e">
        <f t="shared" ca="1" si="29"/>
        <v>#N/A</v>
      </c>
      <c r="BC59" s="128" t="e">
        <f t="shared" ca="1" si="29"/>
        <v>#N/A</v>
      </c>
      <c r="BD59" s="128" t="e">
        <f t="shared" ca="1" si="29"/>
        <v>#N/A</v>
      </c>
      <c r="BE59" s="128" t="e">
        <f t="shared" ca="1" si="29"/>
        <v>#N/A</v>
      </c>
      <c r="BF59" s="128" t="e">
        <f t="shared" ca="1" si="29"/>
        <v>#N/A</v>
      </c>
      <c r="BG59" s="128" t="e">
        <f t="shared" ca="1" si="29"/>
        <v>#N/A</v>
      </c>
      <c r="BH59" s="128" t="e">
        <f t="shared" ca="1" si="29"/>
        <v>#N/A</v>
      </c>
      <c r="BI59" s="128" t="e">
        <f t="shared" ca="1" si="29"/>
        <v>#N/A</v>
      </c>
      <c r="BJ59" s="128" t="e">
        <f t="shared" ca="1" si="29"/>
        <v>#N/A</v>
      </c>
      <c r="BK59" s="128" t="e">
        <f t="shared" ca="1" si="29"/>
        <v>#N/A</v>
      </c>
      <c r="BL59" s="128" t="e">
        <f t="shared" ca="1" si="29"/>
        <v>#N/A</v>
      </c>
      <c r="BM59" s="128" t="e">
        <f t="shared" ca="1" si="29"/>
        <v>#N/A</v>
      </c>
      <c r="BN59" s="128" t="e">
        <f t="shared" ca="1" si="29"/>
        <v>#N/A</v>
      </c>
      <c r="BO59" s="128" t="e">
        <f t="shared" ca="1" si="29"/>
        <v>#N/A</v>
      </c>
      <c r="BP59" s="128" t="e">
        <f t="shared" ca="1" si="29"/>
        <v>#N/A</v>
      </c>
      <c r="BQ59" s="128" t="e">
        <f t="shared" ca="1" si="29"/>
        <v>#N/A</v>
      </c>
      <c r="BR59" s="128" t="e">
        <f t="shared" ca="1" si="29"/>
        <v>#N/A</v>
      </c>
      <c r="BS59" s="128" t="e">
        <f t="shared" ca="1" si="29"/>
        <v>#N/A</v>
      </c>
      <c r="BT59" s="128" t="e">
        <f t="shared" ca="1" si="29"/>
        <v>#N/A</v>
      </c>
      <c r="BU59" s="128" t="e">
        <f t="shared" ref="BU59:BV59" ca="1" si="30">BU58 * BU$19</f>
        <v>#N/A</v>
      </c>
      <c r="BV59" s="128" t="e">
        <f t="shared" ca="1" si="30"/>
        <v>#N/A</v>
      </c>
    </row>
    <row r="60" spans="1:74">
      <c r="A60" s="214" t="s">
        <v>4782</v>
      </c>
      <c r="B60" s="29" t="s">
        <v>4609</v>
      </c>
      <c r="H60" s="199" t="e">
        <f ca="1">SUM(I59:BV59)/1000</f>
        <v>#N/A</v>
      </c>
    </row>
    <row r="61" spans="1:74">
      <c r="A61" s="156" t="s">
        <v>4835</v>
      </c>
      <c r="B61" s="70"/>
    </row>
    <row r="62" spans="1:74">
      <c r="A62" s="214" t="s">
        <v>4796</v>
      </c>
      <c r="B62" s="29" t="s">
        <v>2</v>
      </c>
      <c r="H62" s="153"/>
      <c r="I62" s="122" t="e">
        <f t="shared" ref="I62:BT62" ca="1" si="31">I46+I53</f>
        <v>#N/A</v>
      </c>
      <c r="J62" s="122" t="e">
        <f t="shared" ca="1" si="31"/>
        <v>#N/A</v>
      </c>
      <c r="K62" s="122" t="e">
        <f t="shared" ca="1" si="31"/>
        <v>#N/A</v>
      </c>
      <c r="L62" s="122" t="e">
        <f t="shared" ca="1" si="31"/>
        <v>#N/A</v>
      </c>
      <c r="M62" s="122" t="e">
        <f t="shared" ca="1" si="31"/>
        <v>#N/A</v>
      </c>
      <c r="N62" s="122" t="e">
        <f t="shared" ca="1" si="31"/>
        <v>#N/A</v>
      </c>
      <c r="O62" s="122" t="e">
        <f t="shared" ca="1" si="31"/>
        <v>#N/A</v>
      </c>
      <c r="P62" s="122" t="e">
        <f t="shared" ca="1" si="31"/>
        <v>#N/A</v>
      </c>
      <c r="Q62" s="122" t="e">
        <f t="shared" ca="1" si="31"/>
        <v>#N/A</v>
      </c>
      <c r="R62" s="122" t="e">
        <f t="shared" ca="1" si="31"/>
        <v>#N/A</v>
      </c>
      <c r="S62" s="122" t="e">
        <f t="shared" ca="1" si="31"/>
        <v>#N/A</v>
      </c>
      <c r="T62" s="122" t="e">
        <f t="shared" ca="1" si="31"/>
        <v>#N/A</v>
      </c>
      <c r="U62" s="122" t="e">
        <f t="shared" ca="1" si="31"/>
        <v>#N/A</v>
      </c>
      <c r="V62" s="122" t="e">
        <f t="shared" ca="1" si="31"/>
        <v>#N/A</v>
      </c>
      <c r="W62" s="122" t="e">
        <f t="shared" ca="1" si="31"/>
        <v>#N/A</v>
      </c>
      <c r="X62" s="122" t="e">
        <f t="shared" ca="1" si="31"/>
        <v>#N/A</v>
      </c>
      <c r="Y62" s="122" t="e">
        <f t="shared" ca="1" si="31"/>
        <v>#N/A</v>
      </c>
      <c r="Z62" s="122" t="e">
        <f t="shared" ca="1" si="31"/>
        <v>#N/A</v>
      </c>
      <c r="AA62" s="122" t="e">
        <f t="shared" ca="1" si="31"/>
        <v>#N/A</v>
      </c>
      <c r="AB62" s="122" t="e">
        <f t="shared" ca="1" si="31"/>
        <v>#N/A</v>
      </c>
      <c r="AC62" s="122" t="e">
        <f t="shared" ca="1" si="31"/>
        <v>#N/A</v>
      </c>
      <c r="AD62" s="122" t="e">
        <f t="shared" ca="1" si="31"/>
        <v>#N/A</v>
      </c>
      <c r="AE62" s="122" t="e">
        <f t="shared" ca="1" si="31"/>
        <v>#N/A</v>
      </c>
      <c r="AF62" s="122" t="e">
        <f t="shared" ca="1" si="31"/>
        <v>#N/A</v>
      </c>
      <c r="AG62" s="122" t="e">
        <f t="shared" ca="1" si="31"/>
        <v>#N/A</v>
      </c>
      <c r="AH62" s="122" t="e">
        <f t="shared" ca="1" si="31"/>
        <v>#N/A</v>
      </c>
      <c r="AI62" s="122" t="e">
        <f t="shared" ca="1" si="31"/>
        <v>#N/A</v>
      </c>
      <c r="AJ62" s="122" t="e">
        <f t="shared" ca="1" si="31"/>
        <v>#N/A</v>
      </c>
      <c r="AK62" s="122" t="e">
        <f t="shared" ca="1" si="31"/>
        <v>#N/A</v>
      </c>
      <c r="AL62" s="122" t="e">
        <f t="shared" ca="1" si="31"/>
        <v>#N/A</v>
      </c>
      <c r="AM62" s="122" t="e">
        <f t="shared" ca="1" si="31"/>
        <v>#N/A</v>
      </c>
      <c r="AN62" s="122" t="e">
        <f t="shared" ca="1" si="31"/>
        <v>#N/A</v>
      </c>
      <c r="AO62" s="122" t="e">
        <f t="shared" ca="1" si="31"/>
        <v>#N/A</v>
      </c>
      <c r="AP62" s="122" t="e">
        <f t="shared" ca="1" si="31"/>
        <v>#N/A</v>
      </c>
      <c r="AQ62" s="122" t="e">
        <f t="shared" ca="1" si="31"/>
        <v>#N/A</v>
      </c>
      <c r="AR62" s="122" t="e">
        <f t="shared" ca="1" si="31"/>
        <v>#N/A</v>
      </c>
      <c r="AS62" s="122" t="e">
        <f t="shared" ca="1" si="31"/>
        <v>#N/A</v>
      </c>
      <c r="AT62" s="122" t="e">
        <f t="shared" ca="1" si="31"/>
        <v>#N/A</v>
      </c>
      <c r="AU62" s="122" t="e">
        <f t="shared" ca="1" si="31"/>
        <v>#N/A</v>
      </c>
      <c r="AV62" s="122" t="e">
        <f t="shared" ca="1" si="31"/>
        <v>#N/A</v>
      </c>
      <c r="AW62" s="122" t="e">
        <f t="shared" ca="1" si="31"/>
        <v>#N/A</v>
      </c>
      <c r="AX62" s="122" t="e">
        <f t="shared" ca="1" si="31"/>
        <v>#N/A</v>
      </c>
      <c r="AY62" s="122" t="e">
        <f t="shared" ca="1" si="31"/>
        <v>#N/A</v>
      </c>
      <c r="AZ62" s="122" t="e">
        <f t="shared" ca="1" si="31"/>
        <v>#N/A</v>
      </c>
      <c r="BA62" s="122" t="e">
        <f t="shared" ca="1" si="31"/>
        <v>#N/A</v>
      </c>
      <c r="BB62" s="122" t="e">
        <f t="shared" ca="1" si="31"/>
        <v>#N/A</v>
      </c>
      <c r="BC62" s="122" t="e">
        <f t="shared" ca="1" si="31"/>
        <v>#N/A</v>
      </c>
      <c r="BD62" s="122" t="e">
        <f t="shared" ca="1" si="31"/>
        <v>#N/A</v>
      </c>
      <c r="BE62" s="122" t="e">
        <f t="shared" ca="1" si="31"/>
        <v>#N/A</v>
      </c>
      <c r="BF62" s="122" t="e">
        <f t="shared" ca="1" si="31"/>
        <v>#N/A</v>
      </c>
      <c r="BG62" s="122" t="e">
        <f t="shared" ca="1" si="31"/>
        <v>#N/A</v>
      </c>
      <c r="BH62" s="122" t="e">
        <f t="shared" ca="1" si="31"/>
        <v>#N/A</v>
      </c>
      <c r="BI62" s="122" t="e">
        <f t="shared" ca="1" si="31"/>
        <v>#N/A</v>
      </c>
      <c r="BJ62" s="122" t="e">
        <f t="shared" ca="1" si="31"/>
        <v>#N/A</v>
      </c>
      <c r="BK62" s="122" t="e">
        <f t="shared" ca="1" si="31"/>
        <v>#N/A</v>
      </c>
      <c r="BL62" s="122" t="e">
        <f t="shared" ca="1" si="31"/>
        <v>#N/A</v>
      </c>
      <c r="BM62" s="122" t="e">
        <f t="shared" ca="1" si="31"/>
        <v>#N/A</v>
      </c>
      <c r="BN62" s="122" t="e">
        <f t="shared" ca="1" si="31"/>
        <v>#N/A</v>
      </c>
      <c r="BO62" s="122" t="e">
        <f t="shared" ca="1" si="31"/>
        <v>#N/A</v>
      </c>
      <c r="BP62" s="122" t="e">
        <f t="shared" ca="1" si="31"/>
        <v>#N/A</v>
      </c>
      <c r="BQ62" s="122" t="e">
        <f t="shared" ca="1" si="31"/>
        <v>#N/A</v>
      </c>
      <c r="BR62" s="122" t="e">
        <f t="shared" ca="1" si="31"/>
        <v>#N/A</v>
      </c>
      <c r="BS62" s="122" t="e">
        <f t="shared" ca="1" si="31"/>
        <v>#N/A</v>
      </c>
      <c r="BT62" s="122" t="e">
        <f t="shared" ca="1" si="31"/>
        <v>#N/A</v>
      </c>
      <c r="BU62" s="122" t="e">
        <f t="shared" ref="BU62:BV62" ca="1" si="32">BU46+BU53</f>
        <v>#N/A</v>
      </c>
      <c r="BV62" s="122" t="e">
        <f t="shared" ca="1" si="32"/>
        <v>#N/A</v>
      </c>
    </row>
    <row r="63" spans="1:74">
      <c r="A63" s="214" t="s">
        <v>4790</v>
      </c>
      <c r="B63" s="29" t="s">
        <v>4759</v>
      </c>
      <c r="H63" s="153"/>
      <c r="I63" s="129" t="e">
        <f t="shared" ref="I63:BT63" ca="1" si="33">I62 * I$19 * I$47</f>
        <v>#N/A</v>
      </c>
      <c r="J63" s="129" t="e">
        <f t="shared" ca="1" si="33"/>
        <v>#N/A</v>
      </c>
      <c r="K63" s="129" t="e">
        <f t="shared" ca="1" si="33"/>
        <v>#N/A</v>
      </c>
      <c r="L63" s="129" t="e">
        <f t="shared" ca="1" si="33"/>
        <v>#N/A</v>
      </c>
      <c r="M63" s="129" t="e">
        <f t="shared" ca="1" si="33"/>
        <v>#N/A</v>
      </c>
      <c r="N63" s="129" t="e">
        <f t="shared" ca="1" si="33"/>
        <v>#N/A</v>
      </c>
      <c r="O63" s="129" t="e">
        <f t="shared" ca="1" si="33"/>
        <v>#N/A</v>
      </c>
      <c r="P63" s="129" t="e">
        <f t="shared" ca="1" si="33"/>
        <v>#N/A</v>
      </c>
      <c r="Q63" s="129" t="e">
        <f t="shared" ca="1" si="33"/>
        <v>#N/A</v>
      </c>
      <c r="R63" s="129" t="e">
        <f t="shared" ca="1" si="33"/>
        <v>#N/A</v>
      </c>
      <c r="S63" s="129" t="e">
        <f t="shared" ca="1" si="33"/>
        <v>#N/A</v>
      </c>
      <c r="T63" s="129" t="e">
        <f t="shared" ca="1" si="33"/>
        <v>#N/A</v>
      </c>
      <c r="U63" s="129" t="e">
        <f t="shared" ca="1" si="33"/>
        <v>#N/A</v>
      </c>
      <c r="V63" s="129" t="e">
        <f t="shared" ca="1" si="33"/>
        <v>#N/A</v>
      </c>
      <c r="W63" s="129" t="e">
        <f t="shared" ca="1" si="33"/>
        <v>#N/A</v>
      </c>
      <c r="X63" s="129" t="e">
        <f t="shared" ca="1" si="33"/>
        <v>#N/A</v>
      </c>
      <c r="Y63" s="129" t="e">
        <f t="shared" ca="1" si="33"/>
        <v>#N/A</v>
      </c>
      <c r="Z63" s="129" t="e">
        <f t="shared" ca="1" si="33"/>
        <v>#N/A</v>
      </c>
      <c r="AA63" s="129" t="e">
        <f t="shared" ca="1" si="33"/>
        <v>#N/A</v>
      </c>
      <c r="AB63" s="129" t="e">
        <f t="shared" ca="1" si="33"/>
        <v>#N/A</v>
      </c>
      <c r="AC63" s="129" t="e">
        <f t="shared" ca="1" si="33"/>
        <v>#N/A</v>
      </c>
      <c r="AD63" s="129" t="e">
        <f t="shared" ca="1" si="33"/>
        <v>#N/A</v>
      </c>
      <c r="AE63" s="129" t="e">
        <f t="shared" ca="1" si="33"/>
        <v>#N/A</v>
      </c>
      <c r="AF63" s="129" t="e">
        <f t="shared" ca="1" si="33"/>
        <v>#N/A</v>
      </c>
      <c r="AG63" s="129" t="e">
        <f t="shared" ca="1" si="33"/>
        <v>#N/A</v>
      </c>
      <c r="AH63" s="129" t="e">
        <f t="shared" ca="1" si="33"/>
        <v>#N/A</v>
      </c>
      <c r="AI63" s="129" t="e">
        <f t="shared" ca="1" si="33"/>
        <v>#N/A</v>
      </c>
      <c r="AJ63" s="129" t="e">
        <f t="shared" ca="1" si="33"/>
        <v>#N/A</v>
      </c>
      <c r="AK63" s="129" t="e">
        <f t="shared" ca="1" si="33"/>
        <v>#N/A</v>
      </c>
      <c r="AL63" s="129" t="e">
        <f t="shared" ca="1" si="33"/>
        <v>#N/A</v>
      </c>
      <c r="AM63" s="129" t="e">
        <f t="shared" ca="1" si="33"/>
        <v>#N/A</v>
      </c>
      <c r="AN63" s="129" t="e">
        <f t="shared" ca="1" si="33"/>
        <v>#N/A</v>
      </c>
      <c r="AO63" s="129" t="e">
        <f t="shared" ca="1" si="33"/>
        <v>#N/A</v>
      </c>
      <c r="AP63" s="129" t="e">
        <f t="shared" ca="1" si="33"/>
        <v>#N/A</v>
      </c>
      <c r="AQ63" s="129" t="e">
        <f t="shared" ca="1" si="33"/>
        <v>#N/A</v>
      </c>
      <c r="AR63" s="129" t="e">
        <f t="shared" ca="1" si="33"/>
        <v>#N/A</v>
      </c>
      <c r="AS63" s="129" t="e">
        <f t="shared" ca="1" si="33"/>
        <v>#N/A</v>
      </c>
      <c r="AT63" s="129" t="e">
        <f t="shared" ca="1" si="33"/>
        <v>#N/A</v>
      </c>
      <c r="AU63" s="129" t="e">
        <f t="shared" ca="1" si="33"/>
        <v>#N/A</v>
      </c>
      <c r="AV63" s="129" t="e">
        <f t="shared" ca="1" si="33"/>
        <v>#N/A</v>
      </c>
      <c r="AW63" s="129" t="e">
        <f t="shared" ca="1" si="33"/>
        <v>#N/A</v>
      </c>
      <c r="AX63" s="129" t="e">
        <f t="shared" ca="1" si="33"/>
        <v>#N/A</v>
      </c>
      <c r="AY63" s="129" t="e">
        <f t="shared" ca="1" si="33"/>
        <v>#N/A</v>
      </c>
      <c r="AZ63" s="129" t="e">
        <f t="shared" ca="1" si="33"/>
        <v>#N/A</v>
      </c>
      <c r="BA63" s="129" t="e">
        <f t="shared" ca="1" si="33"/>
        <v>#N/A</v>
      </c>
      <c r="BB63" s="129" t="e">
        <f t="shared" ca="1" si="33"/>
        <v>#N/A</v>
      </c>
      <c r="BC63" s="129" t="e">
        <f t="shared" ca="1" si="33"/>
        <v>#N/A</v>
      </c>
      <c r="BD63" s="129" t="e">
        <f t="shared" ca="1" si="33"/>
        <v>#N/A</v>
      </c>
      <c r="BE63" s="129" t="e">
        <f t="shared" ca="1" si="33"/>
        <v>#N/A</v>
      </c>
      <c r="BF63" s="129" t="e">
        <f t="shared" ca="1" si="33"/>
        <v>#N/A</v>
      </c>
      <c r="BG63" s="129" t="e">
        <f t="shared" ca="1" si="33"/>
        <v>#N/A</v>
      </c>
      <c r="BH63" s="129" t="e">
        <f t="shared" ca="1" si="33"/>
        <v>#N/A</v>
      </c>
      <c r="BI63" s="129" t="e">
        <f t="shared" ca="1" si="33"/>
        <v>#N/A</v>
      </c>
      <c r="BJ63" s="129" t="e">
        <f t="shared" ca="1" si="33"/>
        <v>#N/A</v>
      </c>
      <c r="BK63" s="129" t="e">
        <f t="shared" ca="1" si="33"/>
        <v>#N/A</v>
      </c>
      <c r="BL63" s="129" t="e">
        <f t="shared" ca="1" si="33"/>
        <v>#N/A</v>
      </c>
      <c r="BM63" s="129" t="e">
        <f t="shared" ca="1" si="33"/>
        <v>#N/A</v>
      </c>
      <c r="BN63" s="129" t="e">
        <f t="shared" ca="1" si="33"/>
        <v>#N/A</v>
      </c>
      <c r="BO63" s="129" t="e">
        <f t="shared" ca="1" si="33"/>
        <v>#N/A</v>
      </c>
      <c r="BP63" s="129" t="e">
        <f t="shared" ca="1" si="33"/>
        <v>#N/A</v>
      </c>
      <c r="BQ63" s="129" t="e">
        <f t="shared" ca="1" si="33"/>
        <v>#N/A</v>
      </c>
      <c r="BR63" s="129" t="e">
        <f t="shared" ca="1" si="33"/>
        <v>#N/A</v>
      </c>
      <c r="BS63" s="129" t="e">
        <f t="shared" ca="1" si="33"/>
        <v>#N/A</v>
      </c>
      <c r="BT63" s="129" t="e">
        <f t="shared" ca="1" si="33"/>
        <v>#N/A</v>
      </c>
      <c r="BU63" s="129" t="e">
        <f t="shared" ref="BU63:BV63" ca="1" si="34">BU62 * BU$19 * BU$47</f>
        <v>#N/A</v>
      </c>
      <c r="BV63" s="129" t="e">
        <f t="shared" ca="1" si="34"/>
        <v>#N/A</v>
      </c>
    </row>
    <row r="64" spans="1:74">
      <c r="A64" s="214" t="s">
        <v>4758</v>
      </c>
      <c r="B64" s="29" t="s">
        <v>4609</v>
      </c>
      <c r="H64" s="199" t="e">
        <f ca="1">SUM(I63:BV63)/1000</f>
        <v>#N/A</v>
      </c>
    </row>
    <row r="65" spans="1:74">
      <c r="A65" s="214" t="s">
        <v>4818</v>
      </c>
      <c r="B65" s="29" t="s">
        <v>3</v>
      </c>
      <c r="H65" s="153"/>
      <c r="I65" s="125" t="e">
        <f t="shared" ref="I65:BT65" ca="1" si="35">MIN(1, I62/$H$11)</f>
        <v>#N/A</v>
      </c>
      <c r="J65" s="125" t="e">
        <f t="shared" ca="1" si="35"/>
        <v>#N/A</v>
      </c>
      <c r="K65" s="125" t="e">
        <f t="shared" ca="1" si="35"/>
        <v>#N/A</v>
      </c>
      <c r="L65" s="125" t="e">
        <f t="shared" ca="1" si="35"/>
        <v>#N/A</v>
      </c>
      <c r="M65" s="125" t="e">
        <f t="shared" ca="1" si="35"/>
        <v>#N/A</v>
      </c>
      <c r="N65" s="125" t="e">
        <f t="shared" ca="1" si="35"/>
        <v>#N/A</v>
      </c>
      <c r="O65" s="125" t="e">
        <f t="shared" ca="1" si="35"/>
        <v>#N/A</v>
      </c>
      <c r="P65" s="125" t="e">
        <f t="shared" ca="1" si="35"/>
        <v>#N/A</v>
      </c>
      <c r="Q65" s="125" t="e">
        <f t="shared" ca="1" si="35"/>
        <v>#N/A</v>
      </c>
      <c r="R65" s="125" t="e">
        <f t="shared" ca="1" si="35"/>
        <v>#N/A</v>
      </c>
      <c r="S65" s="125" t="e">
        <f t="shared" ca="1" si="35"/>
        <v>#N/A</v>
      </c>
      <c r="T65" s="125" t="e">
        <f t="shared" ca="1" si="35"/>
        <v>#N/A</v>
      </c>
      <c r="U65" s="125" t="e">
        <f t="shared" ca="1" si="35"/>
        <v>#N/A</v>
      </c>
      <c r="V65" s="125" t="e">
        <f t="shared" ca="1" si="35"/>
        <v>#N/A</v>
      </c>
      <c r="W65" s="125" t="e">
        <f t="shared" ca="1" si="35"/>
        <v>#N/A</v>
      </c>
      <c r="X65" s="125" t="e">
        <f t="shared" ca="1" si="35"/>
        <v>#N/A</v>
      </c>
      <c r="Y65" s="125" t="e">
        <f t="shared" ca="1" si="35"/>
        <v>#N/A</v>
      </c>
      <c r="Z65" s="125" t="e">
        <f t="shared" ca="1" si="35"/>
        <v>#N/A</v>
      </c>
      <c r="AA65" s="125" t="e">
        <f t="shared" ca="1" si="35"/>
        <v>#N/A</v>
      </c>
      <c r="AB65" s="125" t="e">
        <f t="shared" ca="1" si="35"/>
        <v>#N/A</v>
      </c>
      <c r="AC65" s="125" t="e">
        <f t="shared" ca="1" si="35"/>
        <v>#N/A</v>
      </c>
      <c r="AD65" s="125" t="e">
        <f t="shared" ca="1" si="35"/>
        <v>#N/A</v>
      </c>
      <c r="AE65" s="125" t="e">
        <f t="shared" ca="1" si="35"/>
        <v>#N/A</v>
      </c>
      <c r="AF65" s="125" t="e">
        <f t="shared" ca="1" si="35"/>
        <v>#N/A</v>
      </c>
      <c r="AG65" s="125" t="e">
        <f t="shared" ca="1" si="35"/>
        <v>#N/A</v>
      </c>
      <c r="AH65" s="125" t="e">
        <f t="shared" ca="1" si="35"/>
        <v>#N/A</v>
      </c>
      <c r="AI65" s="125" t="e">
        <f t="shared" ca="1" si="35"/>
        <v>#N/A</v>
      </c>
      <c r="AJ65" s="125" t="e">
        <f t="shared" ca="1" si="35"/>
        <v>#N/A</v>
      </c>
      <c r="AK65" s="125" t="e">
        <f t="shared" ca="1" si="35"/>
        <v>#N/A</v>
      </c>
      <c r="AL65" s="125" t="e">
        <f t="shared" ca="1" si="35"/>
        <v>#N/A</v>
      </c>
      <c r="AM65" s="125" t="e">
        <f t="shared" ca="1" si="35"/>
        <v>#N/A</v>
      </c>
      <c r="AN65" s="125" t="e">
        <f t="shared" ca="1" si="35"/>
        <v>#N/A</v>
      </c>
      <c r="AO65" s="125" t="e">
        <f t="shared" ca="1" si="35"/>
        <v>#N/A</v>
      </c>
      <c r="AP65" s="125" t="e">
        <f t="shared" ca="1" si="35"/>
        <v>#N/A</v>
      </c>
      <c r="AQ65" s="125" t="e">
        <f t="shared" ca="1" si="35"/>
        <v>#N/A</v>
      </c>
      <c r="AR65" s="125" t="e">
        <f t="shared" ca="1" si="35"/>
        <v>#N/A</v>
      </c>
      <c r="AS65" s="125" t="e">
        <f t="shared" ca="1" si="35"/>
        <v>#N/A</v>
      </c>
      <c r="AT65" s="125" t="e">
        <f t="shared" ca="1" si="35"/>
        <v>#N/A</v>
      </c>
      <c r="AU65" s="125" t="e">
        <f t="shared" ca="1" si="35"/>
        <v>#N/A</v>
      </c>
      <c r="AV65" s="125" t="e">
        <f t="shared" ca="1" si="35"/>
        <v>#N/A</v>
      </c>
      <c r="AW65" s="125" t="e">
        <f t="shared" ca="1" si="35"/>
        <v>#N/A</v>
      </c>
      <c r="AX65" s="125" t="e">
        <f t="shared" ca="1" si="35"/>
        <v>#N/A</v>
      </c>
      <c r="AY65" s="125" t="e">
        <f t="shared" ca="1" si="35"/>
        <v>#N/A</v>
      </c>
      <c r="AZ65" s="125" t="e">
        <f t="shared" ca="1" si="35"/>
        <v>#N/A</v>
      </c>
      <c r="BA65" s="125" t="e">
        <f t="shared" ca="1" si="35"/>
        <v>#N/A</v>
      </c>
      <c r="BB65" s="125" t="e">
        <f t="shared" ca="1" si="35"/>
        <v>#N/A</v>
      </c>
      <c r="BC65" s="125" t="e">
        <f t="shared" ca="1" si="35"/>
        <v>#N/A</v>
      </c>
      <c r="BD65" s="125" t="e">
        <f t="shared" ca="1" si="35"/>
        <v>#N/A</v>
      </c>
      <c r="BE65" s="125" t="e">
        <f t="shared" ca="1" si="35"/>
        <v>#N/A</v>
      </c>
      <c r="BF65" s="125" t="e">
        <f t="shared" ca="1" si="35"/>
        <v>#N/A</v>
      </c>
      <c r="BG65" s="125" t="e">
        <f t="shared" ca="1" si="35"/>
        <v>#N/A</v>
      </c>
      <c r="BH65" s="125" t="e">
        <f t="shared" ca="1" si="35"/>
        <v>#N/A</v>
      </c>
      <c r="BI65" s="125" t="e">
        <f t="shared" ca="1" si="35"/>
        <v>#N/A</v>
      </c>
      <c r="BJ65" s="125" t="e">
        <f t="shared" ca="1" si="35"/>
        <v>#N/A</v>
      </c>
      <c r="BK65" s="125" t="e">
        <f t="shared" ca="1" si="35"/>
        <v>#N/A</v>
      </c>
      <c r="BL65" s="125" t="e">
        <f t="shared" ca="1" si="35"/>
        <v>#N/A</v>
      </c>
      <c r="BM65" s="125" t="e">
        <f t="shared" ca="1" si="35"/>
        <v>#N/A</v>
      </c>
      <c r="BN65" s="125" t="e">
        <f t="shared" ca="1" si="35"/>
        <v>#N/A</v>
      </c>
      <c r="BO65" s="125" t="e">
        <f t="shared" ca="1" si="35"/>
        <v>#N/A</v>
      </c>
      <c r="BP65" s="125" t="e">
        <f t="shared" ca="1" si="35"/>
        <v>#N/A</v>
      </c>
      <c r="BQ65" s="125" t="e">
        <f t="shared" ca="1" si="35"/>
        <v>#N/A</v>
      </c>
      <c r="BR65" s="125" t="e">
        <f t="shared" ca="1" si="35"/>
        <v>#N/A</v>
      </c>
      <c r="BS65" s="125" t="e">
        <f t="shared" ca="1" si="35"/>
        <v>#N/A</v>
      </c>
      <c r="BT65" s="125" t="e">
        <f t="shared" ca="1" si="35"/>
        <v>#N/A</v>
      </c>
      <c r="BU65" s="125" t="e">
        <f t="shared" ref="BU65:BV65" ca="1" si="36">MIN(1, BU62/$H$11)</f>
        <v>#N/A</v>
      </c>
      <c r="BV65" s="125" t="e">
        <f t="shared" ca="1" si="36"/>
        <v>#N/A</v>
      </c>
    </row>
    <row r="67" spans="1:74">
      <c r="A67" s="214"/>
      <c r="D67" s="145"/>
      <c r="H67" s="143"/>
    </row>
    <row r="68" spans="1:74">
      <c r="A68" s="156" t="s">
        <v>4754</v>
      </c>
      <c r="D68" s="145"/>
      <c r="H68" s="143"/>
    </row>
    <row r="69" spans="1:74">
      <c r="A69" s="214" t="s">
        <v>4815</v>
      </c>
      <c r="B69" s="29" t="s">
        <v>3</v>
      </c>
      <c r="D69" s="145"/>
      <c r="G69" s="219" t="s">
        <v>4859</v>
      </c>
      <c r="H69" s="162" t="e" cm="1">
        <f t="array" aca="1" ref="H69" ca="1">INDIRECT("'"&amp;$B$1&amp;"'!"&amp;$G69)</f>
        <v>#N/A</v>
      </c>
    </row>
    <row r="70" spans="1:74">
      <c r="A70" s="214" t="s">
        <v>3</v>
      </c>
      <c r="D70" s="145"/>
      <c r="H70" s="153"/>
    </row>
    <row r="71" spans="1:74">
      <c r="A71" s="214" t="s">
        <v>3</v>
      </c>
      <c r="D71" s="145"/>
      <c r="H71" s="153"/>
    </row>
    <row r="72" spans="1:74">
      <c r="D72" s="145"/>
      <c r="H72" s="143"/>
    </row>
    <row r="73" spans="1:74">
      <c r="A73" s="156" t="s">
        <v>4752</v>
      </c>
      <c r="D73" s="145"/>
      <c r="H73" s="143"/>
    </row>
    <row r="74" spans="1:74">
      <c r="A74" s="214" t="s">
        <v>4814</v>
      </c>
      <c r="D74" s="145"/>
      <c r="G74" s="219" t="s">
        <v>4932</v>
      </c>
      <c r="H74" s="159" t="e" cm="1">
        <f t="array" aca="1" ref="H74" ca="1">INDIRECT("'"&amp;$B$1&amp;"'!"&amp;$G74)</f>
        <v>#N/A</v>
      </c>
    </row>
    <row r="75" spans="1:74">
      <c r="A75" s="214" t="s">
        <v>3</v>
      </c>
      <c r="D75" s="145"/>
      <c r="H75" s="153"/>
    </row>
    <row r="76" spans="1:74">
      <c r="A76" s="214" t="s">
        <v>3</v>
      </c>
      <c r="D76" s="145"/>
      <c r="H76" s="153"/>
    </row>
    <row r="77" spans="1:74">
      <c r="A77" s="214"/>
      <c r="D77" s="145"/>
      <c r="H77" s="143"/>
    </row>
    <row r="78" spans="1:74">
      <c r="A78" s="156" t="s">
        <v>4751</v>
      </c>
      <c r="C78" s="146" t="e">
        <f ca="1">MATCH($H$3&amp;$H$5, $F$79:$F$84, 0)</f>
        <v>#N/A</v>
      </c>
      <c r="E78" s="137" t="s">
        <v>4812</v>
      </c>
      <c r="H78" s="146"/>
    </row>
    <row r="79" spans="1:74">
      <c r="A79" s="214" t="s">
        <v>4980</v>
      </c>
      <c r="B79" s="29" t="s">
        <v>4584</v>
      </c>
      <c r="C79" s="51" t="s">
        <v>4810</v>
      </c>
      <c r="D79" s="134" t="s">
        <v>4539</v>
      </c>
      <c r="E79" s="135">
        <v>0.05</v>
      </c>
      <c r="F79" s="147" t="str">
        <f t="shared" ref="F79:F84" si="37">C79&amp;D79</f>
        <v>&lt; 1995A</v>
      </c>
      <c r="G79" s="219" t="s">
        <v>4860</v>
      </c>
      <c r="H79" s="159" t="str" cm="1">
        <f t="array" aca="1" ref="H79" ca="1">INDIRECT("'"&amp;$B$1&amp;"'!"&amp;$G79)</f>
        <v/>
      </c>
      <c r="I79" s="54" t="s">
        <v>4969</v>
      </c>
      <c r="U79" s="54" t="s">
        <v>4970</v>
      </c>
    </row>
    <row r="80" spans="1:74">
      <c r="A80" s="214" t="s">
        <v>4981</v>
      </c>
      <c r="B80" s="29" t="s">
        <v>4584</v>
      </c>
      <c r="C80" s="51" t="s">
        <v>4846</v>
      </c>
      <c r="D80" s="134" t="s">
        <v>4539</v>
      </c>
      <c r="E80" s="135">
        <v>3.5000000000000003E-2</v>
      </c>
      <c r="F80" s="147" t="str">
        <f t="shared" si="37"/>
        <v>1995 - 2005A</v>
      </c>
      <c r="G80" s="219"/>
      <c r="H80" s="217">
        <f ca="1">IF($H$5="A", 4, 4)</f>
        <v>4</v>
      </c>
      <c r="I80" s="54"/>
      <c r="U80" s="54"/>
    </row>
    <row r="81" spans="1:74">
      <c r="A81" s="214" t="s">
        <v>4840</v>
      </c>
      <c r="B81" s="29" t="s">
        <v>4841</v>
      </c>
      <c r="C81" s="51" t="s">
        <v>4811</v>
      </c>
      <c r="D81" s="134" t="s">
        <v>4539</v>
      </c>
      <c r="E81" s="135">
        <v>0.02</v>
      </c>
      <c r="F81" s="147" t="str">
        <f t="shared" si="37"/>
        <v>&gt; 2005A</v>
      </c>
      <c r="H81" s="208"/>
    </row>
    <row r="82" spans="1:74">
      <c r="A82" s="214" t="s">
        <v>4804</v>
      </c>
      <c r="B82" s="29" t="s">
        <v>4584</v>
      </c>
      <c r="C82" s="51" t="s">
        <v>4810</v>
      </c>
      <c r="D82" s="134" t="s">
        <v>6</v>
      </c>
      <c r="E82" s="138">
        <v>0</v>
      </c>
      <c r="F82" s="147" t="str">
        <f t="shared" si="37"/>
        <v>&lt; 1995W</v>
      </c>
      <c r="H82" s="208"/>
      <c r="I82" s="205" t="e">
        <f ca="1">$I$29 - $H$79</f>
        <v>#VALUE!</v>
      </c>
      <c r="J82" s="122" t="e">
        <f t="shared" ref="J82:BU82" ca="1" si="38">$I$29-$H$79</f>
        <v>#VALUE!</v>
      </c>
      <c r="K82" s="122" t="e">
        <f t="shared" ca="1" si="38"/>
        <v>#VALUE!</v>
      </c>
      <c r="L82" s="122" t="e">
        <f t="shared" ca="1" si="38"/>
        <v>#VALUE!</v>
      </c>
      <c r="M82" s="122" t="e">
        <f t="shared" ca="1" si="38"/>
        <v>#VALUE!</v>
      </c>
      <c r="N82" s="122" t="e">
        <f t="shared" ca="1" si="38"/>
        <v>#VALUE!</v>
      </c>
      <c r="O82" s="122" t="e">
        <f t="shared" ca="1" si="38"/>
        <v>#VALUE!</v>
      </c>
      <c r="P82" s="122" t="e">
        <f t="shared" ca="1" si="38"/>
        <v>#VALUE!</v>
      </c>
      <c r="Q82" s="122" t="e">
        <f t="shared" ca="1" si="38"/>
        <v>#VALUE!</v>
      </c>
      <c r="R82" s="122" t="e">
        <f t="shared" ca="1" si="38"/>
        <v>#VALUE!</v>
      </c>
      <c r="S82" s="122" t="e">
        <f t="shared" ca="1" si="38"/>
        <v>#VALUE!</v>
      </c>
      <c r="T82" s="122" t="e">
        <f t="shared" ca="1" si="38"/>
        <v>#VALUE!</v>
      </c>
      <c r="U82" s="122" t="e">
        <f t="shared" ca="1" si="38"/>
        <v>#VALUE!</v>
      </c>
      <c r="V82" s="122" t="e">
        <f t="shared" ca="1" si="38"/>
        <v>#VALUE!</v>
      </c>
      <c r="W82" s="122" t="e">
        <f t="shared" ca="1" si="38"/>
        <v>#VALUE!</v>
      </c>
      <c r="X82" s="122" t="e">
        <f t="shared" ca="1" si="38"/>
        <v>#VALUE!</v>
      </c>
      <c r="Y82" s="122" t="e">
        <f t="shared" ca="1" si="38"/>
        <v>#VALUE!</v>
      </c>
      <c r="Z82" s="122" t="e">
        <f t="shared" ca="1" si="38"/>
        <v>#VALUE!</v>
      </c>
      <c r="AA82" s="122" t="e">
        <f t="shared" ca="1" si="38"/>
        <v>#VALUE!</v>
      </c>
      <c r="AB82" s="122" t="e">
        <f t="shared" ca="1" si="38"/>
        <v>#VALUE!</v>
      </c>
      <c r="AC82" s="122" t="e">
        <f t="shared" ca="1" si="38"/>
        <v>#VALUE!</v>
      </c>
      <c r="AD82" s="122" t="e">
        <f t="shared" ca="1" si="38"/>
        <v>#VALUE!</v>
      </c>
      <c r="AE82" s="122" t="e">
        <f t="shared" ca="1" si="38"/>
        <v>#VALUE!</v>
      </c>
      <c r="AF82" s="122" t="e">
        <f t="shared" ca="1" si="38"/>
        <v>#VALUE!</v>
      </c>
      <c r="AG82" s="122" t="e">
        <f t="shared" ca="1" si="38"/>
        <v>#VALUE!</v>
      </c>
      <c r="AH82" s="122" t="e">
        <f t="shared" ca="1" si="38"/>
        <v>#VALUE!</v>
      </c>
      <c r="AI82" s="122" t="e">
        <f t="shared" ca="1" si="38"/>
        <v>#VALUE!</v>
      </c>
      <c r="AJ82" s="122" t="e">
        <f t="shared" ca="1" si="38"/>
        <v>#VALUE!</v>
      </c>
      <c r="AK82" s="122" t="e">
        <f t="shared" ca="1" si="38"/>
        <v>#VALUE!</v>
      </c>
      <c r="AL82" s="122" t="e">
        <f t="shared" ca="1" si="38"/>
        <v>#VALUE!</v>
      </c>
      <c r="AM82" s="122" t="e">
        <f t="shared" ca="1" si="38"/>
        <v>#VALUE!</v>
      </c>
      <c r="AN82" s="122" t="e">
        <f t="shared" ca="1" si="38"/>
        <v>#VALUE!</v>
      </c>
      <c r="AO82" s="122" t="e">
        <f t="shared" ca="1" si="38"/>
        <v>#VALUE!</v>
      </c>
      <c r="AP82" s="122" t="e">
        <f t="shared" ca="1" si="38"/>
        <v>#VALUE!</v>
      </c>
      <c r="AQ82" s="122" t="e">
        <f t="shared" ca="1" si="38"/>
        <v>#VALUE!</v>
      </c>
      <c r="AR82" s="122" t="e">
        <f t="shared" ca="1" si="38"/>
        <v>#VALUE!</v>
      </c>
      <c r="AS82" s="122" t="e">
        <f t="shared" ca="1" si="38"/>
        <v>#VALUE!</v>
      </c>
      <c r="AT82" s="122" t="e">
        <f t="shared" ca="1" si="38"/>
        <v>#VALUE!</v>
      </c>
      <c r="AU82" s="122" t="e">
        <f t="shared" ca="1" si="38"/>
        <v>#VALUE!</v>
      </c>
      <c r="AV82" s="122" t="e">
        <f t="shared" ca="1" si="38"/>
        <v>#VALUE!</v>
      </c>
      <c r="AW82" s="122" t="e">
        <f t="shared" ca="1" si="38"/>
        <v>#VALUE!</v>
      </c>
      <c r="AX82" s="122" t="e">
        <f t="shared" ca="1" si="38"/>
        <v>#VALUE!</v>
      </c>
      <c r="AY82" s="122" t="e">
        <f t="shared" ca="1" si="38"/>
        <v>#VALUE!</v>
      </c>
      <c r="AZ82" s="122" t="e">
        <f t="shared" ca="1" si="38"/>
        <v>#VALUE!</v>
      </c>
      <c r="BA82" s="122" t="e">
        <f t="shared" ca="1" si="38"/>
        <v>#VALUE!</v>
      </c>
      <c r="BB82" s="122" t="e">
        <f t="shared" ca="1" si="38"/>
        <v>#VALUE!</v>
      </c>
      <c r="BC82" s="122" t="e">
        <f t="shared" ca="1" si="38"/>
        <v>#VALUE!</v>
      </c>
      <c r="BD82" s="122" t="e">
        <f t="shared" ca="1" si="38"/>
        <v>#VALUE!</v>
      </c>
      <c r="BE82" s="122" t="e">
        <f t="shared" ca="1" si="38"/>
        <v>#VALUE!</v>
      </c>
      <c r="BF82" s="122" t="e">
        <f t="shared" ca="1" si="38"/>
        <v>#VALUE!</v>
      </c>
      <c r="BG82" s="122" t="e">
        <f t="shared" ca="1" si="38"/>
        <v>#VALUE!</v>
      </c>
      <c r="BH82" s="122" t="e">
        <f t="shared" ca="1" si="38"/>
        <v>#VALUE!</v>
      </c>
      <c r="BI82" s="122" t="e">
        <f t="shared" ca="1" si="38"/>
        <v>#VALUE!</v>
      </c>
      <c r="BJ82" s="122" t="e">
        <f t="shared" ca="1" si="38"/>
        <v>#VALUE!</v>
      </c>
      <c r="BK82" s="122" t="e">
        <f t="shared" ca="1" si="38"/>
        <v>#VALUE!</v>
      </c>
      <c r="BL82" s="122" t="e">
        <f t="shared" ca="1" si="38"/>
        <v>#VALUE!</v>
      </c>
      <c r="BM82" s="122" t="e">
        <f t="shared" ca="1" si="38"/>
        <v>#VALUE!</v>
      </c>
      <c r="BN82" s="122" t="e">
        <f t="shared" ca="1" si="38"/>
        <v>#VALUE!</v>
      </c>
      <c r="BO82" s="122" t="e">
        <f t="shared" ca="1" si="38"/>
        <v>#VALUE!</v>
      </c>
      <c r="BP82" s="122" t="e">
        <f t="shared" ca="1" si="38"/>
        <v>#VALUE!</v>
      </c>
      <c r="BQ82" s="122" t="e">
        <f t="shared" ca="1" si="38"/>
        <v>#VALUE!</v>
      </c>
      <c r="BR82" s="122" t="e">
        <f t="shared" ca="1" si="38"/>
        <v>#VALUE!</v>
      </c>
      <c r="BS82" s="122" t="e">
        <f t="shared" ca="1" si="38"/>
        <v>#VALUE!</v>
      </c>
      <c r="BT82" s="122" t="e">
        <f t="shared" ca="1" si="38"/>
        <v>#VALUE!</v>
      </c>
      <c r="BU82" s="122" t="e">
        <f t="shared" ca="1" si="38"/>
        <v>#VALUE!</v>
      </c>
      <c r="BV82" s="122" t="e">
        <f t="shared" ref="BV82" ca="1" si="39">$I$29-$H$79</f>
        <v>#VALUE!</v>
      </c>
    </row>
    <row r="83" spans="1:74">
      <c r="A83" s="214" t="s">
        <v>4999</v>
      </c>
      <c r="B83" s="29" t="s">
        <v>4584</v>
      </c>
      <c r="C83" s="51" t="s">
        <v>4846</v>
      </c>
      <c r="D83" s="134" t="s">
        <v>6</v>
      </c>
      <c r="E83" s="138">
        <v>0</v>
      </c>
      <c r="F83" s="147" t="str">
        <f t="shared" si="37"/>
        <v>1995 - 2005W</v>
      </c>
      <c r="H83" s="208"/>
      <c r="I83" s="205" t="e">
        <f ca="1">I$82+$H$79</f>
        <v>#VALUE!</v>
      </c>
      <c r="J83" s="205" t="e">
        <f t="shared" ref="J83:BU83" ca="1" si="40">J$82+$H$79</f>
        <v>#VALUE!</v>
      </c>
      <c r="K83" s="205" t="e">
        <f t="shared" ca="1" si="40"/>
        <v>#VALUE!</v>
      </c>
      <c r="L83" s="205" t="e">
        <f t="shared" ca="1" si="40"/>
        <v>#VALUE!</v>
      </c>
      <c r="M83" s="205" t="e">
        <f t="shared" ca="1" si="40"/>
        <v>#VALUE!</v>
      </c>
      <c r="N83" s="205" t="e">
        <f t="shared" ca="1" si="40"/>
        <v>#VALUE!</v>
      </c>
      <c r="O83" s="205" t="e">
        <f t="shared" ca="1" si="40"/>
        <v>#VALUE!</v>
      </c>
      <c r="P83" s="205" t="e">
        <f t="shared" ca="1" si="40"/>
        <v>#VALUE!</v>
      </c>
      <c r="Q83" s="205" t="e">
        <f t="shared" ca="1" si="40"/>
        <v>#VALUE!</v>
      </c>
      <c r="R83" s="205" t="e">
        <f t="shared" ca="1" si="40"/>
        <v>#VALUE!</v>
      </c>
      <c r="S83" s="205" t="e">
        <f t="shared" ca="1" si="40"/>
        <v>#VALUE!</v>
      </c>
      <c r="T83" s="205" t="e">
        <f t="shared" ca="1" si="40"/>
        <v>#VALUE!</v>
      </c>
      <c r="U83" s="205" t="e">
        <f t="shared" ca="1" si="40"/>
        <v>#VALUE!</v>
      </c>
      <c r="V83" s="205" t="e">
        <f t="shared" ca="1" si="40"/>
        <v>#VALUE!</v>
      </c>
      <c r="W83" s="205" t="e">
        <f t="shared" ca="1" si="40"/>
        <v>#VALUE!</v>
      </c>
      <c r="X83" s="205" t="e">
        <f t="shared" ca="1" si="40"/>
        <v>#VALUE!</v>
      </c>
      <c r="Y83" s="205" t="e">
        <f t="shared" ca="1" si="40"/>
        <v>#VALUE!</v>
      </c>
      <c r="Z83" s="205" t="e">
        <f t="shared" ca="1" si="40"/>
        <v>#VALUE!</v>
      </c>
      <c r="AA83" s="205" t="e">
        <f t="shared" ca="1" si="40"/>
        <v>#VALUE!</v>
      </c>
      <c r="AB83" s="205" t="e">
        <f t="shared" ca="1" si="40"/>
        <v>#VALUE!</v>
      </c>
      <c r="AC83" s="205" t="e">
        <f t="shared" ca="1" si="40"/>
        <v>#VALUE!</v>
      </c>
      <c r="AD83" s="205" t="e">
        <f t="shared" ca="1" si="40"/>
        <v>#VALUE!</v>
      </c>
      <c r="AE83" s="205" t="e">
        <f t="shared" ca="1" si="40"/>
        <v>#VALUE!</v>
      </c>
      <c r="AF83" s="205" t="e">
        <f t="shared" ca="1" si="40"/>
        <v>#VALUE!</v>
      </c>
      <c r="AG83" s="205" t="e">
        <f t="shared" ca="1" si="40"/>
        <v>#VALUE!</v>
      </c>
      <c r="AH83" s="205" t="e">
        <f t="shared" ca="1" si="40"/>
        <v>#VALUE!</v>
      </c>
      <c r="AI83" s="205" t="e">
        <f t="shared" ca="1" si="40"/>
        <v>#VALUE!</v>
      </c>
      <c r="AJ83" s="205" t="e">
        <f t="shared" ca="1" si="40"/>
        <v>#VALUE!</v>
      </c>
      <c r="AK83" s="205" t="e">
        <f t="shared" ca="1" si="40"/>
        <v>#VALUE!</v>
      </c>
      <c r="AL83" s="205" t="e">
        <f t="shared" ca="1" si="40"/>
        <v>#VALUE!</v>
      </c>
      <c r="AM83" s="205" t="e">
        <f t="shared" ca="1" si="40"/>
        <v>#VALUE!</v>
      </c>
      <c r="AN83" s="205" t="e">
        <f t="shared" ca="1" si="40"/>
        <v>#VALUE!</v>
      </c>
      <c r="AO83" s="205" t="e">
        <f t="shared" ca="1" si="40"/>
        <v>#VALUE!</v>
      </c>
      <c r="AP83" s="205" t="e">
        <f t="shared" ca="1" si="40"/>
        <v>#VALUE!</v>
      </c>
      <c r="AQ83" s="205" t="e">
        <f t="shared" ca="1" si="40"/>
        <v>#VALUE!</v>
      </c>
      <c r="AR83" s="205" t="e">
        <f t="shared" ca="1" si="40"/>
        <v>#VALUE!</v>
      </c>
      <c r="AS83" s="205" t="e">
        <f t="shared" ca="1" si="40"/>
        <v>#VALUE!</v>
      </c>
      <c r="AT83" s="205" t="e">
        <f t="shared" ca="1" si="40"/>
        <v>#VALUE!</v>
      </c>
      <c r="AU83" s="205" t="e">
        <f t="shared" ca="1" si="40"/>
        <v>#VALUE!</v>
      </c>
      <c r="AV83" s="205" t="e">
        <f t="shared" ca="1" si="40"/>
        <v>#VALUE!</v>
      </c>
      <c r="AW83" s="205" t="e">
        <f t="shared" ca="1" si="40"/>
        <v>#VALUE!</v>
      </c>
      <c r="AX83" s="205" t="e">
        <f t="shared" ca="1" si="40"/>
        <v>#VALUE!</v>
      </c>
      <c r="AY83" s="205" t="e">
        <f t="shared" ca="1" si="40"/>
        <v>#VALUE!</v>
      </c>
      <c r="AZ83" s="205" t="e">
        <f t="shared" ca="1" si="40"/>
        <v>#VALUE!</v>
      </c>
      <c r="BA83" s="205" t="e">
        <f t="shared" ca="1" si="40"/>
        <v>#VALUE!</v>
      </c>
      <c r="BB83" s="205" t="e">
        <f t="shared" ca="1" si="40"/>
        <v>#VALUE!</v>
      </c>
      <c r="BC83" s="205" t="e">
        <f t="shared" ca="1" si="40"/>
        <v>#VALUE!</v>
      </c>
      <c r="BD83" s="205" t="e">
        <f t="shared" ca="1" si="40"/>
        <v>#VALUE!</v>
      </c>
      <c r="BE83" s="205" t="e">
        <f t="shared" ca="1" si="40"/>
        <v>#VALUE!</v>
      </c>
      <c r="BF83" s="205" t="e">
        <f t="shared" ca="1" si="40"/>
        <v>#VALUE!</v>
      </c>
      <c r="BG83" s="205" t="e">
        <f t="shared" ca="1" si="40"/>
        <v>#VALUE!</v>
      </c>
      <c r="BH83" s="205" t="e">
        <f t="shared" ca="1" si="40"/>
        <v>#VALUE!</v>
      </c>
      <c r="BI83" s="205" t="e">
        <f t="shared" ca="1" si="40"/>
        <v>#VALUE!</v>
      </c>
      <c r="BJ83" s="205" t="e">
        <f t="shared" ca="1" si="40"/>
        <v>#VALUE!</v>
      </c>
      <c r="BK83" s="205" t="e">
        <f t="shared" ca="1" si="40"/>
        <v>#VALUE!</v>
      </c>
      <c r="BL83" s="205" t="e">
        <f t="shared" ca="1" si="40"/>
        <v>#VALUE!</v>
      </c>
      <c r="BM83" s="205" t="e">
        <f t="shared" ca="1" si="40"/>
        <v>#VALUE!</v>
      </c>
      <c r="BN83" s="205" t="e">
        <f t="shared" ca="1" si="40"/>
        <v>#VALUE!</v>
      </c>
      <c r="BO83" s="205" t="e">
        <f t="shared" ca="1" si="40"/>
        <v>#VALUE!</v>
      </c>
      <c r="BP83" s="205" t="e">
        <f t="shared" ca="1" si="40"/>
        <v>#VALUE!</v>
      </c>
      <c r="BQ83" s="205" t="e">
        <f t="shared" ca="1" si="40"/>
        <v>#VALUE!</v>
      </c>
      <c r="BR83" s="205" t="e">
        <f t="shared" ca="1" si="40"/>
        <v>#VALUE!</v>
      </c>
      <c r="BS83" s="205" t="e">
        <f t="shared" ca="1" si="40"/>
        <v>#VALUE!</v>
      </c>
      <c r="BT83" s="205" t="e">
        <f t="shared" ca="1" si="40"/>
        <v>#VALUE!</v>
      </c>
      <c r="BU83" s="205" t="e">
        <f t="shared" ca="1" si="40"/>
        <v>#VALUE!</v>
      </c>
      <c r="BV83" s="205" t="e">
        <f t="shared" ref="BV83" ca="1" si="41">BV$82+$H$79</f>
        <v>#VALUE!</v>
      </c>
    </row>
    <row r="84" spans="1:74">
      <c r="A84" s="214" t="s">
        <v>5000</v>
      </c>
      <c r="B84" s="29" t="s">
        <v>4584</v>
      </c>
      <c r="C84" s="51" t="s">
        <v>4811</v>
      </c>
      <c r="D84" s="134" t="s">
        <v>6</v>
      </c>
      <c r="E84" s="138">
        <v>0</v>
      </c>
      <c r="F84" s="147" t="str">
        <f t="shared" si="37"/>
        <v>&gt; 2005W</v>
      </c>
      <c r="H84" s="208"/>
      <c r="I84" s="205" t="e">
        <f ca="1">I83+$H$80</f>
        <v>#VALUE!</v>
      </c>
      <c r="J84" s="205" t="e">
        <f t="shared" ref="J84:BU84" ca="1" si="42">J83+$H$80</f>
        <v>#VALUE!</v>
      </c>
      <c r="K84" s="205" t="e">
        <f t="shared" ca="1" si="42"/>
        <v>#VALUE!</v>
      </c>
      <c r="L84" s="205" t="e">
        <f t="shared" ca="1" si="42"/>
        <v>#VALUE!</v>
      </c>
      <c r="M84" s="205" t="e">
        <f t="shared" ca="1" si="42"/>
        <v>#VALUE!</v>
      </c>
      <c r="N84" s="205" t="e">
        <f t="shared" ca="1" si="42"/>
        <v>#VALUE!</v>
      </c>
      <c r="O84" s="205" t="e">
        <f t="shared" ca="1" si="42"/>
        <v>#VALUE!</v>
      </c>
      <c r="P84" s="205" t="e">
        <f t="shared" ca="1" si="42"/>
        <v>#VALUE!</v>
      </c>
      <c r="Q84" s="205" t="e">
        <f t="shared" ca="1" si="42"/>
        <v>#VALUE!</v>
      </c>
      <c r="R84" s="205" t="e">
        <f t="shared" ca="1" si="42"/>
        <v>#VALUE!</v>
      </c>
      <c r="S84" s="205" t="e">
        <f t="shared" ca="1" si="42"/>
        <v>#VALUE!</v>
      </c>
      <c r="T84" s="205" t="e">
        <f t="shared" ca="1" si="42"/>
        <v>#VALUE!</v>
      </c>
      <c r="U84" s="205" t="e">
        <f t="shared" ca="1" si="42"/>
        <v>#VALUE!</v>
      </c>
      <c r="V84" s="205" t="e">
        <f t="shared" ca="1" si="42"/>
        <v>#VALUE!</v>
      </c>
      <c r="W84" s="205" t="e">
        <f t="shared" ca="1" si="42"/>
        <v>#VALUE!</v>
      </c>
      <c r="X84" s="205" t="e">
        <f t="shared" ca="1" si="42"/>
        <v>#VALUE!</v>
      </c>
      <c r="Y84" s="205" t="e">
        <f t="shared" ca="1" si="42"/>
        <v>#VALUE!</v>
      </c>
      <c r="Z84" s="205" t="e">
        <f t="shared" ca="1" si="42"/>
        <v>#VALUE!</v>
      </c>
      <c r="AA84" s="205" t="e">
        <f t="shared" ca="1" si="42"/>
        <v>#VALUE!</v>
      </c>
      <c r="AB84" s="205" t="e">
        <f t="shared" ca="1" si="42"/>
        <v>#VALUE!</v>
      </c>
      <c r="AC84" s="205" t="e">
        <f t="shared" ca="1" si="42"/>
        <v>#VALUE!</v>
      </c>
      <c r="AD84" s="205" t="e">
        <f t="shared" ca="1" si="42"/>
        <v>#VALUE!</v>
      </c>
      <c r="AE84" s="205" t="e">
        <f t="shared" ca="1" si="42"/>
        <v>#VALUE!</v>
      </c>
      <c r="AF84" s="205" t="e">
        <f t="shared" ca="1" si="42"/>
        <v>#VALUE!</v>
      </c>
      <c r="AG84" s="205" t="e">
        <f t="shared" ca="1" si="42"/>
        <v>#VALUE!</v>
      </c>
      <c r="AH84" s="205" t="e">
        <f t="shared" ca="1" si="42"/>
        <v>#VALUE!</v>
      </c>
      <c r="AI84" s="205" t="e">
        <f t="shared" ca="1" si="42"/>
        <v>#VALUE!</v>
      </c>
      <c r="AJ84" s="205" t="e">
        <f t="shared" ca="1" si="42"/>
        <v>#VALUE!</v>
      </c>
      <c r="AK84" s="205" t="e">
        <f t="shared" ca="1" si="42"/>
        <v>#VALUE!</v>
      </c>
      <c r="AL84" s="205" t="e">
        <f t="shared" ca="1" si="42"/>
        <v>#VALUE!</v>
      </c>
      <c r="AM84" s="205" t="e">
        <f t="shared" ca="1" si="42"/>
        <v>#VALUE!</v>
      </c>
      <c r="AN84" s="205" t="e">
        <f t="shared" ca="1" si="42"/>
        <v>#VALUE!</v>
      </c>
      <c r="AO84" s="205" t="e">
        <f t="shared" ca="1" si="42"/>
        <v>#VALUE!</v>
      </c>
      <c r="AP84" s="205" t="e">
        <f t="shared" ca="1" si="42"/>
        <v>#VALUE!</v>
      </c>
      <c r="AQ84" s="205" t="e">
        <f t="shared" ca="1" si="42"/>
        <v>#VALUE!</v>
      </c>
      <c r="AR84" s="205" t="e">
        <f t="shared" ca="1" si="42"/>
        <v>#VALUE!</v>
      </c>
      <c r="AS84" s="205" t="e">
        <f t="shared" ca="1" si="42"/>
        <v>#VALUE!</v>
      </c>
      <c r="AT84" s="205" t="e">
        <f t="shared" ca="1" si="42"/>
        <v>#VALUE!</v>
      </c>
      <c r="AU84" s="205" t="e">
        <f t="shared" ca="1" si="42"/>
        <v>#VALUE!</v>
      </c>
      <c r="AV84" s="205" t="e">
        <f t="shared" ca="1" si="42"/>
        <v>#VALUE!</v>
      </c>
      <c r="AW84" s="205" t="e">
        <f t="shared" ca="1" si="42"/>
        <v>#VALUE!</v>
      </c>
      <c r="AX84" s="205" t="e">
        <f t="shared" ca="1" si="42"/>
        <v>#VALUE!</v>
      </c>
      <c r="AY84" s="205" t="e">
        <f t="shared" ca="1" si="42"/>
        <v>#VALUE!</v>
      </c>
      <c r="AZ84" s="205" t="e">
        <f t="shared" ca="1" si="42"/>
        <v>#VALUE!</v>
      </c>
      <c r="BA84" s="205" t="e">
        <f t="shared" ca="1" si="42"/>
        <v>#VALUE!</v>
      </c>
      <c r="BB84" s="205" t="e">
        <f t="shared" ca="1" si="42"/>
        <v>#VALUE!</v>
      </c>
      <c r="BC84" s="205" t="e">
        <f t="shared" ca="1" si="42"/>
        <v>#VALUE!</v>
      </c>
      <c r="BD84" s="205" t="e">
        <f t="shared" ca="1" si="42"/>
        <v>#VALUE!</v>
      </c>
      <c r="BE84" s="205" t="e">
        <f t="shared" ca="1" si="42"/>
        <v>#VALUE!</v>
      </c>
      <c r="BF84" s="205" t="e">
        <f t="shared" ca="1" si="42"/>
        <v>#VALUE!</v>
      </c>
      <c r="BG84" s="205" t="e">
        <f t="shared" ca="1" si="42"/>
        <v>#VALUE!</v>
      </c>
      <c r="BH84" s="205" t="e">
        <f t="shared" ca="1" si="42"/>
        <v>#VALUE!</v>
      </c>
      <c r="BI84" s="205" t="e">
        <f t="shared" ca="1" si="42"/>
        <v>#VALUE!</v>
      </c>
      <c r="BJ84" s="205" t="e">
        <f t="shared" ca="1" si="42"/>
        <v>#VALUE!</v>
      </c>
      <c r="BK84" s="205" t="e">
        <f t="shared" ca="1" si="42"/>
        <v>#VALUE!</v>
      </c>
      <c r="BL84" s="205" t="e">
        <f t="shared" ca="1" si="42"/>
        <v>#VALUE!</v>
      </c>
      <c r="BM84" s="205" t="e">
        <f t="shared" ca="1" si="42"/>
        <v>#VALUE!</v>
      </c>
      <c r="BN84" s="205" t="e">
        <f t="shared" ca="1" si="42"/>
        <v>#VALUE!</v>
      </c>
      <c r="BO84" s="205" t="e">
        <f t="shared" ca="1" si="42"/>
        <v>#VALUE!</v>
      </c>
      <c r="BP84" s="205" t="e">
        <f t="shared" ca="1" si="42"/>
        <v>#VALUE!</v>
      </c>
      <c r="BQ84" s="205" t="e">
        <f t="shared" ca="1" si="42"/>
        <v>#VALUE!</v>
      </c>
      <c r="BR84" s="205" t="e">
        <f t="shared" ca="1" si="42"/>
        <v>#VALUE!</v>
      </c>
      <c r="BS84" s="205" t="e">
        <f t="shared" ca="1" si="42"/>
        <v>#VALUE!</v>
      </c>
      <c r="BT84" s="205" t="e">
        <f t="shared" ca="1" si="42"/>
        <v>#VALUE!</v>
      </c>
      <c r="BU84" s="205" t="e">
        <f t="shared" ca="1" si="42"/>
        <v>#VALUE!</v>
      </c>
      <c r="BV84" s="205" t="e">
        <f t="shared" ref="BV84" ca="1" si="43">BV83+$H$80</f>
        <v>#VALUE!</v>
      </c>
    </row>
    <row r="85" spans="1:74">
      <c r="A85" s="214" t="s">
        <v>5001</v>
      </c>
      <c r="B85" s="29" t="s">
        <v>4841</v>
      </c>
      <c r="C85" s="147"/>
      <c r="D85" s="147"/>
      <c r="E85" s="147"/>
      <c r="F85" s="147"/>
      <c r="H85" s="208"/>
      <c r="I85" s="122" t="e">
        <f ca="1">I62/(I84-I83)</f>
        <v>#N/A</v>
      </c>
      <c r="J85" s="122" t="e">
        <f t="shared" ref="J85:BU85" ca="1" si="44">J62/(J84-J83)</f>
        <v>#N/A</v>
      </c>
      <c r="K85" s="122" t="e">
        <f t="shared" ca="1" si="44"/>
        <v>#N/A</v>
      </c>
      <c r="L85" s="122" t="e">
        <f t="shared" ca="1" si="44"/>
        <v>#N/A</v>
      </c>
      <c r="M85" s="122" t="e">
        <f t="shared" ca="1" si="44"/>
        <v>#N/A</v>
      </c>
      <c r="N85" s="122" t="e">
        <f t="shared" ca="1" si="44"/>
        <v>#N/A</v>
      </c>
      <c r="O85" s="122" t="e">
        <f t="shared" ca="1" si="44"/>
        <v>#N/A</v>
      </c>
      <c r="P85" s="122" t="e">
        <f t="shared" ca="1" si="44"/>
        <v>#N/A</v>
      </c>
      <c r="Q85" s="122" t="e">
        <f t="shared" ca="1" si="44"/>
        <v>#N/A</v>
      </c>
      <c r="R85" s="122" t="e">
        <f t="shared" ca="1" si="44"/>
        <v>#N/A</v>
      </c>
      <c r="S85" s="122" t="e">
        <f t="shared" ca="1" si="44"/>
        <v>#N/A</v>
      </c>
      <c r="T85" s="122" t="e">
        <f t="shared" ca="1" si="44"/>
        <v>#N/A</v>
      </c>
      <c r="U85" s="122" t="e">
        <f t="shared" ca="1" si="44"/>
        <v>#N/A</v>
      </c>
      <c r="V85" s="122" t="e">
        <f t="shared" ca="1" si="44"/>
        <v>#N/A</v>
      </c>
      <c r="W85" s="122" t="e">
        <f t="shared" ca="1" si="44"/>
        <v>#N/A</v>
      </c>
      <c r="X85" s="122" t="e">
        <f t="shared" ca="1" si="44"/>
        <v>#N/A</v>
      </c>
      <c r="Y85" s="122" t="e">
        <f t="shared" ca="1" si="44"/>
        <v>#N/A</v>
      </c>
      <c r="Z85" s="122" t="e">
        <f t="shared" ca="1" si="44"/>
        <v>#N/A</v>
      </c>
      <c r="AA85" s="122" t="e">
        <f t="shared" ca="1" si="44"/>
        <v>#N/A</v>
      </c>
      <c r="AB85" s="122" t="e">
        <f t="shared" ca="1" si="44"/>
        <v>#N/A</v>
      </c>
      <c r="AC85" s="122" t="e">
        <f t="shared" ca="1" si="44"/>
        <v>#N/A</v>
      </c>
      <c r="AD85" s="122" t="e">
        <f t="shared" ca="1" si="44"/>
        <v>#N/A</v>
      </c>
      <c r="AE85" s="122" t="e">
        <f t="shared" ca="1" si="44"/>
        <v>#N/A</v>
      </c>
      <c r="AF85" s="122" t="e">
        <f t="shared" ca="1" si="44"/>
        <v>#N/A</v>
      </c>
      <c r="AG85" s="122" t="e">
        <f t="shared" ca="1" si="44"/>
        <v>#N/A</v>
      </c>
      <c r="AH85" s="122" t="e">
        <f t="shared" ca="1" si="44"/>
        <v>#N/A</v>
      </c>
      <c r="AI85" s="122" t="e">
        <f t="shared" ca="1" si="44"/>
        <v>#N/A</v>
      </c>
      <c r="AJ85" s="122" t="e">
        <f t="shared" ca="1" si="44"/>
        <v>#N/A</v>
      </c>
      <c r="AK85" s="122" t="e">
        <f t="shared" ca="1" si="44"/>
        <v>#N/A</v>
      </c>
      <c r="AL85" s="122" t="e">
        <f t="shared" ca="1" si="44"/>
        <v>#N/A</v>
      </c>
      <c r="AM85" s="122" t="e">
        <f t="shared" ca="1" si="44"/>
        <v>#N/A</v>
      </c>
      <c r="AN85" s="122" t="e">
        <f t="shared" ca="1" si="44"/>
        <v>#N/A</v>
      </c>
      <c r="AO85" s="122" t="e">
        <f t="shared" ca="1" si="44"/>
        <v>#N/A</v>
      </c>
      <c r="AP85" s="122" t="e">
        <f t="shared" ca="1" si="44"/>
        <v>#N/A</v>
      </c>
      <c r="AQ85" s="122" t="e">
        <f t="shared" ca="1" si="44"/>
        <v>#N/A</v>
      </c>
      <c r="AR85" s="122" t="e">
        <f t="shared" ca="1" si="44"/>
        <v>#N/A</v>
      </c>
      <c r="AS85" s="122" t="e">
        <f t="shared" ca="1" si="44"/>
        <v>#N/A</v>
      </c>
      <c r="AT85" s="122" t="e">
        <f t="shared" ca="1" si="44"/>
        <v>#N/A</v>
      </c>
      <c r="AU85" s="122" t="e">
        <f t="shared" ca="1" si="44"/>
        <v>#N/A</v>
      </c>
      <c r="AV85" s="122" t="e">
        <f t="shared" ca="1" si="44"/>
        <v>#N/A</v>
      </c>
      <c r="AW85" s="122" t="e">
        <f t="shared" ca="1" si="44"/>
        <v>#N/A</v>
      </c>
      <c r="AX85" s="122" t="e">
        <f t="shared" ca="1" si="44"/>
        <v>#N/A</v>
      </c>
      <c r="AY85" s="122" t="e">
        <f t="shared" ca="1" si="44"/>
        <v>#N/A</v>
      </c>
      <c r="AZ85" s="122" t="e">
        <f t="shared" ca="1" si="44"/>
        <v>#N/A</v>
      </c>
      <c r="BA85" s="122" t="e">
        <f t="shared" ca="1" si="44"/>
        <v>#N/A</v>
      </c>
      <c r="BB85" s="122" t="e">
        <f t="shared" ca="1" si="44"/>
        <v>#N/A</v>
      </c>
      <c r="BC85" s="122" t="e">
        <f t="shared" ca="1" si="44"/>
        <v>#N/A</v>
      </c>
      <c r="BD85" s="122" t="e">
        <f t="shared" ca="1" si="44"/>
        <v>#N/A</v>
      </c>
      <c r="BE85" s="122" t="e">
        <f t="shared" ca="1" si="44"/>
        <v>#N/A</v>
      </c>
      <c r="BF85" s="122" t="e">
        <f t="shared" ca="1" si="44"/>
        <v>#N/A</v>
      </c>
      <c r="BG85" s="122" t="e">
        <f t="shared" ca="1" si="44"/>
        <v>#N/A</v>
      </c>
      <c r="BH85" s="122" t="e">
        <f t="shared" ca="1" si="44"/>
        <v>#N/A</v>
      </c>
      <c r="BI85" s="122" t="e">
        <f t="shared" ca="1" si="44"/>
        <v>#N/A</v>
      </c>
      <c r="BJ85" s="122" t="e">
        <f t="shared" ca="1" si="44"/>
        <v>#N/A</v>
      </c>
      <c r="BK85" s="122" t="e">
        <f t="shared" ca="1" si="44"/>
        <v>#N/A</v>
      </c>
      <c r="BL85" s="122" t="e">
        <f t="shared" ca="1" si="44"/>
        <v>#N/A</v>
      </c>
      <c r="BM85" s="122" t="e">
        <f t="shared" ca="1" si="44"/>
        <v>#N/A</v>
      </c>
      <c r="BN85" s="122" t="e">
        <f t="shared" ca="1" si="44"/>
        <v>#N/A</v>
      </c>
      <c r="BO85" s="122" t="e">
        <f t="shared" ca="1" si="44"/>
        <v>#N/A</v>
      </c>
      <c r="BP85" s="122" t="e">
        <f t="shared" ca="1" si="44"/>
        <v>#N/A</v>
      </c>
      <c r="BQ85" s="122" t="e">
        <f t="shared" ca="1" si="44"/>
        <v>#N/A</v>
      </c>
      <c r="BR85" s="122" t="e">
        <f t="shared" ca="1" si="44"/>
        <v>#N/A</v>
      </c>
      <c r="BS85" s="122" t="e">
        <f t="shared" ca="1" si="44"/>
        <v>#N/A</v>
      </c>
      <c r="BT85" s="122" t="e">
        <f t="shared" ca="1" si="44"/>
        <v>#N/A</v>
      </c>
      <c r="BU85" s="122" t="e">
        <f t="shared" ca="1" si="44"/>
        <v>#N/A</v>
      </c>
      <c r="BV85" s="122" t="e">
        <f t="shared" ref="BV85" ca="1" si="45">BV62/(BV84-BV83)</f>
        <v>#N/A</v>
      </c>
    </row>
    <row r="86" spans="1:74">
      <c r="A86" s="214" t="s">
        <v>4770</v>
      </c>
      <c r="B86" s="29" t="s">
        <v>3</v>
      </c>
      <c r="G86" s="219" t="s">
        <v>4933</v>
      </c>
      <c r="H86" s="159" t="e" cm="1">
        <f t="array" aca="1" ref="H86" ca="1">INDIRECT("'"&amp;$B$1&amp;"'!"&amp;$G86)</f>
        <v>#N/A</v>
      </c>
    </row>
    <row r="87" spans="1:74">
      <c r="A87" s="214" t="s">
        <v>4768</v>
      </c>
      <c r="B87" s="29" t="s">
        <v>3</v>
      </c>
      <c r="H87" s="203" t="e" cm="1">
        <f t="array" aca="1" ref="H87" ca="1">INDEX($E$79:$E$84, $C$78)</f>
        <v>#N/A</v>
      </c>
    </row>
    <row r="88" spans="1:74">
      <c r="A88" s="214" t="s">
        <v>4772</v>
      </c>
      <c r="B88" s="29" t="s">
        <v>2</v>
      </c>
      <c r="H88" s="204" t="e">
        <f ca="1">H87*H11</f>
        <v>#N/A</v>
      </c>
    </row>
    <row r="89" spans="1:74">
      <c r="A89" s="214" t="s">
        <v>4802</v>
      </c>
      <c r="B89" s="29" t="s">
        <v>2</v>
      </c>
      <c r="H89" s="208"/>
      <c r="I89" s="206" t="e">
        <f t="shared" ref="I89:BT89" ca="1" si="46">$H$88 * IF($H$86="ON", I$65, MAX(0.3,I$65)^3)</f>
        <v>#N/A</v>
      </c>
      <c r="J89" s="126" t="e">
        <f t="shared" ca="1" si="46"/>
        <v>#N/A</v>
      </c>
      <c r="K89" s="126" t="e">
        <f t="shared" ca="1" si="46"/>
        <v>#N/A</v>
      </c>
      <c r="L89" s="126" t="e">
        <f t="shared" ca="1" si="46"/>
        <v>#N/A</v>
      </c>
      <c r="M89" s="126" t="e">
        <f t="shared" ca="1" si="46"/>
        <v>#N/A</v>
      </c>
      <c r="N89" s="126" t="e">
        <f t="shared" ca="1" si="46"/>
        <v>#N/A</v>
      </c>
      <c r="O89" s="126" t="e">
        <f t="shared" ca="1" si="46"/>
        <v>#N/A</v>
      </c>
      <c r="P89" s="126" t="e">
        <f t="shared" ca="1" si="46"/>
        <v>#N/A</v>
      </c>
      <c r="Q89" s="126" t="e">
        <f t="shared" ca="1" si="46"/>
        <v>#N/A</v>
      </c>
      <c r="R89" s="126" t="e">
        <f t="shared" ca="1" si="46"/>
        <v>#N/A</v>
      </c>
      <c r="S89" s="126" t="e">
        <f t="shared" ca="1" si="46"/>
        <v>#N/A</v>
      </c>
      <c r="T89" s="126" t="e">
        <f t="shared" ca="1" si="46"/>
        <v>#N/A</v>
      </c>
      <c r="U89" s="126" t="e">
        <f t="shared" ca="1" si="46"/>
        <v>#N/A</v>
      </c>
      <c r="V89" s="126" t="e">
        <f t="shared" ca="1" si="46"/>
        <v>#N/A</v>
      </c>
      <c r="W89" s="126" t="e">
        <f t="shared" ca="1" si="46"/>
        <v>#N/A</v>
      </c>
      <c r="X89" s="126" t="e">
        <f t="shared" ca="1" si="46"/>
        <v>#N/A</v>
      </c>
      <c r="Y89" s="126" t="e">
        <f t="shared" ca="1" si="46"/>
        <v>#N/A</v>
      </c>
      <c r="Z89" s="126" t="e">
        <f t="shared" ca="1" si="46"/>
        <v>#N/A</v>
      </c>
      <c r="AA89" s="126" t="e">
        <f t="shared" ca="1" si="46"/>
        <v>#N/A</v>
      </c>
      <c r="AB89" s="126" t="e">
        <f t="shared" ca="1" si="46"/>
        <v>#N/A</v>
      </c>
      <c r="AC89" s="126" t="e">
        <f t="shared" ca="1" si="46"/>
        <v>#N/A</v>
      </c>
      <c r="AD89" s="126" t="e">
        <f t="shared" ca="1" si="46"/>
        <v>#N/A</v>
      </c>
      <c r="AE89" s="126" t="e">
        <f t="shared" ca="1" si="46"/>
        <v>#N/A</v>
      </c>
      <c r="AF89" s="126" t="e">
        <f t="shared" ca="1" si="46"/>
        <v>#N/A</v>
      </c>
      <c r="AG89" s="126" t="e">
        <f t="shared" ca="1" si="46"/>
        <v>#N/A</v>
      </c>
      <c r="AH89" s="126" t="e">
        <f t="shared" ca="1" si="46"/>
        <v>#N/A</v>
      </c>
      <c r="AI89" s="126" t="e">
        <f t="shared" ca="1" si="46"/>
        <v>#N/A</v>
      </c>
      <c r="AJ89" s="126" t="e">
        <f t="shared" ca="1" si="46"/>
        <v>#N/A</v>
      </c>
      <c r="AK89" s="126" t="e">
        <f t="shared" ca="1" si="46"/>
        <v>#N/A</v>
      </c>
      <c r="AL89" s="126" t="e">
        <f t="shared" ca="1" si="46"/>
        <v>#N/A</v>
      </c>
      <c r="AM89" s="126" t="e">
        <f t="shared" ca="1" si="46"/>
        <v>#N/A</v>
      </c>
      <c r="AN89" s="126" t="e">
        <f t="shared" ca="1" si="46"/>
        <v>#N/A</v>
      </c>
      <c r="AO89" s="126" t="e">
        <f t="shared" ca="1" si="46"/>
        <v>#N/A</v>
      </c>
      <c r="AP89" s="126" t="e">
        <f t="shared" ca="1" si="46"/>
        <v>#N/A</v>
      </c>
      <c r="AQ89" s="126" t="e">
        <f t="shared" ca="1" si="46"/>
        <v>#N/A</v>
      </c>
      <c r="AR89" s="126" t="e">
        <f t="shared" ca="1" si="46"/>
        <v>#N/A</v>
      </c>
      <c r="AS89" s="126" t="e">
        <f t="shared" ca="1" si="46"/>
        <v>#N/A</v>
      </c>
      <c r="AT89" s="126" t="e">
        <f t="shared" ca="1" si="46"/>
        <v>#N/A</v>
      </c>
      <c r="AU89" s="126" t="e">
        <f t="shared" ca="1" si="46"/>
        <v>#N/A</v>
      </c>
      <c r="AV89" s="126" t="e">
        <f t="shared" ca="1" si="46"/>
        <v>#N/A</v>
      </c>
      <c r="AW89" s="126" t="e">
        <f t="shared" ca="1" si="46"/>
        <v>#N/A</v>
      </c>
      <c r="AX89" s="126" t="e">
        <f t="shared" ca="1" si="46"/>
        <v>#N/A</v>
      </c>
      <c r="AY89" s="126" t="e">
        <f t="shared" ca="1" si="46"/>
        <v>#N/A</v>
      </c>
      <c r="AZ89" s="126" t="e">
        <f t="shared" ca="1" si="46"/>
        <v>#N/A</v>
      </c>
      <c r="BA89" s="126" t="e">
        <f t="shared" ca="1" si="46"/>
        <v>#N/A</v>
      </c>
      <c r="BB89" s="126" t="e">
        <f t="shared" ca="1" si="46"/>
        <v>#N/A</v>
      </c>
      <c r="BC89" s="126" t="e">
        <f t="shared" ca="1" si="46"/>
        <v>#N/A</v>
      </c>
      <c r="BD89" s="126" t="e">
        <f t="shared" ca="1" si="46"/>
        <v>#N/A</v>
      </c>
      <c r="BE89" s="126" t="e">
        <f t="shared" ca="1" si="46"/>
        <v>#N/A</v>
      </c>
      <c r="BF89" s="126" t="e">
        <f t="shared" ca="1" si="46"/>
        <v>#N/A</v>
      </c>
      <c r="BG89" s="126" t="e">
        <f t="shared" ca="1" si="46"/>
        <v>#N/A</v>
      </c>
      <c r="BH89" s="126" t="e">
        <f t="shared" ca="1" si="46"/>
        <v>#N/A</v>
      </c>
      <c r="BI89" s="126" t="e">
        <f t="shared" ca="1" si="46"/>
        <v>#N/A</v>
      </c>
      <c r="BJ89" s="126" t="e">
        <f t="shared" ca="1" si="46"/>
        <v>#N/A</v>
      </c>
      <c r="BK89" s="126" t="e">
        <f t="shared" ca="1" si="46"/>
        <v>#N/A</v>
      </c>
      <c r="BL89" s="126" t="e">
        <f t="shared" ca="1" si="46"/>
        <v>#N/A</v>
      </c>
      <c r="BM89" s="126" t="e">
        <f t="shared" ca="1" si="46"/>
        <v>#N/A</v>
      </c>
      <c r="BN89" s="126" t="e">
        <f t="shared" ca="1" si="46"/>
        <v>#N/A</v>
      </c>
      <c r="BO89" s="126" t="e">
        <f t="shared" ca="1" si="46"/>
        <v>#N/A</v>
      </c>
      <c r="BP89" s="126" t="e">
        <f t="shared" ca="1" si="46"/>
        <v>#N/A</v>
      </c>
      <c r="BQ89" s="126" t="e">
        <f t="shared" ca="1" si="46"/>
        <v>#N/A</v>
      </c>
      <c r="BR89" s="126" t="e">
        <f t="shared" ca="1" si="46"/>
        <v>#N/A</v>
      </c>
      <c r="BS89" s="126" t="e">
        <f t="shared" ca="1" si="46"/>
        <v>#N/A</v>
      </c>
      <c r="BT89" s="126" t="e">
        <f t="shared" ca="1" si="46"/>
        <v>#N/A</v>
      </c>
      <c r="BU89" s="126" t="e">
        <f t="shared" ref="BU89:BV89" ca="1" si="47">$H$88 * IF($H$86="ON", BU$65, MAX(0.3,BU$65)^3)</f>
        <v>#N/A</v>
      </c>
      <c r="BV89" s="126" t="e">
        <f t="shared" ca="1" si="47"/>
        <v>#N/A</v>
      </c>
    </row>
    <row r="90" spans="1:74">
      <c r="A90" s="214" t="s">
        <v>4803</v>
      </c>
      <c r="B90" s="29" t="s">
        <v>4759</v>
      </c>
      <c r="H90" s="208"/>
      <c r="I90" s="207" t="e">
        <f t="shared" ref="I90:BT90" ca="1" si="48">I89 * I$19 * I$47</f>
        <v>#N/A</v>
      </c>
      <c r="J90" s="128" t="e">
        <f t="shared" ca="1" si="48"/>
        <v>#N/A</v>
      </c>
      <c r="K90" s="128" t="e">
        <f t="shared" ca="1" si="48"/>
        <v>#N/A</v>
      </c>
      <c r="L90" s="128" t="e">
        <f t="shared" ca="1" si="48"/>
        <v>#N/A</v>
      </c>
      <c r="M90" s="128" t="e">
        <f t="shared" ca="1" si="48"/>
        <v>#N/A</v>
      </c>
      <c r="N90" s="128" t="e">
        <f t="shared" ca="1" si="48"/>
        <v>#N/A</v>
      </c>
      <c r="O90" s="128" t="e">
        <f t="shared" ca="1" si="48"/>
        <v>#N/A</v>
      </c>
      <c r="P90" s="128" t="e">
        <f t="shared" ca="1" si="48"/>
        <v>#N/A</v>
      </c>
      <c r="Q90" s="128" t="e">
        <f t="shared" ca="1" si="48"/>
        <v>#N/A</v>
      </c>
      <c r="R90" s="128" t="e">
        <f t="shared" ca="1" si="48"/>
        <v>#N/A</v>
      </c>
      <c r="S90" s="128" t="e">
        <f t="shared" ca="1" si="48"/>
        <v>#N/A</v>
      </c>
      <c r="T90" s="128" t="e">
        <f t="shared" ca="1" si="48"/>
        <v>#N/A</v>
      </c>
      <c r="U90" s="128" t="e">
        <f t="shared" ca="1" si="48"/>
        <v>#N/A</v>
      </c>
      <c r="V90" s="128" t="e">
        <f t="shared" ca="1" si="48"/>
        <v>#N/A</v>
      </c>
      <c r="W90" s="128" t="e">
        <f t="shared" ca="1" si="48"/>
        <v>#N/A</v>
      </c>
      <c r="X90" s="128" t="e">
        <f t="shared" ca="1" si="48"/>
        <v>#N/A</v>
      </c>
      <c r="Y90" s="128" t="e">
        <f t="shared" ca="1" si="48"/>
        <v>#N/A</v>
      </c>
      <c r="Z90" s="128" t="e">
        <f t="shared" ca="1" si="48"/>
        <v>#N/A</v>
      </c>
      <c r="AA90" s="128" t="e">
        <f t="shared" ca="1" si="48"/>
        <v>#N/A</v>
      </c>
      <c r="AB90" s="128" t="e">
        <f t="shared" ca="1" si="48"/>
        <v>#N/A</v>
      </c>
      <c r="AC90" s="128" t="e">
        <f t="shared" ca="1" si="48"/>
        <v>#N/A</v>
      </c>
      <c r="AD90" s="128" t="e">
        <f t="shared" ca="1" si="48"/>
        <v>#N/A</v>
      </c>
      <c r="AE90" s="128" t="e">
        <f t="shared" ca="1" si="48"/>
        <v>#N/A</v>
      </c>
      <c r="AF90" s="128" t="e">
        <f t="shared" ca="1" si="48"/>
        <v>#N/A</v>
      </c>
      <c r="AG90" s="128" t="e">
        <f t="shared" ca="1" si="48"/>
        <v>#N/A</v>
      </c>
      <c r="AH90" s="128" t="e">
        <f t="shared" ca="1" si="48"/>
        <v>#N/A</v>
      </c>
      <c r="AI90" s="128" t="e">
        <f t="shared" ca="1" si="48"/>
        <v>#N/A</v>
      </c>
      <c r="AJ90" s="128" t="e">
        <f t="shared" ca="1" si="48"/>
        <v>#N/A</v>
      </c>
      <c r="AK90" s="128" t="e">
        <f t="shared" ca="1" si="48"/>
        <v>#N/A</v>
      </c>
      <c r="AL90" s="128" t="e">
        <f t="shared" ca="1" si="48"/>
        <v>#N/A</v>
      </c>
      <c r="AM90" s="128" t="e">
        <f t="shared" ca="1" si="48"/>
        <v>#N/A</v>
      </c>
      <c r="AN90" s="128" t="e">
        <f t="shared" ca="1" si="48"/>
        <v>#N/A</v>
      </c>
      <c r="AO90" s="128" t="e">
        <f t="shared" ca="1" si="48"/>
        <v>#N/A</v>
      </c>
      <c r="AP90" s="128" t="e">
        <f t="shared" ca="1" si="48"/>
        <v>#N/A</v>
      </c>
      <c r="AQ90" s="128" t="e">
        <f t="shared" ca="1" si="48"/>
        <v>#N/A</v>
      </c>
      <c r="AR90" s="128" t="e">
        <f t="shared" ca="1" si="48"/>
        <v>#N/A</v>
      </c>
      <c r="AS90" s="128" t="e">
        <f t="shared" ca="1" si="48"/>
        <v>#N/A</v>
      </c>
      <c r="AT90" s="128" t="e">
        <f t="shared" ca="1" si="48"/>
        <v>#N/A</v>
      </c>
      <c r="AU90" s="128" t="e">
        <f t="shared" ca="1" si="48"/>
        <v>#N/A</v>
      </c>
      <c r="AV90" s="128" t="e">
        <f t="shared" ca="1" si="48"/>
        <v>#N/A</v>
      </c>
      <c r="AW90" s="128" t="e">
        <f t="shared" ca="1" si="48"/>
        <v>#N/A</v>
      </c>
      <c r="AX90" s="128" t="e">
        <f t="shared" ca="1" si="48"/>
        <v>#N/A</v>
      </c>
      <c r="AY90" s="128" t="e">
        <f t="shared" ca="1" si="48"/>
        <v>#N/A</v>
      </c>
      <c r="AZ90" s="128" t="e">
        <f t="shared" ca="1" si="48"/>
        <v>#N/A</v>
      </c>
      <c r="BA90" s="128" t="e">
        <f t="shared" ca="1" si="48"/>
        <v>#N/A</v>
      </c>
      <c r="BB90" s="128" t="e">
        <f t="shared" ca="1" si="48"/>
        <v>#N/A</v>
      </c>
      <c r="BC90" s="128" t="e">
        <f t="shared" ca="1" si="48"/>
        <v>#N/A</v>
      </c>
      <c r="BD90" s="128" t="e">
        <f t="shared" ca="1" si="48"/>
        <v>#N/A</v>
      </c>
      <c r="BE90" s="128" t="e">
        <f t="shared" ca="1" si="48"/>
        <v>#N/A</v>
      </c>
      <c r="BF90" s="128" t="e">
        <f t="shared" ca="1" si="48"/>
        <v>#N/A</v>
      </c>
      <c r="BG90" s="128" t="e">
        <f t="shared" ca="1" si="48"/>
        <v>#N/A</v>
      </c>
      <c r="BH90" s="128" t="e">
        <f t="shared" ca="1" si="48"/>
        <v>#N/A</v>
      </c>
      <c r="BI90" s="128" t="e">
        <f t="shared" ca="1" si="48"/>
        <v>#N/A</v>
      </c>
      <c r="BJ90" s="128" t="e">
        <f t="shared" ca="1" si="48"/>
        <v>#N/A</v>
      </c>
      <c r="BK90" s="128" t="e">
        <f t="shared" ca="1" si="48"/>
        <v>#N/A</v>
      </c>
      <c r="BL90" s="128" t="e">
        <f t="shared" ca="1" si="48"/>
        <v>#N/A</v>
      </c>
      <c r="BM90" s="128" t="e">
        <f t="shared" ca="1" si="48"/>
        <v>#N/A</v>
      </c>
      <c r="BN90" s="128" t="e">
        <f t="shared" ca="1" si="48"/>
        <v>#N/A</v>
      </c>
      <c r="BO90" s="128" t="e">
        <f t="shared" ca="1" si="48"/>
        <v>#N/A</v>
      </c>
      <c r="BP90" s="128" t="e">
        <f t="shared" ca="1" si="48"/>
        <v>#N/A</v>
      </c>
      <c r="BQ90" s="128" t="e">
        <f t="shared" ca="1" si="48"/>
        <v>#N/A</v>
      </c>
      <c r="BR90" s="128" t="e">
        <f t="shared" ca="1" si="48"/>
        <v>#N/A</v>
      </c>
      <c r="BS90" s="128" t="e">
        <f t="shared" ca="1" si="48"/>
        <v>#N/A</v>
      </c>
      <c r="BT90" s="128" t="e">
        <f t="shared" ca="1" si="48"/>
        <v>#N/A</v>
      </c>
      <c r="BU90" s="128" t="e">
        <f t="shared" ref="BU90:BV90" ca="1" si="49">BU89 * BU$19 * BU$47</f>
        <v>#N/A</v>
      </c>
      <c r="BV90" s="128" t="e">
        <f t="shared" ca="1" si="49"/>
        <v>#N/A</v>
      </c>
    </row>
    <row r="91" spans="1:74">
      <c r="A91" s="214" t="s">
        <v>4769</v>
      </c>
      <c r="B91" s="29" t="s">
        <v>4609</v>
      </c>
      <c r="H91" s="202" t="e">
        <f ca="1">SUM(I90:BV90)/1000</f>
        <v>#N/A</v>
      </c>
    </row>
    <row r="92" spans="1:74">
      <c r="E92" s="136"/>
      <c r="F92" s="143"/>
      <c r="H92" s="143"/>
    </row>
    <row r="93" spans="1:74">
      <c r="A93" s="156" t="s">
        <v>4750</v>
      </c>
      <c r="H93" s="146"/>
    </row>
    <row r="94" spans="1:74">
      <c r="A94" s="214" t="s">
        <v>4974</v>
      </c>
      <c r="B94" s="29" t="s">
        <v>4584</v>
      </c>
      <c r="C94" s="146" t="e">
        <f ca="1">MATCH($H$3&amp;$H$4, $F$95:$F$100, 0)</f>
        <v>#N/A</v>
      </c>
      <c r="E94" s="133" t="s">
        <v>4812</v>
      </c>
      <c r="G94" s="219" t="s">
        <v>4934</v>
      </c>
      <c r="H94" s="159" t="str" cm="1">
        <f t="array" aca="1" ref="H94" ca="1">INDIRECT("'"&amp;$B$1&amp;"'!"&amp;$G94)</f>
        <v/>
      </c>
    </row>
    <row r="95" spans="1:74">
      <c r="A95" s="214" t="s">
        <v>4982</v>
      </c>
      <c r="B95" s="29" t="s">
        <v>4584</v>
      </c>
      <c r="C95" s="51" t="s">
        <v>4810</v>
      </c>
      <c r="D95" s="134" t="s">
        <v>4539</v>
      </c>
      <c r="E95" s="135">
        <v>0.05</v>
      </c>
      <c r="F95" s="147" t="str">
        <f t="shared" ref="F95:F100" si="50">C95&amp;D95</f>
        <v>&lt; 1995A</v>
      </c>
      <c r="G95" s="219">
        <f>MATCH(A!$E$11, $I$20:$BV$20, 0)</f>
        <v>61</v>
      </c>
      <c r="H95" s="217">
        <f ca="1">IF($H$4="A", 4, 2)</f>
        <v>2</v>
      </c>
    </row>
    <row r="96" spans="1:74">
      <c r="A96" s="214" t="s">
        <v>4977</v>
      </c>
      <c r="B96" s="29" t="s">
        <v>3</v>
      </c>
      <c r="C96" s="51" t="s">
        <v>4846</v>
      </c>
      <c r="D96" s="134" t="s">
        <v>4539</v>
      </c>
      <c r="E96" s="135">
        <v>3.5000000000000003E-2</v>
      </c>
      <c r="F96" s="147" t="str">
        <f t="shared" si="50"/>
        <v>1995 - 2005A</v>
      </c>
      <c r="G96" s="219" t="s">
        <v>4973</v>
      </c>
      <c r="H96" s="159" t="e" cm="1" vm="3">
        <f t="array" aca="1" ref="H96" ca="1">INDIRECT("'"&amp;$B$1&amp;"'!"&amp;$G96)</f>
        <v>#VALUE!</v>
      </c>
    </row>
    <row r="97" spans="1:74">
      <c r="A97" s="214" t="s">
        <v>4978</v>
      </c>
      <c r="B97" s="29" t="s">
        <v>4584</v>
      </c>
      <c r="C97" s="51" t="s">
        <v>4811</v>
      </c>
      <c r="D97" s="134" t="s">
        <v>4539</v>
      </c>
      <c r="E97" s="135">
        <v>0.02</v>
      </c>
      <c r="F97" s="147" t="str">
        <f t="shared" si="50"/>
        <v>&gt; 2005A</v>
      </c>
      <c r="G97" s="219" t="s">
        <v>4971</v>
      </c>
      <c r="H97" s="159" t="str" cm="1">
        <f t="array" aca="1" ref="H97" ca="1">INDIRECT("'"&amp;$B$1&amp;"'!"&amp;$G97)</f>
        <v/>
      </c>
      <c r="I97" s="85">
        <f>I$20</f>
        <v>-25</v>
      </c>
      <c r="J97" s="85">
        <f t="shared" ref="J97:BU97" si="51">J$20</f>
        <v>-24</v>
      </c>
      <c r="K97" s="85">
        <f t="shared" si="51"/>
        <v>-23</v>
      </c>
      <c r="L97" s="85">
        <f t="shared" si="51"/>
        <v>-22</v>
      </c>
      <c r="M97" s="85">
        <f t="shared" si="51"/>
        <v>-21</v>
      </c>
      <c r="N97" s="85">
        <f t="shared" si="51"/>
        <v>-20</v>
      </c>
      <c r="O97" s="85">
        <f t="shared" si="51"/>
        <v>-19</v>
      </c>
      <c r="P97" s="85">
        <f t="shared" si="51"/>
        <v>-18</v>
      </c>
      <c r="Q97" s="85">
        <f t="shared" si="51"/>
        <v>-17</v>
      </c>
      <c r="R97" s="85">
        <f t="shared" si="51"/>
        <v>-16</v>
      </c>
      <c r="S97" s="85">
        <f t="shared" si="51"/>
        <v>-15</v>
      </c>
      <c r="T97" s="85">
        <f t="shared" si="51"/>
        <v>-14</v>
      </c>
      <c r="U97" s="85">
        <f t="shared" si="51"/>
        <v>-13</v>
      </c>
      <c r="V97" s="85">
        <f t="shared" si="51"/>
        <v>-12</v>
      </c>
      <c r="W97" s="85">
        <f t="shared" si="51"/>
        <v>-11</v>
      </c>
      <c r="X97" s="85">
        <f t="shared" si="51"/>
        <v>-10</v>
      </c>
      <c r="Y97" s="85">
        <f t="shared" si="51"/>
        <v>-9</v>
      </c>
      <c r="Z97" s="85">
        <f t="shared" si="51"/>
        <v>-8</v>
      </c>
      <c r="AA97" s="85">
        <f t="shared" si="51"/>
        <v>-7</v>
      </c>
      <c r="AB97" s="85">
        <f t="shared" si="51"/>
        <v>-6</v>
      </c>
      <c r="AC97" s="85">
        <f t="shared" si="51"/>
        <v>-5</v>
      </c>
      <c r="AD97" s="85">
        <f t="shared" si="51"/>
        <v>-4</v>
      </c>
      <c r="AE97" s="85">
        <f t="shared" si="51"/>
        <v>-3</v>
      </c>
      <c r="AF97" s="85">
        <f t="shared" si="51"/>
        <v>-2</v>
      </c>
      <c r="AG97" s="85">
        <f t="shared" si="51"/>
        <v>-1</v>
      </c>
      <c r="AH97" s="85">
        <f t="shared" si="51"/>
        <v>0</v>
      </c>
      <c r="AI97" s="85">
        <f t="shared" si="51"/>
        <v>1</v>
      </c>
      <c r="AJ97" s="85">
        <f t="shared" si="51"/>
        <v>2</v>
      </c>
      <c r="AK97" s="85">
        <f t="shared" si="51"/>
        <v>3</v>
      </c>
      <c r="AL97" s="85">
        <f t="shared" si="51"/>
        <v>4</v>
      </c>
      <c r="AM97" s="85">
        <f t="shared" si="51"/>
        <v>5</v>
      </c>
      <c r="AN97" s="85">
        <f t="shared" si="51"/>
        <v>6</v>
      </c>
      <c r="AO97" s="85">
        <f t="shared" si="51"/>
        <v>7</v>
      </c>
      <c r="AP97" s="85">
        <f t="shared" si="51"/>
        <v>8</v>
      </c>
      <c r="AQ97" s="85">
        <f t="shared" si="51"/>
        <v>9</v>
      </c>
      <c r="AR97" s="85">
        <f t="shared" si="51"/>
        <v>10</v>
      </c>
      <c r="AS97" s="85">
        <f t="shared" si="51"/>
        <v>11</v>
      </c>
      <c r="AT97" s="85">
        <f t="shared" si="51"/>
        <v>12</v>
      </c>
      <c r="AU97" s="85">
        <f t="shared" si="51"/>
        <v>13</v>
      </c>
      <c r="AV97" s="85">
        <f t="shared" si="51"/>
        <v>14</v>
      </c>
      <c r="AW97" s="85">
        <f t="shared" si="51"/>
        <v>15</v>
      </c>
      <c r="AX97" s="85">
        <f t="shared" si="51"/>
        <v>16</v>
      </c>
      <c r="AY97" s="85">
        <f t="shared" si="51"/>
        <v>17</v>
      </c>
      <c r="AZ97" s="85">
        <f t="shared" si="51"/>
        <v>18</v>
      </c>
      <c r="BA97" s="85">
        <f t="shared" si="51"/>
        <v>19</v>
      </c>
      <c r="BB97" s="85">
        <f t="shared" si="51"/>
        <v>20</v>
      </c>
      <c r="BC97" s="85">
        <f t="shared" si="51"/>
        <v>21</v>
      </c>
      <c r="BD97" s="85">
        <f t="shared" si="51"/>
        <v>22</v>
      </c>
      <c r="BE97" s="85">
        <f t="shared" si="51"/>
        <v>23</v>
      </c>
      <c r="BF97" s="85">
        <f t="shared" si="51"/>
        <v>24</v>
      </c>
      <c r="BG97" s="85">
        <f t="shared" si="51"/>
        <v>25</v>
      </c>
      <c r="BH97" s="85">
        <f t="shared" si="51"/>
        <v>26</v>
      </c>
      <c r="BI97" s="85">
        <f t="shared" si="51"/>
        <v>27</v>
      </c>
      <c r="BJ97" s="85">
        <f t="shared" si="51"/>
        <v>28</v>
      </c>
      <c r="BK97" s="85">
        <f t="shared" si="51"/>
        <v>29</v>
      </c>
      <c r="BL97" s="85">
        <f t="shared" si="51"/>
        <v>30</v>
      </c>
      <c r="BM97" s="85">
        <f t="shared" si="51"/>
        <v>31</v>
      </c>
      <c r="BN97" s="85">
        <f t="shared" si="51"/>
        <v>32</v>
      </c>
      <c r="BO97" s="85">
        <f t="shared" si="51"/>
        <v>33</v>
      </c>
      <c r="BP97" s="85">
        <f t="shared" si="51"/>
        <v>34</v>
      </c>
      <c r="BQ97" s="216">
        <f t="shared" si="51"/>
        <v>35</v>
      </c>
      <c r="BR97" s="85">
        <f t="shared" si="51"/>
        <v>36</v>
      </c>
      <c r="BS97" s="85">
        <f t="shared" si="51"/>
        <v>37</v>
      </c>
      <c r="BT97" s="85">
        <f t="shared" si="51"/>
        <v>38</v>
      </c>
      <c r="BU97" s="85">
        <f t="shared" si="51"/>
        <v>39</v>
      </c>
      <c r="BV97" s="85">
        <f t="shared" ref="BV97" si="52">BV$20</f>
        <v>40</v>
      </c>
    </row>
    <row r="98" spans="1:74">
      <c r="A98" s="214" t="s">
        <v>4793</v>
      </c>
      <c r="B98" s="29" t="s">
        <v>4584</v>
      </c>
      <c r="C98" s="51" t="s">
        <v>4810</v>
      </c>
      <c r="D98" s="134" t="s">
        <v>6</v>
      </c>
      <c r="E98" s="138">
        <v>0</v>
      </c>
      <c r="F98" s="147" t="str">
        <f t="shared" si="50"/>
        <v>&lt; 1995W</v>
      </c>
      <c r="H98" s="153"/>
      <c r="I98" s="122" t="e">
        <f ca="1">MAX(
IF($H$74="TH", 30, 20 + I$82),
IF($H$96, I$20 + $H$97 + $H$95 + $H$94, I$22 + $H$94))</f>
        <v>#N/A</v>
      </c>
      <c r="J98" s="122" t="e">
        <f t="shared" ref="J98:BU98" ca="1" si="53">MAX(IF($H$74="TH", 30, 20+J$82), IF($H$96, J$20 + $H$97 + $H$95 + $H$94, J$22 + $H$94))</f>
        <v>#N/A</v>
      </c>
      <c r="K98" s="122" t="e">
        <f t="shared" ca="1" si="53"/>
        <v>#N/A</v>
      </c>
      <c r="L98" s="122" t="e">
        <f t="shared" ca="1" si="53"/>
        <v>#N/A</v>
      </c>
      <c r="M98" s="122" t="e">
        <f t="shared" ca="1" si="53"/>
        <v>#N/A</v>
      </c>
      <c r="N98" s="122" t="e">
        <f t="shared" ca="1" si="53"/>
        <v>#N/A</v>
      </c>
      <c r="O98" s="122" t="e">
        <f t="shared" ca="1" si="53"/>
        <v>#N/A</v>
      </c>
      <c r="P98" s="122" t="e">
        <f t="shared" ca="1" si="53"/>
        <v>#N/A</v>
      </c>
      <c r="Q98" s="122" t="e">
        <f t="shared" ca="1" si="53"/>
        <v>#N/A</v>
      </c>
      <c r="R98" s="122" t="e">
        <f t="shared" ca="1" si="53"/>
        <v>#N/A</v>
      </c>
      <c r="S98" s="122" t="e">
        <f t="shared" ca="1" si="53"/>
        <v>#N/A</v>
      </c>
      <c r="T98" s="122" t="e">
        <f t="shared" ca="1" si="53"/>
        <v>#N/A</v>
      </c>
      <c r="U98" s="122" t="e">
        <f t="shared" ca="1" si="53"/>
        <v>#N/A</v>
      </c>
      <c r="V98" s="122" t="e">
        <f t="shared" ca="1" si="53"/>
        <v>#N/A</v>
      </c>
      <c r="W98" s="122" t="e">
        <f t="shared" ca="1" si="53"/>
        <v>#N/A</v>
      </c>
      <c r="X98" s="122" t="e">
        <f t="shared" ca="1" si="53"/>
        <v>#N/A</v>
      </c>
      <c r="Y98" s="122" t="e">
        <f t="shared" ca="1" si="53"/>
        <v>#N/A</v>
      </c>
      <c r="Z98" s="122" t="e">
        <f t="shared" ca="1" si="53"/>
        <v>#N/A</v>
      </c>
      <c r="AA98" s="122" t="e">
        <f t="shared" ca="1" si="53"/>
        <v>#N/A</v>
      </c>
      <c r="AB98" s="122" t="e">
        <f t="shared" ca="1" si="53"/>
        <v>#N/A</v>
      </c>
      <c r="AC98" s="122" t="e">
        <f t="shared" ca="1" si="53"/>
        <v>#N/A</v>
      </c>
      <c r="AD98" s="122" t="e">
        <f t="shared" ca="1" si="53"/>
        <v>#N/A</v>
      </c>
      <c r="AE98" s="122" t="e">
        <f t="shared" ca="1" si="53"/>
        <v>#N/A</v>
      </c>
      <c r="AF98" s="122" t="e">
        <f t="shared" ca="1" si="53"/>
        <v>#N/A</v>
      </c>
      <c r="AG98" s="122" t="e">
        <f t="shared" ca="1" si="53"/>
        <v>#N/A</v>
      </c>
      <c r="AH98" s="122" t="e">
        <f t="shared" ca="1" si="53"/>
        <v>#N/A</v>
      </c>
      <c r="AI98" s="122" t="e">
        <f t="shared" ca="1" si="53"/>
        <v>#N/A</v>
      </c>
      <c r="AJ98" s="122" t="e">
        <f t="shared" ca="1" si="53"/>
        <v>#N/A</v>
      </c>
      <c r="AK98" s="122" t="e">
        <f t="shared" ca="1" si="53"/>
        <v>#N/A</v>
      </c>
      <c r="AL98" s="122" t="e">
        <f t="shared" ca="1" si="53"/>
        <v>#N/A</v>
      </c>
      <c r="AM98" s="122" t="e">
        <f t="shared" ca="1" si="53"/>
        <v>#N/A</v>
      </c>
      <c r="AN98" s="122" t="e">
        <f t="shared" ca="1" si="53"/>
        <v>#N/A</v>
      </c>
      <c r="AO98" s="122" t="e">
        <f t="shared" ca="1" si="53"/>
        <v>#N/A</v>
      </c>
      <c r="AP98" s="122" t="e">
        <f t="shared" ca="1" si="53"/>
        <v>#N/A</v>
      </c>
      <c r="AQ98" s="122" t="e">
        <f t="shared" ca="1" si="53"/>
        <v>#N/A</v>
      </c>
      <c r="AR98" s="122" t="e">
        <f t="shared" ca="1" si="53"/>
        <v>#N/A</v>
      </c>
      <c r="AS98" s="122" t="e">
        <f t="shared" ca="1" si="53"/>
        <v>#N/A</v>
      </c>
      <c r="AT98" s="122" t="e">
        <f t="shared" ca="1" si="53"/>
        <v>#N/A</v>
      </c>
      <c r="AU98" s="122" t="e">
        <f t="shared" ca="1" si="53"/>
        <v>#N/A</v>
      </c>
      <c r="AV98" s="122" t="e">
        <f t="shared" ca="1" si="53"/>
        <v>#N/A</v>
      </c>
      <c r="AW98" s="122" t="e">
        <f t="shared" ca="1" si="53"/>
        <v>#N/A</v>
      </c>
      <c r="AX98" s="122" t="e">
        <f t="shared" ca="1" si="53"/>
        <v>#N/A</v>
      </c>
      <c r="AY98" s="122" t="e">
        <f t="shared" ca="1" si="53"/>
        <v>#N/A</v>
      </c>
      <c r="AZ98" s="122" t="e">
        <f t="shared" ca="1" si="53"/>
        <v>#N/A</v>
      </c>
      <c r="BA98" s="122" t="e">
        <f t="shared" ca="1" si="53"/>
        <v>#N/A</v>
      </c>
      <c r="BB98" s="122" t="e">
        <f t="shared" ca="1" si="53"/>
        <v>#N/A</v>
      </c>
      <c r="BC98" s="122" t="e">
        <f t="shared" ca="1" si="53"/>
        <v>#N/A</v>
      </c>
      <c r="BD98" s="122" t="e">
        <f t="shared" ca="1" si="53"/>
        <v>#N/A</v>
      </c>
      <c r="BE98" s="122" t="e">
        <f t="shared" ca="1" si="53"/>
        <v>#N/A</v>
      </c>
      <c r="BF98" s="122" t="e">
        <f t="shared" ca="1" si="53"/>
        <v>#N/A</v>
      </c>
      <c r="BG98" s="122" t="e">
        <f t="shared" ca="1" si="53"/>
        <v>#N/A</v>
      </c>
      <c r="BH98" s="122" t="e">
        <f t="shared" ca="1" si="53"/>
        <v>#N/A</v>
      </c>
      <c r="BI98" s="122" t="e">
        <f t="shared" ca="1" si="53"/>
        <v>#N/A</v>
      </c>
      <c r="BJ98" s="122" t="e">
        <f t="shared" ca="1" si="53"/>
        <v>#N/A</v>
      </c>
      <c r="BK98" s="122" t="e">
        <f t="shared" ca="1" si="53"/>
        <v>#N/A</v>
      </c>
      <c r="BL98" s="122" t="e">
        <f t="shared" ca="1" si="53"/>
        <v>#N/A</v>
      </c>
      <c r="BM98" s="122" t="e">
        <f t="shared" ca="1" si="53"/>
        <v>#N/A</v>
      </c>
      <c r="BN98" s="122" t="e">
        <f t="shared" ca="1" si="53"/>
        <v>#N/A</v>
      </c>
      <c r="BO98" s="122" t="e">
        <f t="shared" ca="1" si="53"/>
        <v>#N/A</v>
      </c>
      <c r="BP98" s="122" t="e">
        <f t="shared" ca="1" si="53"/>
        <v>#N/A</v>
      </c>
      <c r="BQ98" s="122" t="e">
        <f t="shared" ca="1" si="53"/>
        <v>#N/A</v>
      </c>
      <c r="BR98" s="122" t="e">
        <f t="shared" ca="1" si="53"/>
        <v>#N/A</v>
      </c>
      <c r="BS98" s="122" t="e">
        <f t="shared" ca="1" si="53"/>
        <v>#N/A</v>
      </c>
      <c r="BT98" s="122" t="e">
        <f t="shared" ca="1" si="53"/>
        <v>#N/A</v>
      </c>
      <c r="BU98" s="122" t="e">
        <f t="shared" ca="1" si="53"/>
        <v>#N/A</v>
      </c>
      <c r="BV98" s="122" t="e">
        <f t="shared" ref="BV98" ca="1" si="54">MAX(IF($H$74="TH", 30, 20+BV$82), IF($H$96, BV$20 + $H$97 + $H$95 + $H$94, BV$22 + $H$94))</f>
        <v>#N/A</v>
      </c>
    </row>
    <row r="99" spans="1:74">
      <c r="A99" s="214" t="s">
        <v>4997</v>
      </c>
      <c r="B99" s="29" t="s">
        <v>4584</v>
      </c>
      <c r="C99" s="51" t="s">
        <v>4846</v>
      </c>
      <c r="D99" s="134" t="s">
        <v>6</v>
      </c>
      <c r="E99" s="138">
        <v>0</v>
      </c>
      <c r="F99" s="147" t="str">
        <f t="shared" si="50"/>
        <v>1995 - 2005W</v>
      </c>
      <c r="H99" s="208"/>
      <c r="I99" s="205" t="e" vm="3">
        <f t="shared" ref="I99:BT99" ca="1" si="55">IF($H$96, I98-$H$94, I100+$H$95)</f>
        <v>#VALUE!</v>
      </c>
      <c r="J99" s="205" t="e" vm="3">
        <f t="shared" ca="1" si="55"/>
        <v>#VALUE!</v>
      </c>
      <c r="K99" s="205" t="e" vm="3">
        <f t="shared" ca="1" si="55"/>
        <v>#VALUE!</v>
      </c>
      <c r="L99" s="205" t="e" vm="3">
        <f t="shared" ca="1" si="55"/>
        <v>#VALUE!</v>
      </c>
      <c r="M99" s="205" t="e" vm="3">
        <f t="shared" ca="1" si="55"/>
        <v>#VALUE!</v>
      </c>
      <c r="N99" s="205" t="e" vm="3">
        <f t="shared" ca="1" si="55"/>
        <v>#VALUE!</v>
      </c>
      <c r="O99" s="205" t="e" vm="3">
        <f t="shared" ca="1" si="55"/>
        <v>#VALUE!</v>
      </c>
      <c r="P99" s="205" t="e" vm="3">
        <f t="shared" ca="1" si="55"/>
        <v>#VALUE!</v>
      </c>
      <c r="Q99" s="205" t="e" vm="3">
        <f t="shared" ca="1" si="55"/>
        <v>#VALUE!</v>
      </c>
      <c r="R99" s="205" t="e" vm="3">
        <f t="shared" ca="1" si="55"/>
        <v>#VALUE!</v>
      </c>
      <c r="S99" s="205" t="e" vm="3">
        <f t="shared" ca="1" si="55"/>
        <v>#VALUE!</v>
      </c>
      <c r="T99" s="205" t="e" vm="3">
        <f t="shared" ca="1" si="55"/>
        <v>#VALUE!</v>
      </c>
      <c r="U99" s="205" t="e" vm="3">
        <f t="shared" ca="1" si="55"/>
        <v>#VALUE!</v>
      </c>
      <c r="V99" s="205" t="e" vm="3">
        <f t="shared" ca="1" si="55"/>
        <v>#VALUE!</v>
      </c>
      <c r="W99" s="205" t="e" vm="3">
        <f t="shared" ca="1" si="55"/>
        <v>#VALUE!</v>
      </c>
      <c r="X99" s="205" t="e" vm="3">
        <f t="shared" ca="1" si="55"/>
        <v>#VALUE!</v>
      </c>
      <c r="Y99" s="205" t="e" vm="3">
        <f t="shared" ca="1" si="55"/>
        <v>#VALUE!</v>
      </c>
      <c r="Z99" s="205" t="e" vm="3">
        <f t="shared" ca="1" si="55"/>
        <v>#VALUE!</v>
      </c>
      <c r="AA99" s="205" t="e" vm="3">
        <f t="shared" ca="1" si="55"/>
        <v>#VALUE!</v>
      </c>
      <c r="AB99" s="205" t="e" vm="3">
        <f t="shared" ca="1" si="55"/>
        <v>#VALUE!</v>
      </c>
      <c r="AC99" s="205" t="e" vm="3">
        <f t="shared" ca="1" si="55"/>
        <v>#VALUE!</v>
      </c>
      <c r="AD99" s="205" t="e" vm="3">
        <f t="shared" ca="1" si="55"/>
        <v>#VALUE!</v>
      </c>
      <c r="AE99" s="205" t="e" vm="3">
        <f t="shared" ca="1" si="55"/>
        <v>#VALUE!</v>
      </c>
      <c r="AF99" s="205" t="e" vm="3">
        <f t="shared" ca="1" si="55"/>
        <v>#VALUE!</v>
      </c>
      <c r="AG99" s="205" t="e" vm="3">
        <f t="shared" ca="1" si="55"/>
        <v>#VALUE!</v>
      </c>
      <c r="AH99" s="205" t="e" vm="3">
        <f t="shared" ca="1" si="55"/>
        <v>#VALUE!</v>
      </c>
      <c r="AI99" s="205" t="e" vm="3">
        <f t="shared" ca="1" si="55"/>
        <v>#VALUE!</v>
      </c>
      <c r="AJ99" s="205" t="e" vm="3">
        <f t="shared" ca="1" si="55"/>
        <v>#VALUE!</v>
      </c>
      <c r="AK99" s="205" t="e" vm="3">
        <f t="shared" ca="1" si="55"/>
        <v>#VALUE!</v>
      </c>
      <c r="AL99" s="205" t="e" vm="3">
        <f t="shared" ca="1" si="55"/>
        <v>#VALUE!</v>
      </c>
      <c r="AM99" s="205" t="e" vm="3">
        <f t="shared" ca="1" si="55"/>
        <v>#VALUE!</v>
      </c>
      <c r="AN99" s="205" t="e" vm="3">
        <f t="shared" ca="1" si="55"/>
        <v>#VALUE!</v>
      </c>
      <c r="AO99" s="205" t="e" vm="3">
        <f t="shared" ca="1" si="55"/>
        <v>#VALUE!</v>
      </c>
      <c r="AP99" s="205" t="e" vm="3">
        <f t="shared" ca="1" si="55"/>
        <v>#VALUE!</v>
      </c>
      <c r="AQ99" s="205" t="e" vm="3">
        <f t="shared" ca="1" si="55"/>
        <v>#VALUE!</v>
      </c>
      <c r="AR99" s="205" t="e" vm="3">
        <f t="shared" ca="1" si="55"/>
        <v>#VALUE!</v>
      </c>
      <c r="AS99" s="205" t="e" vm="3">
        <f t="shared" ca="1" si="55"/>
        <v>#VALUE!</v>
      </c>
      <c r="AT99" s="205" t="e" vm="3">
        <f t="shared" ca="1" si="55"/>
        <v>#VALUE!</v>
      </c>
      <c r="AU99" s="205" t="e" vm="3">
        <f t="shared" ca="1" si="55"/>
        <v>#VALUE!</v>
      </c>
      <c r="AV99" s="205" t="e" vm="3">
        <f t="shared" ca="1" si="55"/>
        <v>#VALUE!</v>
      </c>
      <c r="AW99" s="205" t="e" vm="3">
        <f t="shared" ca="1" si="55"/>
        <v>#VALUE!</v>
      </c>
      <c r="AX99" s="205" t="e" vm="3">
        <f t="shared" ca="1" si="55"/>
        <v>#VALUE!</v>
      </c>
      <c r="AY99" s="205" t="e" vm="3">
        <f t="shared" ca="1" si="55"/>
        <v>#VALUE!</v>
      </c>
      <c r="AZ99" s="205" t="e" vm="3">
        <f t="shared" ca="1" si="55"/>
        <v>#VALUE!</v>
      </c>
      <c r="BA99" s="205" t="e" vm="3">
        <f t="shared" ca="1" si="55"/>
        <v>#VALUE!</v>
      </c>
      <c r="BB99" s="205" t="e" vm="3">
        <f t="shared" ca="1" si="55"/>
        <v>#VALUE!</v>
      </c>
      <c r="BC99" s="205" t="e" vm="3">
        <f t="shared" ca="1" si="55"/>
        <v>#VALUE!</v>
      </c>
      <c r="BD99" s="205" t="e" vm="3">
        <f t="shared" ca="1" si="55"/>
        <v>#VALUE!</v>
      </c>
      <c r="BE99" s="205" t="e" vm="3">
        <f t="shared" ca="1" si="55"/>
        <v>#VALUE!</v>
      </c>
      <c r="BF99" s="205" t="e" vm="3">
        <f t="shared" ca="1" si="55"/>
        <v>#VALUE!</v>
      </c>
      <c r="BG99" s="205" t="e" vm="3">
        <f t="shared" ca="1" si="55"/>
        <v>#VALUE!</v>
      </c>
      <c r="BH99" s="205" t="e" vm="3">
        <f t="shared" ca="1" si="55"/>
        <v>#VALUE!</v>
      </c>
      <c r="BI99" s="205" t="e" vm="3">
        <f t="shared" ca="1" si="55"/>
        <v>#VALUE!</v>
      </c>
      <c r="BJ99" s="205" t="e" vm="3">
        <f t="shared" ca="1" si="55"/>
        <v>#VALUE!</v>
      </c>
      <c r="BK99" s="205" t="e" vm="3">
        <f t="shared" ca="1" si="55"/>
        <v>#VALUE!</v>
      </c>
      <c r="BL99" s="205" t="e" vm="3">
        <f t="shared" ca="1" si="55"/>
        <v>#VALUE!</v>
      </c>
      <c r="BM99" s="205" t="e" vm="3">
        <f t="shared" ca="1" si="55"/>
        <v>#VALUE!</v>
      </c>
      <c r="BN99" s="205" t="e" vm="3">
        <f t="shared" ca="1" si="55"/>
        <v>#VALUE!</v>
      </c>
      <c r="BO99" s="205" t="e" vm="3">
        <f t="shared" ca="1" si="55"/>
        <v>#VALUE!</v>
      </c>
      <c r="BP99" s="205" t="e" vm="3">
        <f t="shared" ca="1" si="55"/>
        <v>#VALUE!</v>
      </c>
      <c r="BQ99" s="205" t="e" vm="3">
        <f t="shared" ca="1" si="55"/>
        <v>#VALUE!</v>
      </c>
      <c r="BR99" s="205" t="e" vm="3">
        <f t="shared" ca="1" si="55"/>
        <v>#VALUE!</v>
      </c>
      <c r="BS99" s="205" t="e" vm="3">
        <f t="shared" ca="1" si="55"/>
        <v>#VALUE!</v>
      </c>
      <c r="BT99" s="205" t="e" vm="3">
        <f t="shared" ca="1" si="55"/>
        <v>#VALUE!</v>
      </c>
      <c r="BU99" s="205" t="e" vm="3">
        <f t="shared" ref="BU99:BV99" ca="1" si="56">IF($H$96, BU98-$H$94, BU100+$H$95)</f>
        <v>#VALUE!</v>
      </c>
      <c r="BV99" s="205" t="e" vm="3">
        <f t="shared" ca="1" si="56"/>
        <v>#VALUE!</v>
      </c>
    </row>
    <row r="100" spans="1:74">
      <c r="A100" s="214" t="s">
        <v>4998</v>
      </c>
      <c r="B100" s="29" t="s">
        <v>4584</v>
      </c>
      <c r="C100" s="51" t="s">
        <v>4811</v>
      </c>
      <c r="D100" s="134" t="s">
        <v>6</v>
      </c>
      <c r="E100" s="138">
        <v>0</v>
      </c>
      <c r="F100" s="147" t="str">
        <f t="shared" si="50"/>
        <v>&gt; 2005W</v>
      </c>
      <c r="H100" s="208"/>
      <c r="I100" s="205" t="e" vm="3">
        <f t="shared" ref="I100:BT100" ca="1" si="57">IF($H$96, I$99-$H$95, I$22)</f>
        <v>#VALUE!</v>
      </c>
      <c r="J100" s="205" t="e" vm="3">
        <f t="shared" ca="1" si="57"/>
        <v>#VALUE!</v>
      </c>
      <c r="K100" s="205" t="e" vm="3">
        <f t="shared" ca="1" si="57"/>
        <v>#VALUE!</v>
      </c>
      <c r="L100" s="205" t="e" vm="3">
        <f t="shared" ca="1" si="57"/>
        <v>#VALUE!</v>
      </c>
      <c r="M100" s="205" t="e" vm="3">
        <f t="shared" ca="1" si="57"/>
        <v>#VALUE!</v>
      </c>
      <c r="N100" s="205" t="e" vm="3">
        <f t="shared" ca="1" si="57"/>
        <v>#VALUE!</v>
      </c>
      <c r="O100" s="205" t="e" vm="3">
        <f t="shared" ca="1" si="57"/>
        <v>#VALUE!</v>
      </c>
      <c r="P100" s="205" t="e" vm="3">
        <f t="shared" ca="1" si="57"/>
        <v>#VALUE!</v>
      </c>
      <c r="Q100" s="205" t="e" vm="3">
        <f t="shared" ca="1" si="57"/>
        <v>#VALUE!</v>
      </c>
      <c r="R100" s="205" t="e" vm="3">
        <f t="shared" ca="1" si="57"/>
        <v>#VALUE!</v>
      </c>
      <c r="S100" s="205" t="e" vm="3">
        <f t="shared" ca="1" si="57"/>
        <v>#VALUE!</v>
      </c>
      <c r="T100" s="205" t="e" vm="3">
        <f t="shared" ca="1" si="57"/>
        <v>#VALUE!</v>
      </c>
      <c r="U100" s="205" t="e" vm="3">
        <f t="shared" ca="1" si="57"/>
        <v>#VALUE!</v>
      </c>
      <c r="V100" s="205" t="e" vm="3">
        <f t="shared" ca="1" si="57"/>
        <v>#VALUE!</v>
      </c>
      <c r="W100" s="205" t="e" vm="3">
        <f t="shared" ca="1" si="57"/>
        <v>#VALUE!</v>
      </c>
      <c r="X100" s="205" t="e" vm="3">
        <f t="shared" ca="1" si="57"/>
        <v>#VALUE!</v>
      </c>
      <c r="Y100" s="205" t="e" vm="3">
        <f t="shared" ca="1" si="57"/>
        <v>#VALUE!</v>
      </c>
      <c r="Z100" s="205" t="e" vm="3">
        <f t="shared" ca="1" si="57"/>
        <v>#VALUE!</v>
      </c>
      <c r="AA100" s="205" t="e" vm="3">
        <f t="shared" ca="1" si="57"/>
        <v>#VALUE!</v>
      </c>
      <c r="AB100" s="205" t="e" vm="3">
        <f t="shared" ca="1" si="57"/>
        <v>#VALUE!</v>
      </c>
      <c r="AC100" s="205" t="e" vm="3">
        <f t="shared" ca="1" si="57"/>
        <v>#VALUE!</v>
      </c>
      <c r="AD100" s="205" t="e" vm="3">
        <f t="shared" ca="1" si="57"/>
        <v>#VALUE!</v>
      </c>
      <c r="AE100" s="205" t="e" vm="3">
        <f t="shared" ca="1" si="57"/>
        <v>#VALUE!</v>
      </c>
      <c r="AF100" s="205" t="e" vm="3">
        <f t="shared" ca="1" si="57"/>
        <v>#VALUE!</v>
      </c>
      <c r="AG100" s="205" t="e" vm="3">
        <f t="shared" ca="1" si="57"/>
        <v>#VALUE!</v>
      </c>
      <c r="AH100" s="205" t="e" vm="3">
        <f t="shared" ca="1" si="57"/>
        <v>#VALUE!</v>
      </c>
      <c r="AI100" s="205" t="e" vm="3">
        <f t="shared" ca="1" si="57"/>
        <v>#VALUE!</v>
      </c>
      <c r="AJ100" s="205" t="e" vm="3">
        <f t="shared" ca="1" si="57"/>
        <v>#VALUE!</v>
      </c>
      <c r="AK100" s="205" t="e" vm="3">
        <f t="shared" ca="1" si="57"/>
        <v>#VALUE!</v>
      </c>
      <c r="AL100" s="205" t="e" vm="3">
        <f t="shared" ca="1" si="57"/>
        <v>#VALUE!</v>
      </c>
      <c r="AM100" s="205" t="e" vm="3">
        <f t="shared" ca="1" si="57"/>
        <v>#VALUE!</v>
      </c>
      <c r="AN100" s="205" t="e" vm="3">
        <f t="shared" ca="1" si="57"/>
        <v>#VALUE!</v>
      </c>
      <c r="AO100" s="205" t="e" vm="3">
        <f t="shared" ca="1" si="57"/>
        <v>#VALUE!</v>
      </c>
      <c r="AP100" s="205" t="e" vm="3">
        <f t="shared" ca="1" si="57"/>
        <v>#VALUE!</v>
      </c>
      <c r="AQ100" s="205" t="e" vm="3">
        <f t="shared" ca="1" si="57"/>
        <v>#VALUE!</v>
      </c>
      <c r="AR100" s="205" t="e" vm="3">
        <f t="shared" ca="1" si="57"/>
        <v>#VALUE!</v>
      </c>
      <c r="AS100" s="205" t="e" vm="3">
        <f t="shared" ca="1" si="57"/>
        <v>#VALUE!</v>
      </c>
      <c r="AT100" s="205" t="e" vm="3">
        <f t="shared" ca="1" si="57"/>
        <v>#VALUE!</v>
      </c>
      <c r="AU100" s="205" t="e" vm="3">
        <f t="shared" ca="1" si="57"/>
        <v>#VALUE!</v>
      </c>
      <c r="AV100" s="205" t="e" vm="3">
        <f t="shared" ca="1" si="57"/>
        <v>#VALUE!</v>
      </c>
      <c r="AW100" s="205" t="e" vm="3">
        <f t="shared" ca="1" si="57"/>
        <v>#VALUE!</v>
      </c>
      <c r="AX100" s="205" t="e" vm="3">
        <f t="shared" ca="1" si="57"/>
        <v>#VALUE!</v>
      </c>
      <c r="AY100" s="205" t="e" vm="3">
        <f t="shared" ca="1" si="57"/>
        <v>#VALUE!</v>
      </c>
      <c r="AZ100" s="205" t="e" vm="3">
        <f t="shared" ca="1" si="57"/>
        <v>#VALUE!</v>
      </c>
      <c r="BA100" s="205" t="e" vm="3">
        <f t="shared" ca="1" si="57"/>
        <v>#VALUE!</v>
      </c>
      <c r="BB100" s="205" t="e" vm="3">
        <f t="shared" ca="1" si="57"/>
        <v>#VALUE!</v>
      </c>
      <c r="BC100" s="205" t="e" vm="3">
        <f t="shared" ca="1" si="57"/>
        <v>#VALUE!</v>
      </c>
      <c r="BD100" s="205" t="e" vm="3">
        <f t="shared" ca="1" si="57"/>
        <v>#VALUE!</v>
      </c>
      <c r="BE100" s="205" t="e" vm="3">
        <f t="shared" ca="1" si="57"/>
        <v>#VALUE!</v>
      </c>
      <c r="BF100" s="205" t="e" vm="3">
        <f t="shared" ca="1" si="57"/>
        <v>#VALUE!</v>
      </c>
      <c r="BG100" s="205" t="e" vm="3">
        <f t="shared" ca="1" si="57"/>
        <v>#VALUE!</v>
      </c>
      <c r="BH100" s="205" t="e" vm="3">
        <f t="shared" ca="1" si="57"/>
        <v>#VALUE!</v>
      </c>
      <c r="BI100" s="205" t="e" vm="3">
        <f t="shared" ca="1" si="57"/>
        <v>#VALUE!</v>
      </c>
      <c r="BJ100" s="205" t="e" vm="3">
        <f t="shared" ca="1" si="57"/>
        <v>#VALUE!</v>
      </c>
      <c r="BK100" s="205" t="e" vm="3">
        <f t="shared" ca="1" si="57"/>
        <v>#VALUE!</v>
      </c>
      <c r="BL100" s="205" t="e" vm="3">
        <f t="shared" ca="1" si="57"/>
        <v>#VALUE!</v>
      </c>
      <c r="BM100" s="205" t="e" vm="3">
        <f t="shared" ca="1" si="57"/>
        <v>#VALUE!</v>
      </c>
      <c r="BN100" s="205" t="e" vm="3">
        <f t="shared" ca="1" si="57"/>
        <v>#VALUE!</v>
      </c>
      <c r="BO100" s="205" t="e" vm="3">
        <f t="shared" ca="1" si="57"/>
        <v>#VALUE!</v>
      </c>
      <c r="BP100" s="205" t="e" vm="3">
        <f t="shared" ca="1" si="57"/>
        <v>#VALUE!</v>
      </c>
      <c r="BQ100" s="205" t="e" vm="3">
        <f t="shared" ca="1" si="57"/>
        <v>#VALUE!</v>
      </c>
      <c r="BR100" s="205" t="e" vm="3">
        <f t="shared" ca="1" si="57"/>
        <v>#VALUE!</v>
      </c>
      <c r="BS100" s="205" t="e" vm="3">
        <f t="shared" ca="1" si="57"/>
        <v>#VALUE!</v>
      </c>
      <c r="BT100" s="205" t="e" vm="3">
        <f t="shared" ca="1" si="57"/>
        <v>#VALUE!</v>
      </c>
      <c r="BU100" s="205" t="e" vm="3">
        <f t="shared" ref="BU100:BV100" ca="1" si="58">IF($H$96, BU$99-$H$95, BU$22)</f>
        <v>#VALUE!</v>
      </c>
      <c r="BV100" s="205" t="e" vm="3">
        <f t="shared" ca="1" si="58"/>
        <v>#VALUE!</v>
      </c>
    </row>
    <row r="101" spans="1:74">
      <c r="A101" s="214" t="s">
        <v>4996</v>
      </c>
      <c r="B101" s="29" t="s">
        <v>4841</v>
      </c>
      <c r="D101" s="145"/>
      <c r="E101" s="145"/>
      <c r="F101" s="147"/>
      <c r="H101" s="208"/>
      <c r="I101" s="122" t="e">
        <f ca="1">I62/(I99-I100)</f>
        <v>#N/A</v>
      </c>
      <c r="J101" s="122" t="e">
        <f t="shared" ref="J101:BU101" ca="1" si="59">J62/(J99-J100)</f>
        <v>#N/A</v>
      </c>
      <c r="K101" s="122" t="e">
        <f t="shared" ca="1" si="59"/>
        <v>#N/A</v>
      </c>
      <c r="L101" s="122" t="e">
        <f t="shared" ca="1" si="59"/>
        <v>#N/A</v>
      </c>
      <c r="M101" s="122" t="e">
        <f t="shared" ca="1" si="59"/>
        <v>#N/A</v>
      </c>
      <c r="N101" s="122" t="e">
        <f t="shared" ca="1" si="59"/>
        <v>#N/A</v>
      </c>
      <c r="O101" s="122" t="e">
        <f t="shared" ca="1" si="59"/>
        <v>#N/A</v>
      </c>
      <c r="P101" s="122" t="e">
        <f t="shared" ca="1" si="59"/>
        <v>#N/A</v>
      </c>
      <c r="Q101" s="122" t="e">
        <f t="shared" ca="1" si="59"/>
        <v>#N/A</v>
      </c>
      <c r="R101" s="122" t="e">
        <f t="shared" ca="1" si="59"/>
        <v>#N/A</v>
      </c>
      <c r="S101" s="122" t="e">
        <f t="shared" ca="1" si="59"/>
        <v>#N/A</v>
      </c>
      <c r="T101" s="122" t="e">
        <f t="shared" ca="1" si="59"/>
        <v>#N/A</v>
      </c>
      <c r="U101" s="122" t="e">
        <f t="shared" ca="1" si="59"/>
        <v>#N/A</v>
      </c>
      <c r="V101" s="122" t="e">
        <f t="shared" ca="1" si="59"/>
        <v>#N/A</v>
      </c>
      <c r="W101" s="122" t="e">
        <f t="shared" ca="1" si="59"/>
        <v>#N/A</v>
      </c>
      <c r="X101" s="122" t="e">
        <f t="shared" ca="1" si="59"/>
        <v>#N/A</v>
      </c>
      <c r="Y101" s="122" t="e">
        <f t="shared" ca="1" si="59"/>
        <v>#N/A</v>
      </c>
      <c r="Z101" s="122" t="e">
        <f t="shared" ca="1" si="59"/>
        <v>#N/A</v>
      </c>
      <c r="AA101" s="122" t="e">
        <f t="shared" ca="1" si="59"/>
        <v>#N/A</v>
      </c>
      <c r="AB101" s="122" t="e">
        <f t="shared" ca="1" si="59"/>
        <v>#N/A</v>
      </c>
      <c r="AC101" s="122" t="e">
        <f t="shared" ca="1" si="59"/>
        <v>#N/A</v>
      </c>
      <c r="AD101" s="122" t="e">
        <f t="shared" ca="1" si="59"/>
        <v>#N/A</v>
      </c>
      <c r="AE101" s="122" t="e">
        <f t="shared" ca="1" si="59"/>
        <v>#N/A</v>
      </c>
      <c r="AF101" s="122" t="e">
        <f t="shared" ca="1" si="59"/>
        <v>#N/A</v>
      </c>
      <c r="AG101" s="122" t="e">
        <f t="shared" ca="1" si="59"/>
        <v>#N/A</v>
      </c>
      <c r="AH101" s="122" t="e">
        <f t="shared" ca="1" si="59"/>
        <v>#N/A</v>
      </c>
      <c r="AI101" s="122" t="e">
        <f t="shared" ca="1" si="59"/>
        <v>#N/A</v>
      </c>
      <c r="AJ101" s="122" t="e">
        <f t="shared" ca="1" si="59"/>
        <v>#N/A</v>
      </c>
      <c r="AK101" s="122" t="e">
        <f t="shared" ca="1" si="59"/>
        <v>#N/A</v>
      </c>
      <c r="AL101" s="122" t="e">
        <f t="shared" ca="1" si="59"/>
        <v>#N/A</v>
      </c>
      <c r="AM101" s="122" t="e">
        <f t="shared" ca="1" si="59"/>
        <v>#N/A</v>
      </c>
      <c r="AN101" s="122" t="e">
        <f t="shared" ca="1" si="59"/>
        <v>#N/A</v>
      </c>
      <c r="AO101" s="122" t="e">
        <f t="shared" ca="1" si="59"/>
        <v>#N/A</v>
      </c>
      <c r="AP101" s="122" t="e">
        <f t="shared" ca="1" si="59"/>
        <v>#N/A</v>
      </c>
      <c r="AQ101" s="122" t="e">
        <f t="shared" ca="1" si="59"/>
        <v>#N/A</v>
      </c>
      <c r="AR101" s="122" t="e">
        <f t="shared" ca="1" si="59"/>
        <v>#N/A</v>
      </c>
      <c r="AS101" s="122" t="e">
        <f t="shared" ca="1" si="59"/>
        <v>#N/A</v>
      </c>
      <c r="AT101" s="122" t="e">
        <f t="shared" ca="1" si="59"/>
        <v>#N/A</v>
      </c>
      <c r="AU101" s="122" t="e">
        <f t="shared" ca="1" si="59"/>
        <v>#N/A</v>
      </c>
      <c r="AV101" s="122" t="e">
        <f t="shared" ca="1" si="59"/>
        <v>#N/A</v>
      </c>
      <c r="AW101" s="122" t="e">
        <f t="shared" ca="1" si="59"/>
        <v>#N/A</v>
      </c>
      <c r="AX101" s="122" t="e">
        <f t="shared" ca="1" si="59"/>
        <v>#N/A</v>
      </c>
      <c r="AY101" s="122" t="e">
        <f t="shared" ca="1" si="59"/>
        <v>#N/A</v>
      </c>
      <c r="AZ101" s="122" t="e">
        <f t="shared" ca="1" si="59"/>
        <v>#N/A</v>
      </c>
      <c r="BA101" s="122" t="e">
        <f t="shared" ca="1" si="59"/>
        <v>#N/A</v>
      </c>
      <c r="BB101" s="122" t="e">
        <f t="shared" ca="1" si="59"/>
        <v>#N/A</v>
      </c>
      <c r="BC101" s="122" t="e">
        <f t="shared" ca="1" si="59"/>
        <v>#N/A</v>
      </c>
      <c r="BD101" s="122" t="e">
        <f t="shared" ca="1" si="59"/>
        <v>#N/A</v>
      </c>
      <c r="BE101" s="122" t="e">
        <f t="shared" ca="1" si="59"/>
        <v>#N/A</v>
      </c>
      <c r="BF101" s="122" t="e">
        <f t="shared" ca="1" si="59"/>
        <v>#N/A</v>
      </c>
      <c r="BG101" s="122" t="e">
        <f t="shared" ca="1" si="59"/>
        <v>#N/A</v>
      </c>
      <c r="BH101" s="122" t="e">
        <f t="shared" ca="1" si="59"/>
        <v>#N/A</v>
      </c>
      <c r="BI101" s="122" t="e">
        <f t="shared" ca="1" si="59"/>
        <v>#N/A</v>
      </c>
      <c r="BJ101" s="122" t="e">
        <f t="shared" ca="1" si="59"/>
        <v>#N/A</v>
      </c>
      <c r="BK101" s="122" t="e">
        <f t="shared" ca="1" si="59"/>
        <v>#N/A</v>
      </c>
      <c r="BL101" s="122" t="e">
        <f t="shared" ca="1" si="59"/>
        <v>#N/A</v>
      </c>
      <c r="BM101" s="122" t="e">
        <f t="shared" ca="1" si="59"/>
        <v>#N/A</v>
      </c>
      <c r="BN101" s="122" t="e">
        <f t="shared" ca="1" si="59"/>
        <v>#N/A</v>
      </c>
      <c r="BO101" s="122" t="e">
        <f t="shared" ca="1" si="59"/>
        <v>#N/A</v>
      </c>
      <c r="BP101" s="122" t="e">
        <f t="shared" ca="1" si="59"/>
        <v>#N/A</v>
      </c>
      <c r="BQ101" s="122" t="e">
        <f t="shared" ca="1" si="59"/>
        <v>#N/A</v>
      </c>
      <c r="BR101" s="122" t="e">
        <f t="shared" ca="1" si="59"/>
        <v>#N/A</v>
      </c>
      <c r="BS101" s="122" t="e">
        <f t="shared" ca="1" si="59"/>
        <v>#N/A</v>
      </c>
      <c r="BT101" s="122" t="e">
        <f t="shared" ca="1" si="59"/>
        <v>#N/A</v>
      </c>
      <c r="BU101" s="122" t="e">
        <f t="shared" ca="1" si="59"/>
        <v>#N/A</v>
      </c>
      <c r="BV101" s="122" t="e">
        <f t="shared" ref="BV101" ca="1" si="60">BV62/(BV99-BV100)</f>
        <v>#N/A</v>
      </c>
    </row>
    <row r="102" spans="1:74">
      <c r="A102" s="214" t="s">
        <v>4765</v>
      </c>
      <c r="B102" s="29" t="s">
        <v>3</v>
      </c>
      <c r="G102" s="219" t="s">
        <v>4935</v>
      </c>
      <c r="H102" s="159" t="e" cm="1">
        <f t="array" aca="1" ref="H102" ca="1">INDIRECT("'"&amp;$B$1&amp;"'!"&amp;$G102)</f>
        <v>#N/A</v>
      </c>
      <c r="I102" s="127"/>
    </row>
    <row r="103" spans="1:74">
      <c r="A103" s="214" t="s">
        <v>4767</v>
      </c>
      <c r="B103" s="29" t="s">
        <v>3</v>
      </c>
      <c r="H103" s="203" t="e" cm="1">
        <f t="array" aca="1" ref="H103" ca="1">INDEX($E$95:$E$100, $C$94-IF(H96, 3, 0))</f>
        <v>#N/A</v>
      </c>
    </row>
    <row r="104" spans="1:74">
      <c r="A104" s="214" t="s">
        <v>4779</v>
      </c>
      <c r="B104" s="29" t="s">
        <v>2</v>
      </c>
      <c r="H104" s="204" t="e">
        <f ca="1">H103*H12</f>
        <v>#N/A</v>
      </c>
    </row>
    <row r="105" spans="1:74">
      <c r="A105" s="214" t="s">
        <v>4794</v>
      </c>
      <c r="B105" s="29" t="s">
        <v>2</v>
      </c>
      <c r="F105" s="141"/>
      <c r="H105" s="153"/>
      <c r="I105" s="126" t="e">
        <f t="shared" ref="I105:BT105" ca="1" si="61">$H$104 * IF($H$102="ON", I$65, MAX(0.3,I$65)^3)</f>
        <v>#N/A</v>
      </c>
      <c r="J105" s="126" t="e">
        <f t="shared" ca="1" si="61"/>
        <v>#N/A</v>
      </c>
      <c r="K105" s="126" t="e">
        <f t="shared" ca="1" si="61"/>
        <v>#N/A</v>
      </c>
      <c r="L105" s="126" t="e">
        <f t="shared" ca="1" si="61"/>
        <v>#N/A</v>
      </c>
      <c r="M105" s="126" t="e">
        <f t="shared" ca="1" si="61"/>
        <v>#N/A</v>
      </c>
      <c r="N105" s="126" t="e">
        <f t="shared" ca="1" si="61"/>
        <v>#N/A</v>
      </c>
      <c r="O105" s="126" t="e">
        <f t="shared" ca="1" si="61"/>
        <v>#N/A</v>
      </c>
      <c r="P105" s="126" t="e">
        <f t="shared" ca="1" si="61"/>
        <v>#N/A</v>
      </c>
      <c r="Q105" s="126" t="e">
        <f t="shared" ca="1" si="61"/>
        <v>#N/A</v>
      </c>
      <c r="R105" s="126" t="e">
        <f t="shared" ca="1" si="61"/>
        <v>#N/A</v>
      </c>
      <c r="S105" s="126" t="e">
        <f t="shared" ca="1" si="61"/>
        <v>#N/A</v>
      </c>
      <c r="T105" s="126" t="e">
        <f t="shared" ca="1" si="61"/>
        <v>#N/A</v>
      </c>
      <c r="U105" s="126" t="e">
        <f t="shared" ca="1" si="61"/>
        <v>#N/A</v>
      </c>
      <c r="V105" s="126" t="e">
        <f t="shared" ca="1" si="61"/>
        <v>#N/A</v>
      </c>
      <c r="W105" s="126" t="e">
        <f t="shared" ca="1" si="61"/>
        <v>#N/A</v>
      </c>
      <c r="X105" s="126" t="e">
        <f t="shared" ca="1" si="61"/>
        <v>#N/A</v>
      </c>
      <c r="Y105" s="126" t="e">
        <f t="shared" ca="1" si="61"/>
        <v>#N/A</v>
      </c>
      <c r="Z105" s="126" t="e">
        <f t="shared" ca="1" si="61"/>
        <v>#N/A</v>
      </c>
      <c r="AA105" s="126" t="e">
        <f t="shared" ca="1" si="61"/>
        <v>#N/A</v>
      </c>
      <c r="AB105" s="126" t="e">
        <f t="shared" ca="1" si="61"/>
        <v>#N/A</v>
      </c>
      <c r="AC105" s="126" t="e">
        <f t="shared" ca="1" si="61"/>
        <v>#N/A</v>
      </c>
      <c r="AD105" s="126" t="e">
        <f t="shared" ca="1" si="61"/>
        <v>#N/A</v>
      </c>
      <c r="AE105" s="126" t="e">
        <f t="shared" ca="1" si="61"/>
        <v>#N/A</v>
      </c>
      <c r="AF105" s="126" t="e">
        <f t="shared" ca="1" si="61"/>
        <v>#N/A</v>
      </c>
      <c r="AG105" s="126" t="e">
        <f t="shared" ca="1" si="61"/>
        <v>#N/A</v>
      </c>
      <c r="AH105" s="126" t="e">
        <f t="shared" ca="1" si="61"/>
        <v>#N/A</v>
      </c>
      <c r="AI105" s="126" t="e">
        <f t="shared" ca="1" si="61"/>
        <v>#N/A</v>
      </c>
      <c r="AJ105" s="126" t="e">
        <f t="shared" ca="1" si="61"/>
        <v>#N/A</v>
      </c>
      <c r="AK105" s="126" t="e">
        <f t="shared" ca="1" si="61"/>
        <v>#N/A</v>
      </c>
      <c r="AL105" s="126" t="e">
        <f t="shared" ca="1" si="61"/>
        <v>#N/A</v>
      </c>
      <c r="AM105" s="126" t="e">
        <f t="shared" ca="1" si="61"/>
        <v>#N/A</v>
      </c>
      <c r="AN105" s="126" t="e">
        <f t="shared" ca="1" si="61"/>
        <v>#N/A</v>
      </c>
      <c r="AO105" s="126" t="e">
        <f t="shared" ca="1" si="61"/>
        <v>#N/A</v>
      </c>
      <c r="AP105" s="126" t="e">
        <f t="shared" ca="1" si="61"/>
        <v>#N/A</v>
      </c>
      <c r="AQ105" s="126" t="e">
        <f t="shared" ca="1" si="61"/>
        <v>#N/A</v>
      </c>
      <c r="AR105" s="126" t="e">
        <f t="shared" ca="1" si="61"/>
        <v>#N/A</v>
      </c>
      <c r="AS105" s="126" t="e">
        <f t="shared" ca="1" si="61"/>
        <v>#N/A</v>
      </c>
      <c r="AT105" s="126" t="e">
        <f t="shared" ca="1" si="61"/>
        <v>#N/A</v>
      </c>
      <c r="AU105" s="126" t="e">
        <f t="shared" ca="1" si="61"/>
        <v>#N/A</v>
      </c>
      <c r="AV105" s="126" t="e">
        <f t="shared" ca="1" si="61"/>
        <v>#N/A</v>
      </c>
      <c r="AW105" s="126" t="e">
        <f t="shared" ca="1" si="61"/>
        <v>#N/A</v>
      </c>
      <c r="AX105" s="126" t="e">
        <f t="shared" ca="1" si="61"/>
        <v>#N/A</v>
      </c>
      <c r="AY105" s="126" t="e">
        <f t="shared" ca="1" si="61"/>
        <v>#N/A</v>
      </c>
      <c r="AZ105" s="126" t="e">
        <f t="shared" ca="1" si="61"/>
        <v>#N/A</v>
      </c>
      <c r="BA105" s="126" t="e">
        <f t="shared" ca="1" si="61"/>
        <v>#N/A</v>
      </c>
      <c r="BB105" s="126" t="e">
        <f t="shared" ca="1" si="61"/>
        <v>#N/A</v>
      </c>
      <c r="BC105" s="126" t="e">
        <f t="shared" ca="1" si="61"/>
        <v>#N/A</v>
      </c>
      <c r="BD105" s="126" t="e">
        <f t="shared" ca="1" si="61"/>
        <v>#N/A</v>
      </c>
      <c r="BE105" s="126" t="e">
        <f t="shared" ca="1" si="61"/>
        <v>#N/A</v>
      </c>
      <c r="BF105" s="126" t="e">
        <f t="shared" ca="1" si="61"/>
        <v>#N/A</v>
      </c>
      <c r="BG105" s="126" t="e">
        <f t="shared" ca="1" si="61"/>
        <v>#N/A</v>
      </c>
      <c r="BH105" s="126" t="e">
        <f t="shared" ca="1" si="61"/>
        <v>#N/A</v>
      </c>
      <c r="BI105" s="126" t="e">
        <f t="shared" ca="1" si="61"/>
        <v>#N/A</v>
      </c>
      <c r="BJ105" s="126" t="e">
        <f t="shared" ca="1" si="61"/>
        <v>#N/A</v>
      </c>
      <c r="BK105" s="126" t="e">
        <f t="shared" ca="1" si="61"/>
        <v>#N/A</v>
      </c>
      <c r="BL105" s="126" t="e">
        <f t="shared" ca="1" si="61"/>
        <v>#N/A</v>
      </c>
      <c r="BM105" s="126" t="e">
        <f t="shared" ca="1" si="61"/>
        <v>#N/A</v>
      </c>
      <c r="BN105" s="126" t="e">
        <f t="shared" ca="1" si="61"/>
        <v>#N/A</v>
      </c>
      <c r="BO105" s="126" t="e">
        <f t="shared" ca="1" si="61"/>
        <v>#N/A</v>
      </c>
      <c r="BP105" s="126" t="e">
        <f t="shared" ca="1" si="61"/>
        <v>#N/A</v>
      </c>
      <c r="BQ105" s="126" t="e">
        <f t="shared" ca="1" si="61"/>
        <v>#N/A</v>
      </c>
      <c r="BR105" s="126" t="e">
        <f t="shared" ca="1" si="61"/>
        <v>#N/A</v>
      </c>
      <c r="BS105" s="126" t="e">
        <f t="shared" ca="1" si="61"/>
        <v>#N/A</v>
      </c>
      <c r="BT105" s="126" t="e">
        <f t="shared" ca="1" si="61"/>
        <v>#N/A</v>
      </c>
      <c r="BU105" s="126" t="e">
        <f t="shared" ref="BU105:BV105" ca="1" si="62">$H$104 * IF($H$102="ON", BU$65, MAX(0.3,BU$65)^3)</f>
        <v>#N/A</v>
      </c>
      <c r="BV105" s="126" t="e">
        <f t="shared" ca="1" si="62"/>
        <v>#N/A</v>
      </c>
    </row>
    <row r="106" spans="1:74">
      <c r="A106" s="214" t="s">
        <v>4795</v>
      </c>
      <c r="B106" s="29" t="s">
        <v>4759</v>
      </c>
      <c r="E106" s="136"/>
      <c r="F106" s="143"/>
      <c r="H106" s="153"/>
      <c r="I106" s="128" t="e">
        <f t="shared" ref="I106:BT106" ca="1" si="63">I105 * I$19 * MAX(0, IFERROR(1 - I$124/I$46, 0))</f>
        <v>#N/A</v>
      </c>
      <c r="J106" s="128" t="e">
        <f t="shared" ca="1" si="63"/>
        <v>#N/A</v>
      </c>
      <c r="K106" s="128" t="e">
        <f t="shared" ca="1" si="63"/>
        <v>#N/A</v>
      </c>
      <c r="L106" s="128" t="e">
        <f t="shared" ca="1" si="63"/>
        <v>#N/A</v>
      </c>
      <c r="M106" s="128" t="e">
        <f t="shared" ca="1" si="63"/>
        <v>#N/A</v>
      </c>
      <c r="N106" s="128" t="e">
        <f t="shared" ca="1" si="63"/>
        <v>#N/A</v>
      </c>
      <c r="O106" s="128" t="e">
        <f t="shared" ca="1" si="63"/>
        <v>#N/A</v>
      </c>
      <c r="P106" s="128" t="e">
        <f t="shared" ca="1" si="63"/>
        <v>#N/A</v>
      </c>
      <c r="Q106" s="128" t="e">
        <f t="shared" ca="1" si="63"/>
        <v>#N/A</v>
      </c>
      <c r="R106" s="128" t="e">
        <f t="shared" ca="1" si="63"/>
        <v>#N/A</v>
      </c>
      <c r="S106" s="128" t="e">
        <f t="shared" ca="1" si="63"/>
        <v>#N/A</v>
      </c>
      <c r="T106" s="128" t="e">
        <f t="shared" ca="1" si="63"/>
        <v>#N/A</v>
      </c>
      <c r="U106" s="128" t="e">
        <f t="shared" ca="1" si="63"/>
        <v>#N/A</v>
      </c>
      <c r="V106" s="128" t="e">
        <f t="shared" ca="1" si="63"/>
        <v>#N/A</v>
      </c>
      <c r="W106" s="128" t="e">
        <f t="shared" ca="1" si="63"/>
        <v>#N/A</v>
      </c>
      <c r="X106" s="128" t="e">
        <f t="shared" ca="1" si="63"/>
        <v>#N/A</v>
      </c>
      <c r="Y106" s="128" t="e">
        <f t="shared" ca="1" si="63"/>
        <v>#N/A</v>
      </c>
      <c r="Z106" s="128" t="e">
        <f t="shared" ca="1" si="63"/>
        <v>#N/A</v>
      </c>
      <c r="AA106" s="128" t="e">
        <f t="shared" ca="1" si="63"/>
        <v>#N/A</v>
      </c>
      <c r="AB106" s="128" t="e">
        <f t="shared" ca="1" si="63"/>
        <v>#N/A</v>
      </c>
      <c r="AC106" s="128" t="e">
        <f t="shared" ca="1" si="63"/>
        <v>#N/A</v>
      </c>
      <c r="AD106" s="128" t="e">
        <f t="shared" ca="1" si="63"/>
        <v>#N/A</v>
      </c>
      <c r="AE106" s="128" t="e">
        <f t="shared" ca="1" si="63"/>
        <v>#N/A</v>
      </c>
      <c r="AF106" s="128" t="e">
        <f t="shared" ca="1" si="63"/>
        <v>#N/A</v>
      </c>
      <c r="AG106" s="128" t="e">
        <f t="shared" ca="1" si="63"/>
        <v>#N/A</v>
      </c>
      <c r="AH106" s="128" t="e">
        <f t="shared" ca="1" si="63"/>
        <v>#N/A</v>
      </c>
      <c r="AI106" s="128" t="e">
        <f t="shared" ca="1" si="63"/>
        <v>#N/A</v>
      </c>
      <c r="AJ106" s="128" t="e">
        <f t="shared" ca="1" si="63"/>
        <v>#N/A</v>
      </c>
      <c r="AK106" s="128" t="e">
        <f t="shared" ca="1" si="63"/>
        <v>#N/A</v>
      </c>
      <c r="AL106" s="128" t="e">
        <f t="shared" ca="1" si="63"/>
        <v>#N/A</v>
      </c>
      <c r="AM106" s="128" t="e">
        <f t="shared" ca="1" si="63"/>
        <v>#N/A</v>
      </c>
      <c r="AN106" s="128" t="e">
        <f t="shared" ca="1" si="63"/>
        <v>#N/A</v>
      </c>
      <c r="AO106" s="128" t="e">
        <f t="shared" ca="1" si="63"/>
        <v>#N/A</v>
      </c>
      <c r="AP106" s="128" t="e">
        <f t="shared" ca="1" si="63"/>
        <v>#N/A</v>
      </c>
      <c r="AQ106" s="128" t="e">
        <f t="shared" ca="1" si="63"/>
        <v>#N/A</v>
      </c>
      <c r="AR106" s="128" t="e">
        <f t="shared" ca="1" si="63"/>
        <v>#N/A</v>
      </c>
      <c r="AS106" s="128" t="e">
        <f t="shared" ca="1" si="63"/>
        <v>#N/A</v>
      </c>
      <c r="AT106" s="128" t="e">
        <f t="shared" ca="1" si="63"/>
        <v>#N/A</v>
      </c>
      <c r="AU106" s="128" t="e">
        <f t="shared" ca="1" si="63"/>
        <v>#N/A</v>
      </c>
      <c r="AV106" s="128" t="e">
        <f t="shared" ca="1" si="63"/>
        <v>#N/A</v>
      </c>
      <c r="AW106" s="128" t="e">
        <f t="shared" ca="1" si="63"/>
        <v>#N/A</v>
      </c>
      <c r="AX106" s="128" t="e">
        <f t="shared" ca="1" si="63"/>
        <v>#N/A</v>
      </c>
      <c r="AY106" s="128" t="e">
        <f t="shared" ca="1" si="63"/>
        <v>#N/A</v>
      </c>
      <c r="AZ106" s="128" t="e">
        <f t="shared" ca="1" si="63"/>
        <v>#N/A</v>
      </c>
      <c r="BA106" s="128" t="e">
        <f t="shared" ca="1" si="63"/>
        <v>#N/A</v>
      </c>
      <c r="BB106" s="128" t="e">
        <f t="shared" ca="1" si="63"/>
        <v>#N/A</v>
      </c>
      <c r="BC106" s="128" t="e">
        <f t="shared" ca="1" si="63"/>
        <v>#N/A</v>
      </c>
      <c r="BD106" s="128" t="e">
        <f t="shared" ca="1" si="63"/>
        <v>#N/A</v>
      </c>
      <c r="BE106" s="128" t="e">
        <f t="shared" ca="1" si="63"/>
        <v>#N/A</v>
      </c>
      <c r="BF106" s="128" t="e">
        <f t="shared" ca="1" si="63"/>
        <v>#N/A</v>
      </c>
      <c r="BG106" s="128" t="e">
        <f t="shared" ca="1" si="63"/>
        <v>#N/A</v>
      </c>
      <c r="BH106" s="128" t="e">
        <f t="shared" ca="1" si="63"/>
        <v>#N/A</v>
      </c>
      <c r="BI106" s="128" t="e">
        <f t="shared" ca="1" si="63"/>
        <v>#N/A</v>
      </c>
      <c r="BJ106" s="128" t="e">
        <f t="shared" ca="1" si="63"/>
        <v>#N/A</v>
      </c>
      <c r="BK106" s="128" t="e">
        <f t="shared" ca="1" si="63"/>
        <v>#N/A</v>
      </c>
      <c r="BL106" s="128" t="e">
        <f t="shared" ca="1" si="63"/>
        <v>#N/A</v>
      </c>
      <c r="BM106" s="128" t="e">
        <f t="shared" ca="1" si="63"/>
        <v>#N/A</v>
      </c>
      <c r="BN106" s="128" t="e">
        <f t="shared" ca="1" si="63"/>
        <v>#N/A</v>
      </c>
      <c r="BO106" s="128" t="e">
        <f t="shared" ca="1" si="63"/>
        <v>#N/A</v>
      </c>
      <c r="BP106" s="128" t="e">
        <f t="shared" ca="1" si="63"/>
        <v>#N/A</v>
      </c>
      <c r="BQ106" s="128" t="e">
        <f t="shared" ca="1" si="63"/>
        <v>#N/A</v>
      </c>
      <c r="BR106" s="128" t="e">
        <f t="shared" ca="1" si="63"/>
        <v>#N/A</v>
      </c>
      <c r="BS106" s="128" t="e">
        <f t="shared" ca="1" si="63"/>
        <v>#N/A</v>
      </c>
      <c r="BT106" s="128" t="e">
        <f t="shared" ca="1" si="63"/>
        <v>#N/A</v>
      </c>
      <c r="BU106" s="128" t="e">
        <f t="shared" ref="BU106:BV106" ca="1" si="64">BU105 * BU$19 * MAX(0, IFERROR(1 - BU$124/BU$46, 0))</f>
        <v>#N/A</v>
      </c>
      <c r="BV106" s="128" t="e">
        <f t="shared" ca="1" si="64"/>
        <v>#N/A</v>
      </c>
    </row>
    <row r="107" spans="1:74">
      <c r="A107" s="214" t="s">
        <v>4761</v>
      </c>
      <c r="B107" s="29" t="s">
        <v>4609</v>
      </c>
      <c r="E107" s="136"/>
      <c r="F107" s="143"/>
      <c r="H107" s="199" t="e">
        <f ca="1">SUM(I106:BV106)/1000</f>
        <v>#N/A</v>
      </c>
    </row>
    <row r="108" spans="1:74">
      <c r="E108" s="136"/>
      <c r="F108" s="143"/>
      <c r="H108" s="143"/>
    </row>
    <row r="109" spans="1:74">
      <c r="A109" s="156" t="s">
        <v>4755</v>
      </c>
    </row>
    <row r="110" spans="1:74">
      <c r="A110" s="214" t="s">
        <v>4756</v>
      </c>
      <c r="B110" s="29" t="s">
        <v>3</v>
      </c>
      <c r="G110" s="219" t="s">
        <v>4853</v>
      </c>
      <c r="H110" s="159" t="e" cm="1">
        <f t="array" aca="1" ref="H110" ca="1">INDIRECT("'"&amp;$B$1&amp;"'!"&amp;$G110)</f>
        <v>#N/A</v>
      </c>
    </row>
    <row r="111" spans="1:74">
      <c r="A111" s="214" t="s">
        <v>4985</v>
      </c>
      <c r="B111" s="29" t="s">
        <v>2</v>
      </c>
      <c r="G111" s="219"/>
      <c r="H111" s="221" t="e">
        <f ca="1">$H$12</f>
        <v>#N/A</v>
      </c>
    </row>
    <row r="112" spans="1:74">
      <c r="A112" s="214" t="s">
        <v>4986</v>
      </c>
      <c r="B112" s="29" t="s">
        <v>4584</v>
      </c>
      <c r="G112" s="219"/>
      <c r="H112" s="221" t="e" vm="3">
        <f ca="1">IF(OR($H$4="A",$H$96), $H$7, 10)</f>
        <v>#VALUE!</v>
      </c>
    </row>
    <row r="113" spans="1:74">
      <c r="A113" s="214" t="s">
        <v>4987</v>
      </c>
      <c r="B113" s="29" t="s">
        <v>4584</v>
      </c>
      <c r="G113" s="219"/>
      <c r="H113" s="221" t="e" vm="3">
        <f ca="1">IF(OR($H$4="A",$H$96), 6, 3)</f>
        <v>#VALUE!</v>
      </c>
    </row>
    <row r="114" spans="1:74">
      <c r="A114" s="214" t="s">
        <v>5004</v>
      </c>
      <c r="B114" s="29" t="s">
        <v>4841</v>
      </c>
      <c r="G114" s="219"/>
      <c r="H114" s="221" t="e">
        <f ca="1">H111/H113</f>
        <v>#N/A</v>
      </c>
      <c r="I114" s="70"/>
      <c r="J114" s="70"/>
    </row>
    <row r="115" spans="1:74">
      <c r="A115" s="214" t="s">
        <v>4988</v>
      </c>
      <c r="B115" s="29" t="s">
        <v>4584</v>
      </c>
      <c r="G115" s="219"/>
      <c r="H115" s="221" t="e" vm="3">
        <f ca="1">$H$112 + IF(OR($H$4="A",$H$96), 7, 5)</f>
        <v>#VALUE!</v>
      </c>
    </row>
    <row r="116" spans="1:74">
      <c r="A116" s="214" t="s">
        <v>4989</v>
      </c>
      <c r="B116" s="29" t="s">
        <v>4584</v>
      </c>
      <c r="G116" s="219"/>
      <c r="H116" s="221" t="e" vm="3">
        <f ca="1">IF(OR($H$4="A",$H$96), 4, 4)</f>
        <v>#VALUE!</v>
      </c>
    </row>
    <row r="117" spans="1:74">
      <c r="A117" s="214" t="s">
        <v>4995</v>
      </c>
      <c r="B117" s="29" t="s">
        <v>4841</v>
      </c>
      <c r="G117" s="219"/>
      <c r="H117" s="221" t="e">
        <f ca="1">H111/H116</f>
        <v>#N/A</v>
      </c>
      <c r="I117" s="70"/>
      <c r="J117" s="70"/>
    </row>
    <row r="118" spans="1:74">
      <c r="A118" s="214" t="s">
        <v>4993</v>
      </c>
      <c r="B118" s="29" t="s">
        <v>4584</v>
      </c>
      <c r="G118" s="219"/>
      <c r="H118" s="222" t="e" vm="3">
        <f ca="1">((H115-H112) - ((H115+H116)-(H112+H113))) / (LN(H115-H112) - LN((H115+H116)-(H112+H113)))</f>
        <v>#VALUE!</v>
      </c>
    </row>
    <row r="119" spans="1:74">
      <c r="A119" s="214" t="s">
        <v>4984</v>
      </c>
      <c r="B119" s="29" t="s">
        <v>4841</v>
      </c>
      <c r="G119" s="219"/>
      <c r="H119" s="204" t="e">
        <f ca="1">$H$111/H118</f>
        <v>#N/A</v>
      </c>
    </row>
    <row r="120" spans="1:74">
      <c r="A120" s="214" t="s">
        <v>4979</v>
      </c>
      <c r="B120" s="29" t="s">
        <v>4584</v>
      </c>
      <c r="G120" s="219"/>
      <c r="H120" s="153"/>
      <c r="I120" s="122" t="e" vm="3">
        <f ca="1">IF(OR($H$4="A",$H$96), I$20, I$22)</f>
        <v>#VALUE!</v>
      </c>
      <c r="J120" s="122" t="e" vm="3">
        <f t="shared" ref="J120:BU120" ca="1" si="65">IF(OR($H$4="A",$H$96),J$20,J$22)</f>
        <v>#VALUE!</v>
      </c>
      <c r="K120" s="122" t="e" vm="3">
        <f t="shared" ca="1" si="65"/>
        <v>#VALUE!</v>
      </c>
      <c r="L120" s="122" t="e" vm="3">
        <f t="shared" ca="1" si="65"/>
        <v>#VALUE!</v>
      </c>
      <c r="M120" s="122" t="e" vm="3">
        <f t="shared" ca="1" si="65"/>
        <v>#VALUE!</v>
      </c>
      <c r="N120" s="122" t="e" vm="3">
        <f t="shared" ca="1" si="65"/>
        <v>#VALUE!</v>
      </c>
      <c r="O120" s="122" t="e" vm="3">
        <f t="shared" ca="1" si="65"/>
        <v>#VALUE!</v>
      </c>
      <c r="P120" s="122" t="e" vm="3">
        <f t="shared" ca="1" si="65"/>
        <v>#VALUE!</v>
      </c>
      <c r="Q120" s="122" t="e" vm="3">
        <f t="shared" ca="1" si="65"/>
        <v>#VALUE!</v>
      </c>
      <c r="R120" s="122" t="e" vm="3">
        <f t="shared" ca="1" si="65"/>
        <v>#VALUE!</v>
      </c>
      <c r="S120" s="122" t="e" vm="3">
        <f t="shared" ca="1" si="65"/>
        <v>#VALUE!</v>
      </c>
      <c r="T120" s="122" t="e" vm="3">
        <f t="shared" ca="1" si="65"/>
        <v>#VALUE!</v>
      </c>
      <c r="U120" s="122" t="e" vm="3">
        <f t="shared" ca="1" si="65"/>
        <v>#VALUE!</v>
      </c>
      <c r="V120" s="122" t="e" vm="3">
        <f t="shared" ca="1" si="65"/>
        <v>#VALUE!</v>
      </c>
      <c r="W120" s="122" t="e" vm="3">
        <f t="shared" ca="1" si="65"/>
        <v>#VALUE!</v>
      </c>
      <c r="X120" s="122" t="e" vm="3">
        <f t="shared" ca="1" si="65"/>
        <v>#VALUE!</v>
      </c>
      <c r="Y120" s="122" t="e" vm="3">
        <f t="shared" ca="1" si="65"/>
        <v>#VALUE!</v>
      </c>
      <c r="Z120" s="122" t="e" vm="3">
        <f t="shared" ca="1" si="65"/>
        <v>#VALUE!</v>
      </c>
      <c r="AA120" s="122" t="e" vm="3">
        <f t="shared" ca="1" si="65"/>
        <v>#VALUE!</v>
      </c>
      <c r="AB120" s="122" t="e" vm="3">
        <f t="shared" ca="1" si="65"/>
        <v>#VALUE!</v>
      </c>
      <c r="AC120" s="122" t="e" vm="3">
        <f t="shared" ca="1" si="65"/>
        <v>#VALUE!</v>
      </c>
      <c r="AD120" s="122" t="e" vm="3">
        <f t="shared" ca="1" si="65"/>
        <v>#VALUE!</v>
      </c>
      <c r="AE120" s="122" t="e" vm="3">
        <f t="shared" ca="1" si="65"/>
        <v>#VALUE!</v>
      </c>
      <c r="AF120" s="122" t="e" vm="3">
        <f t="shared" ca="1" si="65"/>
        <v>#VALUE!</v>
      </c>
      <c r="AG120" s="122" t="e" vm="3">
        <f t="shared" ca="1" si="65"/>
        <v>#VALUE!</v>
      </c>
      <c r="AH120" s="122" t="e" vm="3">
        <f t="shared" ca="1" si="65"/>
        <v>#VALUE!</v>
      </c>
      <c r="AI120" s="122" t="e" vm="3">
        <f t="shared" ca="1" si="65"/>
        <v>#VALUE!</v>
      </c>
      <c r="AJ120" s="122" t="e" vm="3">
        <f t="shared" ca="1" si="65"/>
        <v>#VALUE!</v>
      </c>
      <c r="AK120" s="122" t="e" vm="3">
        <f t="shared" ca="1" si="65"/>
        <v>#VALUE!</v>
      </c>
      <c r="AL120" s="122" t="e" vm="3">
        <f t="shared" ca="1" si="65"/>
        <v>#VALUE!</v>
      </c>
      <c r="AM120" s="122" t="e" vm="3">
        <f t="shared" ca="1" si="65"/>
        <v>#VALUE!</v>
      </c>
      <c r="AN120" s="122" t="e" vm="3">
        <f t="shared" ca="1" si="65"/>
        <v>#VALUE!</v>
      </c>
      <c r="AO120" s="122" t="e" vm="3">
        <f t="shared" ca="1" si="65"/>
        <v>#VALUE!</v>
      </c>
      <c r="AP120" s="122" t="e" vm="3">
        <f t="shared" ca="1" si="65"/>
        <v>#VALUE!</v>
      </c>
      <c r="AQ120" s="122" t="e" vm="3">
        <f t="shared" ca="1" si="65"/>
        <v>#VALUE!</v>
      </c>
      <c r="AR120" s="122" t="e" vm="3">
        <f t="shared" ca="1" si="65"/>
        <v>#VALUE!</v>
      </c>
      <c r="AS120" s="122" t="e" vm="3">
        <f t="shared" ca="1" si="65"/>
        <v>#VALUE!</v>
      </c>
      <c r="AT120" s="122" t="e" vm="3">
        <f t="shared" ca="1" si="65"/>
        <v>#VALUE!</v>
      </c>
      <c r="AU120" s="122" t="e" vm="3">
        <f t="shared" ca="1" si="65"/>
        <v>#VALUE!</v>
      </c>
      <c r="AV120" s="122" t="e" vm="3">
        <f t="shared" ca="1" si="65"/>
        <v>#VALUE!</v>
      </c>
      <c r="AW120" s="122" t="e" vm="3">
        <f t="shared" ca="1" si="65"/>
        <v>#VALUE!</v>
      </c>
      <c r="AX120" s="122" t="e" vm="3">
        <f t="shared" ca="1" si="65"/>
        <v>#VALUE!</v>
      </c>
      <c r="AY120" s="122" t="e" vm="3">
        <f t="shared" ca="1" si="65"/>
        <v>#VALUE!</v>
      </c>
      <c r="AZ120" s="122" t="e" vm="3">
        <f t="shared" ca="1" si="65"/>
        <v>#VALUE!</v>
      </c>
      <c r="BA120" s="122" t="e" vm="3">
        <f t="shared" ca="1" si="65"/>
        <v>#VALUE!</v>
      </c>
      <c r="BB120" s="122" t="e" vm="3">
        <f t="shared" ca="1" si="65"/>
        <v>#VALUE!</v>
      </c>
      <c r="BC120" s="122" t="e" vm="3">
        <f t="shared" ca="1" si="65"/>
        <v>#VALUE!</v>
      </c>
      <c r="BD120" s="122" t="e" vm="3">
        <f t="shared" ca="1" si="65"/>
        <v>#VALUE!</v>
      </c>
      <c r="BE120" s="122" t="e" vm="3">
        <f t="shared" ca="1" si="65"/>
        <v>#VALUE!</v>
      </c>
      <c r="BF120" s="122" t="e" vm="3">
        <f t="shared" ca="1" si="65"/>
        <v>#VALUE!</v>
      </c>
      <c r="BG120" s="122" t="e" vm="3">
        <f t="shared" ca="1" si="65"/>
        <v>#VALUE!</v>
      </c>
      <c r="BH120" s="122" t="e" vm="3">
        <f t="shared" ca="1" si="65"/>
        <v>#VALUE!</v>
      </c>
      <c r="BI120" s="122" t="e" vm="3">
        <f t="shared" ca="1" si="65"/>
        <v>#VALUE!</v>
      </c>
      <c r="BJ120" s="122" t="e" vm="3">
        <f t="shared" ca="1" si="65"/>
        <v>#VALUE!</v>
      </c>
      <c r="BK120" s="122" t="e" vm="3">
        <f t="shared" ca="1" si="65"/>
        <v>#VALUE!</v>
      </c>
      <c r="BL120" s="122" t="e" vm="3">
        <f t="shared" ca="1" si="65"/>
        <v>#VALUE!</v>
      </c>
      <c r="BM120" s="122" t="e" vm="3">
        <f t="shared" ca="1" si="65"/>
        <v>#VALUE!</v>
      </c>
      <c r="BN120" s="122" t="e" vm="3">
        <f t="shared" ca="1" si="65"/>
        <v>#VALUE!</v>
      </c>
      <c r="BO120" s="122" t="e" vm="3">
        <f t="shared" ca="1" si="65"/>
        <v>#VALUE!</v>
      </c>
      <c r="BP120" s="122" t="e" vm="3">
        <f t="shared" ca="1" si="65"/>
        <v>#VALUE!</v>
      </c>
      <c r="BQ120" s="122" t="e" vm="3">
        <f t="shared" ca="1" si="65"/>
        <v>#VALUE!</v>
      </c>
      <c r="BR120" s="122" t="e" vm="3">
        <f t="shared" ca="1" si="65"/>
        <v>#VALUE!</v>
      </c>
      <c r="BS120" s="122" t="e" vm="3">
        <f t="shared" ca="1" si="65"/>
        <v>#VALUE!</v>
      </c>
      <c r="BT120" s="122" t="e" vm="3">
        <f t="shared" ca="1" si="65"/>
        <v>#VALUE!</v>
      </c>
      <c r="BU120" s="122" t="e" vm="3">
        <f t="shared" ca="1" si="65"/>
        <v>#VALUE!</v>
      </c>
      <c r="BV120" s="122" t="e" vm="3">
        <f t="shared" ref="BV120" ca="1" si="66">IF(OR($H$4="A",$H$96),BV$20,BV$22)</f>
        <v>#VALUE!</v>
      </c>
    </row>
    <row r="121" spans="1:74">
      <c r="A121" s="214" t="s">
        <v>4975</v>
      </c>
      <c r="B121" s="29" t="s">
        <v>4584</v>
      </c>
      <c r="H121" s="153"/>
      <c r="I121" s="122" t="e">
        <f t="shared" ref="I121:BT121" ca="1" si="67">IF($H$5="W", I$82+$H$79, I$82)</f>
        <v>#VALUE!</v>
      </c>
      <c r="J121" s="122" t="e">
        <f t="shared" ca="1" si="67"/>
        <v>#VALUE!</v>
      </c>
      <c r="K121" s="122" t="e">
        <f t="shared" ca="1" si="67"/>
        <v>#VALUE!</v>
      </c>
      <c r="L121" s="122" t="e">
        <f t="shared" ca="1" si="67"/>
        <v>#VALUE!</v>
      </c>
      <c r="M121" s="122" t="e">
        <f t="shared" ca="1" si="67"/>
        <v>#VALUE!</v>
      </c>
      <c r="N121" s="122" t="e">
        <f t="shared" ca="1" si="67"/>
        <v>#VALUE!</v>
      </c>
      <c r="O121" s="122" t="e">
        <f t="shared" ca="1" si="67"/>
        <v>#VALUE!</v>
      </c>
      <c r="P121" s="122" t="e">
        <f t="shared" ca="1" si="67"/>
        <v>#VALUE!</v>
      </c>
      <c r="Q121" s="122" t="e">
        <f t="shared" ca="1" si="67"/>
        <v>#VALUE!</v>
      </c>
      <c r="R121" s="122" t="e">
        <f t="shared" ca="1" si="67"/>
        <v>#VALUE!</v>
      </c>
      <c r="S121" s="122" t="e">
        <f t="shared" ca="1" si="67"/>
        <v>#VALUE!</v>
      </c>
      <c r="T121" s="122" t="e">
        <f t="shared" ca="1" si="67"/>
        <v>#VALUE!</v>
      </c>
      <c r="U121" s="122" t="e">
        <f t="shared" ca="1" si="67"/>
        <v>#VALUE!</v>
      </c>
      <c r="V121" s="122" t="e">
        <f t="shared" ca="1" si="67"/>
        <v>#VALUE!</v>
      </c>
      <c r="W121" s="122" t="e">
        <f ca="1">IF($H$5="W", W$82+$H$79, W$82)</f>
        <v>#VALUE!</v>
      </c>
      <c r="X121" s="122" t="e">
        <f t="shared" ca="1" si="67"/>
        <v>#VALUE!</v>
      </c>
      <c r="Y121" s="122" t="e">
        <f t="shared" ca="1" si="67"/>
        <v>#VALUE!</v>
      </c>
      <c r="Z121" s="122" t="e">
        <f t="shared" ca="1" si="67"/>
        <v>#VALUE!</v>
      </c>
      <c r="AA121" s="122" t="e">
        <f t="shared" ca="1" si="67"/>
        <v>#VALUE!</v>
      </c>
      <c r="AB121" s="122" t="e">
        <f t="shared" ca="1" si="67"/>
        <v>#VALUE!</v>
      </c>
      <c r="AC121" s="122" t="e">
        <f t="shared" ca="1" si="67"/>
        <v>#VALUE!</v>
      </c>
      <c r="AD121" s="122" t="e">
        <f t="shared" ca="1" si="67"/>
        <v>#VALUE!</v>
      </c>
      <c r="AE121" s="122" t="e">
        <f t="shared" ca="1" si="67"/>
        <v>#VALUE!</v>
      </c>
      <c r="AF121" s="122" t="e">
        <f t="shared" ca="1" si="67"/>
        <v>#VALUE!</v>
      </c>
      <c r="AG121" s="122" t="e">
        <f t="shared" ca="1" si="67"/>
        <v>#VALUE!</v>
      </c>
      <c r="AH121" s="122" t="e">
        <f t="shared" ca="1" si="67"/>
        <v>#VALUE!</v>
      </c>
      <c r="AI121" s="122" t="e">
        <f t="shared" ca="1" si="67"/>
        <v>#VALUE!</v>
      </c>
      <c r="AJ121" s="122" t="e">
        <f t="shared" ca="1" si="67"/>
        <v>#VALUE!</v>
      </c>
      <c r="AK121" s="122" t="e">
        <f t="shared" ca="1" si="67"/>
        <v>#VALUE!</v>
      </c>
      <c r="AL121" s="122" t="e">
        <f t="shared" ca="1" si="67"/>
        <v>#VALUE!</v>
      </c>
      <c r="AM121" s="122" t="e">
        <f t="shared" ca="1" si="67"/>
        <v>#VALUE!</v>
      </c>
      <c r="AN121" s="122" t="e">
        <f t="shared" ca="1" si="67"/>
        <v>#VALUE!</v>
      </c>
      <c r="AO121" s="122" t="e">
        <f t="shared" ca="1" si="67"/>
        <v>#VALUE!</v>
      </c>
      <c r="AP121" s="122" t="e">
        <f t="shared" ca="1" si="67"/>
        <v>#VALUE!</v>
      </c>
      <c r="AQ121" s="122" t="e">
        <f t="shared" ca="1" si="67"/>
        <v>#VALUE!</v>
      </c>
      <c r="AR121" s="122" t="e">
        <f t="shared" ca="1" si="67"/>
        <v>#VALUE!</v>
      </c>
      <c r="AS121" s="122" t="e">
        <f t="shared" ca="1" si="67"/>
        <v>#VALUE!</v>
      </c>
      <c r="AT121" s="122" t="e">
        <f t="shared" ca="1" si="67"/>
        <v>#VALUE!</v>
      </c>
      <c r="AU121" s="122" t="e">
        <f t="shared" ca="1" si="67"/>
        <v>#VALUE!</v>
      </c>
      <c r="AV121" s="122" t="e">
        <f t="shared" ca="1" si="67"/>
        <v>#VALUE!</v>
      </c>
      <c r="AW121" s="122" t="e">
        <f t="shared" ca="1" si="67"/>
        <v>#VALUE!</v>
      </c>
      <c r="AX121" s="122" t="e">
        <f t="shared" ca="1" si="67"/>
        <v>#VALUE!</v>
      </c>
      <c r="AY121" s="122" t="e">
        <f t="shared" ca="1" si="67"/>
        <v>#VALUE!</v>
      </c>
      <c r="AZ121" s="122" t="e">
        <f t="shared" ca="1" si="67"/>
        <v>#VALUE!</v>
      </c>
      <c r="BA121" s="122" t="e">
        <f t="shared" ca="1" si="67"/>
        <v>#VALUE!</v>
      </c>
      <c r="BB121" s="122" t="e">
        <f t="shared" ca="1" si="67"/>
        <v>#VALUE!</v>
      </c>
      <c r="BC121" s="122" t="e">
        <f t="shared" ca="1" si="67"/>
        <v>#VALUE!</v>
      </c>
      <c r="BD121" s="122" t="e">
        <f t="shared" ca="1" si="67"/>
        <v>#VALUE!</v>
      </c>
      <c r="BE121" s="122" t="e">
        <f t="shared" ca="1" si="67"/>
        <v>#VALUE!</v>
      </c>
      <c r="BF121" s="122" t="e">
        <f t="shared" ca="1" si="67"/>
        <v>#VALUE!</v>
      </c>
      <c r="BG121" s="122" t="e">
        <f t="shared" ca="1" si="67"/>
        <v>#VALUE!</v>
      </c>
      <c r="BH121" s="122" t="e">
        <f t="shared" ca="1" si="67"/>
        <v>#VALUE!</v>
      </c>
      <c r="BI121" s="122" t="e">
        <f t="shared" ca="1" si="67"/>
        <v>#VALUE!</v>
      </c>
      <c r="BJ121" s="122" t="e">
        <f t="shared" ca="1" si="67"/>
        <v>#VALUE!</v>
      </c>
      <c r="BK121" s="122" t="e">
        <f t="shared" ca="1" si="67"/>
        <v>#VALUE!</v>
      </c>
      <c r="BL121" s="122" t="e">
        <f t="shared" ca="1" si="67"/>
        <v>#VALUE!</v>
      </c>
      <c r="BM121" s="122" t="e">
        <f t="shared" ca="1" si="67"/>
        <v>#VALUE!</v>
      </c>
      <c r="BN121" s="122" t="e">
        <f t="shared" ca="1" si="67"/>
        <v>#VALUE!</v>
      </c>
      <c r="BO121" s="122" t="e">
        <f t="shared" ca="1" si="67"/>
        <v>#VALUE!</v>
      </c>
      <c r="BP121" s="122" t="e">
        <f t="shared" ca="1" si="67"/>
        <v>#VALUE!</v>
      </c>
      <c r="BQ121" s="122" t="e">
        <f t="shared" ca="1" si="67"/>
        <v>#VALUE!</v>
      </c>
      <c r="BR121" s="122" t="e">
        <f t="shared" ca="1" si="67"/>
        <v>#VALUE!</v>
      </c>
      <c r="BS121" s="122" t="e">
        <f t="shared" ca="1" si="67"/>
        <v>#VALUE!</v>
      </c>
      <c r="BT121" s="122" t="e">
        <f t="shared" ca="1" si="67"/>
        <v>#VALUE!</v>
      </c>
      <c r="BU121" s="122" t="e">
        <f t="shared" ref="BU121:BV121" ca="1" si="68">IF($H$5="W", BU$82+$H$79, BU$82)</f>
        <v>#VALUE!</v>
      </c>
      <c r="BV121" s="122" t="e">
        <f t="shared" ca="1" si="68"/>
        <v>#VALUE!</v>
      </c>
    </row>
    <row r="122" spans="1:74">
      <c r="A122" s="214" t="s">
        <v>4983</v>
      </c>
      <c r="B122" s="29" t="s">
        <v>4584</v>
      </c>
      <c r="H122" s="153"/>
      <c r="I122" s="122" t="e">
        <f ca="1">I121+$H$80</f>
        <v>#VALUE!</v>
      </c>
      <c r="J122" s="122" t="e">
        <f t="shared" ref="J122:BU122" ca="1" si="69">J121+$H$80</f>
        <v>#VALUE!</v>
      </c>
      <c r="K122" s="122" t="e">
        <f t="shared" ca="1" si="69"/>
        <v>#VALUE!</v>
      </c>
      <c r="L122" s="122" t="e">
        <f t="shared" ca="1" si="69"/>
        <v>#VALUE!</v>
      </c>
      <c r="M122" s="122" t="e">
        <f t="shared" ca="1" si="69"/>
        <v>#VALUE!</v>
      </c>
      <c r="N122" s="122" t="e">
        <f t="shared" ca="1" si="69"/>
        <v>#VALUE!</v>
      </c>
      <c r="O122" s="122" t="e">
        <f t="shared" ca="1" si="69"/>
        <v>#VALUE!</v>
      </c>
      <c r="P122" s="122" t="e">
        <f t="shared" ca="1" si="69"/>
        <v>#VALUE!</v>
      </c>
      <c r="Q122" s="122" t="e">
        <f t="shared" ca="1" si="69"/>
        <v>#VALUE!</v>
      </c>
      <c r="R122" s="122" t="e">
        <f t="shared" ca="1" si="69"/>
        <v>#VALUE!</v>
      </c>
      <c r="S122" s="122" t="e">
        <f t="shared" ca="1" si="69"/>
        <v>#VALUE!</v>
      </c>
      <c r="T122" s="122" t="e">
        <f t="shared" ca="1" si="69"/>
        <v>#VALUE!</v>
      </c>
      <c r="U122" s="122" t="e">
        <f t="shared" ca="1" si="69"/>
        <v>#VALUE!</v>
      </c>
      <c r="V122" s="122" t="e">
        <f t="shared" ca="1" si="69"/>
        <v>#VALUE!</v>
      </c>
      <c r="W122" s="122" t="e">
        <f t="shared" ca="1" si="69"/>
        <v>#VALUE!</v>
      </c>
      <c r="X122" s="122" t="e">
        <f t="shared" ca="1" si="69"/>
        <v>#VALUE!</v>
      </c>
      <c r="Y122" s="122" t="e">
        <f t="shared" ca="1" si="69"/>
        <v>#VALUE!</v>
      </c>
      <c r="Z122" s="122" t="e">
        <f t="shared" ca="1" si="69"/>
        <v>#VALUE!</v>
      </c>
      <c r="AA122" s="122" t="e">
        <f t="shared" ca="1" si="69"/>
        <v>#VALUE!</v>
      </c>
      <c r="AB122" s="122" t="e">
        <f t="shared" ca="1" si="69"/>
        <v>#VALUE!</v>
      </c>
      <c r="AC122" s="122" t="e">
        <f t="shared" ca="1" si="69"/>
        <v>#VALUE!</v>
      </c>
      <c r="AD122" s="122" t="e">
        <f t="shared" ca="1" si="69"/>
        <v>#VALUE!</v>
      </c>
      <c r="AE122" s="122" t="e">
        <f t="shared" ca="1" si="69"/>
        <v>#VALUE!</v>
      </c>
      <c r="AF122" s="122" t="e">
        <f t="shared" ca="1" si="69"/>
        <v>#VALUE!</v>
      </c>
      <c r="AG122" s="122" t="e">
        <f t="shared" ca="1" si="69"/>
        <v>#VALUE!</v>
      </c>
      <c r="AH122" s="122" t="e">
        <f t="shared" ca="1" si="69"/>
        <v>#VALUE!</v>
      </c>
      <c r="AI122" s="122" t="e">
        <f t="shared" ca="1" si="69"/>
        <v>#VALUE!</v>
      </c>
      <c r="AJ122" s="122" t="e">
        <f t="shared" ca="1" si="69"/>
        <v>#VALUE!</v>
      </c>
      <c r="AK122" s="122" t="e">
        <f t="shared" ca="1" si="69"/>
        <v>#VALUE!</v>
      </c>
      <c r="AL122" s="122" t="e">
        <f t="shared" ca="1" si="69"/>
        <v>#VALUE!</v>
      </c>
      <c r="AM122" s="122" t="e">
        <f t="shared" ca="1" si="69"/>
        <v>#VALUE!</v>
      </c>
      <c r="AN122" s="122" t="e">
        <f t="shared" ca="1" si="69"/>
        <v>#VALUE!</v>
      </c>
      <c r="AO122" s="122" t="e">
        <f t="shared" ca="1" si="69"/>
        <v>#VALUE!</v>
      </c>
      <c r="AP122" s="122" t="e">
        <f t="shared" ca="1" si="69"/>
        <v>#VALUE!</v>
      </c>
      <c r="AQ122" s="122" t="e">
        <f t="shared" ca="1" si="69"/>
        <v>#VALUE!</v>
      </c>
      <c r="AR122" s="122" t="e">
        <f t="shared" ca="1" si="69"/>
        <v>#VALUE!</v>
      </c>
      <c r="AS122" s="122" t="e">
        <f t="shared" ca="1" si="69"/>
        <v>#VALUE!</v>
      </c>
      <c r="AT122" s="122" t="e">
        <f t="shared" ca="1" si="69"/>
        <v>#VALUE!</v>
      </c>
      <c r="AU122" s="122" t="e">
        <f t="shared" ca="1" si="69"/>
        <v>#VALUE!</v>
      </c>
      <c r="AV122" s="122" t="e">
        <f t="shared" ca="1" si="69"/>
        <v>#VALUE!</v>
      </c>
      <c r="AW122" s="122" t="e">
        <f t="shared" ca="1" si="69"/>
        <v>#VALUE!</v>
      </c>
      <c r="AX122" s="122" t="e">
        <f t="shared" ca="1" si="69"/>
        <v>#VALUE!</v>
      </c>
      <c r="AY122" s="122" t="e">
        <f t="shared" ca="1" si="69"/>
        <v>#VALUE!</v>
      </c>
      <c r="AZ122" s="122" t="e">
        <f t="shared" ca="1" si="69"/>
        <v>#VALUE!</v>
      </c>
      <c r="BA122" s="122" t="e">
        <f t="shared" ca="1" si="69"/>
        <v>#VALUE!</v>
      </c>
      <c r="BB122" s="122" t="e">
        <f t="shared" ca="1" si="69"/>
        <v>#VALUE!</v>
      </c>
      <c r="BC122" s="122" t="e">
        <f t="shared" ca="1" si="69"/>
        <v>#VALUE!</v>
      </c>
      <c r="BD122" s="122" t="e">
        <f t="shared" ca="1" si="69"/>
        <v>#VALUE!</v>
      </c>
      <c r="BE122" s="122" t="e">
        <f t="shared" ca="1" si="69"/>
        <v>#VALUE!</v>
      </c>
      <c r="BF122" s="122" t="e">
        <f t="shared" ca="1" si="69"/>
        <v>#VALUE!</v>
      </c>
      <c r="BG122" s="122" t="e">
        <f t="shared" ca="1" si="69"/>
        <v>#VALUE!</v>
      </c>
      <c r="BH122" s="122" t="e">
        <f t="shared" ca="1" si="69"/>
        <v>#VALUE!</v>
      </c>
      <c r="BI122" s="122" t="e">
        <f t="shared" ca="1" si="69"/>
        <v>#VALUE!</v>
      </c>
      <c r="BJ122" s="122" t="e">
        <f t="shared" ca="1" si="69"/>
        <v>#VALUE!</v>
      </c>
      <c r="BK122" s="122" t="e">
        <f t="shared" ca="1" si="69"/>
        <v>#VALUE!</v>
      </c>
      <c r="BL122" s="122" t="e">
        <f t="shared" ca="1" si="69"/>
        <v>#VALUE!</v>
      </c>
      <c r="BM122" s="122" t="e">
        <f t="shared" ca="1" si="69"/>
        <v>#VALUE!</v>
      </c>
      <c r="BN122" s="122" t="e">
        <f t="shared" ca="1" si="69"/>
        <v>#VALUE!</v>
      </c>
      <c r="BO122" s="122" t="e">
        <f t="shared" ca="1" si="69"/>
        <v>#VALUE!</v>
      </c>
      <c r="BP122" s="122" t="e">
        <f t="shared" ca="1" si="69"/>
        <v>#VALUE!</v>
      </c>
      <c r="BQ122" s="122" t="e">
        <f t="shared" ca="1" si="69"/>
        <v>#VALUE!</v>
      </c>
      <c r="BR122" s="122" t="e">
        <f t="shared" ca="1" si="69"/>
        <v>#VALUE!</v>
      </c>
      <c r="BS122" s="122" t="e">
        <f t="shared" ca="1" si="69"/>
        <v>#VALUE!</v>
      </c>
      <c r="BT122" s="122" t="e">
        <f t="shared" ca="1" si="69"/>
        <v>#VALUE!</v>
      </c>
      <c r="BU122" s="122" t="e">
        <f t="shared" ca="1" si="69"/>
        <v>#VALUE!</v>
      </c>
      <c r="BV122" s="122" t="e">
        <f t="shared" ref="BV122" ca="1" si="70">BV121+$H$80</f>
        <v>#VALUE!</v>
      </c>
    </row>
    <row r="123" spans="1:74">
      <c r="A123" s="214" t="s">
        <v>5003</v>
      </c>
      <c r="B123" s="29" t="s">
        <v>4584</v>
      </c>
      <c r="H123" s="153"/>
      <c r="I123" s="122" t="e">
        <f ca="1">I46/$H$114 + I120</f>
        <v>#N/A</v>
      </c>
      <c r="J123" s="122" t="e">
        <f t="shared" ref="J123:BU123" ca="1" si="71">J46/$H$114 + J120</f>
        <v>#N/A</v>
      </c>
      <c r="K123" s="122" t="e">
        <f t="shared" ca="1" si="71"/>
        <v>#N/A</v>
      </c>
      <c r="L123" s="122" t="e">
        <f t="shared" ca="1" si="71"/>
        <v>#N/A</v>
      </c>
      <c r="M123" s="122" t="e">
        <f t="shared" ca="1" si="71"/>
        <v>#N/A</v>
      </c>
      <c r="N123" s="122" t="e">
        <f t="shared" ca="1" si="71"/>
        <v>#N/A</v>
      </c>
      <c r="O123" s="122" t="e">
        <f t="shared" ca="1" si="71"/>
        <v>#N/A</v>
      </c>
      <c r="P123" s="122" t="e">
        <f t="shared" ca="1" si="71"/>
        <v>#N/A</v>
      </c>
      <c r="Q123" s="122" t="e">
        <f t="shared" ca="1" si="71"/>
        <v>#N/A</v>
      </c>
      <c r="R123" s="122" t="e">
        <f t="shared" ca="1" si="71"/>
        <v>#N/A</v>
      </c>
      <c r="S123" s="122" t="e">
        <f t="shared" ca="1" si="71"/>
        <v>#N/A</v>
      </c>
      <c r="T123" s="122" t="e">
        <f t="shared" ca="1" si="71"/>
        <v>#N/A</v>
      </c>
      <c r="U123" s="122" t="e">
        <f t="shared" ca="1" si="71"/>
        <v>#N/A</v>
      </c>
      <c r="V123" s="122" t="e">
        <f t="shared" ca="1" si="71"/>
        <v>#N/A</v>
      </c>
      <c r="W123" s="122" t="e">
        <f t="shared" ca="1" si="71"/>
        <v>#N/A</v>
      </c>
      <c r="X123" s="122" t="e">
        <f t="shared" ca="1" si="71"/>
        <v>#N/A</v>
      </c>
      <c r="Y123" s="122" t="e">
        <f t="shared" ca="1" si="71"/>
        <v>#N/A</v>
      </c>
      <c r="Z123" s="122" t="e">
        <f t="shared" ca="1" si="71"/>
        <v>#N/A</v>
      </c>
      <c r="AA123" s="122" t="e">
        <f t="shared" ca="1" si="71"/>
        <v>#N/A</v>
      </c>
      <c r="AB123" s="122" t="e">
        <f t="shared" ca="1" si="71"/>
        <v>#N/A</v>
      </c>
      <c r="AC123" s="122" t="e">
        <f t="shared" ca="1" si="71"/>
        <v>#N/A</v>
      </c>
      <c r="AD123" s="122" t="e">
        <f t="shared" ca="1" si="71"/>
        <v>#N/A</v>
      </c>
      <c r="AE123" s="122" t="e">
        <f t="shared" ca="1" si="71"/>
        <v>#N/A</v>
      </c>
      <c r="AF123" s="122" t="e">
        <f t="shared" ca="1" si="71"/>
        <v>#N/A</v>
      </c>
      <c r="AG123" s="122" t="e">
        <f t="shared" ca="1" si="71"/>
        <v>#N/A</v>
      </c>
      <c r="AH123" s="122" t="e">
        <f t="shared" ca="1" si="71"/>
        <v>#N/A</v>
      </c>
      <c r="AI123" s="122" t="e">
        <f t="shared" ca="1" si="71"/>
        <v>#N/A</v>
      </c>
      <c r="AJ123" s="122" t="e">
        <f t="shared" ca="1" si="71"/>
        <v>#N/A</v>
      </c>
      <c r="AK123" s="122" t="e">
        <f t="shared" ca="1" si="71"/>
        <v>#N/A</v>
      </c>
      <c r="AL123" s="122" t="e">
        <f t="shared" ca="1" si="71"/>
        <v>#N/A</v>
      </c>
      <c r="AM123" s="122" t="e">
        <f t="shared" ca="1" si="71"/>
        <v>#N/A</v>
      </c>
      <c r="AN123" s="122" t="e">
        <f t="shared" ca="1" si="71"/>
        <v>#N/A</v>
      </c>
      <c r="AO123" s="122" t="e">
        <f t="shared" ca="1" si="71"/>
        <v>#N/A</v>
      </c>
      <c r="AP123" s="122" t="e">
        <f t="shared" ca="1" si="71"/>
        <v>#N/A</v>
      </c>
      <c r="AQ123" s="122" t="e">
        <f t="shared" ca="1" si="71"/>
        <v>#N/A</v>
      </c>
      <c r="AR123" s="122" t="e">
        <f t="shared" ca="1" si="71"/>
        <v>#N/A</v>
      </c>
      <c r="AS123" s="122" t="e">
        <f t="shared" ca="1" si="71"/>
        <v>#N/A</v>
      </c>
      <c r="AT123" s="122" t="e">
        <f t="shared" ca="1" si="71"/>
        <v>#N/A</v>
      </c>
      <c r="AU123" s="122" t="e">
        <f t="shared" ca="1" si="71"/>
        <v>#N/A</v>
      </c>
      <c r="AV123" s="122" t="e">
        <f t="shared" ca="1" si="71"/>
        <v>#N/A</v>
      </c>
      <c r="AW123" s="122" t="e">
        <f t="shared" ca="1" si="71"/>
        <v>#N/A</v>
      </c>
      <c r="AX123" s="122" t="e">
        <f t="shared" ca="1" si="71"/>
        <v>#N/A</v>
      </c>
      <c r="AY123" s="122" t="e">
        <f t="shared" ca="1" si="71"/>
        <v>#N/A</v>
      </c>
      <c r="AZ123" s="122" t="e">
        <f t="shared" ca="1" si="71"/>
        <v>#N/A</v>
      </c>
      <c r="BA123" s="122" t="e">
        <f t="shared" ca="1" si="71"/>
        <v>#N/A</v>
      </c>
      <c r="BB123" s="122" t="e">
        <f t="shared" ca="1" si="71"/>
        <v>#N/A</v>
      </c>
      <c r="BC123" s="122" t="e">
        <f t="shared" ca="1" si="71"/>
        <v>#N/A</v>
      </c>
      <c r="BD123" s="122" t="e">
        <f t="shared" ca="1" si="71"/>
        <v>#N/A</v>
      </c>
      <c r="BE123" s="122" t="e">
        <f t="shared" ca="1" si="71"/>
        <v>#N/A</v>
      </c>
      <c r="BF123" s="122" t="e">
        <f t="shared" ca="1" si="71"/>
        <v>#N/A</v>
      </c>
      <c r="BG123" s="122" t="e">
        <f t="shared" ca="1" si="71"/>
        <v>#N/A</v>
      </c>
      <c r="BH123" s="122" t="e">
        <f t="shared" ca="1" si="71"/>
        <v>#N/A</v>
      </c>
      <c r="BI123" s="122" t="e">
        <f t="shared" ca="1" si="71"/>
        <v>#N/A</v>
      </c>
      <c r="BJ123" s="122" t="e">
        <f t="shared" ca="1" si="71"/>
        <v>#N/A</v>
      </c>
      <c r="BK123" s="122" t="e">
        <f t="shared" ca="1" si="71"/>
        <v>#N/A</v>
      </c>
      <c r="BL123" s="122" t="e">
        <f t="shared" ca="1" si="71"/>
        <v>#N/A</v>
      </c>
      <c r="BM123" s="122" t="e">
        <f t="shared" ca="1" si="71"/>
        <v>#N/A</v>
      </c>
      <c r="BN123" s="122" t="e">
        <f t="shared" ca="1" si="71"/>
        <v>#N/A</v>
      </c>
      <c r="BO123" s="122" t="e">
        <f t="shared" ca="1" si="71"/>
        <v>#N/A</v>
      </c>
      <c r="BP123" s="122" t="e">
        <f t="shared" ca="1" si="71"/>
        <v>#N/A</v>
      </c>
      <c r="BQ123" s="122" t="e">
        <f t="shared" ca="1" si="71"/>
        <v>#N/A</v>
      </c>
      <c r="BR123" s="122" t="e">
        <f t="shared" ca="1" si="71"/>
        <v>#N/A</v>
      </c>
      <c r="BS123" s="122" t="e">
        <f t="shared" ca="1" si="71"/>
        <v>#N/A</v>
      </c>
      <c r="BT123" s="122" t="e">
        <f t="shared" ca="1" si="71"/>
        <v>#N/A</v>
      </c>
      <c r="BU123" s="122" t="e">
        <f t="shared" ca="1" si="71"/>
        <v>#N/A</v>
      </c>
      <c r="BV123" s="122" t="e">
        <f t="shared" ref="BV123" ca="1" si="72">BV46/$H$114 + BV120</f>
        <v>#N/A</v>
      </c>
    </row>
    <row r="124" spans="1:74">
      <c r="A124" s="214" t="s">
        <v>5002</v>
      </c>
      <c r="B124" s="29" t="s">
        <v>2</v>
      </c>
      <c r="H124" s="153"/>
      <c r="I124" s="128">
        <f t="shared" ref="I124:BT124" ca="1" si="73">MAX(0, IFERROR($H$119 * ((I121-I120) - (I122-I123)) / (LN(I121-I120) - LN(I122-I123)), 0) )</f>
        <v>0</v>
      </c>
      <c r="J124" s="128">
        <f t="shared" ca="1" si="73"/>
        <v>0</v>
      </c>
      <c r="K124" s="128">
        <f t="shared" ca="1" si="73"/>
        <v>0</v>
      </c>
      <c r="L124" s="128">
        <f t="shared" ca="1" si="73"/>
        <v>0</v>
      </c>
      <c r="M124" s="128">
        <f t="shared" ca="1" si="73"/>
        <v>0</v>
      </c>
      <c r="N124" s="128">
        <f t="shared" ca="1" si="73"/>
        <v>0</v>
      </c>
      <c r="O124" s="128">
        <f t="shared" ca="1" si="73"/>
        <v>0</v>
      </c>
      <c r="P124" s="128">
        <f t="shared" ca="1" si="73"/>
        <v>0</v>
      </c>
      <c r="Q124" s="128">
        <f t="shared" ca="1" si="73"/>
        <v>0</v>
      </c>
      <c r="R124" s="128">
        <f t="shared" ca="1" si="73"/>
        <v>0</v>
      </c>
      <c r="S124" s="128">
        <f t="shared" ca="1" si="73"/>
        <v>0</v>
      </c>
      <c r="T124" s="128">
        <f t="shared" ca="1" si="73"/>
        <v>0</v>
      </c>
      <c r="U124" s="128">
        <f t="shared" ca="1" si="73"/>
        <v>0</v>
      </c>
      <c r="V124" s="128">
        <f t="shared" ca="1" si="73"/>
        <v>0</v>
      </c>
      <c r="W124" s="128">
        <f t="shared" ca="1" si="73"/>
        <v>0</v>
      </c>
      <c r="X124" s="128">
        <f t="shared" ca="1" si="73"/>
        <v>0</v>
      </c>
      <c r="Y124" s="128">
        <f t="shared" ca="1" si="73"/>
        <v>0</v>
      </c>
      <c r="Z124" s="128">
        <f t="shared" ca="1" si="73"/>
        <v>0</v>
      </c>
      <c r="AA124" s="128">
        <f t="shared" ca="1" si="73"/>
        <v>0</v>
      </c>
      <c r="AB124" s="128">
        <f t="shared" ca="1" si="73"/>
        <v>0</v>
      </c>
      <c r="AC124" s="128">
        <f t="shared" ca="1" si="73"/>
        <v>0</v>
      </c>
      <c r="AD124" s="128">
        <f t="shared" ca="1" si="73"/>
        <v>0</v>
      </c>
      <c r="AE124" s="128">
        <f t="shared" ca="1" si="73"/>
        <v>0</v>
      </c>
      <c r="AF124" s="128">
        <f t="shared" ca="1" si="73"/>
        <v>0</v>
      </c>
      <c r="AG124" s="128">
        <f t="shared" ca="1" si="73"/>
        <v>0</v>
      </c>
      <c r="AH124" s="128">
        <f t="shared" ca="1" si="73"/>
        <v>0</v>
      </c>
      <c r="AI124" s="128">
        <f t="shared" ca="1" si="73"/>
        <v>0</v>
      </c>
      <c r="AJ124" s="128">
        <f t="shared" ca="1" si="73"/>
        <v>0</v>
      </c>
      <c r="AK124" s="128">
        <f t="shared" ca="1" si="73"/>
        <v>0</v>
      </c>
      <c r="AL124" s="128">
        <f t="shared" ca="1" si="73"/>
        <v>0</v>
      </c>
      <c r="AM124" s="128">
        <f t="shared" ca="1" si="73"/>
        <v>0</v>
      </c>
      <c r="AN124" s="128">
        <f t="shared" ca="1" si="73"/>
        <v>0</v>
      </c>
      <c r="AO124" s="128">
        <f t="shared" ca="1" si="73"/>
        <v>0</v>
      </c>
      <c r="AP124" s="128">
        <f t="shared" ca="1" si="73"/>
        <v>0</v>
      </c>
      <c r="AQ124" s="128">
        <f t="shared" ca="1" si="73"/>
        <v>0</v>
      </c>
      <c r="AR124" s="128">
        <f t="shared" ca="1" si="73"/>
        <v>0</v>
      </c>
      <c r="AS124" s="128">
        <f t="shared" ca="1" si="73"/>
        <v>0</v>
      </c>
      <c r="AT124" s="128">
        <f t="shared" ca="1" si="73"/>
        <v>0</v>
      </c>
      <c r="AU124" s="128">
        <f t="shared" ca="1" si="73"/>
        <v>0</v>
      </c>
      <c r="AV124" s="128">
        <f t="shared" ca="1" si="73"/>
        <v>0</v>
      </c>
      <c r="AW124" s="128">
        <f t="shared" ca="1" si="73"/>
        <v>0</v>
      </c>
      <c r="AX124" s="128">
        <f t="shared" ca="1" si="73"/>
        <v>0</v>
      </c>
      <c r="AY124" s="128">
        <f t="shared" ca="1" si="73"/>
        <v>0</v>
      </c>
      <c r="AZ124" s="128">
        <f t="shared" ca="1" si="73"/>
        <v>0</v>
      </c>
      <c r="BA124" s="128">
        <f t="shared" ca="1" si="73"/>
        <v>0</v>
      </c>
      <c r="BB124" s="128">
        <f t="shared" ca="1" si="73"/>
        <v>0</v>
      </c>
      <c r="BC124" s="128">
        <f t="shared" ca="1" si="73"/>
        <v>0</v>
      </c>
      <c r="BD124" s="128">
        <f t="shared" ca="1" si="73"/>
        <v>0</v>
      </c>
      <c r="BE124" s="128">
        <f t="shared" ca="1" si="73"/>
        <v>0</v>
      </c>
      <c r="BF124" s="128">
        <f t="shared" ca="1" si="73"/>
        <v>0</v>
      </c>
      <c r="BG124" s="128">
        <f t="shared" ca="1" si="73"/>
        <v>0</v>
      </c>
      <c r="BH124" s="128">
        <f t="shared" ca="1" si="73"/>
        <v>0</v>
      </c>
      <c r="BI124" s="128">
        <f t="shared" ca="1" si="73"/>
        <v>0</v>
      </c>
      <c r="BJ124" s="128">
        <f t="shared" ca="1" si="73"/>
        <v>0</v>
      </c>
      <c r="BK124" s="128">
        <f t="shared" ca="1" si="73"/>
        <v>0</v>
      </c>
      <c r="BL124" s="128">
        <f t="shared" ca="1" si="73"/>
        <v>0</v>
      </c>
      <c r="BM124" s="128">
        <f t="shared" ca="1" si="73"/>
        <v>0</v>
      </c>
      <c r="BN124" s="128">
        <f t="shared" ca="1" si="73"/>
        <v>0</v>
      </c>
      <c r="BO124" s="128">
        <f t="shared" ca="1" si="73"/>
        <v>0</v>
      </c>
      <c r="BP124" s="128">
        <f t="shared" ca="1" si="73"/>
        <v>0</v>
      </c>
      <c r="BQ124" s="128">
        <f t="shared" ca="1" si="73"/>
        <v>0</v>
      </c>
      <c r="BR124" s="128">
        <f t="shared" ca="1" si="73"/>
        <v>0</v>
      </c>
      <c r="BS124" s="128">
        <f t="shared" ca="1" si="73"/>
        <v>0</v>
      </c>
      <c r="BT124" s="128">
        <f t="shared" ca="1" si="73"/>
        <v>0</v>
      </c>
      <c r="BU124" s="128">
        <f t="shared" ref="BU124:BV124" ca="1" si="74">MAX(0, IFERROR($H$119 * ((BU121-BU120) - (BU122-BU123)) / (LN(BU121-BU120) - LN(BU122-BU123)), 0) )</f>
        <v>0</v>
      </c>
      <c r="BV124" s="128">
        <f t="shared" ca="1" si="74"/>
        <v>0</v>
      </c>
    </row>
    <row r="125" spans="1:74">
      <c r="A125" s="214" t="s">
        <v>4991</v>
      </c>
      <c r="B125" s="29" t="s">
        <v>2</v>
      </c>
      <c r="H125" s="153"/>
      <c r="I125" s="128" t="e">
        <f t="shared" ref="I125:AR125" ca="1" si="75">IF(I124&gt;I62, I124, 0)</f>
        <v>#N/A</v>
      </c>
      <c r="J125" s="128" t="e">
        <f t="shared" ca="1" si="75"/>
        <v>#N/A</v>
      </c>
      <c r="K125" s="128" t="e">
        <f t="shared" ca="1" si="75"/>
        <v>#N/A</v>
      </c>
      <c r="L125" s="128" t="e">
        <f t="shared" ca="1" si="75"/>
        <v>#N/A</v>
      </c>
      <c r="M125" s="128" t="e">
        <f t="shared" ca="1" si="75"/>
        <v>#N/A</v>
      </c>
      <c r="N125" s="128" t="e">
        <f t="shared" ca="1" si="75"/>
        <v>#N/A</v>
      </c>
      <c r="O125" s="128" t="e">
        <f t="shared" ca="1" si="75"/>
        <v>#N/A</v>
      </c>
      <c r="P125" s="128" t="e">
        <f t="shared" ca="1" si="75"/>
        <v>#N/A</v>
      </c>
      <c r="Q125" s="128" t="e">
        <f t="shared" ca="1" si="75"/>
        <v>#N/A</v>
      </c>
      <c r="R125" s="128" t="e">
        <f t="shared" ca="1" si="75"/>
        <v>#N/A</v>
      </c>
      <c r="S125" s="128" t="e">
        <f t="shared" ca="1" si="75"/>
        <v>#N/A</v>
      </c>
      <c r="T125" s="128" t="e">
        <f t="shared" ca="1" si="75"/>
        <v>#N/A</v>
      </c>
      <c r="U125" s="128" t="e">
        <f t="shared" ca="1" si="75"/>
        <v>#N/A</v>
      </c>
      <c r="V125" s="128" t="e">
        <f t="shared" ca="1" si="75"/>
        <v>#N/A</v>
      </c>
      <c r="W125" s="128" t="e">
        <f t="shared" ca="1" si="75"/>
        <v>#N/A</v>
      </c>
      <c r="X125" s="128" t="e">
        <f t="shared" ca="1" si="75"/>
        <v>#N/A</v>
      </c>
      <c r="Y125" s="128" t="e">
        <f t="shared" ca="1" si="75"/>
        <v>#N/A</v>
      </c>
      <c r="Z125" s="128" t="e">
        <f t="shared" ca="1" si="75"/>
        <v>#N/A</v>
      </c>
      <c r="AA125" s="128" t="e">
        <f t="shared" ca="1" si="75"/>
        <v>#N/A</v>
      </c>
      <c r="AB125" s="128" t="e">
        <f t="shared" ca="1" si="75"/>
        <v>#N/A</v>
      </c>
      <c r="AC125" s="128" t="e">
        <f t="shared" ca="1" si="75"/>
        <v>#N/A</v>
      </c>
      <c r="AD125" s="128" t="e">
        <f t="shared" ca="1" si="75"/>
        <v>#N/A</v>
      </c>
      <c r="AE125" s="128" t="e">
        <f t="shared" ca="1" si="75"/>
        <v>#N/A</v>
      </c>
      <c r="AF125" s="128" t="e">
        <f t="shared" ca="1" si="75"/>
        <v>#N/A</v>
      </c>
      <c r="AG125" s="128" t="e">
        <f t="shared" ca="1" si="75"/>
        <v>#N/A</v>
      </c>
      <c r="AH125" s="128" t="e">
        <f t="shared" ca="1" si="75"/>
        <v>#N/A</v>
      </c>
      <c r="AI125" s="128" t="e">
        <f t="shared" ca="1" si="75"/>
        <v>#N/A</v>
      </c>
      <c r="AJ125" s="128" t="e">
        <f t="shared" ca="1" si="75"/>
        <v>#N/A</v>
      </c>
      <c r="AK125" s="128" t="e">
        <f t="shared" ca="1" si="75"/>
        <v>#N/A</v>
      </c>
      <c r="AL125" s="128" t="e">
        <f t="shared" ca="1" si="75"/>
        <v>#N/A</v>
      </c>
      <c r="AM125" s="128" t="e">
        <f t="shared" ca="1" si="75"/>
        <v>#N/A</v>
      </c>
      <c r="AN125" s="128" t="e">
        <f t="shared" ca="1" si="75"/>
        <v>#N/A</v>
      </c>
      <c r="AO125" s="128" t="e">
        <f t="shared" ca="1" si="75"/>
        <v>#N/A</v>
      </c>
      <c r="AP125" s="128" t="e">
        <f t="shared" ca="1" si="75"/>
        <v>#N/A</v>
      </c>
      <c r="AQ125" s="128" t="e">
        <f t="shared" ca="1" si="75"/>
        <v>#N/A</v>
      </c>
      <c r="AR125" s="128" t="e">
        <f t="shared" ca="1" si="75"/>
        <v>#N/A</v>
      </c>
      <c r="AS125" s="128">
        <f t="shared" ref="AS125:BV125" ca="1" si="76">IF(AS124&gt;0, AS124, 0)</f>
        <v>0</v>
      </c>
      <c r="AT125" s="128">
        <f t="shared" ca="1" si="76"/>
        <v>0</v>
      </c>
      <c r="AU125" s="128">
        <f t="shared" ca="1" si="76"/>
        <v>0</v>
      </c>
      <c r="AV125" s="128">
        <f t="shared" ca="1" si="76"/>
        <v>0</v>
      </c>
      <c r="AW125" s="128">
        <f t="shared" ca="1" si="76"/>
        <v>0</v>
      </c>
      <c r="AX125" s="128">
        <f t="shared" ca="1" si="76"/>
        <v>0</v>
      </c>
      <c r="AY125" s="128">
        <f t="shared" ca="1" si="76"/>
        <v>0</v>
      </c>
      <c r="AZ125" s="128">
        <f t="shared" ca="1" si="76"/>
        <v>0</v>
      </c>
      <c r="BA125" s="128">
        <f t="shared" ca="1" si="76"/>
        <v>0</v>
      </c>
      <c r="BB125" s="128">
        <f t="shared" ca="1" si="76"/>
        <v>0</v>
      </c>
      <c r="BC125" s="128">
        <f t="shared" ca="1" si="76"/>
        <v>0</v>
      </c>
      <c r="BD125" s="128">
        <f t="shared" ca="1" si="76"/>
        <v>0</v>
      </c>
      <c r="BE125" s="128">
        <f t="shared" ca="1" si="76"/>
        <v>0</v>
      </c>
      <c r="BF125" s="128">
        <f t="shared" ca="1" si="76"/>
        <v>0</v>
      </c>
      <c r="BG125" s="128">
        <f t="shared" ca="1" si="76"/>
        <v>0</v>
      </c>
      <c r="BH125" s="128">
        <f t="shared" ca="1" si="76"/>
        <v>0</v>
      </c>
      <c r="BI125" s="128">
        <f t="shared" ca="1" si="76"/>
        <v>0</v>
      </c>
      <c r="BJ125" s="128">
        <f t="shared" ca="1" si="76"/>
        <v>0</v>
      </c>
      <c r="BK125" s="128">
        <f t="shared" ca="1" si="76"/>
        <v>0</v>
      </c>
      <c r="BL125" s="128">
        <f t="shared" ca="1" si="76"/>
        <v>0</v>
      </c>
      <c r="BM125" s="128">
        <f t="shared" ca="1" si="76"/>
        <v>0</v>
      </c>
      <c r="BN125" s="128">
        <f t="shared" ca="1" si="76"/>
        <v>0</v>
      </c>
      <c r="BO125" s="128">
        <f t="shared" ca="1" si="76"/>
        <v>0</v>
      </c>
      <c r="BP125" s="128">
        <f t="shared" ca="1" si="76"/>
        <v>0</v>
      </c>
      <c r="BQ125" s="128">
        <f t="shared" ca="1" si="76"/>
        <v>0</v>
      </c>
      <c r="BR125" s="128">
        <f t="shared" ca="1" si="76"/>
        <v>0</v>
      </c>
      <c r="BS125" s="128">
        <f t="shared" ca="1" si="76"/>
        <v>0</v>
      </c>
      <c r="BT125" s="128">
        <f t="shared" ca="1" si="76"/>
        <v>0</v>
      </c>
      <c r="BU125" s="128">
        <f t="shared" ca="1" si="76"/>
        <v>0</v>
      </c>
      <c r="BV125" s="128">
        <f t="shared" ca="1" si="76"/>
        <v>0</v>
      </c>
    </row>
    <row r="126" spans="1:74">
      <c r="A126" s="214" t="s">
        <v>4990</v>
      </c>
      <c r="B126" s="29" t="s">
        <v>2</v>
      </c>
      <c r="H126" s="153"/>
      <c r="I126" s="128">
        <f ca="1">IF(I124&gt;=0, I124, 0)</f>
        <v>0</v>
      </c>
      <c r="J126" s="128">
        <f t="shared" ref="J126:AR126" ca="1" si="77">IF(J124&gt;=0, J124, 0)</f>
        <v>0</v>
      </c>
      <c r="K126" s="128">
        <f t="shared" ca="1" si="77"/>
        <v>0</v>
      </c>
      <c r="L126" s="128">
        <f t="shared" ca="1" si="77"/>
        <v>0</v>
      </c>
      <c r="M126" s="128">
        <f t="shared" ca="1" si="77"/>
        <v>0</v>
      </c>
      <c r="N126" s="128">
        <f t="shared" ca="1" si="77"/>
        <v>0</v>
      </c>
      <c r="O126" s="128">
        <f t="shared" ca="1" si="77"/>
        <v>0</v>
      </c>
      <c r="P126" s="128">
        <f t="shared" ca="1" si="77"/>
        <v>0</v>
      </c>
      <c r="Q126" s="128">
        <f t="shared" ca="1" si="77"/>
        <v>0</v>
      </c>
      <c r="R126" s="128">
        <f t="shared" ca="1" si="77"/>
        <v>0</v>
      </c>
      <c r="S126" s="128">
        <f t="shared" ca="1" si="77"/>
        <v>0</v>
      </c>
      <c r="T126" s="128">
        <f t="shared" ca="1" si="77"/>
        <v>0</v>
      </c>
      <c r="U126" s="128">
        <f t="shared" ca="1" si="77"/>
        <v>0</v>
      </c>
      <c r="V126" s="128">
        <f t="shared" ca="1" si="77"/>
        <v>0</v>
      </c>
      <c r="W126" s="128">
        <f t="shared" ca="1" si="77"/>
        <v>0</v>
      </c>
      <c r="X126" s="128">
        <f t="shared" ca="1" si="77"/>
        <v>0</v>
      </c>
      <c r="Y126" s="128">
        <f t="shared" ca="1" si="77"/>
        <v>0</v>
      </c>
      <c r="Z126" s="128">
        <f t="shared" ca="1" si="77"/>
        <v>0</v>
      </c>
      <c r="AA126" s="128">
        <f t="shared" ca="1" si="77"/>
        <v>0</v>
      </c>
      <c r="AB126" s="128">
        <f t="shared" ca="1" si="77"/>
        <v>0</v>
      </c>
      <c r="AC126" s="128">
        <f t="shared" ca="1" si="77"/>
        <v>0</v>
      </c>
      <c r="AD126" s="128">
        <f t="shared" ca="1" si="77"/>
        <v>0</v>
      </c>
      <c r="AE126" s="128">
        <f t="shared" ca="1" si="77"/>
        <v>0</v>
      </c>
      <c r="AF126" s="128">
        <f t="shared" ca="1" si="77"/>
        <v>0</v>
      </c>
      <c r="AG126" s="128">
        <f t="shared" ca="1" si="77"/>
        <v>0</v>
      </c>
      <c r="AH126" s="128">
        <f t="shared" ca="1" si="77"/>
        <v>0</v>
      </c>
      <c r="AI126" s="128">
        <f t="shared" ca="1" si="77"/>
        <v>0</v>
      </c>
      <c r="AJ126" s="128">
        <f t="shared" ca="1" si="77"/>
        <v>0</v>
      </c>
      <c r="AK126" s="128">
        <f t="shared" ca="1" si="77"/>
        <v>0</v>
      </c>
      <c r="AL126" s="128">
        <f t="shared" ca="1" si="77"/>
        <v>0</v>
      </c>
      <c r="AM126" s="128">
        <f t="shared" ca="1" si="77"/>
        <v>0</v>
      </c>
      <c r="AN126" s="128">
        <f t="shared" ca="1" si="77"/>
        <v>0</v>
      </c>
      <c r="AO126" s="128">
        <f t="shared" ca="1" si="77"/>
        <v>0</v>
      </c>
      <c r="AP126" s="128">
        <f t="shared" ca="1" si="77"/>
        <v>0</v>
      </c>
      <c r="AQ126" s="128">
        <f t="shared" ca="1" si="77"/>
        <v>0</v>
      </c>
      <c r="AR126" s="128">
        <f t="shared" ca="1" si="77"/>
        <v>0</v>
      </c>
      <c r="AS126" s="128" t="e">
        <f t="shared" ref="AS126:BV126" ca="1" si="78">IF(AS124&gt;=AS62, AS124, 0)</f>
        <v>#N/A</v>
      </c>
      <c r="AT126" s="128" t="e">
        <f t="shared" ca="1" si="78"/>
        <v>#N/A</v>
      </c>
      <c r="AU126" s="128" t="e">
        <f t="shared" ca="1" si="78"/>
        <v>#N/A</v>
      </c>
      <c r="AV126" s="128" t="e">
        <f t="shared" ca="1" si="78"/>
        <v>#N/A</v>
      </c>
      <c r="AW126" s="128" t="e">
        <f t="shared" ca="1" si="78"/>
        <v>#N/A</v>
      </c>
      <c r="AX126" s="128" t="e">
        <f t="shared" ca="1" si="78"/>
        <v>#N/A</v>
      </c>
      <c r="AY126" s="128" t="e">
        <f t="shared" ca="1" si="78"/>
        <v>#N/A</v>
      </c>
      <c r="AZ126" s="128" t="e">
        <f t="shared" ca="1" si="78"/>
        <v>#N/A</v>
      </c>
      <c r="BA126" s="128" t="e">
        <f t="shared" ca="1" si="78"/>
        <v>#N/A</v>
      </c>
      <c r="BB126" s="128" t="e">
        <f t="shared" ca="1" si="78"/>
        <v>#N/A</v>
      </c>
      <c r="BC126" s="128" t="e">
        <f t="shared" ca="1" si="78"/>
        <v>#N/A</v>
      </c>
      <c r="BD126" s="128" t="e">
        <f t="shared" ca="1" si="78"/>
        <v>#N/A</v>
      </c>
      <c r="BE126" s="128" t="e">
        <f t="shared" ca="1" si="78"/>
        <v>#N/A</v>
      </c>
      <c r="BF126" s="128" t="e">
        <f t="shared" ca="1" si="78"/>
        <v>#N/A</v>
      </c>
      <c r="BG126" s="128" t="e">
        <f t="shared" ca="1" si="78"/>
        <v>#N/A</v>
      </c>
      <c r="BH126" s="128" t="e">
        <f t="shared" ca="1" si="78"/>
        <v>#N/A</v>
      </c>
      <c r="BI126" s="128" t="e">
        <f t="shared" ca="1" si="78"/>
        <v>#N/A</v>
      </c>
      <c r="BJ126" s="128" t="e">
        <f t="shared" ca="1" si="78"/>
        <v>#N/A</v>
      </c>
      <c r="BK126" s="128" t="e">
        <f t="shared" ca="1" si="78"/>
        <v>#N/A</v>
      </c>
      <c r="BL126" s="128" t="e">
        <f t="shared" ca="1" si="78"/>
        <v>#N/A</v>
      </c>
      <c r="BM126" s="128" t="e">
        <f t="shared" ca="1" si="78"/>
        <v>#N/A</v>
      </c>
      <c r="BN126" s="128" t="e">
        <f t="shared" ca="1" si="78"/>
        <v>#N/A</v>
      </c>
      <c r="BO126" s="128" t="e">
        <f t="shared" ca="1" si="78"/>
        <v>#N/A</v>
      </c>
      <c r="BP126" s="128" t="e">
        <f t="shared" ca="1" si="78"/>
        <v>#N/A</v>
      </c>
      <c r="BQ126" s="128" t="e">
        <f t="shared" ca="1" si="78"/>
        <v>#N/A</v>
      </c>
      <c r="BR126" s="128" t="e">
        <f t="shared" ca="1" si="78"/>
        <v>#N/A</v>
      </c>
      <c r="BS126" s="128" t="e">
        <f t="shared" ca="1" si="78"/>
        <v>#N/A</v>
      </c>
      <c r="BT126" s="128" t="e">
        <f t="shared" ca="1" si="78"/>
        <v>#N/A</v>
      </c>
      <c r="BU126" s="128" t="e">
        <f t="shared" ca="1" si="78"/>
        <v>#N/A</v>
      </c>
      <c r="BV126" s="128" t="e">
        <f t="shared" ca="1" si="78"/>
        <v>#N/A</v>
      </c>
    </row>
    <row r="127" spans="1:74">
      <c r="A127" s="214" t="s">
        <v>4843</v>
      </c>
      <c r="B127" s="29" t="s">
        <v>4759</v>
      </c>
      <c r="H127" s="153"/>
      <c r="I127" s="128" t="e">
        <f ca="1">IF($H$110="-", 0, MIN(IF($H$110="S", I126, I$125) * I$19, I$63))</f>
        <v>#N/A</v>
      </c>
      <c r="J127" s="128" t="e">
        <f t="shared" ref="J127:BU127" ca="1" si="79">IF($H$110="-", 0, MIN(IF($H$110="S", J126, J$125) * J$19, J$63))</f>
        <v>#N/A</v>
      </c>
      <c r="K127" s="128" t="e">
        <f t="shared" ca="1" si="79"/>
        <v>#N/A</v>
      </c>
      <c r="L127" s="128" t="e">
        <f t="shared" ca="1" si="79"/>
        <v>#N/A</v>
      </c>
      <c r="M127" s="128" t="e">
        <f t="shared" ca="1" si="79"/>
        <v>#N/A</v>
      </c>
      <c r="N127" s="128" t="e">
        <f t="shared" ca="1" si="79"/>
        <v>#N/A</v>
      </c>
      <c r="O127" s="128" t="e">
        <f t="shared" ca="1" si="79"/>
        <v>#N/A</v>
      </c>
      <c r="P127" s="128" t="e">
        <f t="shared" ca="1" si="79"/>
        <v>#N/A</v>
      </c>
      <c r="Q127" s="128" t="e">
        <f t="shared" ca="1" si="79"/>
        <v>#N/A</v>
      </c>
      <c r="R127" s="128" t="e">
        <f t="shared" ca="1" si="79"/>
        <v>#N/A</v>
      </c>
      <c r="S127" s="128" t="e">
        <f t="shared" ca="1" si="79"/>
        <v>#N/A</v>
      </c>
      <c r="T127" s="128" t="e">
        <f t="shared" ca="1" si="79"/>
        <v>#N/A</v>
      </c>
      <c r="U127" s="128" t="e">
        <f t="shared" ca="1" si="79"/>
        <v>#N/A</v>
      </c>
      <c r="V127" s="128" t="e">
        <f t="shared" ca="1" si="79"/>
        <v>#N/A</v>
      </c>
      <c r="W127" s="128" t="e">
        <f t="shared" ca="1" si="79"/>
        <v>#N/A</v>
      </c>
      <c r="X127" s="128" t="e">
        <f t="shared" ca="1" si="79"/>
        <v>#N/A</v>
      </c>
      <c r="Y127" s="128" t="e">
        <f t="shared" ca="1" si="79"/>
        <v>#N/A</v>
      </c>
      <c r="Z127" s="128" t="e">
        <f t="shared" ca="1" si="79"/>
        <v>#N/A</v>
      </c>
      <c r="AA127" s="128" t="e">
        <f t="shared" ca="1" si="79"/>
        <v>#N/A</v>
      </c>
      <c r="AB127" s="128" t="e">
        <f t="shared" ca="1" si="79"/>
        <v>#N/A</v>
      </c>
      <c r="AC127" s="128" t="e">
        <f t="shared" ca="1" si="79"/>
        <v>#N/A</v>
      </c>
      <c r="AD127" s="128" t="e">
        <f t="shared" ca="1" si="79"/>
        <v>#N/A</v>
      </c>
      <c r="AE127" s="128" t="e">
        <f t="shared" ca="1" si="79"/>
        <v>#N/A</v>
      </c>
      <c r="AF127" s="128" t="e">
        <f t="shared" ca="1" si="79"/>
        <v>#N/A</v>
      </c>
      <c r="AG127" s="128" t="e">
        <f t="shared" ca="1" si="79"/>
        <v>#N/A</v>
      </c>
      <c r="AH127" s="128" t="e">
        <f t="shared" ca="1" si="79"/>
        <v>#N/A</v>
      </c>
      <c r="AI127" s="128" t="e">
        <f t="shared" ca="1" si="79"/>
        <v>#N/A</v>
      </c>
      <c r="AJ127" s="128" t="e">
        <f t="shared" ca="1" si="79"/>
        <v>#N/A</v>
      </c>
      <c r="AK127" s="128" t="e">
        <f t="shared" ca="1" si="79"/>
        <v>#N/A</v>
      </c>
      <c r="AL127" s="128" t="e">
        <f t="shared" ca="1" si="79"/>
        <v>#N/A</v>
      </c>
      <c r="AM127" s="128" t="e">
        <f t="shared" ca="1" si="79"/>
        <v>#N/A</v>
      </c>
      <c r="AN127" s="128" t="e">
        <f t="shared" ca="1" si="79"/>
        <v>#N/A</v>
      </c>
      <c r="AO127" s="128" t="e">
        <f t="shared" ca="1" si="79"/>
        <v>#N/A</v>
      </c>
      <c r="AP127" s="128" t="e">
        <f t="shared" ca="1" si="79"/>
        <v>#N/A</v>
      </c>
      <c r="AQ127" s="128" t="e">
        <f t="shared" ca="1" si="79"/>
        <v>#N/A</v>
      </c>
      <c r="AR127" s="128" t="e">
        <f t="shared" ca="1" si="79"/>
        <v>#N/A</v>
      </c>
      <c r="AS127" s="128" t="e">
        <f t="shared" ca="1" si="79"/>
        <v>#N/A</v>
      </c>
      <c r="AT127" s="128" t="e">
        <f t="shared" ca="1" si="79"/>
        <v>#N/A</v>
      </c>
      <c r="AU127" s="128" t="e">
        <f t="shared" ca="1" si="79"/>
        <v>#N/A</v>
      </c>
      <c r="AV127" s="128" t="e">
        <f t="shared" ca="1" si="79"/>
        <v>#N/A</v>
      </c>
      <c r="AW127" s="128" t="e">
        <f t="shared" ca="1" si="79"/>
        <v>#N/A</v>
      </c>
      <c r="AX127" s="128" t="e">
        <f t="shared" ca="1" si="79"/>
        <v>#N/A</v>
      </c>
      <c r="AY127" s="128" t="e">
        <f t="shared" ca="1" si="79"/>
        <v>#N/A</v>
      </c>
      <c r="AZ127" s="128" t="e">
        <f t="shared" ca="1" si="79"/>
        <v>#N/A</v>
      </c>
      <c r="BA127" s="128" t="e">
        <f t="shared" ca="1" si="79"/>
        <v>#N/A</v>
      </c>
      <c r="BB127" s="128" t="e">
        <f t="shared" ca="1" si="79"/>
        <v>#N/A</v>
      </c>
      <c r="BC127" s="128" t="e">
        <f t="shared" ca="1" si="79"/>
        <v>#N/A</v>
      </c>
      <c r="BD127" s="128" t="e">
        <f t="shared" ca="1" si="79"/>
        <v>#N/A</v>
      </c>
      <c r="BE127" s="128" t="e">
        <f t="shared" ca="1" si="79"/>
        <v>#N/A</v>
      </c>
      <c r="BF127" s="128" t="e">
        <f t="shared" ca="1" si="79"/>
        <v>#N/A</v>
      </c>
      <c r="BG127" s="128" t="e">
        <f t="shared" ca="1" si="79"/>
        <v>#N/A</v>
      </c>
      <c r="BH127" s="128" t="e">
        <f t="shared" ca="1" si="79"/>
        <v>#N/A</v>
      </c>
      <c r="BI127" s="128" t="e">
        <f t="shared" ca="1" si="79"/>
        <v>#N/A</v>
      </c>
      <c r="BJ127" s="128" t="e">
        <f t="shared" ca="1" si="79"/>
        <v>#N/A</v>
      </c>
      <c r="BK127" s="128" t="e">
        <f t="shared" ca="1" si="79"/>
        <v>#N/A</v>
      </c>
      <c r="BL127" s="128" t="e">
        <f t="shared" ca="1" si="79"/>
        <v>#N/A</v>
      </c>
      <c r="BM127" s="128" t="e">
        <f t="shared" ca="1" si="79"/>
        <v>#N/A</v>
      </c>
      <c r="BN127" s="128" t="e">
        <f t="shared" ca="1" si="79"/>
        <v>#N/A</v>
      </c>
      <c r="BO127" s="128" t="e">
        <f t="shared" ca="1" si="79"/>
        <v>#N/A</v>
      </c>
      <c r="BP127" s="128" t="e">
        <f t="shared" ca="1" si="79"/>
        <v>#N/A</v>
      </c>
      <c r="BQ127" s="128" t="e">
        <f t="shared" ca="1" si="79"/>
        <v>#N/A</v>
      </c>
      <c r="BR127" s="128" t="e">
        <f t="shared" ca="1" si="79"/>
        <v>#N/A</v>
      </c>
      <c r="BS127" s="128" t="e">
        <f t="shared" ca="1" si="79"/>
        <v>#N/A</v>
      </c>
      <c r="BT127" s="128" t="e">
        <f t="shared" ca="1" si="79"/>
        <v>#N/A</v>
      </c>
      <c r="BU127" s="128" t="e">
        <f t="shared" ca="1" si="79"/>
        <v>#N/A</v>
      </c>
      <c r="BV127" s="128" t="e">
        <f t="shared" ref="BV127" ca="1" si="80">IF($H$110="-", 0, MIN(IF($H$110="S", BV126, BV$125) * BV$19, BV$63))</f>
        <v>#N/A</v>
      </c>
    </row>
    <row r="128" spans="1:74">
      <c r="A128" s="214" t="s">
        <v>4992</v>
      </c>
      <c r="B128" s="29" t="s">
        <v>3</v>
      </c>
      <c r="H128" s="153"/>
      <c r="I128" s="125">
        <f t="shared" ref="I128:BT128" ca="1" si="81">IFERROR(I127/(IF($H$110="S", I126, I$125) * I$19), 0)</f>
        <v>0</v>
      </c>
      <c r="J128" s="125">
        <f t="shared" ca="1" si="81"/>
        <v>0</v>
      </c>
      <c r="K128" s="125">
        <f t="shared" ca="1" si="81"/>
        <v>0</v>
      </c>
      <c r="L128" s="125">
        <f t="shared" ca="1" si="81"/>
        <v>0</v>
      </c>
      <c r="M128" s="125">
        <f t="shared" ca="1" si="81"/>
        <v>0</v>
      </c>
      <c r="N128" s="125">
        <f t="shared" ca="1" si="81"/>
        <v>0</v>
      </c>
      <c r="O128" s="125">
        <f t="shared" ca="1" si="81"/>
        <v>0</v>
      </c>
      <c r="P128" s="125">
        <f t="shared" ca="1" si="81"/>
        <v>0</v>
      </c>
      <c r="Q128" s="125">
        <f t="shared" ca="1" si="81"/>
        <v>0</v>
      </c>
      <c r="R128" s="125">
        <f t="shared" ca="1" si="81"/>
        <v>0</v>
      </c>
      <c r="S128" s="125">
        <f t="shared" ca="1" si="81"/>
        <v>0</v>
      </c>
      <c r="T128" s="125">
        <f t="shared" ca="1" si="81"/>
        <v>0</v>
      </c>
      <c r="U128" s="125">
        <f t="shared" ca="1" si="81"/>
        <v>0</v>
      </c>
      <c r="V128" s="125">
        <f t="shared" ca="1" si="81"/>
        <v>0</v>
      </c>
      <c r="W128" s="125">
        <f t="shared" ca="1" si="81"/>
        <v>0</v>
      </c>
      <c r="X128" s="125">
        <f t="shared" ca="1" si="81"/>
        <v>0</v>
      </c>
      <c r="Y128" s="125">
        <f t="shared" ca="1" si="81"/>
        <v>0</v>
      </c>
      <c r="Z128" s="125">
        <f t="shared" ca="1" si="81"/>
        <v>0</v>
      </c>
      <c r="AA128" s="125">
        <f t="shared" ca="1" si="81"/>
        <v>0</v>
      </c>
      <c r="AB128" s="125">
        <f t="shared" ca="1" si="81"/>
        <v>0</v>
      </c>
      <c r="AC128" s="125">
        <f t="shared" ca="1" si="81"/>
        <v>0</v>
      </c>
      <c r="AD128" s="125">
        <f t="shared" ca="1" si="81"/>
        <v>0</v>
      </c>
      <c r="AE128" s="125">
        <f t="shared" ca="1" si="81"/>
        <v>0</v>
      </c>
      <c r="AF128" s="125">
        <f t="shared" ca="1" si="81"/>
        <v>0</v>
      </c>
      <c r="AG128" s="125">
        <f t="shared" ca="1" si="81"/>
        <v>0</v>
      </c>
      <c r="AH128" s="125">
        <f t="shared" ca="1" si="81"/>
        <v>0</v>
      </c>
      <c r="AI128" s="125">
        <f t="shared" ca="1" si="81"/>
        <v>0</v>
      </c>
      <c r="AJ128" s="125">
        <f t="shared" ca="1" si="81"/>
        <v>0</v>
      </c>
      <c r="AK128" s="125">
        <f t="shared" ca="1" si="81"/>
        <v>0</v>
      </c>
      <c r="AL128" s="125">
        <f t="shared" ca="1" si="81"/>
        <v>0</v>
      </c>
      <c r="AM128" s="125">
        <f t="shared" ca="1" si="81"/>
        <v>0</v>
      </c>
      <c r="AN128" s="125">
        <f t="shared" ca="1" si="81"/>
        <v>0</v>
      </c>
      <c r="AO128" s="125">
        <f t="shared" ca="1" si="81"/>
        <v>0</v>
      </c>
      <c r="AP128" s="125">
        <f t="shared" ca="1" si="81"/>
        <v>0</v>
      </c>
      <c r="AQ128" s="125">
        <f t="shared" ca="1" si="81"/>
        <v>0</v>
      </c>
      <c r="AR128" s="125">
        <f t="shared" ca="1" si="81"/>
        <v>0</v>
      </c>
      <c r="AS128" s="125">
        <f t="shared" ca="1" si="81"/>
        <v>0</v>
      </c>
      <c r="AT128" s="125">
        <f t="shared" ca="1" si="81"/>
        <v>0</v>
      </c>
      <c r="AU128" s="125">
        <f t="shared" ca="1" si="81"/>
        <v>0</v>
      </c>
      <c r="AV128" s="125">
        <f t="shared" ca="1" si="81"/>
        <v>0</v>
      </c>
      <c r="AW128" s="125">
        <f t="shared" ca="1" si="81"/>
        <v>0</v>
      </c>
      <c r="AX128" s="125">
        <f t="shared" ca="1" si="81"/>
        <v>0</v>
      </c>
      <c r="AY128" s="125">
        <f t="shared" ca="1" si="81"/>
        <v>0</v>
      </c>
      <c r="AZ128" s="125">
        <f t="shared" ca="1" si="81"/>
        <v>0</v>
      </c>
      <c r="BA128" s="125">
        <f t="shared" ca="1" si="81"/>
        <v>0</v>
      </c>
      <c r="BB128" s="125">
        <f t="shared" ca="1" si="81"/>
        <v>0</v>
      </c>
      <c r="BC128" s="125">
        <f t="shared" ca="1" si="81"/>
        <v>0</v>
      </c>
      <c r="BD128" s="125">
        <f t="shared" ca="1" si="81"/>
        <v>0</v>
      </c>
      <c r="BE128" s="125">
        <f t="shared" ca="1" si="81"/>
        <v>0</v>
      </c>
      <c r="BF128" s="125">
        <f t="shared" ca="1" si="81"/>
        <v>0</v>
      </c>
      <c r="BG128" s="125">
        <f t="shared" ca="1" si="81"/>
        <v>0</v>
      </c>
      <c r="BH128" s="125">
        <f t="shared" ca="1" si="81"/>
        <v>0</v>
      </c>
      <c r="BI128" s="125">
        <f t="shared" ca="1" si="81"/>
        <v>0</v>
      </c>
      <c r="BJ128" s="125">
        <f t="shared" ca="1" si="81"/>
        <v>0</v>
      </c>
      <c r="BK128" s="125">
        <f t="shared" ca="1" si="81"/>
        <v>0</v>
      </c>
      <c r="BL128" s="125">
        <f t="shared" ca="1" si="81"/>
        <v>0</v>
      </c>
      <c r="BM128" s="125">
        <f t="shared" ca="1" si="81"/>
        <v>0</v>
      </c>
      <c r="BN128" s="125">
        <f t="shared" ca="1" si="81"/>
        <v>0</v>
      </c>
      <c r="BO128" s="125">
        <f t="shared" ca="1" si="81"/>
        <v>0</v>
      </c>
      <c r="BP128" s="125">
        <f t="shared" ca="1" si="81"/>
        <v>0</v>
      </c>
      <c r="BQ128" s="125">
        <f t="shared" ca="1" si="81"/>
        <v>0</v>
      </c>
      <c r="BR128" s="125">
        <f t="shared" ca="1" si="81"/>
        <v>0</v>
      </c>
      <c r="BS128" s="125">
        <f t="shared" ca="1" si="81"/>
        <v>0</v>
      </c>
      <c r="BT128" s="125">
        <f t="shared" ca="1" si="81"/>
        <v>0</v>
      </c>
      <c r="BU128" s="125">
        <f t="shared" ref="BU128:BV128" ca="1" si="82">IFERROR(BU127/(IF($H$110="S", BU126, BU$125) * BU$19), 0)</f>
        <v>0</v>
      </c>
      <c r="BV128" s="125">
        <f t="shared" ca="1" si="82"/>
        <v>0</v>
      </c>
    </row>
    <row r="129" spans="1:74">
      <c r="A129" s="214" t="s">
        <v>4778</v>
      </c>
      <c r="B129" s="29" t="s">
        <v>3</v>
      </c>
      <c r="H129" s="196" t="s">
        <v>4766</v>
      </c>
    </row>
    <row r="130" spans="1:74">
      <c r="A130" s="214" t="s">
        <v>4775</v>
      </c>
      <c r="B130" s="29" t="s">
        <v>3</v>
      </c>
      <c r="H130" s="203" t="e">
        <f ca="1">IF(H110&lt;&gt;"-", 0.02, 0)</f>
        <v>#N/A</v>
      </c>
    </row>
    <row r="131" spans="1:74">
      <c r="A131" s="214" t="s">
        <v>4776</v>
      </c>
      <c r="B131" s="29" t="s">
        <v>2</v>
      </c>
      <c r="H131" s="204" t="e">
        <f ca="1">H130 * $H$111</f>
        <v>#N/A</v>
      </c>
    </row>
    <row r="132" spans="1:74">
      <c r="A132" s="214" t="s">
        <v>4800</v>
      </c>
      <c r="B132" s="29" t="s">
        <v>2</v>
      </c>
      <c r="H132" s="153"/>
      <c r="I132" s="126" t="e">
        <f ca="1">$H131 * IF($H$129="ON", I$128, IF(I128=0, 0, MAX(0.3, I$128)^3))</f>
        <v>#N/A</v>
      </c>
      <c r="J132" s="126" t="e">
        <f t="shared" ref="J132:AS132" ca="1" si="83">$H131 * IF($H$129="ON", J$128, IF(J128=0, 0, MAX(0.3, J$128)^3))</f>
        <v>#N/A</v>
      </c>
      <c r="K132" s="126" t="e">
        <f t="shared" ca="1" si="83"/>
        <v>#N/A</v>
      </c>
      <c r="L132" s="126" t="e">
        <f t="shared" ca="1" si="83"/>
        <v>#N/A</v>
      </c>
      <c r="M132" s="126" t="e">
        <f t="shared" ca="1" si="83"/>
        <v>#N/A</v>
      </c>
      <c r="N132" s="126" t="e">
        <f t="shared" ca="1" si="83"/>
        <v>#N/A</v>
      </c>
      <c r="O132" s="126" t="e">
        <f t="shared" ca="1" si="83"/>
        <v>#N/A</v>
      </c>
      <c r="P132" s="126" t="e">
        <f t="shared" ca="1" si="83"/>
        <v>#N/A</v>
      </c>
      <c r="Q132" s="126" t="e">
        <f t="shared" ca="1" si="83"/>
        <v>#N/A</v>
      </c>
      <c r="R132" s="126" t="e">
        <f t="shared" ca="1" si="83"/>
        <v>#N/A</v>
      </c>
      <c r="S132" s="126" t="e">
        <f t="shared" ca="1" si="83"/>
        <v>#N/A</v>
      </c>
      <c r="T132" s="126" t="e">
        <f t="shared" ca="1" si="83"/>
        <v>#N/A</v>
      </c>
      <c r="U132" s="126" t="e">
        <f t="shared" ca="1" si="83"/>
        <v>#N/A</v>
      </c>
      <c r="V132" s="126" t="e">
        <f t="shared" ca="1" si="83"/>
        <v>#N/A</v>
      </c>
      <c r="W132" s="126" t="e">
        <f t="shared" ca="1" si="83"/>
        <v>#N/A</v>
      </c>
      <c r="X132" s="126" t="e">
        <f t="shared" ca="1" si="83"/>
        <v>#N/A</v>
      </c>
      <c r="Y132" s="126" t="e">
        <f t="shared" ca="1" si="83"/>
        <v>#N/A</v>
      </c>
      <c r="Z132" s="126" t="e">
        <f t="shared" ca="1" si="83"/>
        <v>#N/A</v>
      </c>
      <c r="AA132" s="126" t="e">
        <f t="shared" ca="1" si="83"/>
        <v>#N/A</v>
      </c>
      <c r="AB132" s="126" t="e">
        <f t="shared" ca="1" si="83"/>
        <v>#N/A</v>
      </c>
      <c r="AC132" s="126" t="e">
        <f t="shared" ca="1" si="83"/>
        <v>#N/A</v>
      </c>
      <c r="AD132" s="126" t="e">
        <f t="shared" ca="1" si="83"/>
        <v>#N/A</v>
      </c>
      <c r="AE132" s="126" t="e">
        <f t="shared" ca="1" si="83"/>
        <v>#N/A</v>
      </c>
      <c r="AF132" s="126" t="e">
        <f t="shared" ca="1" si="83"/>
        <v>#N/A</v>
      </c>
      <c r="AG132" s="126" t="e">
        <f t="shared" ca="1" si="83"/>
        <v>#N/A</v>
      </c>
      <c r="AH132" s="126" t="e">
        <f t="shared" ca="1" si="83"/>
        <v>#N/A</v>
      </c>
      <c r="AI132" s="126" t="e">
        <f t="shared" ca="1" si="83"/>
        <v>#N/A</v>
      </c>
      <c r="AJ132" s="126" t="e">
        <f t="shared" ca="1" si="83"/>
        <v>#N/A</v>
      </c>
      <c r="AK132" s="126" t="e">
        <f t="shared" ca="1" si="83"/>
        <v>#N/A</v>
      </c>
      <c r="AL132" s="126" t="e">
        <f t="shared" ca="1" si="83"/>
        <v>#N/A</v>
      </c>
      <c r="AM132" s="126" t="e">
        <f t="shared" ca="1" si="83"/>
        <v>#N/A</v>
      </c>
      <c r="AN132" s="126" t="e">
        <f t="shared" ca="1" si="83"/>
        <v>#N/A</v>
      </c>
      <c r="AO132" s="126" t="e">
        <f t="shared" ca="1" si="83"/>
        <v>#N/A</v>
      </c>
      <c r="AP132" s="126" t="e">
        <f t="shared" ca="1" si="83"/>
        <v>#N/A</v>
      </c>
      <c r="AQ132" s="126" t="e">
        <f t="shared" ca="1" si="83"/>
        <v>#N/A</v>
      </c>
      <c r="AR132" s="126" t="e">
        <f t="shared" ca="1" si="83"/>
        <v>#N/A</v>
      </c>
      <c r="AS132" s="126" t="e">
        <f t="shared" ca="1" si="83"/>
        <v>#N/A</v>
      </c>
      <c r="AT132" s="126" t="e">
        <f ca="1">$H131 * IF($H$129="ON", AT$128, IF(AT128=0, 0, MAX(0.3, AT$128)^3))</f>
        <v>#N/A</v>
      </c>
      <c r="AU132" s="126" t="e">
        <f t="shared" ref="AU132:BV132" ca="1" si="84">$H131 * IF($H$129="ON", AU$128, IF(AU128=0, 0, MAX(0.3, AU$128)^3))</f>
        <v>#N/A</v>
      </c>
      <c r="AV132" s="126" t="e">
        <f t="shared" ca="1" si="84"/>
        <v>#N/A</v>
      </c>
      <c r="AW132" s="126" t="e">
        <f t="shared" ca="1" si="84"/>
        <v>#N/A</v>
      </c>
      <c r="AX132" s="126" t="e">
        <f t="shared" ca="1" si="84"/>
        <v>#N/A</v>
      </c>
      <c r="AY132" s="126" t="e">
        <f t="shared" ca="1" si="84"/>
        <v>#N/A</v>
      </c>
      <c r="AZ132" s="126" t="e">
        <f t="shared" ca="1" si="84"/>
        <v>#N/A</v>
      </c>
      <c r="BA132" s="126" t="e">
        <f t="shared" ca="1" si="84"/>
        <v>#N/A</v>
      </c>
      <c r="BB132" s="126" t="e">
        <f t="shared" ca="1" si="84"/>
        <v>#N/A</v>
      </c>
      <c r="BC132" s="126" t="e">
        <f t="shared" ca="1" si="84"/>
        <v>#N/A</v>
      </c>
      <c r="BD132" s="126" t="e">
        <f t="shared" ca="1" si="84"/>
        <v>#N/A</v>
      </c>
      <c r="BE132" s="126" t="e">
        <f t="shared" ca="1" si="84"/>
        <v>#N/A</v>
      </c>
      <c r="BF132" s="126" t="e">
        <f t="shared" ca="1" si="84"/>
        <v>#N/A</v>
      </c>
      <c r="BG132" s="126" t="e">
        <f t="shared" ca="1" si="84"/>
        <v>#N/A</v>
      </c>
      <c r="BH132" s="126" t="e">
        <f t="shared" ca="1" si="84"/>
        <v>#N/A</v>
      </c>
      <c r="BI132" s="126" t="e">
        <f t="shared" ca="1" si="84"/>
        <v>#N/A</v>
      </c>
      <c r="BJ132" s="126" t="e">
        <f t="shared" ca="1" si="84"/>
        <v>#N/A</v>
      </c>
      <c r="BK132" s="126" t="e">
        <f t="shared" ca="1" si="84"/>
        <v>#N/A</v>
      </c>
      <c r="BL132" s="126" t="e">
        <f t="shared" ca="1" si="84"/>
        <v>#N/A</v>
      </c>
      <c r="BM132" s="126" t="e">
        <f t="shared" ca="1" si="84"/>
        <v>#N/A</v>
      </c>
      <c r="BN132" s="126" t="e">
        <f t="shared" ca="1" si="84"/>
        <v>#N/A</v>
      </c>
      <c r="BO132" s="126" t="e">
        <f t="shared" ca="1" si="84"/>
        <v>#N/A</v>
      </c>
      <c r="BP132" s="126" t="e">
        <f t="shared" ca="1" si="84"/>
        <v>#N/A</v>
      </c>
      <c r="BQ132" s="126" t="e">
        <f t="shared" ca="1" si="84"/>
        <v>#N/A</v>
      </c>
      <c r="BR132" s="126" t="e">
        <f t="shared" ca="1" si="84"/>
        <v>#N/A</v>
      </c>
      <c r="BS132" s="126" t="e">
        <f t="shared" ca="1" si="84"/>
        <v>#N/A</v>
      </c>
      <c r="BT132" s="126" t="e">
        <f t="shared" ca="1" si="84"/>
        <v>#N/A</v>
      </c>
      <c r="BU132" s="126" t="e">
        <f t="shared" ca="1" si="84"/>
        <v>#N/A</v>
      </c>
      <c r="BV132" s="126" t="e">
        <f t="shared" ca="1" si="84"/>
        <v>#N/A</v>
      </c>
    </row>
    <row r="133" spans="1:74">
      <c r="A133" s="214" t="s">
        <v>4801</v>
      </c>
      <c r="B133" s="29" t="s">
        <v>4759</v>
      </c>
      <c r="H133" s="153"/>
      <c r="I133" s="128" t="e">
        <f t="shared" ref="I133:BT133" ca="1" si="85">I132 * I$19 * I$47</f>
        <v>#N/A</v>
      </c>
      <c r="J133" s="128" t="e">
        <f t="shared" ca="1" si="85"/>
        <v>#N/A</v>
      </c>
      <c r="K133" s="128" t="e">
        <f t="shared" ca="1" si="85"/>
        <v>#N/A</v>
      </c>
      <c r="L133" s="128" t="e">
        <f t="shared" ca="1" si="85"/>
        <v>#N/A</v>
      </c>
      <c r="M133" s="128" t="e">
        <f t="shared" ca="1" si="85"/>
        <v>#N/A</v>
      </c>
      <c r="N133" s="128" t="e">
        <f t="shared" ca="1" si="85"/>
        <v>#N/A</v>
      </c>
      <c r="O133" s="128" t="e">
        <f t="shared" ca="1" si="85"/>
        <v>#N/A</v>
      </c>
      <c r="P133" s="128" t="e">
        <f t="shared" ca="1" si="85"/>
        <v>#N/A</v>
      </c>
      <c r="Q133" s="128" t="e">
        <f t="shared" ca="1" si="85"/>
        <v>#N/A</v>
      </c>
      <c r="R133" s="128" t="e">
        <f t="shared" ca="1" si="85"/>
        <v>#N/A</v>
      </c>
      <c r="S133" s="128" t="e">
        <f t="shared" ca="1" si="85"/>
        <v>#N/A</v>
      </c>
      <c r="T133" s="128" t="e">
        <f t="shared" ca="1" si="85"/>
        <v>#N/A</v>
      </c>
      <c r="U133" s="128" t="e">
        <f t="shared" ca="1" si="85"/>
        <v>#N/A</v>
      </c>
      <c r="V133" s="128" t="e">
        <f t="shared" ca="1" si="85"/>
        <v>#N/A</v>
      </c>
      <c r="W133" s="128" t="e">
        <f t="shared" ca="1" si="85"/>
        <v>#N/A</v>
      </c>
      <c r="X133" s="128" t="e">
        <f t="shared" ca="1" si="85"/>
        <v>#N/A</v>
      </c>
      <c r="Y133" s="128" t="e">
        <f t="shared" ca="1" si="85"/>
        <v>#N/A</v>
      </c>
      <c r="Z133" s="128" t="e">
        <f t="shared" ca="1" si="85"/>
        <v>#N/A</v>
      </c>
      <c r="AA133" s="128" t="e">
        <f t="shared" ca="1" si="85"/>
        <v>#N/A</v>
      </c>
      <c r="AB133" s="128" t="e">
        <f t="shared" ca="1" si="85"/>
        <v>#N/A</v>
      </c>
      <c r="AC133" s="128" t="e">
        <f t="shared" ca="1" si="85"/>
        <v>#N/A</v>
      </c>
      <c r="AD133" s="128" t="e">
        <f t="shared" ca="1" si="85"/>
        <v>#N/A</v>
      </c>
      <c r="AE133" s="128" t="e">
        <f t="shared" ca="1" si="85"/>
        <v>#N/A</v>
      </c>
      <c r="AF133" s="128" t="e">
        <f t="shared" ca="1" si="85"/>
        <v>#N/A</v>
      </c>
      <c r="AG133" s="128" t="e">
        <f t="shared" ca="1" si="85"/>
        <v>#N/A</v>
      </c>
      <c r="AH133" s="128" t="e">
        <f t="shared" ca="1" si="85"/>
        <v>#N/A</v>
      </c>
      <c r="AI133" s="128" t="e">
        <f t="shared" ca="1" si="85"/>
        <v>#N/A</v>
      </c>
      <c r="AJ133" s="128" t="e">
        <f t="shared" ca="1" si="85"/>
        <v>#N/A</v>
      </c>
      <c r="AK133" s="128" t="e">
        <f t="shared" ca="1" si="85"/>
        <v>#N/A</v>
      </c>
      <c r="AL133" s="128" t="e">
        <f t="shared" ca="1" si="85"/>
        <v>#N/A</v>
      </c>
      <c r="AM133" s="128" t="e">
        <f t="shared" ca="1" si="85"/>
        <v>#N/A</v>
      </c>
      <c r="AN133" s="128" t="e">
        <f t="shared" ca="1" si="85"/>
        <v>#N/A</v>
      </c>
      <c r="AO133" s="128" t="e">
        <f t="shared" ca="1" si="85"/>
        <v>#N/A</v>
      </c>
      <c r="AP133" s="128" t="e">
        <f t="shared" ca="1" si="85"/>
        <v>#N/A</v>
      </c>
      <c r="AQ133" s="128" t="e">
        <f t="shared" ca="1" si="85"/>
        <v>#N/A</v>
      </c>
      <c r="AR133" s="128" t="e">
        <f t="shared" ca="1" si="85"/>
        <v>#N/A</v>
      </c>
      <c r="AS133" s="128" t="e">
        <f t="shared" ca="1" si="85"/>
        <v>#N/A</v>
      </c>
      <c r="AT133" s="128" t="e">
        <f t="shared" ca="1" si="85"/>
        <v>#N/A</v>
      </c>
      <c r="AU133" s="128" t="e">
        <f t="shared" ca="1" si="85"/>
        <v>#N/A</v>
      </c>
      <c r="AV133" s="128" t="e">
        <f t="shared" ca="1" si="85"/>
        <v>#N/A</v>
      </c>
      <c r="AW133" s="128" t="e">
        <f t="shared" ca="1" si="85"/>
        <v>#N/A</v>
      </c>
      <c r="AX133" s="128" t="e">
        <f t="shared" ca="1" si="85"/>
        <v>#N/A</v>
      </c>
      <c r="AY133" s="128" t="e">
        <f t="shared" ca="1" si="85"/>
        <v>#N/A</v>
      </c>
      <c r="AZ133" s="128" t="e">
        <f t="shared" ca="1" si="85"/>
        <v>#N/A</v>
      </c>
      <c r="BA133" s="128" t="e">
        <f t="shared" ca="1" si="85"/>
        <v>#N/A</v>
      </c>
      <c r="BB133" s="128" t="e">
        <f t="shared" ca="1" si="85"/>
        <v>#N/A</v>
      </c>
      <c r="BC133" s="128" t="e">
        <f t="shared" ca="1" si="85"/>
        <v>#N/A</v>
      </c>
      <c r="BD133" s="128" t="e">
        <f t="shared" ca="1" si="85"/>
        <v>#N/A</v>
      </c>
      <c r="BE133" s="128" t="e">
        <f t="shared" ca="1" si="85"/>
        <v>#N/A</v>
      </c>
      <c r="BF133" s="128" t="e">
        <f t="shared" ca="1" si="85"/>
        <v>#N/A</v>
      </c>
      <c r="BG133" s="128" t="e">
        <f t="shared" ca="1" si="85"/>
        <v>#N/A</v>
      </c>
      <c r="BH133" s="128" t="e">
        <f t="shared" ca="1" si="85"/>
        <v>#N/A</v>
      </c>
      <c r="BI133" s="128" t="e">
        <f t="shared" ca="1" si="85"/>
        <v>#N/A</v>
      </c>
      <c r="BJ133" s="128" t="e">
        <f t="shared" ca="1" si="85"/>
        <v>#N/A</v>
      </c>
      <c r="BK133" s="128" t="e">
        <f t="shared" ca="1" si="85"/>
        <v>#N/A</v>
      </c>
      <c r="BL133" s="128" t="e">
        <f t="shared" ca="1" si="85"/>
        <v>#N/A</v>
      </c>
      <c r="BM133" s="128" t="e">
        <f t="shared" ca="1" si="85"/>
        <v>#N/A</v>
      </c>
      <c r="BN133" s="128" t="e">
        <f t="shared" ca="1" si="85"/>
        <v>#N/A</v>
      </c>
      <c r="BO133" s="128" t="e">
        <f t="shared" ca="1" si="85"/>
        <v>#N/A</v>
      </c>
      <c r="BP133" s="128" t="e">
        <f t="shared" ca="1" si="85"/>
        <v>#N/A</v>
      </c>
      <c r="BQ133" s="128" t="e">
        <f t="shared" ca="1" si="85"/>
        <v>#N/A</v>
      </c>
      <c r="BR133" s="128" t="e">
        <f t="shared" ca="1" si="85"/>
        <v>#N/A</v>
      </c>
      <c r="BS133" s="128" t="e">
        <f t="shared" ca="1" si="85"/>
        <v>#N/A</v>
      </c>
      <c r="BT133" s="128" t="e">
        <f t="shared" ca="1" si="85"/>
        <v>#N/A</v>
      </c>
      <c r="BU133" s="128" t="e">
        <f t="shared" ref="BU133:BV133" ca="1" si="86">BU132 * BU$19 * BU$47</f>
        <v>#N/A</v>
      </c>
      <c r="BV133" s="128" t="e">
        <f t="shared" ca="1" si="86"/>
        <v>#N/A</v>
      </c>
    </row>
    <row r="134" spans="1:74">
      <c r="A134" s="214" t="s">
        <v>4777</v>
      </c>
      <c r="B134" s="29" t="s">
        <v>4609</v>
      </c>
      <c r="H134" s="199" t="e">
        <f ca="1">SUM(I133:BV133)/1000</f>
        <v>#N/A</v>
      </c>
    </row>
    <row r="136" spans="1:74">
      <c r="A136" s="156" t="s">
        <v>4757</v>
      </c>
    </row>
    <row r="137" spans="1:74">
      <c r="A137" s="214" t="s">
        <v>4792</v>
      </c>
      <c r="B137" s="29" t="s">
        <v>3</v>
      </c>
      <c r="H137" s="153"/>
      <c r="I137" s="122" t="e">
        <f t="shared" ref="I137:BT137" ca="1" si="87">$H$69* ((I$98+273.15)/(I$98-I$82)-1)</f>
        <v>#N/A</v>
      </c>
      <c r="J137" s="122" t="e">
        <f t="shared" ca="1" si="87"/>
        <v>#N/A</v>
      </c>
      <c r="K137" s="122" t="e">
        <f t="shared" ca="1" si="87"/>
        <v>#N/A</v>
      </c>
      <c r="L137" s="122" t="e">
        <f t="shared" ca="1" si="87"/>
        <v>#N/A</v>
      </c>
      <c r="M137" s="122" t="e">
        <f t="shared" ca="1" si="87"/>
        <v>#N/A</v>
      </c>
      <c r="N137" s="122" t="e">
        <f t="shared" ca="1" si="87"/>
        <v>#N/A</v>
      </c>
      <c r="O137" s="122" t="e">
        <f t="shared" ca="1" si="87"/>
        <v>#N/A</v>
      </c>
      <c r="P137" s="122" t="e">
        <f t="shared" ca="1" si="87"/>
        <v>#N/A</v>
      </c>
      <c r="Q137" s="122" t="e">
        <f t="shared" ca="1" si="87"/>
        <v>#N/A</v>
      </c>
      <c r="R137" s="122" t="e">
        <f t="shared" ca="1" si="87"/>
        <v>#N/A</v>
      </c>
      <c r="S137" s="122" t="e">
        <f t="shared" ca="1" si="87"/>
        <v>#N/A</v>
      </c>
      <c r="T137" s="122" t="e">
        <f t="shared" ca="1" si="87"/>
        <v>#N/A</v>
      </c>
      <c r="U137" s="122" t="e">
        <f t="shared" ca="1" si="87"/>
        <v>#N/A</v>
      </c>
      <c r="V137" s="122" t="e">
        <f t="shared" ca="1" si="87"/>
        <v>#N/A</v>
      </c>
      <c r="W137" s="122" t="e">
        <f t="shared" ca="1" si="87"/>
        <v>#N/A</v>
      </c>
      <c r="X137" s="122" t="e">
        <f t="shared" ca="1" si="87"/>
        <v>#N/A</v>
      </c>
      <c r="Y137" s="122" t="e">
        <f t="shared" ca="1" si="87"/>
        <v>#N/A</v>
      </c>
      <c r="Z137" s="122" t="e">
        <f t="shared" ca="1" si="87"/>
        <v>#N/A</v>
      </c>
      <c r="AA137" s="122" t="e">
        <f t="shared" ca="1" si="87"/>
        <v>#N/A</v>
      </c>
      <c r="AB137" s="122" t="e">
        <f t="shared" ca="1" si="87"/>
        <v>#N/A</v>
      </c>
      <c r="AC137" s="122" t="e">
        <f t="shared" ca="1" si="87"/>
        <v>#N/A</v>
      </c>
      <c r="AD137" s="122" t="e">
        <f t="shared" ca="1" si="87"/>
        <v>#N/A</v>
      </c>
      <c r="AE137" s="122" t="e">
        <f t="shared" ca="1" si="87"/>
        <v>#N/A</v>
      </c>
      <c r="AF137" s="122" t="e">
        <f t="shared" ca="1" si="87"/>
        <v>#N/A</v>
      </c>
      <c r="AG137" s="122" t="e">
        <f t="shared" ca="1" si="87"/>
        <v>#N/A</v>
      </c>
      <c r="AH137" s="122" t="e">
        <f t="shared" ca="1" si="87"/>
        <v>#N/A</v>
      </c>
      <c r="AI137" s="122" t="e">
        <f t="shared" ca="1" si="87"/>
        <v>#N/A</v>
      </c>
      <c r="AJ137" s="122" t="e">
        <f t="shared" ca="1" si="87"/>
        <v>#N/A</v>
      </c>
      <c r="AK137" s="122" t="e">
        <f t="shared" ca="1" si="87"/>
        <v>#N/A</v>
      </c>
      <c r="AL137" s="122" t="e">
        <f t="shared" ca="1" si="87"/>
        <v>#N/A</v>
      </c>
      <c r="AM137" s="122" t="e">
        <f t="shared" ca="1" si="87"/>
        <v>#N/A</v>
      </c>
      <c r="AN137" s="122" t="e">
        <f t="shared" ca="1" si="87"/>
        <v>#N/A</v>
      </c>
      <c r="AO137" s="122" t="e">
        <f t="shared" ca="1" si="87"/>
        <v>#N/A</v>
      </c>
      <c r="AP137" s="122" t="e">
        <f t="shared" ca="1" si="87"/>
        <v>#N/A</v>
      </c>
      <c r="AQ137" s="122" t="e">
        <f t="shared" ca="1" si="87"/>
        <v>#N/A</v>
      </c>
      <c r="AR137" s="122" t="e">
        <f t="shared" ca="1" si="87"/>
        <v>#N/A</v>
      </c>
      <c r="AS137" s="122" t="e">
        <f t="shared" ca="1" si="87"/>
        <v>#N/A</v>
      </c>
      <c r="AT137" s="122" t="e">
        <f t="shared" ca="1" si="87"/>
        <v>#N/A</v>
      </c>
      <c r="AU137" s="122" t="e">
        <f t="shared" ca="1" si="87"/>
        <v>#N/A</v>
      </c>
      <c r="AV137" s="122" t="e">
        <f t="shared" ca="1" si="87"/>
        <v>#N/A</v>
      </c>
      <c r="AW137" s="122" t="e">
        <f t="shared" ca="1" si="87"/>
        <v>#N/A</v>
      </c>
      <c r="AX137" s="122" t="e">
        <f t="shared" ca="1" si="87"/>
        <v>#N/A</v>
      </c>
      <c r="AY137" s="122" t="e">
        <f t="shared" ca="1" si="87"/>
        <v>#N/A</v>
      </c>
      <c r="AZ137" s="122" t="e">
        <f t="shared" ca="1" si="87"/>
        <v>#N/A</v>
      </c>
      <c r="BA137" s="122" t="e">
        <f t="shared" ca="1" si="87"/>
        <v>#N/A</v>
      </c>
      <c r="BB137" s="122" t="e">
        <f t="shared" ca="1" si="87"/>
        <v>#N/A</v>
      </c>
      <c r="BC137" s="122" t="e">
        <f t="shared" ca="1" si="87"/>
        <v>#N/A</v>
      </c>
      <c r="BD137" s="122" t="e">
        <f t="shared" ca="1" si="87"/>
        <v>#N/A</v>
      </c>
      <c r="BE137" s="122" t="e">
        <f t="shared" ca="1" si="87"/>
        <v>#N/A</v>
      </c>
      <c r="BF137" s="122" t="e">
        <f t="shared" ca="1" si="87"/>
        <v>#N/A</v>
      </c>
      <c r="BG137" s="122" t="e">
        <f t="shared" ca="1" si="87"/>
        <v>#N/A</v>
      </c>
      <c r="BH137" s="122" t="e">
        <f t="shared" ca="1" si="87"/>
        <v>#N/A</v>
      </c>
      <c r="BI137" s="122" t="e">
        <f t="shared" ca="1" si="87"/>
        <v>#N/A</v>
      </c>
      <c r="BJ137" s="122" t="e">
        <f t="shared" ca="1" si="87"/>
        <v>#N/A</v>
      </c>
      <c r="BK137" s="122" t="e">
        <f t="shared" ca="1" si="87"/>
        <v>#N/A</v>
      </c>
      <c r="BL137" s="122" t="e">
        <f t="shared" ca="1" si="87"/>
        <v>#N/A</v>
      </c>
      <c r="BM137" s="122" t="e">
        <f t="shared" ca="1" si="87"/>
        <v>#N/A</v>
      </c>
      <c r="BN137" s="122" t="e">
        <f t="shared" ca="1" si="87"/>
        <v>#N/A</v>
      </c>
      <c r="BO137" s="122" t="e">
        <f t="shared" ca="1" si="87"/>
        <v>#N/A</v>
      </c>
      <c r="BP137" s="122" t="e">
        <f t="shared" ca="1" si="87"/>
        <v>#N/A</v>
      </c>
      <c r="BQ137" s="122" t="e">
        <f t="shared" ca="1" si="87"/>
        <v>#N/A</v>
      </c>
      <c r="BR137" s="122" t="e">
        <f t="shared" ca="1" si="87"/>
        <v>#N/A</v>
      </c>
      <c r="BS137" s="122" t="e">
        <f t="shared" ca="1" si="87"/>
        <v>#N/A</v>
      </c>
      <c r="BT137" s="122" t="e">
        <f t="shared" ca="1" si="87"/>
        <v>#N/A</v>
      </c>
      <c r="BU137" s="122" t="e">
        <f t="shared" ref="BU137:BV137" ca="1" si="88">$H$69* ((BU$98+273.15)/(BU$98-BU$82)-1)</f>
        <v>#N/A</v>
      </c>
      <c r="BV137" s="122" t="e">
        <f t="shared" ca="1" si="88"/>
        <v>#N/A</v>
      </c>
    </row>
    <row r="138" spans="1:74">
      <c r="A138" s="214" t="s">
        <v>4791</v>
      </c>
      <c r="B138" s="29" t="s">
        <v>4759</v>
      </c>
      <c r="H138" s="153"/>
      <c r="I138" s="129" t="e">
        <f t="shared" ref="I138:BT138" ca="1" si="89">I$63 - I$127</f>
        <v>#N/A</v>
      </c>
      <c r="J138" s="129" t="e">
        <f t="shared" ca="1" si="89"/>
        <v>#N/A</v>
      </c>
      <c r="K138" s="129" t="e">
        <f t="shared" ca="1" si="89"/>
        <v>#N/A</v>
      </c>
      <c r="L138" s="129" t="e">
        <f t="shared" ca="1" si="89"/>
        <v>#N/A</v>
      </c>
      <c r="M138" s="129" t="e">
        <f t="shared" ca="1" si="89"/>
        <v>#N/A</v>
      </c>
      <c r="N138" s="129" t="e">
        <f t="shared" ca="1" si="89"/>
        <v>#N/A</v>
      </c>
      <c r="O138" s="129" t="e">
        <f t="shared" ca="1" si="89"/>
        <v>#N/A</v>
      </c>
      <c r="P138" s="129" t="e">
        <f t="shared" ca="1" si="89"/>
        <v>#N/A</v>
      </c>
      <c r="Q138" s="129" t="e">
        <f t="shared" ca="1" si="89"/>
        <v>#N/A</v>
      </c>
      <c r="R138" s="129" t="e">
        <f t="shared" ca="1" si="89"/>
        <v>#N/A</v>
      </c>
      <c r="S138" s="129" t="e">
        <f t="shared" ca="1" si="89"/>
        <v>#N/A</v>
      </c>
      <c r="T138" s="129" t="e">
        <f t="shared" ca="1" si="89"/>
        <v>#N/A</v>
      </c>
      <c r="U138" s="129" t="e">
        <f t="shared" ca="1" si="89"/>
        <v>#N/A</v>
      </c>
      <c r="V138" s="129" t="e">
        <f t="shared" ca="1" si="89"/>
        <v>#N/A</v>
      </c>
      <c r="W138" s="129" t="e">
        <f t="shared" ca="1" si="89"/>
        <v>#N/A</v>
      </c>
      <c r="X138" s="129" t="e">
        <f t="shared" ca="1" si="89"/>
        <v>#N/A</v>
      </c>
      <c r="Y138" s="129" t="e">
        <f t="shared" ca="1" si="89"/>
        <v>#N/A</v>
      </c>
      <c r="Z138" s="129" t="e">
        <f t="shared" ca="1" si="89"/>
        <v>#N/A</v>
      </c>
      <c r="AA138" s="129" t="e">
        <f t="shared" ca="1" si="89"/>
        <v>#N/A</v>
      </c>
      <c r="AB138" s="129" t="e">
        <f t="shared" ca="1" si="89"/>
        <v>#N/A</v>
      </c>
      <c r="AC138" s="129" t="e">
        <f t="shared" ca="1" si="89"/>
        <v>#N/A</v>
      </c>
      <c r="AD138" s="129" t="e">
        <f t="shared" ca="1" si="89"/>
        <v>#N/A</v>
      </c>
      <c r="AE138" s="129" t="e">
        <f t="shared" ca="1" si="89"/>
        <v>#N/A</v>
      </c>
      <c r="AF138" s="129" t="e">
        <f t="shared" ca="1" si="89"/>
        <v>#N/A</v>
      </c>
      <c r="AG138" s="129" t="e">
        <f t="shared" ca="1" si="89"/>
        <v>#N/A</v>
      </c>
      <c r="AH138" s="129" t="e">
        <f t="shared" ca="1" si="89"/>
        <v>#N/A</v>
      </c>
      <c r="AI138" s="129" t="e">
        <f t="shared" ca="1" si="89"/>
        <v>#N/A</v>
      </c>
      <c r="AJ138" s="129" t="e">
        <f t="shared" ca="1" si="89"/>
        <v>#N/A</v>
      </c>
      <c r="AK138" s="129" t="e">
        <f t="shared" ca="1" si="89"/>
        <v>#N/A</v>
      </c>
      <c r="AL138" s="129" t="e">
        <f t="shared" ca="1" si="89"/>
        <v>#N/A</v>
      </c>
      <c r="AM138" s="129" t="e">
        <f t="shared" ca="1" si="89"/>
        <v>#N/A</v>
      </c>
      <c r="AN138" s="129" t="e">
        <f t="shared" ca="1" si="89"/>
        <v>#N/A</v>
      </c>
      <c r="AO138" s="129" t="e">
        <f t="shared" ca="1" si="89"/>
        <v>#N/A</v>
      </c>
      <c r="AP138" s="129" t="e">
        <f t="shared" ca="1" si="89"/>
        <v>#N/A</v>
      </c>
      <c r="AQ138" s="129" t="e">
        <f t="shared" ca="1" si="89"/>
        <v>#N/A</v>
      </c>
      <c r="AR138" s="129" t="e">
        <f t="shared" ca="1" si="89"/>
        <v>#N/A</v>
      </c>
      <c r="AS138" s="129" t="e">
        <f t="shared" ca="1" si="89"/>
        <v>#N/A</v>
      </c>
      <c r="AT138" s="129" t="e">
        <f t="shared" ca="1" si="89"/>
        <v>#N/A</v>
      </c>
      <c r="AU138" s="129" t="e">
        <f t="shared" ca="1" si="89"/>
        <v>#N/A</v>
      </c>
      <c r="AV138" s="129" t="e">
        <f t="shared" ca="1" si="89"/>
        <v>#N/A</v>
      </c>
      <c r="AW138" s="129" t="e">
        <f t="shared" ca="1" si="89"/>
        <v>#N/A</v>
      </c>
      <c r="AX138" s="129" t="e">
        <f t="shared" ca="1" si="89"/>
        <v>#N/A</v>
      </c>
      <c r="AY138" s="129" t="e">
        <f t="shared" ca="1" si="89"/>
        <v>#N/A</v>
      </c>
      <c r="AZ138" s="129" t="e">
        <f t="shared" ca="1" si="89"/>
        <v>#N/A</v>
      </c>
      <c r="BA138" s="129" t="e">
        <f t="shared" ca="1" si="89"/>
        <v>#N/A</v>
      </c>
      <c r="BB138" s="129" t="e">
        <f t="shared" ca="1" si="89"/>
        <v>#N/A</v>
      </c>
      <c r="BC138" s="129" t="e">
        <f t="shared" ca="1" si="89"/>
        <v>#N/A</v>
      </c>
      <c r="BD138" s="129" t="e">
        <f t="shared" ca="1" si="89"/>
        <v>#N/A</v>
      </c>
      <c r="BE138" s="129" t="e">
        <f t="shared" ca="1" si="89"/>
        <v>#N/A</v>
      </c>
      <c r="BF138" s="129" t="e">
        <f t="shared" ca="1" si="89"/>
        <v>#N/A</v>
      </c>
      <c r="BG138" s="129" t="e">
        <f t="shared" ca="1" si="89"/>
        <v>#N/A</v>
      </c>
      <c r="BH138" s="129" t="e">
        <f t="shared" ca="1" si="89"/>
        <v>#N/A</v>
      </c>
      <c r="BI138" s="129" t="e">
        <f t="shared" ca="1" si="89"/>
        <v>#N/A</v>
      </c>
      <c r="BJ138" s="129" t="e">
        <f t="shared" ca="1" si="89"/>
        <v>#N/A</v>
      </c>
      <c r="BK138" s="129" t="e">
        <f t="shared" ca="1" si="89"/>
        <v>#N/A</v>
      </c>
      <c r="BL138" s="129" t="e">
        <f t="shared" ca="1" si="89"/>
        <v>#N/A</v>
      </c>
      <c r="BM138" s="129" t="e">
        <f t="shared" ca="1" si="89"/>
        <v>#N/A</v>
      </c>
      <c r="BN138" s="129" t="e">
        <f t="shared" ca="1" si="89"/>
        <v>#N/A</v>
      </c>
      <c r="BO138" s="129" t="e">
        <f t="shared" ca="1" si="89"/>
        <v>#N/A</v>
      </c>
      <c r="BP138" s="129" t="e">
        <f t="shared" ca="1" si="89"/>
        <v>#N/A</v>
      </c>
      <c r="BQ138" s="129" t="e">
        <f t="shared" ca="1" si="89"/>
        <v>#N/A</v>
      </c>
      <c r="BR138" s="129" t="e">
        <f t="shared" ca="1" si="89"/>
        <v>#N/A</v>
      </c>
      <c r="BS138" s="129" t="e">
        <f t="shared" ca="1" si="89"/>
        <v>#N/A</v>
      </c>
      <c r="BT138" s="129" t="e">
        <f t="shared" ca="1" si="89"/>
        <v>#N/A</v>
      </c>
      <c r="BU138" s="129" t="e">
        <f t="shared" ref="BU138:BV138" ca="1" si="90">BU$63 - BU$127</f>
        <v>#N/A</v>
      </c>
      <c r="BV138" s="129" t="e">
        <f t="shared" ca="1" si="90"/>
        <v>#N/A</v>
      </c>
    </row>
    <row r="139" spans="1:74">
      <c r="A139" s="214" t="s">
        <v>4797</v>
      </c>
      <c r="B139" s="29" t="s">
        <v>4759</v>
      </c>
      <c r="G139" s="220"/>
      <c r="H139" s="153"/>
      <c r="I139" s="129" t="e">
        <f ca="1">I138/I137</f>
        <v>#N/A</v>
      </c>
      <c r="J139" s="129" t="e">
        <f t="shared" ref="J139:BU139" ca="1" si="91">J138/J137</f>
        <v>#N/A</v>
      </c>
      <c r="K139" s="129" t="e">
        <f t="shared" ca="1" si="91"/>
        <v>#N/A</v>
      </c>
      <c r="L139" s="129" t="e">
        <f t="shared" ca="1" si="91"/>
        <v>#N/A</v>
      </c>
      <c r="M139" s="129" t="e">
        <f t="shared" ca="1" si="91"/>
        <v>#N/A</v>
      </c>
      <c r="N139" s="129" t="e">
        <f t="shared" ca="1" si="91"/>
        <v>#N/A</v>
      </c>
      <c r="O139" s="129" t="e">
        <f t="shared" ca="1" si="91"/>
        <v>#N/A</v>
      </c>
      <c r="P139" s="129" t="e">
        <f t="shared" ca="1" si="91"/>
        <v>#N/A</v>
      </c>
      <c r="Q139" s="129" t="e">
        <f t="shared" ca="1" si="91"/>
        <v>#N/A</v>
      </c>
      <c r="R139" s="129" t="e">
        <f t="shared" ca="1" si="91"/>
        <v>#N/A</v>
      </c>
      <c r="S139" s="129" t="e">
        <f t="shared" ca="1" si="91"/>
        <v>#N/A</v>
      </c>
      <c r="T139" s="129" t="e">
        <f t="shared" ca="1" si="91"/>
        <v>#N/A</v>
      </c>
      <c r="U139" s="129" t="e">
        <f t="shared" ca="1" si="91"/>
        <v>#N/A</v>
      </c>
      <c r="V139" s="129" t="e">
        <f t="shared" ca="1" si="91"/>
        <v>#N/A</v>
      </c>
      <c r="W139" s="129" t="e">
        <f t="shared" ca="1" si="91"/>
        <v>#N/A</v>
      </c>
      <c r="X139" s="129" t="e">
        <f t="shared" ca="1" si="91"/>
        <v>#N/A</v>
      </c>
      <c r="Y139" s="129" t="e">
        <f t="shared" ca="1" si="91"/>
        <v>#N/A</v>
      </c>
      <c r="Z139" s="129" t="e">
        <f t="shared" ca="1" si="91"/>
        <v>#N/A</v>
      </c>
      <c r="AA139" s="129" t="e">
        <f t="shared" ca="1" si="91"/>
        <v>#N/A</v>
      </c>
      <c r="AB139" s="129" t="e">
        <f t="shared" ca="1" si="91"/>
        <v>#N/A</v>
      </c>
      <c r="AC139" s="129" t="e">
        <f t="shared" ca="1" si="91"/>
        <v>#N/A</v>
      </c>
      <c r="AD139" s="129" t="e">
        <f t="shared" ca="1" si="91"/>
        <v>#N/A</v>
      </c>
      <c r="AE139" s="129" t="e">
        <f t="shared" ca="1" si="91"/>
        <v>#N/A</v>
      </c>
      <c r="AF139" s="129" t="e">
        <f t="shared" ca="1" si="91"/>
        <v>#N/A</v>
      </c>
      <c r="AG139" s="129" t="e">
        <f t="shared" ca="1" si="91"/>
        <v>#N/A</v>
      </c>
      <c r="AH139" s="129" t="e">
        <f t="shared" ca="1" si="91"/>
        <v>#N/A</v>
      </c>
      <c r="AI139" s="129" t="e">
        <f t="shared" ca="1" si="91"/>
        <v>#N/A</v>
      </c>
      <c r="AJ139" s="129" t="e">
        <f t="shared" ca="1" si="91"/>
        <v>#N/A</v>
      </c>
      <c r="AK139" s="129" t="e">
        <f t="shared" ca="1" si="91"/>
        <v>#N/A</v>
      </c>
      <c r="AL139" s="129" t="e">
        <f t="shared" ca="1" si="91"/>
        <v>#N/A</v>
      </c>
      <c r="AM139" s="129" t="e">
        <f t="shared" ca="1" si="91"/>
        <v>#N/A</v>
      </c>
      <c r="AN139" s="129" t="e">
        <f t="shared" ca="1" si="91"/>
        <v>#N/A</v>
      </c>
      <c r="AO139" s="129" t="e">
        <f t="shared" ca="1" si="91"/>
        <v>#N/A</v>
      </c>
      <c r="AP139" s="129" t="e">
        <f t="shared" ca="1" si="91"/>
        <v>#N/A</v>
      </c>
      <c r="AQ139" s="129" t="e">
        <f t="shared" ca="1" si="91"/>
        <v>#N/A</v>
      </c>
      <c r="AR139" s="129" t="e">
        <f t="shared" ca="1" si="91"/>
        <v>#N/A</v>
      </c>
      <c r="AS139" s="129" t="e">
        <f t="shared" ca="1" si="91"/>
        <v>#N/A</v>
      </c>
      <c r="AT139" s="129" t="e">
        <f t="shared" ca="1" si="91"/>
        <v>#N/A</v>
      </c>
      <c r="AU139" s="129" t="e">
        <f t="shared" ca="1" si="91"/>
        <v>#N/A</v>
      </c>
      <c r="AV139" s="129" t="e">
        <f t="shared" ca="1" si="91"/>
        <v>#N/A</v>
      </c>
      <c r="AW139" s="129" t="e">
        <f t="shared" ca="1" si="91"/>
        <v>#N/A</v>
      </c>
      <c r="AX139" s="129" t="e">
        <f t="shared" ca="1" si="91"/>
        <v>#N/A</v>
      </c>
      <c r="AY139" s="129" t="e">
        <f t="shared" ca="1" si="91"/>
        <v>#N/A</v>
      </c>
      <c r="AZ139" s="129" t="e">
        <f t="shared" ca="1" si="91"/>
        <v>#N/A</v>
      </c>
      <c r="BA139" s="129" t="e">
        <f t="shared" ca="1" si="91"/>
        <v>#N/A</v>
      </c>
      <c r="BB139" s="129" t="e">
        <f t="shared" ca="1" si="91"/>
        <v>#N/A</v>
      </c>
      <c r="BC139" s="129" t="e">
        <f t="shared" ca="1" si="91"/>
        <v>#N/A</v>
      </c>
      <c r="BD139" s="129" t="e">
        <f t="shared" ca="1" si="91"/>
        <v>#N/A</v>
      </c>
      <c r="BE139" s="129" t="e">
        <f t="shared" ca="1" si="91"/>
        <v>#N/A</v>
      </c>
      <c r="BF139" s="129" t="e">
        <f t="shared" ca="1" si="91"/>
        <v>#N/A</v>
      </c>
      <c r="BG139" s="129" t="e">
        <f t="shared" ca="1" si="91"/>
        <v>#N/A</v>
      </c>
      <c r="BH139" s="129" t="e">
        <f t="shared" ca="1" si="91"/>
        <v>#N/A</v>
      </c>
      <c r="BI139" s="129" t="e">
        <f t="shared" ca="1" si="91"/>
        <v>#N/A</v>
      </c>
      <c r="BJ139" s="129" t="e">
        <f t="shared" ca="1" si="91"/>
        <v>#N/A</v>
      </c>
      <c r="BK139" s="129" t="e">
        <f t="shared" ca="1" si="91"/>
        <v>#N/A</v>
      </c>
      <c r="BL139" s="129" t="e">
        <f t="shared" ca="1" si="91"/>
        <v>#N/A</v>
      </c>
      <c r="BM139" s="129" t="e">
        <f t="shared" ca="1" si="91"/>
        <v>#N/A</v>
      </c>
      <c r="BN139" s="129" t="e">
        <f t="shared" ca="1" si="91"/>
        <v>#N/A</v>
      </c>
      <c r="BO139" s="129" t="e">
        <f t="shared" ca="1" si="91"/>
        <v>#N/A</v>
      </c>
      <c r="BP139" s="129" t="e">
        <f t="shared" ca="1" si="91"/>
        <v>#N/A</v>
      </c>
      <c r="BQ139" s="129" t="e">
        <f t="shared" ca="1" si="91"/>
        <v>#N/A</v>
      </c>
      <c r="BR139" s="129" t="e">
        <f t="shared" ca="1" si="91"/>
        <v>#N/A</v>
      </c>
      <c r="BS139" s="129" t="e">
        <f t="shared" ca="1" si="91"/>
        <v>#N/A</v>
      </c>
      <c r="BT139" s="129" t="e">
        <f t="shared" ca="1" si="91"/>
        <v>#N/A</v>
      </c>
      <c r="BU139" s="129" t="e">
        <f t="shared" ca="1" si="91"/>
        <v>#N/A</v>
      </c>
      <c r="BV139" s="129" t="e">
        <f t="shared" ref="BV139" ca="1" si="92">BV138/BV137</f>
        <v>#N/A</v>
      </c>
    </row>
    <row r="140" spans="1:74">
      <c r="A140" s="214" t="s">
        <v>4780</v>
      </c>
      <c r="B140" s="29" t="s">
        <v>4609</v>
      </c>
      <c r="H140" s="202" t="e">
        <f ca="1">SUM(I139:BV139)/1000</f>
        <v>#N/A</v>
      </c>
    </row>
    <row r="142" spans="1:74">
      <c r="H142" s="85" t="s">
        <v>4826</v>
      </c>
      <c r="I142" s="85" t="s">
        <v>4845</v>
      </c>
      <c r="J142" s="85" t="s">
        <v>4825</v>
      </c>
    </row>
    <row r="143" spans="1:74">
      <c r="A143" s="214" t="s">
        <v>4758</v>
      </c>
      <c r="B143" s="29" t="s">
        <v>4609</v>
      </c>
      <c r="H143" s="210" t="e">
        <f ca="1">SUM(I63:BV63)/1000</f>
        <v>#N/A</v>
      </c>
      <c r="I143" s="128" t="e">
        <f ca="1">SUM(I138:BV138)/1000</f>
        <v>#N/A</v>
      </c>
      <c r="J143" s="128" t="e">
        <f ca="1">SUM(I127:BV127)/1000</f>
        <v>#N/A</v>
      </c>
    </row>
    <row r="144" spans="1:74">
      <c r="A144" s="214" t="s">
        <v>4760</v>
      </c>
      <c r="B144" s="29" t="s">
        <v>4609</v>
      </c>
      <c r="H144" s="211">
        <f ca="1">IFERROR(I144+J144, 0)</f>
        <v>0</v>
      </c>
      <c r="I144" s="212" t="e">
        <f ca="1">H140+H107+H91+H60</f>
        <v>#N/A</v>
      </c>
      <c r="J144" s="212" t="e">
        <f ca="1">H134</f>
        <v>#N/A</v>
      </c>
    </row>
    <row r="145" spans="1:10">
      <c r="A145" s="214" t="s">
        <v>4542</v>
      </c>
      <c r="B145" s="29" t="s">
        <v>3</v>
      </c>
      <c r="H145" s="199">
        <f ca="1">IFERROR(H143/H144, 0)</f>
        <v>0</v>
      </c>
      <c r="I145" s="124" t="str">
        <f ca="1">IFERROR(I143/I144, "-")</f>
        <v>-</v>
      </c>
      <c r="J145" s="124" t="str">
        <f ca="1">IFERROR(J143/J144, "-")</f>
        <v>-</v>
      </c>
    </row>
    <row r="146" spans="1:10">
      <c r="A146" s="214" t="s">
        <v>4774</v>
      </c>
      <c r="B146" s="29" t="s">
        <v>4773</v>
      </c>
      <c r="H146" s="209" t="e" cm="1">
        <f t="array" ref="H146">SUMPRODUCT($I$19:$BV$19, I47:BV47, --(I63:BV63&gt;0))</f>
        <v>#N/A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7A46-361B-425D-BD54-60D67A56D423}">
  <dimension ref="A1:U114"/>
  <sheetViews>
    <sheetView zoomScaleNormal="100" workbookViewId="0">
      <selection activeCell="C6" sqref="C6:F6"/>
    </sheetView>
  </sheetViews>
  <sheetFormatPr defaultColWidth="0" defaultRowHeight="15" customHeight="1" zeroHeight="1"/>
  <cols>
    <col min="1" max="1" width="5.6640625" style="44" customWidth="1"/>
    <col min="2" max="2" width="37.6640625" style="5" customWidth="1"/>
    <col min="3" max="6" width="13.33203125" style="39" customWidth="1"/>
    <col min="7" max="7" width="5.6640625" style="39" customWidth="1"/>
    <col min="8" max="8" width="14.109375" style="93" hidden="1" customWidth="1"/>
    <col min="9" max="13" width="14.109375" style="38" hidden="1" customWidth="1"/>
    <col min="14" max="21" width="14.109375" style="47" hidden="1" customWidth="1"/>
    <col min="22" max="16384" width="14.109375" style="39" hidden="1"/>
  </cols>
  <sheetData>
    <row r="1" spans="1:21" s="5" customFormat="1" ht="24.9" customHeight="1">
      <c r="A1" s="33"/>
      <c r="B1" s="3"/>
      <c r="C1" s="3"/>
      <c r="D1" s="3"/>
      <c r="E1" s="3"/>
      <c r="F1" s="244" t="s">
        <v>4847</v>
      </c>
      <c r="G1" s="244" t="s">
        <v>5087</v>
      </c>
      <c r="H1" s="234" t="s">
        <v>10</v>
      </c>
      <c r="I1" s="42" t="s">
        <v>4701</v>
      </c>
      <c r="J1" s="102" t="s">
        <v>4602</v>
      </c>
      <c r="K1" s="102" t="s">
        <v>4908</v>
      </c>
      <c r="L1" s="102" t="s">
        <v>5088</v>
      </c>
      <c r="M1" s="102"/>
      <c r="N1" s="45"/>
      <c r="O1" s="45"/>
      <c r="P1" s="45"/>
      <c r="Q1" s="45"/>
      <c r="R1" s="45"/>
      <c r="S1" s="45"/>
      <c r="T1" s="45"/>
      <c r="U1" s="45"/>
    </row>
    <row r="2" spans="1:21" s="5" customFormat="1" ht="24.9" customHeight="1">
      <c r="A2" s="33"/>
      <c r="B2" s="3"/>
      <c r="C2" s="3"/>
      <c r="D2" s="3"/>
      <c r="E2" s="3"/>
      <c r="F2" s="3"/>
      <c r="G2" s="3"/>
      <c r="H2" s="234">
        <f>A!$J$2</f>
        <v>1</v>
      </c>
      <c r="I2" s="4"/>
      <c r="J2" s="4"/>
      <c r="K2" s="4"/>
      <c r="L2" s="4"/>
      <c r="M2" s="4"/>
      <c r="N2" s="45"/>
      <c r="O2" s="45"/>
      <c r="P2" s="45"/>
      <c r="Q2" s="45"/>
      <c r="R2" s="45"/>
      <c r="S2" s="45"/>
      <c r="T2" s="45"/>
      <c r="U2" s="45"/>
    </row>
    <row r="3" spans="1:21" s="5" customFormat="1" ht="24.9" customHeight="1" thickBot="1">
      <c r="A3" s="33"/>
      <c r="B3" s="61" t="str" cm="1">
        <f t="array" ref="B3">INDEX(Trad, H3, $H$2)&amp;": "&amp;C7</f>
        <v xml:space="preserve">Kältemaschine: </v>
      </c>
      <c r="C3" s="15"/>
      <c r="D3" s="15"/>
      <c r="E3" s="15"/>
      <c r="F3" s="15"/>
      <c r="G3" s="3"/>
      <c r="H3" s="91">
        <v>70</v>
      </c>
      <c r="I3" s="4"/>
      <c r="J3" s="4"/>
      <c r="K3" s="4"/>
      <c r="L3" s="35"/>
      <c r="M3" s="35"/>
      <c r="N3" s="46"/>
      <c r="O3" s="46"/>
      <c r="P3" s="46"/>
      <c r="Q3" s="46"/>
      <c r="R3" s="46"/>
      <c r="S3" s="46"/>
      <c r="T3" s="46"/>
      <c r="U3" s="46"/>
    </row>
    <row r="4" spans="1:21" s="5" customFormat="1" ht="24.9" customHeight="1">
      <c r="A4" s="33"/>
      <c r="B4" s="313"/>
      <c r="C4" s="313"/>
      <c r="D4" s="313"/>
      <c r="E4" s="313"/>
      <c r="F4" s="313"/>
      <c r="G4" s="3"/>
      <c r="H4" s="92"/>
      <c r="I4" s="4"/>
      <c r="J4" s="4"/>
      <c r="K4" s="4"/>
      <c r="L4" s="35"/>
      <c r="M4" s="35"/>
      <c r="N4" s="45"/>
      <c r="O4" s="45"/>
      <c r="P4" s="45"/>
      <c r="Q4" s="45"/>
      <c r="R4" s="45"/>
      <c r="S4" s="45"/>
      <c r="T4" s="45"/>
      <c r="U4" s="45"/>
    </row>
    <row r="5" spans="1:21" s="5" customFormat="1" ht="24.9" customHeight="1">
      <c r="A5" s="33"/>
      <c r="B5" s="9" t="str" cm="1">
        <f t="array" ref="B5">INDEX(Trad, H5, $H$2)</f>
        <v>Allgemeine Angaben</v>
      </c>
      <c r="C5" s="3"/>
      <c r="D5" s="3"/>
      <c r="E5" s="3"/>
      <c r="F5" s="3"/>
      <c r="G5" s="3"/>
      <c r="H5" s="91">
        <v>71</v>
      </c>
      <c r="I5" s="4"/>
      <c r="J5" s="4"/>
      <c r="K5" s="4"/>
      <c r="L5" s="35"/>
      <c r="M5" s="35"/>
      <c r="N5" s="45"/>
      <c r="O5" s="45"/>
      <c r="P5" s="45"/>
      <c r="Q5" s="45"/>
      <c r="R5" s="45"/>
      <c r="S5" s="45"/>
      <c r="T5" s="45"/>
      <c r="U5" s="45"/>
    </row>
    <row r="6" spans="1:21" ht="15" customHeight="1">
      <c r="A6" s="36"/>
      <c r="B6" s="148" t="str" cm="1">
        <f t="array" ref="B6">INDEX(Trad, H6, $H$2)</f>
        <v>Zustand</v>
      </c>
      <c r="C6" s="308"/>
      <c r="D6" s="308"/>
      <c r="E6" s="308"/>
      <c r="F6" s="309"/>
      <c r="G6" s="37"/>
      <c r="H6" s="93">
        <v>97</v>
      </c>
      <c r="I6" s="104" t="s">
        <v>4608</v>
      </c>
      <c r="J6" s="34">
        <f ca="1">IFERROR(MATCH(C6, INDIRECT(I6), 0), 0)</f>
        <v>0</v>
      </c>
      <c r="K6" s="95"/>
      <c r="L6" s="41"/>
      <c r="N6" s="45"/>
      <c r="O6" s="45"/>
      <c r="P6" s="45"/>
      <c r="Q6" s="45"/>
      <c r="R6" s="45"/>
      <c r="S6" s="45"/>
      <c r="T6" s="45"/>
      <c r="U6" s="45"/>
    </row>
    <row r="7" spans="1:21" ht="15" customHeight="1">
      <c r="A7" s="36"/>
      <c r="B7" s="148" t="str" cm="1">
        <f t="array" ref="B7">INDEX(Trad, H7, $H$2)</f>
        <v>Name (Marke, Modell)</v>
      </c>
      <c r="C7" s="314"/>
      <c r="D7" s="314"/>
      <c r="E7" s="314"/>
      <c r="F7" s="315"/>
      <c r="G7" s="37"/>
      <c r="H7" s="93">
        <v>72</v>
      </c>
      <c r="I7" s="105" t="s">
        <v>3</v>
      </c>
      <c r="J7" s="38" t="s">
        <v>3</v>
      </c>
      <c r="K7" s="43"/>
      <c r="L7" s="80"/>
      <c r="M7" s="80"/>
      <c r="N7" s="45"/>
      <c r="O7" s="45"/>
      <c r="P7" s="45"/>
      <c r="Q7" s="45"/>
      <c r="U7" s="45"/>
    </row>
    <row r="8" spans="1:21" ht="15" customHeight="1">
      <c r="A8" s="36"/>
      <c r="B8" s="148" t="str" cm="1">
        <f t="array" ref="B8">INDEX(Trad, H8, $H$2)</f>
        <v>Nennkälteleistung (kW)</v>
      </c>
      <c r="C8" s="316"/>
      <c r="D8" s="316"/>
      <c r="E8" s="316"/>
      <c r="F8" s="317"/>
      <c r="G8" s="37"/>
      <c r="H8" s="93">
        <v>74</v>
      </c>
      <c r="I8" s="107" t="s">
        <v>3</v>
      </c>
      <c r="J8" s="41" t="s">
        <v>3</v>
      </c>
      <c r="K8" s="103"/>
      <c r="L8" s="41"/>
      <c r="M8" s="41"/>
      <c r="N8" s="150" t="s">
        <v>4764</v>
      </c>
      <c r="O8" s="151">
        <f>C8</f>
        <v>0</v>
      </c>
      <c r="P8" s="45"/>
      <c r="Q8" s="45"/>
      <c r="U8" s="45"/>
    </row>
    <row r="9" spans="1:21" ht="15" customHeight="1">
      <c r="A9" s="36"/>
      <c r="B9" s="148" t="str" cm="1">
        <f t="array" ref="B9">INDEX(Trad, H9, $H$2)</f>
        <v>Baujahr</v>
      </c>
      <c r="C9" s="308"/>
      <c r="D9" s="308"/>
      <c r="E9" s="308"/>
      <c r="F9" s="309"/>
      <c r="G9" s="37"/>
      <c r="H9" s="93">
        <v>75</v>
      </c>
      <c r="I9" s="107" t="s">
        <v>3</v>
      </c>
      <c r="J9" s="41" t="s">
        <v>3</v>
      </c>
      <c r="K9" s="43"/>
      <c r="N9" s="150" t="s">
        <v>4809</v>
      </c>
      <c r="O9" s="149">
        <f>C9</f>
        <v>0</v>
      </c>
    </row>
    <row r="10" spans="1:21" ht="15" customHeight="1">
      <c r="A10" s="36"/>
      <c r="B10" s="189" t="s">
        <v>4635</v>
      </c>
      <c r="C10" s="308"/>
      <c r="D10" s="308"/>
      <c r="E10" s="308"/>
      <c r="F10" s="309"/>
      <c r="G10" s="37"/>
      <c r="H10" s="93" t="s">
        <v>3</v>
      </c>
      <c r="I10" s="106" t="s">
        <v>4884</v>
      </c>
      <c r="J10" s="34">
        <f ca="1">IFERROR(MATCH(C10, INDEX(INDIRECT(I10),,1), 0), 0)</f>
        <v>0</v>
      </c>
      <c r="K10" s="95"/>
      <c r="L10" s="41"/>
      <c r="M10" s="41"/>
      <c r="N10" s="150" t="s">
        <v>4756</v>
      </c>
      <c r="O10" s="149" t="e" cm="1">
        <f t="array" aca="1" ref="O10" ca="1">IF(J10&gt;0, INDEX(INDIRECT(I10), J10, 5), NA())</f>
        <v>#N/A</v>
      </c>
    </row>
    <row r="11" spans="1:21" ht="30" customHeight="1">
      <c r="A11" s="36"/>
      <c r="B11" s="100" t="str" cm="1">
        <f t="array" ref="B11">INDEX(Trad, H11, $H$2)</f>
        <v>Kompression und Expansion</v>
      </c>
      <c r="C11" s="163" t="str" cm="1">
        <f t="array" ref="C11">INDEX(Trad, I11, $H$2)</f>
        <v>Standardwert</v>
      </c>
      <c r="D11" s="36"/>
      <c r="E11" s="36"/>
      <c r="F11" s="36"/>
      <c r="G11" s="37"/>
      <c r="H11" s="93">
        <v>98</v>
      </c>
      <c r="I11" s="93">
        <v>105</v>
      </c>
      <c r="J11" s="93"/>
      <c r="K11" s="93"/>
      <c r="L11" s="93"/>
      <c r="M11" s="93"/>
    </row>
    <row r="12" spans="1:21" ht="15" customHeight="1">
      <c r="A12" s="36"/>
      <c r="B12" s="148" t="str" cm="1">
        <f t="array" ref="B12">INDEX(Trad, H12, $H$2)</f>
        <v>Expansionsventil, Standard oder Eingabe</v>
      </c>
      <c r="C12" s="310" t="str" cm="1">
        <f t="array" aca="1" ref="C12" ca="1">IF(K12&gt;0, INDEX(INDIRECT(I12), K12,1), "")</f>
        <v/>
      </c>
      <c r="D12" s="311"/>
      <c r="E12" s="309"/>
      <c r="F12" s="312"/>
      <c r="G12" s="37"/>
      <c r="H12" s="93">
        <v>82</v>
      </c>
      <c r="I12" s="56" t="s">
        <v>4597</v>
      </c>
      <c r="J12" s="34" t="e">
        <f ca="1">MATCH(IF(ISBLANK(E12), C12, E12), INDEX(INDIRECT(I12),,1), 0)</f>
        <v>#N/A</v>
      </c>
      <c r="K12" s="34">
        <f>IF($O$9&gt;0, IF($O$9="&lt; 1995", 1, 2), 0)</f>
        <v>0</v>
      </c>
      <c r="L12" s="41"/>
      <c r="M12" s="41"/>
      <c r="O12" s="149" t="e" cm="1">
        <f t="array" aca="1" ref="O12" ca="1">INDEX(INDIRECT(I12), J12, 5)</f>
        <v>#N/A</v>
      </c>
    </row>
    <row r="13" spans="1:21" ht="15" customHeight="1">
      <c r="A13" s="36"/>
      <c r="B13" s="148" t="str" cm="1">
        <f t="array" ref="B13">INDEX(Trad, H13, $H$2)</f>
        <v>Verdichter, Standard oder Eingabe</v>
      </c>
      <c r="C13" s="310" t="str" cm="1">
        <f t="array" aca="1" ref="C13" ca="1">IF(K13&gt;0, INDEX(INDIRECT(I13), K13,1), "")</f>
        <v/>
      </c>
      <c r="D13" s="311"/>
      <c r="E13" s="309"/>
      <c r="F13" s="312"/>
      <c r="G13" s="37"/>
      <c r="H13" s="93">
        <v>83</v>
      </c>
      <c r="I13" s="56" t="s">
        <v>4600</v>
      </c>
      <c r="J13" s="34" t="e">
        <f ca="1">MATCH(IF(ISBLANK(E13), C13, E13), INDEX(INDIRECT(I13),,1), 0)</f>
        <v>#N/A</v>
      </c>
      <c r="K13" s="34">
        <f>IF($O$9&gt;0, 3, 0)</f>
        <v>0</v>
      </c>
      <c r="L13" s="41"/>
      <c r="M13" s="41"/>
      <c r="O13" s="149" t="e" cm="1">
        <f t="array" aca="1" ref="O13" ca="1">INDEX(INDIRECT(I13), J13, 5)</f>
        <v>#N/A</v>
      </c>
    </row>
    <row r="14" spans="1:21" ht="30" customHeight="1">
      <c r="A14" s="36"/>
      <c r="B14" s="100" t="str" cm="1">
        <f t="array" ref="B14">INDEX(Trad, H14, $H$2)</f>
        <v>Verdampfer</v>
      </c>
      <c r="C14" s="163" t="str" cm="1">
        <f t="array" ref="C14">INDEX(Trad, I14, $H$2)</f>
        <v>Standardwert</v>
      </c>
      <c r="D14" s="36"/>
      <c r="E14" s="36"/>
      <c r="F14" s="36"/>
      <c r="G14" s="37"/>
      <c r="H14" s="93">
        <v>92</v>
      </c>
      <c r="I14" s="93">
        <v>105</v>
      </c>
      <c r="J14" s="93"/>
      <c r="K14" s="93"/>
      <c r="L14" s="93"/>
      <c r="M14" s="93"/>
      <c r="O14" s="160" t="s">
        <v>4751</v>
      </c>
      <c r="P14" s="160" t="s">
        <v>4928</v>
      </c>
      <c r="Q14" s="160" t="s">
        <v>4929</v>
      </c>
    </row>
    <row r="15" spans="1:21" ht="15" customHeight="1">
      <c r="A15" s="36"/>
      <c r="B15" s="148" t="str" cm="1">
        <f t="array" ref="B15">INDEX(Trad, H15, $H$2)</f>
        <v>Übertragungsmedium</v>
      </c>
      <c r="C15" s="308"/>
      <c r="D15" s="308"/>
      <c r="E15" s="308"/>
      <c r="F15" s="309"/>
      <c r="G15" s="37"/>
      <c r="H15" s="93">
        <v>107</v>
      </c>
      <c r="I15" s="56" t="s">
        <v>4905</v>
      </c>
      <c r="J15" s="34">
        <f ca="1">IFERROR(MATCH(C15, INDEX(INDIRECT(I15),,1), 0), 0)</f>
        <v>0</v>
      </c>
      <c r="K15" s="34"/>
      <c r="L15" s="81"/>
      <c r="M15" s="81"/>
      <c r="N15" s="150"/>
      <c r="O15" s="149" t="str" cm="1">
        <f t="array" aca="1" ref="O15" ca="1">IF(J15&gt;0, INDEX(INDIRECT($I15), $J15, 5), "-")</f>
        <v>-</v>
      </c>
      <c r="P15" s="192" t="str" cm="1">
        <f t="array" aca="1" ref="P15:P17" ca="1">_xlfn._xlws.FILTER(INDEX(INDIRECT(I16),,1), INDEX(INDIRECT(I16),,5)=Q15)</f>
        <v>Platten</v>
      </c>
      <c r="Q15" s="165" t="b">
        <f ca="1">IF(J15=1, TRUE, FALSE)</f>
        <v>0</v>
      </c>
    </row>
    <row r="16" spans="1:21" ht="15" customHeight="1">
      <c r="A16" s="36"/>
      <c r="B16" s="148" t="str" cm="1">
        <f t="array" ref="B16">INDEX(Trad, H16, $H$2)</f>
        <v>Typ</v>
      </c>
      <c r="C16" s="308"/>
      <c r="D16" s="308"/>
      <c r="E16" s="308"/>
      <c r="F16" s="309"/>
      <c r="G16" s="37"/>
      <c r="H16" s="93">
        <v>79</v>
      </c>
      <c r="I16" s="56" t="s">
        <v>4605</v>
      </c>
      <c r="J16" s="34">
        <f ca="1">IFERROR(MATCH($C16, INDEX(INDIRECT(I16),,1), 0), 0)</f>
        <v>0</v>
      </c>
      <c r="K16" s="34"/>
      <c r="L16" s="81"/>
      <c r="M16" s="81"/>
      <c r="N16" s="150"/>
      <c r="O16" s="150"/>
      <c r="P16" s="192" t="str">
        <f ca="1"/>
        <v>Rohrbündel</v>
      </c>
    </row>
    <row r="17" spans="1:21" ht="15" customHeight="1">
      <c r="A17" s="36"/>
      <c r="B17" s="148" t="str" cm="1">
        <f t="array" ref="B17">INDEX(Trad, H17, $H$2)</f>
        <v>∆T, Standard oder Eingabe (K)**</v>
      </c>
      <c r="C17" s="310" t="str" cm="1">
        <f t="array" aca="1" ref="C17" ca="1">IF(J17&gt;0, INDEX(INDIRECT(I17), J17, 7), "")</f>
        <v/>
      </c>
      <c r="D17" s="311"/>
      <c r="E17" s="318"/>
      <c r="F17" s="319"/>
      <c r="G17" s="37"/>
      <c r="H17" s="93">
        <v>94</v>
      </c>
      <c r="I17" s="245" t="str">
        <f>I16</f>
        <v>KM_Verdampfer</v>
      </c>
      <c r="J17" s="246">
        <f ca="1">J16</f>
        <v>0</v>
      </c>
      <c r="K17" s="34"/>
      <c r="L17" s="81"/>
      <c r="M17" s="81"/>
      <c r="O17" s="149" t="str">
        <f ca="1">IF(ISBLANK(E17), C17, E17)</f>
        <v/>
      </c>
      <c r="P17" s="192" t="str">
        <f ca="1"/>
        <v>Nicht bekannt</v>
      </c>
    </row>
    <row r="18" spans="1:21" ht="15" customHeight="1">
      <c r="A18" s="36"/>
      <c r="B18" s="148" t="str" cm="1">
        <f t="array" ref="B18">INDEX(Trad, H18, $H$2)</f>
        <v>Regelung der Ventilatoren, Standard oder Eingabe</v>
      </c>
      <c r="C18" s="310" t="str" cm="1">
        <f t="array" aca="1" ref="C18" ca="1">IF(K18&gt;0, INDEX(INDIRECT(I18), K18,1), "")</f>
        <v/>
      </c>
      <c r="D18" s="311"/>
      <c r="E18" s="309"/>
      <c r="F18" s="312"/>
      <c r="G18" s="37"/>
      <c r="H18" s="93">
        <v>84</v>
      </c>
      <c r="I18" s="56" t="s">
        <v>4601</v>
      </c>
      <c r="J18" s="34" t="e">
        <f ca="1">MATCH(IF(ISBLANK(E18), C18, E18), INDEX(INDIRECT(I18),,1), 0)</f>
        <v>#N/A</v>
      </c>
      <c r="K18" s="34">
        <f>IF($O$9&gt;0, IF($O$9="&gt; 2005", 2, 1), 0)</f>
        <v>0</v>
      </c>
      <c r="L18" s="41"/>
      <c r="M18" s="41"/>
      <c r="O18" s="149" t="e" cm="1">
        <f t="array" aca="1" ref="O18" ca="1">INDEX(INDIRECT(I18), J18, 5)</f>
        <v>#N/A</v>
      </c>
    </row>
    <row r="19" spans="1:21" ht="15" customHeight="1">
      <c r="A19" s="36"/>
      <c r="B19" s="320" t="str" cm="1">
        <f t="array" aca="1" ref="B19" ca="1">IF($J19&gt;0, INDEX(INDIRECT($I19), $J19, 8), "")</f>
        <v/>
      </c>
      <c r="C19" s="320"/>
      <c r="D19" s="320"/>
      <c r="E19" s="320"/>
      <c r="F19" s="320"/>
      <c r="G19" s="37"/>
      <c r="I19" s="245" t="str">
        <f>I16</f>
        <v>KM_Verdampfer</v>
      </c>
      <c r="J19" s="246">
        <f ca="1">J16</f>
        <v>0</v>
      </c>
      <c r="K19" s="34"/>
      <c r="L19" s="41"/>
      <c r="M19" s="41"/>
    </row>
    <row r="20" spans="1:21" ht="20.100000000000001" customHeight="1">
      <c r="A20" s="36"/>
      <c r="B20" s="100" t="str" cm="1">
        <f t="array" ref="B20">INDEX(Trad, H20, $H$2)</f>
        <v>Verflüssiger</v>
      </c>
      <c r="C20" s="163" t="str" cm="1">
        <f t="array" ref="C20">INDEX(Trad, I20, $H$2)</f>
        <v>Standardwert</v>
      </c>
      <c r="D20" s="36"/>
      <c r="E20" s="36"/>
      <c r="F20" s="36"/>
      <c r="G20" s="37"/>
      <c r="H20" s="93">
        <v>91</v>
      </c>
      <c r="I20" s="93">
        <v>105</v>
      </c>
      <c r="J20" s="93"/>
      <c r="K20" s="93"/>
      <c r="L20" s="93"/>
      <c r="M20" s="93"/>
      <c r="O20" s="160" t="s">
        <v>4750</v>
      </c>
      <c r="P20" s="160" t="s">
        <v>4928</v>
      </c>
      <c r="Q20" s="160" t="s">
        <v>4929</v>
      </c>
    </row>
    <row r="21" spans="1:21" ht="15" customHeight="1">
      <c r="A21" s="36"/>
      <c r="B21" s="148" t="str" cm="1">
        <f t="array" ref="B21">INDEX(Trad, H21, $H$2)</f>
        <v>Übertragungsmedium</v>
      </c>
      <c r="C21" s="308"/>
      <c r="D21" s="308"/>
      <c r="E21" s="308"/>
      <c r="F21" s="309"/>
      <c r="G21" s="37"/>
      <c r="H21" s="93">
        <v>107</v>
      </c>
      <c r="I21" s="56" t="s">
        <v>4905</v>
      </c>
      <c r="J21" s="34">
        <f ca="1">IFERROR(MATCH($C21, INDEX(INDIRECT(I21),,1), 0), 0)</f>
        <v>0</v>
      </c>
      <c r="K21" s="34"/>
      <c r="L21" s="81"/>
      <c r="M21" s="81"/>
      <c r="N21" s="150"/>
      <c r="O21" s="149" t="str" cm="1">
        <f t="array" aca="1" ref="O21" ca="1">IF(J21&gt;0, INDEX(INDIRECT($I21), $J21, 5), "-")</f>
        <v>-</v>
      </c>
      <c r="P21" s="192" t="str" cm="1">
        <f t="array" aca="1" ref="P21:P23" ca="1">_xlfn._xlws.FILTER(INDEX(INDIRECT(I22),,1), INDEX(INDIRECT(I22),,5)=Q21)</f>
        <v>Platten</v>
      </c>
      <c r="Q21" s="165" t="b">
        <f ca="1">IF(J21=1, TRUE, FALSE)</f>
        <v>0</v>
      </c>
    </row>
    <row r="22" spans="1:21" ht="15" customHeight="1">
      <c r="A22" s="36"/>
      <c r="B22" s="148" t="str" cm="1">
        <f t="array" ref="B22">INDEX(Trad, H22, $H$2)</f>
        <v>Typ</v>
      </c>
      <c r="C22" s="308"/>
      <c r="D22" s="308"/>
      <c r="E22" s="308"/>
      <c r="F22" s="309"/>
      <c r="G22" s="37"/>
      <c r="H22" s="93">
        <v>79</v>
      </c>
      <c r="I22" s="56" t="s">
        <v>4926</v>
      </c>
      <c r="J22" s="34">
        <f ca="1">IFERROR(MATCH($C22, INDEX(INDIRECT(I22),,1), 0), 0)</f>
        <v>0</v>
      </c>
      <c r="K22" s="34"/>
      <c r="L22" s="81"/>
      <c r="M22" s="81"/>
      <c r="P22" s="192" t="str">
        <f ca="1"/>
        <v>Rohrbündel</v>
      </c>
    </row>
    <row r="23" spans="1:21" ht="15" customHeight="1">
      <c r="A23" s="36"/>
      <c r="B23" s="148" t="str" cm="1">
        <f t="array" ref="B23">INDEX(Trad, H23, $H$2)</f>
        <v>∆T, Standard oder Eingabe (K)*</v>
      </c>
      <c r="C23" s="310" t="str" cm="1">
        <f t="array" aca="1" ref="C23" ca="1">IF(J22&gt;0, INDEX(INDIRECT(I22), J22, 7), "")</f>
        <v/>
      </c>
      <c r="D23" s="311"/>
      <c r="E23" s="318"/>
      <c r="F23" s="319"/>
      <c r="G23" s="37"/>
      <c r="H23" s="93">
        <v>109</v>
      </c>
      <c r="I23" s="245" t="str">
        <f>I22</f>
        <v>KM_Verflüssiger</v>
      </c>
      <c r="J23" s="246">
        <f ca="1">J22</f>
        <v>0</v>
      </c>
      <c r="K23" s="34"/>
      <c r="L23" s="81"/>
      <c r="M23" s="81"/>
      <c r="O23" s="149" t="str">
        <f ca="1">IF(ISBLANK(E23), C23, E23)</f>
        <v/>
      </c>
      <c r="P23" s="192" t="str">
        <f ca="1"/>
        <v>Nicht bekannt</v>
      </c>
    </row>
    <row r="24" spans="1:21" ht="15" customHeight="1">
      <c r="A24" s="36"/>
      <c r="B24" s="148" t="str" cm="1">
        <f t="array" ref="B24">INDEX(Trad, H24, $H$2)</f>
        <v>Regelung der Ventilatoren, Standard oder Eingabe</v>
      </c>
      <c r="C24" s="310" t="str" cm="1">
        <f t="array" aca="1" ref="C24" ca="1">IF(K24&gt;0, INDEX(INDIRECT(I24), K24,1), "")</f>
        <v/>
      </c>
      <c r="D24" s="311"/>
      <c r="E24" s="309"/>
      <c r="F24" s="312"/>
      <c r="G24" s="37"/>
      <c r="H24" s="93">
        <v>84</v>
      </c>
      <c r="I24" s="56" t="s">
        <v>4601</v>
      </c>
      <c r="J24" s="34" t="e">
        <f ca="1">MATCH(IF(ISBLANK(E24), C24, E24), INDEX(INDIRECT(I24),,1), 0)</f>
        <v>#N/A</v>
      </c>
      <c r="K24" s="34">
        <f>IF($O$9&gt;0, IF($O$9="&gt; 2005", 2, 1), 0)</f>
        <v>0</v>
      </c>
      <c r="L24" s="41"/>
      <c r="M24" s="41"/>
      <c r="O24" s="149" t="e" cm="1">
        <f t="array" aca="1" ref="O24" ca="1">INDEX(INDIRECT(I24), J24, 5)</f>
        <v>#N/A</v>
      </c>
    </row>
    <row r="25" spans="1:21" ht="15" customHeight="1">
      <c r="A25" s="36"/>
      <c r="B25" s="320" t="str" cm="1">
        <f t="array" aca="1" ref="B25" ca="1">IF($J25&gt;0, INDEX(INDIRECT($I25), $J25, 8), "")</f>
        <v/>
      </c>
      <c r="C25" s="320"/>
      <c r="D25" s="320"/>
      <c r="E25" s="320"/>
      <c r="F25" s="320"/>
      <c r="G25" s="37"/>
      <c r="I25" s="245" t="str">
        <f>I22</f>
        <v>KM_Verflüssiger</v>
      </c>
      <c r="J25" s="246">
        <f ca="1">J22</f>
        <v>0</v>
      </c>
      <c r="K25" s="34"/>
      <c r="L25" s="41"/>
      <c r="M25" s="41"/>
    </row>
    <row r="26" spans="1:21" ht="20.100000000000001" customHeight="1">
      <c r="A26" s="36"/>
      <c r="B26" s="100" t="str" cm="1">
        <f t="array" ref="B26">INDEX(Trad, H26, $H$2)</f>
        <v>Rückkühler</v>
      </c>
      <c r="C26" s="163" t="str" cm="1">
        <f t="array" ref="C26">INDEX(Trad, I26, $H$2)</f>
        <v>Standardwert</v>
      </c>
      <c r="D26" s="36"/>
      <c r="E26" s="36"/>
      <c r="F26" s="36"/>
      <c r="G26" s="37"/>
      <c r="H26" s="93">
        <v>81</v>
      </c>
      <c r="I26" s="93">
        <v>105</v>
      </c>
      <c r="J26" s="93"/>
      <c r="K26" s="93"/>
      <c r="L26" s="93"/>
      <c r="M26" s="93"/>
      <c r="O26" s="160" t="s">
        <v>4750</v>
      </c>
      <c r="P26" s="160" t="s">
        <v>4928</v>
      </c>
      <c r="Q26" s="160" t="s">
        <v>4929</v>
      </c>
    </row>
    <row r="27" spans="1:21" ht="15" customHeight="1">
      <c r="A27" s="36"/>
      <c r="B27" s="148" t="str" cm="1">
        <f t="array" ref="B27">INDEX(Trad, H27, $H$2)</f>
        <v>Typ</v>
      </c>
      <c r="C27" s="308"/>
      <c r="D27" s="308"/>
      <c r="E27" s="308"/>
      <c r="F27" s="309"/>
      <c r="G27" s="37"/>
      <c r="H27" s="93">
        <v>79</v>
      </c>
      <c r="I27" s="56" t="s">
        <v>4583</v>
      </c>
      <c r="J27" s="34">
        <f ca="1">IFERROR(MATCH($C27, INDEX(INDIRECT(I27),,1), 0), 0)</f>
        <v>0</v>
      </c>
      <c r="K27" s="34"/>
      <c r="L27" s="81"/>
      <c r="M27" s="81"/>
      <c r="O27" s="149" t="e" cm="1" vm="2">
        <f t="array" aca="1" ref="O27" ca="1">INDEX(INDIRECT(I27), J27, 5)</f>
        <v>#VALUE!</v>
      </c>
      <c r="P27" s="192" t="str" cm="1">
        <f t="array" aca="1" ref="P27" ca="1">IF($J$21=2, INDEX(INDIRECT(I27),,1), "-")</f>
        <v>-</v>
      </c>
      <c r="Q27" s="165" t="s">
        <v>3</v>
      </c>
    </row>
    <row r="28" spans="1:21" ht="15" customHeight="1">
      <c r="A28" s="36"/>
      <c r="B28" s="148" t="str" cm="1">
        <f t="array" ref="B28">INDEX(Trad, H28, $H$2)</f>
        <v>∆T, Standard oder Eingabe (K)*</v>
      </c>
      <c r="C28" s="325"/>
      <c r="D28" s="326"/>
      <c r="E28" s="318"/>
      <c r="F28" s="319"/>
      <c r="G28" s="37"/>
      <c r="H28" s="93">
        <v>109</v>
      </c>
      <c r="I28" s="245" t="str">
        <f>I27</f>
        <v>KM_Rückkühler</v>
      </c>
      <c r="J28" s="246">
        <f ca="1">J27</f>
        <v>0</v>
      </c>
      <c r="K28" s="34"/>
      <c r="L28" s="81"/>
      <c r="M28" s="81"/>
      <c r="O28" s="149">
        <f>IF(ISBLANK(E28), C28, E28)</f>
        <v>0</v>
      </c>
      <c r="P28" s="192"/>
    </row>
    <row r="29" spans="1:21" ht="15" customHeight="1">
      <c r="A29" s="36"/>
      <c r="B29" s="148" t="str" cm="1">
        <f t="array" ref="B29">INDEX(Trad, H29, $H$2)</f>
        <v>Regelung der Ventilatoren, Standard oder Eingabe</v>
      </c>
      <c r="C29" s="310" t="str" cm="1">
        <f t="array" aca="1" ref="C29" ca="1">IF(K29&gt;0, INDEX(INDIRECT(I29), K29,1), "")</f>
        <v/>
      </c>
      <c r="D29" s="311"/>
      <c r="E29" s="309"/>
      <c r="F29" s="312"/>
      <c r="G29" s="37"/>
      <c r="H29" s="93">
        <v>84</v>
      </c>
      <c r="I29" s="56" t="s">
        <v>4601</v>
      </c>
      <c r="J29" s="34" t="e">
        <f ca="1">MATCH(IF(ISBLANK(E29), C29, E29), INDEX(INDIRECT(I29),,1), 0)</f>
        <v>#N/A</v>
      </c>
      <c r="K29" s="34">
        <f>IF($O$9&gt;0, IF($O$9="&gt; 2005", 2, 1), 0)</f>
        <v>0</v>
      </c>
      <c r="L29" s="41"/>
      <c r="M29" s="41"/>
      <c r="O29" s="149" t="e" cm="1">
        <f t="array" aca="1" ref="O29" ca="1">IF(J29&gt;0, INDEX(INDIRECT(I29), J29, 5), "-")</f>
        <v>#N/A</v>
      </c>
      <c r="P29" s="192"/>
    </row>
    <row r="30" spans="1:21" ht="15" customHeight="1">
      <c r="A30" s="36"/>
      <c r="B30" s="320" t="str" cm="1">
        <f t="array" aca="1" ref="B30" ca="1">IF($J30&gt;0, INDEX(INDIRECT($I30), $J30, 8), "")</f>
        <v/>
      </c>
      <c r="C30" s="320"/>
      <c r="D30" s="320"/>
      <c r="E30" s="320"/>
      <c r="F30" s="320"/>
      <c r="G30" s="37"/>
      <c r="I30" s="245" t="str">
        <f>I27</f>
        <v>KM_Rückkühler</v>
      </c>
      <c r="J30" s="246">
        <f ca="1">J27</f>
        <v>0</v>
      </c>
      <c r="K30" s="34"/>
      <c r="L30" s="41"/>
      <c r="M30" s="41"/>
      <c r="P30" s="192"/>
    </row>
    <row r="31" spans="1:21" ht="20.100000000000001" customHeight="1">
      <c r="A31" s="36"/>
      <c r="B31" s="100" t="str" cm="1">
        <f t="array" ref="B31">INDEX(Trad, H31, $H$2)</f>
        <v>Beschreibung und Bemerkungen</v>
      </c>
      <c r="C31" s="99"/>
      <c r="D31" s="36"/>
      <c r="E31" s="36"/>
      <c r="F31" s="36"/>
      <c r="G31" s="37"/>
      <c r="H31" s="93">
        <v>106</v>
      </c>
      <c r="I31" s="93"/>
      <c r="J31" s="93"/>
      <c r="K31" s="93"/>
      <c r="L31" s="93"/>
      <c r="M31" s="93"/>
    </row>
    <row r="32" spans="1:21" ht="50.1" customHeight="1">
      <c r="A32" s="36"/>
      <c r="B32" s="329"/>
      <c r="C32" s="329"/>
      <c r="D32" s="329"/>
      <c r="E32" s="329"/>
      <c r="F32" s="329"/>
      <c r="G32" s="37"/>
      <c r="I32" s="101"/>
      <c r="K32" s="43"/>
      <c r="N32" s="45"/>
      <c r="O32" s="45"/>
      <c r="P32" s="45"/>
      <c r="Q32" s="45"/>
      <c r="R32" s="45"/>
      <c r="S32" s="45"/>
      <c r="T32" s="45"/>
      <c r="U32" s="45"/>
    </row>
    <row r="33" spans="1:21" s="5" customFormat="1" ht="15" customHeight="1">
      <c r="A33" s="33"/>
      <c r="B33" s="33"/>
      <c r="C33" s="33"/>
      <c r="D33" s="33"/>
      <c r="E33" s="33"/>
      <c r="F33" s="33"/>
      <c r="G33" s="3"/>
      <c r="H33" s="94"/>
      <c r="I33" s="40"/>
      <c r="J33" s="42"/>
      <c r="K33" s="42"/>
      <c r="L33" s="42"/>
      <c r="M33" s="42"/>
      <c r="N33" s="46"/>
      <c r="O33" s="46"/>
      <c r="P33" s="46"/>
      <c r="Q33" s="46"/>
      <c r="R33" s="46"/>
      <c r="S33" s="46"/>
      <c r="T33" s="46"/>
      <c r="U33" s="46"/>
    </row>
    <row r="34" spans="1:21" s="5" customFormat="1" ht="21.15" customHeight="1">
      <c r="A34" s="33"/>
      <c r="B34" s="9" t="str" cm="1">
        <f t="array" ref="B34">INDEX(Trad, H34, $H$2)</f>
        <v>Verbraucher</v>
      </c>
      <c r="C34" s="3"/>
      <c r="D34" s="3"/>
      <c r="E34" s="3"/>
      <c r="F34" s="3"/>
      <c r="G34" s="3"/>
      <c r="H34" s="91">
        <v>85</v>
      </c>
      <c r="I34" s="40"/>
      <c r="J34" s="34"/>
      <c r="K34" s="34"/>
      <c r="L34" s="34"/>
      <c r="M34" s="34"/>
      <c r="N34" s="46"/>
      <c r="O34" s="46"/>
      <c r="P34" s="46"/>
      <c r="Q34" s="46"/>
      <c r="R34" s="46"/>
      <c r="S34" s="46"/>
      <c r="T34" s="46"/>
      <c r="U34" s="46"/>
    </row>
    <row r="35" spans="1:21" ht="45" customHeight="1">
      <c r="A35" s="33"/>
      <c r="B35" s="223"/>
      <c r="C35" s="21" t="str" cm="1">
        <f t="array" ref="C35">INDEX(Trad, I35, $H$2)</f>
        <v xml:space="preserve">Anwendungs-temperatur </v>
      </c>
      <c r="D35" s="21" t="str" cm="1">
        <f t="array" ref="D35">INDEX(Trad, J35, $H$2)</f>
        <v>Betriebs-stunden</v>
      </c>
      <c r="E35" s="87" t="str" cm="1">
        <f t="array" ref="E35">INDEX(Trad, K35, $H$2)</f>
        <v>Auslegung-Kühlleistung</v>
      </c>
      <c r="F35" s="194" t="str" cm="1">
        <f t="array" ref="F35">INDEX(Trad, L35, $H$2)</f>
        <v>Grund-kühlleistung</v>
      </c>
      <c r="G35" s="3"/>
      <c r="H35" s="91"/>
      <c r="I35" s="91">
        <v>86</v>
      </c>
      <c r="J35" s="91">
        <v>87</v>
      </c>
      <c r="K35" s="91">
        <v>89</v>
      </c>
      <c r="L35" s="91">
        <v>88</v>
      </c>
      <c r="M35" s="91"/>
      <c r="P35" s="160" t="s">
        <v>4928</v>
      </c>
    </row>
    <row r="36" spans="1:21" s="10" customFormat="1" ht="15" customHeight="1">
      <c r="A36" s="33"/>
      <c r="B36" s="11"/>
      <c r="C36" s="12" t="s">
        <v>4584</v>
      </c>
      <c r="D36" s="12" t="s">
        <v>4589</v>
      </c>
      <c r="E36" s="12" t="s">
        <v>2</v>
      </c>
      <c r="F36" s="13" t="s">
        <v>4848</v>
      </c>
      <c r="G36" s="3"/>
      <c r="H36" s="234"/>
      <c r="I36" s="4"/>
      <c r="J36" s="38"/>
      <c r="K36" s="38"/>
      <c r="L36" s="38"/>
      <c r="M36" s="38"/>
      <c r="N36" s="150" t="s">
        <v>4850</v>
      </c>
      <c r="O36" s="154">
        <f>C39</f>
        <v>0</v>
      </c>
      <c r="P36" s="192" t="str" cm="1">
        <f t="array" aca="1" ref="P36:P39" ca="1">_xlfn._xlws.FILTER(INDEX(INDIRECT(I37),,1), INDEX(INDIRECT(I37),,5)=Q15)</f>
        <v>Raumklima</v>
      </c>
      <c r="Q36" s="47"/>
      <c r="R36" s="47"/>
      <c r="S36" s="47"/>
      <c r="T36" s="47"/>
      <c r="U36" s="47"/>
    </row>
    <row r="37" spans="1:21" ht="15" customHeight="1">
      <c r="A37" s="36"/>
      <c r="B37" s="261"/>
      <c r="C37" s="262"/>
      <c r="D37" s="253" t="str">
        <f>IF(ISBLANK(B37), "", 24)</f>
        <v/>
      </c>
      <c r="E37" s="263"/>
      <c r="F37" s="241" t="str">
        <f ca="1">IFERROR(VLOOKUP(B37, INDIRECT($I$37), 6, FALSE), "")</f>
        <v/>
      </c>
      <c r="G37" s="3"/>
      <c r="I37" s="56" t="s">
        <v>4540</v>
      </c>
      <c r="N37" s="150" t="s">
        <v>4789</v>
      </c>
      <c r="O37" s="154">
        <f>D39</f>
        <v>0</v>
      </c>
      <c r="P37" s="192" t="str">
        <f ca="1"/>
        <v>Gewerbe Plus-Kälte</v>
      </c>
    </row>
    <row r="38" spans="1:21" ht="15" customHeight="1">
      <c r="A38" s="36"/>
      <c r="B38" s="257" t="s">
        <v>4569</v>
      </c>
      <c r="C38" s="258"/>
      <c r="D38" s="258"/>
      <c r="E38" s="259"/>
      <c r="F38" s="260"/>
      <c r="G38" s="3"/>
      <c r="H38" s="93">
        <v>90</v>
      </c>
      <c r="N38" s="150" t="s">
        <v>4821</v>
      </c>
      <c r="O38" s="151">
        <f>E39</f>
        <v>0</v>
      </c>
      <c r="P38" s="192" t="str">
        <f ca="1"/>
        <v>Gewerbe Plus-Minus</v>
      </c>
    </row>
    <row r="39" spans="1:21" ht="14.4">
      <c r="A39" s="36"/>
      <c r="B39" s="177" t="str" cm="1">
        <f t="array" ref="B39">INDEX(Trad, H39, $H$2)</f>
        <v>Gesamt</v>
      </c>
      <c r="C39" s="176">
        <f>IF(ISBLANK($B$37), C38, C37)</f>
        <v>0</v>
      </c>
      <c r="D39" s="250">
        <f t="shared" ref="D39:F39" si="0">IF(ISBLANK($B$37), D38, D37)</f>
        <v>0</v>
      </c>
      <c r="E39" s="176">
        <f t="shared" si="0"/>
        <v>0</v>
      </c>
      <c r="F39" s="249">
        <f t="shared" si="0"/>
        <v>0</v>
      </c>
      <c r="G39" s="37"/>
      <c r="H39" s="93">
        <v>108</v>
      </c>
      <c r="N39" s="150" t="s">
        <v>4823</v>
      </c>
      <c r="O39" s="151">
        <f>F39*E39</f>
        <v>0</v>
      </c>
      <c r="P39" s="192" t="str">
        <f ca="1"/>
        <v>Prozesskälte / IT-Server</v>
      </c>
    </row>
    <row r="40" spans="1:21" ht="14.4">
      <c r="A40" s="36"/>
      <c r="B40" s="2"/>
      <c r="C40" s="175"/>
      <c r="D40" s="175"/>
      <c r="E40" s="175"/>
      <c r="F40" s="175"/>
      <c r="G40" s="37"/>
      <c r="N40" s="251" t="s">
        <v>4624</v>
      </c>
      <c r="O40" s="154">
        <f ca="1">IFERROR(MATCH($B$37,_xlfn.ANCHORARRAY( P36), 0), 9)</f>
        <v>9</v>
      </c>
    </row>
    <row r="41" spans="1:21" s="5" customFormat="1" ht="24.9" customHeight="1">
      <c r="A41" s="33"/>
      <c r="B41" s="9" t="str" cm="1">
        <f t="array" ref="B41">INDEX(Trad, H41, $H$2)</f>
        <v>Energiebilanz</v>
      </c>
      <c r="C41" s="3"/>
      <c r="D41" s="3"/>
      <c r="E41" s="3"/>
      <c r="F41" s="3"/>
      <c r="G41" s="3"/>
      <c r="H41" s="91">
        <v>95</v>
      </c>
      <c r="I41" s="38" t="s">
        <v>4976</v>
      </c>
      <c r="J41" s="34"/>
      <c r="K41" s="34"/>
      <c r="L41" s="34"/>
      <c r="M41" s="34"/>
      <c r="N41" s="47"/>
      <c r="O41" s="47"/>
      <c r="P41" s="47"/>
      <c r="Q41" s="46"/>
      <c r="R41" s="46"/>
      <c r="S41" s="46"/>
      <c r="T41" s="46"/>
      <c r="U41" s="46"/>
    </row>
    <row r="42" spans="1:21" ht="15" customHeight="1">
      <c r="A42" s="36"/>
      <c r="B42" s="189" t="str" cm="1">
        <f t="array" ref="B42">INDEX(Trad, H42, $H$2)</f>
        <v>Betribesstunden (h/a)</v>
      </c>
      <c r="C42" s="330" t="e" cm="1">
        <f t="array" aca="1" ref="C42" ca="1">INDIRECT("'"&amp;$G$1&amp;"'!"&amp;$I$41&amp;I42)</f>
        <v>#N/A</v>
      </c>
      <c r="D42" s="331"/>
      <c r="E42" s="331"/>
      <c r="F42" s="331"/>
      <c r="G42" s="37"/>
      <c r="H42" s="93">
        <v>100</v>
      </c>
      <c r="I42" s="38">
        <f>I45+1</f>
        <v>146</v>
      </c>
    </row>
    <row r="43" spans="1:21" ht="15" customHeight="1">
      <c r="A43" s="36"/>
      <c r="B43" s="148" t="str" cm="1">
        <f t="array" ref="B43">INDEX(Trad, H43, $H$2)</f>
        <v>Kälteproduktion (MWh/a)</v>
      </c>
      <c r="C43" s="330" t="e" cm="1">
        <f t="array" aca="1" ref="C43" ca="1">INDIRECT("'"&amp;$G$1&amp;"'!"&amp;$I$41&amp;I43)</f>
        <v>#N/A</v>
      </c>
      <c r="D43" s="331"/>
      <c r="E43" s="331"/>
      <c r="F43" s="331"/>
      <c r="G43" s="37"/>
      <c r="H43" s="93">
        <v>102</v>
      </c>
      <c r="I43" s="247">
        <v>143</v>
      </c>
    </row>
    <row r="44" spans="1:21" ht="15" customHeight="1">
      <c r="A44" s="36"/>
      <c r="B44" s="148" t="str" cm="1">
        <f t="array" ref="B44">INDEX(Trad, H44, $H$2)</f>
        <v>Elektrizitätsbedarf (MWh/a)</v>
      </c>
      <c r="C44" s="330" cm="1">
        <f t="array" aca="1" ref="C44" ca="1">INDIRECT("'"&amp;$G$1&amp;"'!"&amp;$I$41&amp;I44)</f>
        <v>0</v>
      </c>
      <c r="D44" s="331"/>
      <c r="E44" s="331"/>
      <c r="F44" s="331"/>
      <c r="G44" s="37"/>
      <c r="H44" s="93">
        <v>103</v>
      </c>
      <c r="I44" s="38">
        <f>I43+1</f>
        <v>144</v>
      </c>
    </row>
    <row r="45" spans="1:21" ht="15" customHeight="1">
      <c r="A45" s="36"/>
      <c r="B45" s="148" t="s">
        <v>4542</v>
      </c>
      <c r="C45" s="327" cm="1">
        <f t="array" aca="1" ref="C45" ca="1">INDIRECT("'"&amp;$G$1&amp;"'!"&amp;$I$41&amp;I45)</f>
        <v>0</v>
      </c>
      <c r="D45" s="328"/>
      <c r="E45" s="328"/>
      <c r="F45" s="328"/>
      <c r="G45" s="37"/>
      <c r="H45" s="93">
        <v>104</v>
      </c>
      <c r="I45" s="38">
        <f>I44+1</f>
        <v>145</v>
      </c>
    </row>
    <row r="46" spans="1:21" ht="24.9" customHeight="1">
      <c r="A46" s="36"/>
      <c r="B46" s="3"/>
      <c r="C46" s="37"/>
      <c r="D46" s="37"/>
      <c r="E46" s="37"/>
      <c r="F46" s="37"/>
      <c r="G46" s="37"/>
      <c r="O46" s="47">
        <v>127</v>
      </c>
      <c r="P46" s="47">
        <v>138</v>
      </c>
    </row>
    <row r="47" spans="1:21" s="5" customFormat="1" ht="24.9" customHeight="1">
      <c r="A47" s="33"/>
      <c r="B47" s="88" t="str" cm="1">
        <f t="array" ref="B47">INDEX(Trad, H47, $H$2)</f>
        <v>Belastungsrate</v>
      </c>
      <c r="C47" s="89"/>
      <c r="D47" s="89"/>
      <c r="E47" s="89"/>
      <c r="F47" s="89"/>
      <c r="G47" s="3"/>
      <c r="H47" s="91">
        <v>110</v>
      </c>
      <c r="I47" s="40"/>
      <c r="J47" s="34"/>
      <c r="K47" s="34"/>
      <c r="L47" s="34"/>
      <c r="M47" s="34"/>
      <c r="N47" s="46" t="s">
        <v>4957</v>
      </c>
      <c r="O47" s="46" t="str">
        <f>"I"&amp;O46&amp;":BV"&amp;O46</f>
        <v>I127:BV127</v>
      </c>
      <c r="P47" s="46" t="str">
        <f>"I"&amp;P46&amp;":BV"&amp;P46</f>
        <v>I138:BV138</v>
      </c>
      <c r="Q47" s="46" t="s">
        <v>4958</v>
      </c>
      <c r="R47" s="46"/>
      <c r="S47" s="46"/>
      <c r="T47" s="46"/>
      <c r="U47" s="46"/>
    </row>
    <row r="48" spans="1:21" s="230" customFormat="1" ht="15" customHeight="1">
      <c r="A48" s="228"/>
      <c r="B48" s="16"/>
      <c r="C48" s="229"/>
      <c r="D48" s="229"/>
      <c r="E48" s="229"/>
      <c r="F48" s="229"/>
      <c r="G48" s="229"/>
      <c r="H48" s="93"/>
      <c r="I48" s="38"/>
      <c r="J48" s="38"/>
      <c r="K48" s="38"/>
      <c r="L48" s="38"/>
      <c r="M48" s="38"/>
      <c r="N48" s="160" t="s">
        <v>4854</v>
      </c>
      <c r="O48" s="160" t="s">
        <v>4869</v>
      </c>
      <c r="P48" s="160" t="s">
        <v>4870</v>
      </c>
      <c r="Q48" s="160" t="s">
        <v>4871</v>
      </c>
      <c r="R48" s="47"/>
      <c r="S48" s="47"/>
      <c r="T48" s="47"/>
      <c r="U48" s="47"/>
    </row>
    <row r="49" spans="1:21" s="230" customFormat="1" ht="15" customHeight="1">
      <c r="A49" s="228"/>
      <c r="B49" s="16"/>
      <c r="C49" s="229"/>
      <c r="D49" s="229"/>
      <c r="E49" s="229"/>
      <c r="F49" s="229"/>
      <c r="G49" s="229"/>
      <c r="H49" s="93"/>
      <c r="I49" s="38"/>
      <c r="J49" s="38"/>
      <c r="K49" s="38"/>
      <c r="L49" s="38"/>
      <c r="M49" s="38"/>
      <c r="N49" s="161" cm="1">
        <f t="array" aca="1" ref="N49:N114" ca="1">TRANSPOSE(INDIRECT("'"&amp;$G$1&amp;"'!"&amp;N47))</f>
        <v>-25</v>
      </c>
      <c r="O49" s="161" t="e" cm="1">
        <f t="array" aca="1" ref="O49:O114" ca="1">TRANSPOSE(INDIRECT("'"&amp;$G$1&amp;"'!"&amp;O47))/1000</f>
        <v>#N/A</v>
      </c>
      <c r="P49" s="161" t="e" cm="1">
        <f t="array" aca="1" ref="P49:P114" ca="1">TRANSPOSE(INDIRECT("'"&amp;$G$1&amp;"'!"&amp;P47))/1000</f>
        <v>#N/A</v>
      </c>
      <c r="Q49" s="161" t="e" cm="1">
        <f t="array" aca="1" ref="Q49:Q114" ca="1">TRANSPOSE(INDIRECT("'"&amp;$G$1&amp;"'!"&amp;Q47))</f>
        <v>#N/A</v>
      </c>
      <c r="R49" s="47"/>
      <c r="S49" s="47"/>
      <c r="T49" s="47"/>
      <c r="U49" s="47"/>
    </row>
    <row r="50" spans="1:21" s="230" customFormat="1" ht="15" customHeight="1">
      <c r="A50" s="228"/>
      <c r="B50" s="16"/>
      <c r="C50" s="229"/>
      <c r="D50" s="229"/>
      <c r="E50" s="229"/>
      <c r="F50" s="229"/>
      <c r="G50" s="229"/>
      <c r="H50" s="93"/>
      <c r="I50" s="38"/>
      <c r="J50" s="38"/>
      <c r="K50" s="38"/>
      <c r="L50" s="38"/>
      <c r="M50" s="38"/>
      <c r="N50" s="161">
        <f ca="1"/>
        <v>-24</v>
      </c>
      <c r="O50" s="161" t="e">
        <f ca="1"/>
        <v>#N/A</v>
      </c>
      <c r="P50" s="47" t="e">
        <f ca="1"/>
        <v>#N/A</v>
      </c>
      <c r="Q50" s="47" t="e">
        <f ca="1"/>
        <v>#N/A</v>
      </c>
      <c r="R50" s="47"/>
      <c r="S50" s="47"/>
      <c r="T50" s="47"/>
      <c r="U50" s="47"/>
    </row>
    <row r="51" spans="1:21" s="230" customFormat="1" ht="15" customHeight="1">
      <c r="A51" s="228"/>
      <c r="B51" s="16"/>
      <c r="C51" s="229"/>
      <c r="D51" s="229"/>
      <c r="E51" s="229"/>
      <c r="F51" s="229"/>
      <c r="G51" s="229"/>
      <c r="H51" s="93"/>
      <c r="I51" s="38"/>
      <c r="J51" s="38"/>
      <c r="K51" s="38"/>
      <c r="L51" s="38"/>
      <c r="M51" s="38"/>
      <c r="N51" s="161">
        <f ca="1"/>
        <v>-23</v>
      </c>
      <c r="O51" s="161" t="e">
        <f ca="1"/>
        <v>#N/A</v>
      </c>
      <c r="P51" s="47" t="e">
        <f ca="1"/>
        <v>#N/A</v>
      </c>
      <c r="Q51" s="47" t="e">
        <f ca="1"/>
        <v>#N/A</v>
      </c>
      <c r="R51" s="47"/>
      <c r="S51" s="47"/>
      <c r="T51" s="47"/>
      <c r="U51" s="47"/>
    </row>
    <row r="52" spans="1:21" s="230" customFormat="1" ht="15" customHeight="1">
      <c r="A52" s="228"/>
      <c r="B52" s="16"/>
      <c r="C52" s="229"/>
      <c r="D52" s="229"/>
      <c r="E52" s="229"/>
      <c r="F52" s="229"/>
      <c r="G52" s="229"/>
      <c r="H52" s="93"/>
      <c r="I52" s="38"/>
      <c r="J52" s="38"/>
      <c r="K52" s="38"/>
      <c r="L52" s="38"/>
      <c r="M52" s="38"/>
      <c r="N52" s="161">
        <f ca="1"/>
        <v>-22</v>
      </c>
      <c r="O52" s="161" t="e">
        <f ca="1"/>
        <v>#N/A</v>
      </c>
      <c r="P52" s="47" t="e">
        <f ca="1"/>
        <v>#N/A</v>
      </c>
      <c r="Q52" s="47" t="e">
        <f ca="1"/>
        <v>#N/A</v>
      </c>
      <c r="R52" s="47"/>
      <c r="S52" s="47"/>
      <c r="T52" s="47"/>
      <c r="U52" s="47"/>
    </row>
    <row r="53" spans="1:21" s="230" customFormat="1" ht="15" customHeight="1">
      <c r="A53" s="228"/>
      <c r="B53" s="16"/>
      <c r="C53" s="229"/>
      <c r="D53" s="229"/>
      <c r="E53" s="229"/>
      <c r="F53" s="229"/>
      <c r="G53" s="229"/>
      <c r="H53" s="93"/>
      <c r="I53" s="38"/>
      <c r="J53" s="38"/>
      <c r="K53" s="38"/>
      <c r="L53" s="38"/>
      <c r="M53" s="38"/>
      <c r="N53" s="161">
        <f ca="1"/>
        <v>-21</v>
      </c>
      <c r="O53" s="161" t="e">
        <f ca="1"/>
        <v>#N/A</v>
      </c>
      <c r="P53" s="47" t="e">
        <f ca="1"/>
        <v>#N/A</v>
      </c>
      <c r="Q53" s="47" t="e">
        <f ca="1"/>
        <v>#N/A</v>
      </c>
      <c r="R53" s="47"/>
      <c r="S53" s="47"/>
      <c r="T53" s="47"/>
      <c r="U53" s="47"/>
    </row>
    <row r="54" spans="1:21" s="230" customFormat="1" ht="15" customHeight="1">
      <c r="A54" s="228"/>
      <c r="B54" s="231"/>
      <c r="C54" s="232"/>
      <c r="D54" s="232"/>
      <c r="E54" s="232"/>
      <c r="F54" s="232"/>
      <c r="G54" s="232"/>
      <c r="H54" s="93"/>
      <c r="I54" s="38"/>
      <c r="J54" s="38"/>
      <c r="K54" s="38"/>
      <c r="L54" s="38"/>
      <c r="M54" s="38"/>
      <c r="N54" s="161">
        <f ca="1"/>
        <v>-20</v>
      </c>
      <c r="O54" s="161" t="e">
        <f ca="1"/>
        <v>#N/A</v>
      </c>
      <c r="P54" s="47" t="e">
        <f ca="1"/>
        <v>#N/A</v>
      </c>
      <c r="Q54" s="47" t="e">
        <f ca="1"/>
        <v>#N/A</v>
      </c>
      <c r="R54" s="47"/>
      <c r="S54" s="47"/>
      <c r="T54" s="47"/>
      <c r="U54" s="47"/>
    </row>
    <row r="55" spans="1:21" s="230" customFormat="1" ht="15" customHeight="1">
      <c r="A55" s="228"/>
      <c r="B55" s="231"/>
      <c r="C55" s="232"/>
      <c r="D55" s="232"/>
      <c r="E55" s="232"/>
      <c r="F55" s="232"/>
      <c r="G55" s="232"/>
      <c r="H55" s="93"/>
      <c r="I55" s="38"/>
      <c r="J55" s="38"/>
      <c r="K55" s="38"/>
      <c r="L55" s="38"/>
      <c r="M55" s="38"/>
      <c r="N55" s="161">
        <f ca="1"/>
        <v>-19</v>
      </c>
      <c r="O55" s="161" t="e">
        <f ca="1"/>
        <v>#N/A</v>
      </c>
      <c r="P55" s="47" t="e">
        <f ca="1"/>
        <v>#N/A</v>
      </c>
      <c r="Q55" s="47" t="e">
        <f ca="1"/>
        <v>#N/A</v>
      </c>
      <c r="R55" s="47"/>
      <c r="S55" s="47"/>
      <c r="T55" s="47"/>
      <c r="U55" s="47"/>
    </row>
    <row r="56" spans="1:21" s="230" customFormat="1" ht="15" customHeight="1">
      <c r="A56" s="233"/>
      <c r="B56" s="231"/>
      <c r="C56" s="232"/>
      <c r="D56" s="232"/>
      <c r="E56" s="232"/>
      <c r="F56" s="232"/>
      <c r="G56" s="232"/>
      <c r="H56" s="93"/>
      <c r="I56" s="38"/>
      <c r="J56" s="38"/>
      <c r="K56" s="38"/>
      <c r="L56" s="38"/>
      <c r="M56" s="38"/>
      <c r="N56" s="161">
        <f ca="1"/>
        <v>-18</v>
      </c>
      <c r="O56" s="161" t="e">
        <f ca="1"/>
        <v>#N/A</v>
      </c>
      <c r="P56" s="47" t="e">
        <f ca="1"/>
        <v>#N/A</v>
      </c>
      <c r="Q56" s="47" t="e">
        <f ca="1"/>
        <v>#N/A</v>
      </c>
      <c r="R56" s="47"/>
      <c r="S56" s="47"/>
      <c r="T56" s="47"/>
      <c r="U56" s="47"/>
    </row>
    <row r="57" spans="1:21" s="230" customFormat="1" ht="15" customHeight="1">
      <c r="A57" s="228"/>
      <c r="B57" s="16"/>
      <c r="C57" s="229"/>
      <c r="D57" s="229"/>
      <c r="E57" s="229"/>
      <c r="F57" s="229"/>
      <c r="G57" s="229"/>
      <c r="H57" s="93"/>
      <c r="I57" s="38"/>
      <c r="J57" s="38"/>
      <c r="K57" s="38"/>
      <c r="L57" s="38"/>
      <c r="M57" s="38"/>
      <c r="N57" s="161">
        <f ca="1"/>
        <v>-17</v>
      </c>
      <c r="O57" s="161" t="e">
        <f ca="1"/>
        <v>#N/A</v>
      </c>
      <c r="P57" s="47" t="e">
        <f ca="1"/>
        <v>#N/A</v>
      </c>
      <c r="Q57" s="47" t="e">
        <f ca="1"/>
        <v>#N/A</v>
      </c>
      <c r="R57" s="47"/>
      <c r="S57" s="47"/>
      <c r="T57" s="47"/>
      <c r="U57" s="47"/>
    </row>
    <row r="58" spans="1:21" s="230" customFormat="1" ht="15" customHeight="1">
      <c r="A58" s="228"/>
      <c r="B58" s="16"/>
      <c r="C58" s="229"/>
      <c r="D58" s="229"/>
      <c r="E58" s="229"/>
      <c r="F58" s="229"/>
      <c r="G58" s="229"/>
      <c r="H58" s="93"/>
      <c r="I58" s="38"/>
      <c r="J58" s="38"/>
      <c r="K58" s="38"/>
      <c r="L58" s="38"/>
      <c r="M58" s="38"/>
      <c r="N58" s="161">
        <f ca="1"/>
        <v>-16</v>
      </c>
      <c r="O58" s="161" t="e">
        <f ca="1"/>
        <v>#N/A</v>
      </c>
      <c r="P58" s="47" t="e">
        <f ca="1"/>
        <v>#N/A</v>
      </c>
      <c r="Q58" s="47" t="e">
        <f ca="1"/>
        <v>#N/A</v>
      </c>
      <c r="R58" s="47"/>
      <c r="S58" s="47"/>
      <c r="T58" s="47"/>
      <c r="U58" s="47"/>
    </row>
    <row r="59" spans="1:21" s="230" customFormat="1" ht="15" customHeight="1">
      <c r="A59" s="228"/>
      <c r="B59" s="16"/>
      <c r="C59" s="229"/>
      <c r="D59" s="229"/>
      <c r="E59" s="229"/>
      <c r="F59" s="229"/>
      <c r="G59" s="229"/>
      <c r="H59" s="93"/>
      <c r="I59" s="38"/>
      <c r="J59" s="38"/>
      <c r="K59" s="38"/>
      <c r="L59" s="38"/>
      <c r="M59" s="38"/>
      <c r="N59" s="161">
        <f ca="1"/>
        <v>-15</v>
      </c>
      <c r="O59" s="161" t="e">
        <f ca="1"/>
        <v>#N/A</v>
      </c>
      <c r="P59" s="47" t="e">
        <f ca="1"/>
        <v>#N/A</v>
      </c>
      <c r="Q59" s="47" t="e">
        <f ca="1"/>
        <v>#N/A</v>
      </c>
      <c r="R59" s="47"/>
      <c r="S59" s="47"/>
      <c r="T59" s="47"/>
      <c r="U59" s="47"/>
    </row>
    <row r="60" spans="1:21" s="230" customFormat="1" ht="15" customHeight="1">
      <c r="A60" s="228"/>
      <c r="B60" s="16"/>
      <c r="C60" s="229"/>
      <c r="D60" s="229"/>
      <c r="E60" s="229"/>
      <c r="F60" s="229"/>
      <c r="G60" s="229"/>
      <c r="H60" s="93"/>
      <c r="I60" s="38"/>
      <c r="J60" s="38"/>
      <c r="K60" s="38"/>
      <c r="L60" s="38"/>
      <c r="M60" s="38"/>
      <c r="N60" s="161">
        <f ca="1"/>
        <v>-14</v>
      </c>
      <c r="O60" s="161" t="e">
        <f ca="1"/>
        <v>#N/A</v>
      </c>
      <c r="P60" s="47" t="e">
        <f ca="1"/>
        <v>#N/A</v>
      </c>
      <c r="Q60" s="47" t="e">
        <f ca="1"/>
        <v>#N/A</v>
      </c>
      <c r="R60" s="47"/>
      <c r="S60" s="47"/>
      <c r="T60" s="47"/>
      <c r="U60" s="47"/>
    </row>
    <row r="61" spans="1:21" s="230" customFormat="1" ht="15" customHeight="1">
      <c r="A61" s="228"/>
      <c r="B61" s="16"/>
      <c r="C61" s="229"/>
      <c r="D61" s="229"/>
      <c r="E61" s="229"/>
      <c r="F61" s="229"/>
      <c r="G61" s="229"/>
      <c r="H61" s="93"/>
      <c r="I61" s="38"/>
      <c r="J61" s="38"/>
      <c r="K61" s="38"/>
      <c r="L61" s="38"/>
      <c r="M61" s="38"/>
      <c r="N61" s="161">
        <f ca="1"/>
        <v>-13</v>
      </c>
      <c r="O61" s="161" t="e">
        <f ca="1"/>
        <v>#N/A</v>
      </c>
      <c r="P61" s="47" t="e">
        <f ca="1"/>
        <v>#N/A</v>
      </c>
      <c r="Q61" s="47" t="e">
        <f ca="1"/>
        <v>#N/A</v>
      </c>
      <c r="R61" s="47"/>
      <c r="S61" s="47"/>
      <c r="T61" s="47"/>
      <c r="U61" s="47"/>
    </row>
    <row r="62" spans="1:21" s="230" customFormat="1" ht="15" customHeight="1">
      <c r="A62" s="228"/>
      <c r="B62" s="16"/>
      <c r="C62" s="229"/>
      <c r="D62" s="229"/>
      <c r="E62" s="229"/>
      <c r="F62" s="229"/>
      <c r="G62" s="229"/>
      <c r="H62" s="93"/>
      <c r="I62" s="38"/>
      <c r="J62" s="38"/>
      <c r="K62" s="38"/>
      <c r="L62" s="38"/>
      <c r="M62" s="38"/>
      <c r="N62" s="161">
        <f ca="1"/>
        <v>-12</v>
      </c>
      <c r="O62" s="161" t="e">
        <f ca="1"/>
        <v>#N/A</v>
      </c>
      <c r="P62" s="47" t="e">
        <f ca="1"/>
        <v>#N/A</v>
      </c>
      <c r="Q62" s="47" t="e">
        <f ca="1"/>
        <v>#N/A</v>
      </c>
      <c r="R62" s="47"/>
      <c r="S62" s="47"/>
      <c r="T62" s="47"/>
      <c r="U62" s="47"/>
    </row>
    <row r="63" spans="1:21" s="230" customFormat="1" ht="15" customHeight="1">
      <c r="A63" s="228"/>
      <c r="B63" s="16"/>
      <c r="C63" s="229"/>
      <c r="D63" s="229"/>
      <c r="E63" s="229"/>
      <c r="F63" s="229"/>
      <c r="G63" s="229"/>
      <c r="H63" s="93"/>
      <c r="I63" s="38"/>
      <c r="J63" s="38"/>
      <c r="K63" s="38"/>
      <c r="L63" s="38"/>
      <c r="M63" s="38"/>
      <c r="N63" s="161">
        <f ca="1"/>
        <v>-11</v>
      </c>
      <c r="O63" s="161" t="e">
        <f ca="1"/>
        <v>#N/A</v>
      </c>
      <c r="P63" s="47" t="e">
        <f ca="1"/>
        <v>#N/A</v>
      </c>
      <c r="Q63" s="47" t="e">
        <f ca="1"/>
        <v>#N/A</v>
      </c>
      <c r="R63" s="47"/>
      <c r="S63" s="47"/>
      <c r="T63" s="47"/>
      <c r="U63" s="47"/>
    </row>
    <row r="64" spans="1:21" s="230" customFormat="1" ht="15" customHeight="1">
      <c r="A64" s="228"/>
      <c r="B64" s="16"/>
      <c r="C64" s="229"/>
      <c r="D64" s="229"/>
      <c r="E64" s="229"/>
      <c r="F64" s="229"/>
      <c r="G64" s="229"/>
      <c r="H64" s="93"/>
      <c r="I64" s="38"/>
      <c r="J64" s="38"/>
      <c r="K64" s="38"/>
      <c r="L64" s="38"/>
      <c r="M64" s="38"/>
      <c r="N64" s="161">
        <f ca="1"/>
        <v>-10</v>
      </c>
      <c r="O64" s="161" t="e">
        <f ca="1"/>
        <v>#N/A</v>
      </c>
      <c r="P64" s="47" t="e">
        <f ca="1"/>
        <v>#N/A</v>
      </c>
      <c r="Q64" s="47" t="e">
        <f ca="1"/>
        <v>#N/A</v>
      </c>
      <c r="R64" s="47"/>
      <c r="S64" s="47"/>
      <c r="T64" s="47"/>
      <c r="U64" s="47"/>
    </row>
    <row r="65" spans="1:21" s="240" customFormat="1" ht="12.6" customHeight="1">
      <c r="A65" s="235"/>
      <c r="B65" s="242" t="s">
        <v>4825</v>
      </c>
      <c r="C65" s="321" t="s">
        <v>4635</v>
      </c>
      <c r="D65" s="322"/>
      <c r="E65" s="322"/>
      <c r="F65" s="322"/>
      <c r="G65" s="236"/>
      <c r="H65" s="237"/>
      <c r="I65" s="185"/>
      <c r="J65" s="185"/>
      <c r="K65" s="185"/>
      <c r="L65" s="185"/>
      <c r="M65" s="185"/>
      <c r="N65" s="238">
        <f ca="1"/>
        <v>-9</v>
      </c>
      <c r="O65" s="238" t="e">
        <f ca="1"/>
        <v>#N/A</v>
      </c>
      <c r="P65" s="239" t="e">
        <f ca="1"/>
        <v>#N/A</v>
      </c>
      <c r="Q65" s="239" t="e">
        <f ca="1"/>
        <v>#N/A</v>
      </c>
      <c r="R65" s="239"/>
      <c r="S65" s="239"/>
      <c r="T65" s="239"/>
      <c r="U65" s="239"/>
    </row>
    <row r="66" spans="1:21" s="240" customFormat="1" ht="12.6" customHeight="1">
      <c r="A66" s="235"/>
      <c r="B66" s="243" t="s">
        <v>5076</v>
      </c>
      <c r="C66" s="321" t="str" cm="1">
        <f t="array" ref="C66">INDEX(Trad, H66, $H$2)</f>
        <v>Kältemaschine</v>
      </c>
      <c r="D66" s="322"/>
      <c r="E66" s="322"/>
      <c r="F66" s="322"/>
      <c r="G66" s="236"/>
      <c r="H66" s="237">
        <v>112</v>
      </c>
      <c r="I66" s="185"/>
      <c r="J66" s="185"/>
      <c r="K66" s="185"/>
      <c r="L66" s="185"/>
      <c r="M66" s="185"/>
      <c r="N66" s="238">
        <f ca="1"/>
        <v>-8</v>
      </c>
      <c r="O66" s="238" t="e">
        <f ca="1"/>
        <v>#N/A</v>
      </c>
      <c r="P66" s="239" t="e">
        <f ca="1"/>
        <v>#N/A</v>
      </c>
      <c r="Q66" s="239" t="e">
        <f ca="1"/>
        <v>#N/A</v>
      </c>
      <c r="R66" s="239"/>
      <c r="S66" s="239"/>
      <c r="T66" s="239"/>
      <c r="U66" s="239"/>
    </row>
    <row r="67" spans="1:21" s="240" customFormat="1" ht="12.6" customHeight="1">
      <c r="A67" s="235"/>
      <c r="B67" s="243" t="s">
        <v>5077</v>
      </c>
      <c r="C67" s="323" t="str" cm="1">
        <f t="array" ref="C67">INDEX(Trad, H67, $H$2)</f>
        <v>Bin-Dauer</v>
      </c>
      <c r="D67" s="324"/>
      <c r="E67" s="324"/>
      <c r="F67" s="324"/>
      <c r="G67" s="236"/>
      <c r="H67" s="237">
        <v>111</v>
      </c>
      <c r="I67" s="185"/>
      <c r="J67" s="185"/>
      <c r="K67" s="185"/>
      <c r="L67" s="185"/>
      <c r="M67" s="185"/>
      <c r="N67" s="238">
        <f ca="1"/>
        <v>-7</v>
      </c>
      <c r="O67" s="238" t="e">
        <f ca="1"/>
        <v>#N/A</v>
      </c>
      <c r="P67" s="239" t="e">
        <f ca="1"/>
        <v>#N/A</v>
      </c>
      <c r="Q67" s="239" t="e">
        <f ca="1"/>
        <v>#N/A</v>
      </c>
      <c r="R67" s="239"/>
      <c r="S67" s="239"/>
      <c r="T67" s="239"/>
      <c r="U67" s="239"/>
    </row>
    <row r="68" spans="1:21" s="230" customFormat="1" ht="12.6" customHeight="1">
      <c r="A68" s="228"/>
      <c r="B68" s="243" t="s">
        <v>5080</v>
      </c>
      <c r="C68" s="321" t="str" cm="1">
        <f t="array" ref="C68">INDEX(Trad, H68, $H$2)</f>
        <v>Bin-Temperatur</v>
      </c>
      <c r="D68" s="322"/>
      <c r="E68" s="322"/>
      <c r="F68" s="322"/>
      <c r="G68" s="229"/>
      <c r="H68" s="93">
        <v>113</v>
      </c>
      <c r="I68" s="38"/>
      <c r="J68" s="38"/>
      <c r="K68" s="38"/>
      <c r="L68" s="38"/>
      <c r="M68" s="38"/>
      <c r="N68" s="161">
        <f ca="1"/>
        <v>-6</v>
      </c>
      <c r="O68" s="161" t="e">
        <f ca="1"/>
        <v>#N/A</v>
      </c>
      <c r="P68" s="47" t="e">
        <f ca="1"/>
        <v>#N/A</v>
      </c>
      <c r="Q68" s="47" t="e">
        <f ca="1"/>
        <v>#N/A</v>
      </c>
      <c r="R68" s="47"/>
      <c r="S68" s="47"/>
      <c r="T68" s="47"/>
      <c r="U68" s="47"/>
    </row>
    <row r="69" spans="1:21" s="230" customFormat="1" ht="12.6" customHeight="1">
      <c r="A69" s="228"/>
      <c r="B69" s="243" t="s">
        <v>5086</v>
      </c>
      <c r="C69" s="323" t="str" cm="1">
        <f t="array" ref="C69">INDEX(Trad, H69, $H$2)</f>
        <v>Kälteproduktion</v>
      </c>
      <c r="D69" s="324"/>
      <c r="E69" s="324"/>
      <c r="F69" s="324"/>
      <c r="G69" s="229"/>
      <c r="H69" s="93">
        <v>114</v>
      </c>
      <c r="I69" s="38"/>
      <c r="J69" s="38"/>
      <c r="K69" s="38"/>
      <c r="L69" s="38"/>
      <c r="M69" s="38"/>
      <c r="N69" s="161">
        <f ca="1"/>
        <v>-5</v>
      </c>
      <c r="O69" s="161" t="e">
        <f ca="1"/>
        <v>#N/A</v>
      </c>
      <c r="P69" s="47" t="e">
        <f ca="1"/>
        <v>#N/A</v>
      </c>
      <c r="Q69" s="47" t="e">
        <f ca="1"/>
        <v>#N/A</v>
      </c>
      <c r="R69" s="47"/>
      <c r="S69" s="47"/>
      <c r="T69" s="47"/>
      <c r="U69" s="47"/>
    </row>
    <row r="70" spans="1:21" s="230" customFormat="1" ht="15" customHeight="1">
      <c r="A70" s="228"/>
      <c r="B70" s="16"/>
      <c r="C70" s="229"/>
      <c r="D70" s="229"/>
      <c r="E70" s="229"/>
      <c r="F70" s="229"/>
      <c r="G70" s="229"/>
      <c r="H70" s="93"/>
      <c r="I70" s="38"/>
      <c r="J70" s="38"/>
      <c r="K70" s="38"/>
      <c r="L70" s="38"/>
      <c r="M70" s="38"/>
      <c r="N70" s="161">
        <f ca="1"/>
        <v>-4</v>
      </c>
      <c r="O70" s="161" t="e">
        <f ca="1"/>
        <v>#N/A</v>
      </c>
      <c r="P70" s="47" t="e">
        <f ca="1"/>
        <v>#N/A</v>
      </c>
      <c r="Q70" s="47" t="e">
        <f ca="1"/>
        <v>#N/A</v>
      </c>
      <c r="R70" s="47"/>
      <c r="S70" s="47"/>
      <c r="T70" s="47"/>
      <c r="U70" s="47"/>
    </row>
    <row r="71" spans="1:21" s="230" customFormat="1" ht="15" customHeight="1">
      <c r="A71" s="228"/>
      <c r="B71" s="16"/>
      <c r="C71" s="229"/>
      <c r="D71" s="229"/>
      <c r="E71" s="229"/>
      <c r="F71" s="229"/>
      <c r="G71" s="229"/>
      <c r="H71" s="93"/>
      <c r="I71" s="38"/>
      <c r="J71" s="38"/>
      <c r="K71" s="38"/>
      <c r="L71" s="38"/>
      <c r="M71" s="38"/>
      <c r="N71" s="161">
        <f ca="1"/>
        <v>-3</v>
      </c>
      <c r="O71" s="161" t="e">
        <f ca="1"/>
        <v>#N/A</v>
      </c>
      <c r="P71" s="47" t="e">
        <f ca="1"/>
        <v>#N/A</v>
      </c>
      <c r="Q71" s="47" t="e">
        <f ca="1"/>
        <v>#N/A</v>
      </c>
      <c r="R71" s="47"/>
      <c r="S71" s="47"/>
      <c r="T71" s="47"/>
      <c r="U71" s="47"/>
    </row>
    <row r="72" spans="1:21" s="230" customFormat="1" ht="15" customHeight="1">
      <c r="A72" s="228"/>
      <c r="B72" s="16"/>
      <c r="C72" s="229"/>
      <c r="D72" s="229"/>
      <c r="E72" s="229"/>
      <c r="F72" s="229"/>
      <c r="G72" s="229"/>
      <c r="H72" s="93"/>
      <c r="I72" s="38"/>
      <c r="J72" s="38"/>
      <c r="K72" s="38"/>
      <c r="L72" s="38"/>
      <c r="M72" s="38"/>
      <c r="N72" s="161">
        <f ca="1"/>
        <v>-2</v>
      </c>
      <c r="O72" s="161" t="e">
        <f ca="1"/>
        <v>#N/A</v>
      </c>
      <c r="P72" s="47" t="e">
        <f ca="1"/>
        <v>#N/A</v>
      </c>
      <c r="Q72" s="47" t="e">
        <f ca="1"/>
        <v>#N/A</v>
      </c>
      <c r="R72" s="47"/>
      <c r="S72" s="47"/>
      <c r="T72" s="47"/>
      <c r="U72" s="47"/>
    </row>
    <row r="73" spans="1:21" s="230" customFormat="1" ht="15" customHeight="1">
      <c r="A73" s="228"/>
      <c r="B73" s="16"/>
      <c r="C73" s="229"/>
      <c r="D73" s="229"/>
      <c r="E73" s="229"/>
      <c r="F73" s="229"/>
      <c r="G73" s="229"/>
      <c r="H73" s="93"/>
      <c r="I73" s="38"/>
      <c r="J73" s="38"/>
      <c r="K73" s="38"/>
      <c r="L73" s="38"/>
      <c r="M73" s="38"/>
      <c r="N73" s="161">
        <f ca="1"/>
        <v>-1</v>
      </c>
      <c r="O73" s="161" t="e">
        <f ca="1"/>
        <v>#N/A</v>
      </c>
      <c r="P73" s="47" t="e">
        <f ca="1"/>
        <v>#N/A</v>
      </c>
      <c r="Q73" s="47" t="e">
        <f ca="1"/>
        <v>#N/A</v>
      </c>
      <c r="R73" s="47"/>
      <c r="S73" s="47"/>
      <c r="T73" s="47"/>
      <c r="U73" s="47"/>
    </row>
    <row r="74" spans="1:21" s="230" customFormat="1" ht="15" customHeight="1">
      <c r="A74" s="228"/>
      <c r="B74" s="16"/>
      <c r="C74" s="229"/>
      <c r="D74" s="229"/>
      <c r="E74" s="229"/>
      <c r="F74" s="229"/>
      <c r="G74" s="229"/>
      <c r="H74" s="93"/>
      <c r="I74" s="38"/>
      <c r="J74" s="38"/>
      <c r="K74" s="38"/>
      <c r="L74" s="38"/>
      <c r="M74" s="38"/>
      <c r="N74" s="161">
        <f ca="1"/>
        <v>0</v>
      </c>
      <c r="O74" s="161" t="e">
        <f ca="1"/>
        <v>#N/A</v>
      </c>
      <c r="P74" s="47" t="e">
        <f ca="1"/>
        <v>#N/A</v>
      </c>
      <c r="Q74" s="47" t="e">
        <f ca="1"/>
        <v>#N/A</v>
      </c>
      <c r="R74" s="47"/>
      <c r="S74" s="47"/>
      <c r="T74" s="47"/>
      <c r="U74" s="47"/>
    </row>
    <row r="75" spans="1:21" s="230" customFormat="1" ht="15" customHeight="1">
      <c r="A75" s="228"/>
      <c r="B75" s="16"/>
      <c r="C75" s="229"/>
      <c r="D75" s="229"/>
      <c r="E75" s="229"/>
      <c r="F75" s="229"/>
      <c r="G75" s="229"/>
      <c r="H75" s="93"/>
      <c r="I75" s="38"/>
      <c r="J75" s="38"/>
      <c r="K75" s="38"/>
      <c r="L75" s="38"/>
      <c r="M75" s="38"/>
      <c r="N75" s="161">
        <f ca="1"/>
        <v>1</v>
      </c>
      <c r="O75" s="161" t="e">
        <f ca="1"/>
        <v>#N/A</v>
      </c>
      <c r="P75" s="47" t="e">
        <f ca="1"/>
        <v>#N/A</v>
      </c>
      <c r="Q75" s="47" t="e">
        <f ca="1"/>
        <v>#N/A</v>
      </c>
      <c r="R75" s="47"/>
      <c r="S75" s="47"/>
      <c r="T75" s="47"/>
      <c r="U75" s="47"/>
    </row>
    <row r="76" spans="1:21" s="230" customFormat="1" ht="15" hidden="1" customHeight="1">
      <c r="A76" s="228"/>
      <c r="B76" s="16"/>
      <c r="C76" s="229"/>
      <c r="D76" s="229"/>
      <c r="E76" s="229"/>
      <c r="F76" s="229"/>
      <c r="G76" s="229"/>
      <c r="H76" s="93"/>
      <c r="I76" s="38"/>
      <c r="J76" s="38"/>
      <c r="K76" s="38"/>
      <c r="L76" s="38"/>
      <c r="M76" s="38"/>
      <c r="N76" s="161">
        <f ca="1"/>
        <v>2</v>
      </c>
      <c r="O76" s="161" t="e">
        <f ca="1"/>
        <v>#N/A</v>
      </c>
      <c r="P76" s="47" t="e">
        <f ca="1"/>
        <v>#N/A</v>
      </c>
      <c r="Q76" s="47" t="e">
        <f ca="1"/>
        <v>#N/A</v>
      </c>
      <c r="R76" s="47"/>
      <c r="S76" s="47"/>
      <c r="T76" s="47"/>
      <c r="U76" s="47"/>
    </row>
    <row r="77" spans="1:21" s="230" customFormat="1" ht="15" hidden="1" customHeight="1">
      <c r="A77" s="228"/>
      <c r="B77" s="16"/>
      <c r="C77" s="229"/>
      <c r="D77" s="229"/>
      <c r="E77" s="229"/>
      <c r="F77" s="229"/>
      <c r="G77" s="229"/>
      <c r="H77" s="93"/>
      <c r="I77" s="38"/>
      <c r="J77" s="38"/>
      <c r="K77" s="38"/>
      <c r="L77" s="38"/>
      <c r="M77" s="38"/>
      <c r="N77" s="161">
        <f ca="1"/>
        <v>3</v>
      </c>
      <c r="O77" s="161" t="e">
        <f ca="1"/>
        <v>#N/A</v>
      </c>
      <c r="P77" s="47" t="e">
        <f ca="1"/>
        <v>#N/A</v>
      </c>
      <c r="Q77" s="47" t="e">
        <f ca="1"/>
        <v>#N/A</v>
      </c>
      <c r="R77" s="47"/>
      <c r="S77" s="47"/>
      <c r="T77" s="47"/>
      <c r="U77" s="47"/>
    </row>
    <row r="78" spans="1:21" s="230" customFormat="1" ht="15" hidden="1" customHeight="1">
      <c r="A78" s="233"/>
      <c r="B78" s="10"/>
      <c r="H78" s="93"/>
      <c r="I78" s="38"/>
      <c r="J78" s="38"/>
      <c r="K78" s="38"/>
      <c r="L78" s="38"/>
      <c r="M78" s="38"/>
      <c r="N78" s="161">
        <f ca="1"/>
        <v>4</v>
      </c>
      <c r="O78" s="161" t="e">
        <f ca="1"/>
        <v>#N/A</v>
      </c>
      <c r="P78" s="47" t="e">
        <f ca="1"/>
        <v>#N/A</v>
      </c>
      <c r="Q78" s="47" t="e">
        <f ca="1"/>
        <v>#N/A</v>
      </c>
      <c r="R78" s="47"/>
      <c r="S78" s="47"/>
      <c r="T78" s="47"/>
      <c r="U78" s="47"/>
    </row>
    <row r="79" spans="1:21" s="230" customFormat="1" ht="15" hidden="1" customHeight="1">
      <c r="A79" s="233"/>
      <c r="B79" s="10"/>
      <c r="H79" s="93"/>
      <c r="I79" s="38"/>
      <c r="J79" s="38"/>
      <c r="K79" s="38"/>
      <c r="L79" s="38"/>
      <c r="M79" s="38"/>
      <c r="N79" s="161">
        <f ca="1"/>
        <v>5</v>
      </c>
      <c r="O79" s="161" t="e">
        <f ca="1"/>
        <v>#N/A</v>
      </c>
      <c r="P79" s="47" t="e">
        <f ca="1"/>
        <v>#N/A</v>
      </c>
      <c r="Q79" s="47" t="e">
        <f ca="1"/>
        <v>#N/A</v>
      </c>
      <c r="R79" s="47"/>
      <c r="S79" s="47"/>
      <c r="T79" s="47"/>
      <c r="U79" s="47"/>
    </row>
    <row r="80" spans="1:21" s="230" customFormat="1" ht="15" hidden="1" customHeight="1">
      <c r="A80" s="233"/>
      <c r="B80" s="10"/>
      <c r="H80" s="93"/>
      <c r="I80" s="38"/>
      <c r="J80" s="38"/>
      <c r="K80" s="38"/>
      <c r="L80" s="38"/>
      <c r="M80" s="38"/>
      <c r="N80" s="161">
        <f ca="1"/>
        <v>6</v>
      </c>
      <c r="O80" s="161" t="e">
        <f ca="1"/>
        <v>#N/A</v>
      </c>
      <c r="P80" s="47" t="e">
        <f ca="1"/>
        <v>#N/A</v>
      </c>
      <c r="Q80" s="47" t="e">
        <f ca="1"/>
        <v>#N/A</v>
      </c>
      <c r="R80" s="47"/>
      <c r="S80" s="47"/>
      <c r="T80" s="47"/>
      <c r="U80" s="47"/>
    </row>
    <row r="81" spans="1:21" s="230" customFormat="1" ht="15" hidden="1" customHeight="1">
      <c r="A81" s="233"/>
      <c r="B81" s="10"/>
      <c r="H81" s="93"/>
      <c r="I81" s="38"/>
      <c r="J81" s="38"/>
      <c r="K81" s="38"/>
      <c r="L81" s="38"/>
      <c r="M81" s="38"/>
      <c r="N81" s="161">
        <f ca="1"/>
        <v>7</v>
      </c>
      <c r="O81" s="161" t="e">
        <f ca="1"/>
        <v>#N/A</v>
      </c>
      <c r="P81" s="47" t="e">
        <f ca="1"/>
        <v>#N/A</v>
      </c>
      <c r="Q81" s="47" t="e">
        <f ca="1"/>
        <v>#N/A</v>
      </c>
      <c r="R81" s="47"/>
      <c r="S81" s="47"/>
      <c r="T81" s="47"/>
      <c r="U81" s="47"/>
    </row>
    <row r="82" spans="1:21" s="230" customFormat="1" ht="15" hidden="1" customHeight="1">
      <c r="A82" s="233"/>
      <c r="B82" s="10"/>
      <c r="H82" s="93"/>
      <c r="I82" s="38"/>
      <c r="J82" s="38"/>
      <c r="K82" s="38"/>
      <c r="L82" s="38"/>
      <c r="M82" s="38"/>
      <c r="N82" s="161">
        <f ca="1"/>
        <v>8</v>
      </c>
      <c r="O82" s="161" t="e">
        <f ca="1"/>
        <v>#N/A</v>
      </c>
      <c r="P82" s="47" t="e">
        <f ca="1"/>
        <v>#N/A</v>
      </c>
      <c r="Q82" s="47" t="e">
        <f ca="1"/>
        <v>#N/A</v>
      </c>
      <c r="R82" s="47"/>
      <c r="S82" s="47"/>
      <c r="T82" s="47"/>
      <c r="U82" s="47"/>
    </row>
    <row r="83" spans="1:21" s="230" customFormat="1" ht="15" hidden="1" customHeight="1">
      <c r="A83" s="233"/>
      <c r="B83" s="10"/>
      <c r="H83" s="93"/>
      <c r="I83" s="38"/>
      <c r="J83" s="38"/>
      <c r="K83" s="38"/>
      <c r="L83" s="38"/>
      <c r="M83" s="38"/>
      <c r="N83" s="161">
        <f ca="1"/>
        <v>9</v>
      </c>
      <c r="O83" s="161" t="e">
        <f ca="1"/>
        <v>#N/A</v>
      </c>
      <c r="P83" s="47" t="e">
        <f ca="1"/>
        <v>#N/A</v>
      </c>
      <c r="Q83" s="47" t="e">
        <f ca="1"/>
        <v>#N/A</v>
      </c>
      <c r="R83" s="47"/>
      <c r="S83" s="47"/>
      <c r="T83" s="47"/>
      <c r="U83" s="47"/>
    </row>
    <row r="84" spans="1:21" s="230" customFormat="1" ht="15" hidden="1" customHeight="1">
      <c r="A84" s="233"/>
      <c r="B84" s="10"/>
      <c r="H84" s="93"/>
      <c r="I84" s="38"/>
      <c r="J84" s="38"/>
      <c r="K84" s="38"/>
      <c r="L84" s="38"/>
      <c r="M84" s="38"/>
      <c r="N84" s="161">
        <f ca="1"/>
        <v>10</v>
      </c>
      <c r="O84" s="161" t="e">
        <f ca="1"/>
        <v>#N/A</v>
      </c>
      <c r="P84" s="47" t="e">
        <f ca="1"/>
        <v>#N/A</v>
      </c>
      <c r="Q84" s="47" t="e">
        <f ca="1"/>
        <v>#N/A</v>
      </c>
      <c r="R84" s="47"/>
      <c r="S84" s="47"/>
      <c r="T84" s="47"/>
      <c r="U84" s="47"/>
    </row>
    <row r="85" spans="1:21" s="230" customFormat="1" ht="15" hidden="1" customHeight="1">
      <c r="A85" s="233"/>
      <c r="B85" s="10"/>
      <c r="H85" s="93"/>
      <c r="I85" s="38"/>
      <c r="J85" s="38"/>
      <c r="K85" s="38"/>
      <c r="L85" s="38"/>
      <c r="M85" s="38"/>
      <c r="N85" s="161">
        <f ca="1"/>
        <v>11</v>
      </c>
      <c r="O85" s="161" t="e">
        <f ca="1"/>
        <v>#N/A</v>
      </c>
      <c r="P85" s="47" t="e">
        <f ca="1"/>
        <v>#N/A</v>
      </c>
      <c r="Q85" s="47" t="e">
        <f ca="1"/>
        <v>#N/A</v>
      </c>
      <c r="R85" s="47"/>
      <c r="S85" s="47"/>
      <c r="T85" s="47"/>
      <c r="U85" s="47"/>
    </row>
    <row r="86" spans="1:21" s="230" customFormat="1" ht="15" hidden="1" customHeight="1">
      <c r="A86" s="233"/>
      <c r="B86" s="10"/>
      <c r="H86" s="93"/>
      <c r="I86" s="38"/>
      <c r="J86" s="38"/>
      <c r="K86" s="38"/>
      <c r="L86" s="38"/>
      <c r="M86" s="38"/>
      <c r="N86" s="161">
        <f ca="1"/>
        <v>12</v>
      </c>
      <c r="O86" s="161" t="e">
        <f ca="1"/>
        <v>#N/A</v>
      </c>
      <c r="P86" s="47" t="e">
        <f ca="1"/>
        <v>#N/A</v>
      </c>
      <c r="Q86" s="47" t="e">
        <f ca="1"/>
        <v>#N/A</v>
      </c>
      <c r="R86" s="47"/>
      <c r="S86" s="47"/>
      <c r="T86" s="47"/>
      <c r="U86" s="47"/>
    </row>
    <row r="87" spans="1:21" s="230" customFormat="1" ht="15" hidden="1" customHeight="1">
      <c r="A87" s="233"/>
      <c r="B87" s="10"/>
      <c r="H87" s="93"/>
      <c r="I87" s="38"/>
      <c r="J87" s="38"/>
      <c r="K87" s="38"/>
      <c r="L87" s="38"/>
      <c r="M87" s="38"/>
      <c r="N87" s="161">
        <f ca="1"/>
        <v>13</v>
      </c>
      <c r="O87" s="161" t="e">
        <f ca="1"/>
        <v>#N/A</v>
      </c>
      <c r="P87" s="47" t="e">
        <f ca="1"/>
        <v>#N/A</v>
      </c>
      <c r="Q87" s="47" t="e">
        <f ca="1"/>
        <v>#N/A</v>
      </c>
      <c r="R87" s="47"/>
      <c r="S87" s="47"/>
      <c r="T87" s="47"/>
      <c r="U87" s="47"/>
    </row>
    <row r="88" spans="1:21" s="230" customFormat="1" ht="15" hidden="1" customHeight="1">
      <c r="A88" s="233"/>
      <c r="B88" s="10"/>
      <c r="H88" s="93"/>
      <c r="I88" s="38"/>
      <c r="J88" s="38"/>
      <c r="K88" s="38"/>
      <c r="L88" s="38"/>
      <c r="M88" s="38"/>
      <c r="N88" s="161">
        <f ca="1"/>
        <v>14</v>
      </c>
      <c r="O88" s="161" t="e">
        <f ca="1"/>
        <v>#N/A</v>
      </c>
      <c r="P88" s="47" t="e">
        <f ca="1"/>
        <v>#N/A</v>
      </c>
      <c r="Q88" s="47" t="e">
        <f ca="1"/>
        <v>#N/A</v>
      </c>
      <c r="R88" s="47"/>
      <c r="S88" s="47"/>
      <c r="T88" s="47"/>
      <c r="U88" s="47"/>
    </row>
    <row r="89" spans="1:21" s="230" customFormat="1" ht="15" hidden="1" customHeight="1">
      <c r="A89" s="233"/>
      <c r="B89" s="10"/>
      <c r="H89" s="93"/>
      <c r="I89" s="38"/>
      <c r="J89" s="38"/>
      <c r="K89" s="38"/>
      <c r="L89" s="38"/>
      <c r="M89" s="38"/>
      <c r="N89" s="161">
        <f ca="1"/>
        <v>15</v>
      </c>
      <c r="O89" s="161" t="e">
        <f ca="1"/>
        <v>#N/A</v>
      </c>
      <c r="P89" s="47" t="e">
        <f ca="1"/>
        <v>#N/A</v>
      </c>
      <c r="Q89" s="47" t="e">
        <f ca="1"/>
        <v>#N/A</v>
      </c>
      <c r="R89" s="47"/>
      <c r="S89" s="47"/>
      <c r="T89" s="47"/>
      <c r="U89" s="47"/>
    </row>
    <row r="90" spans="1:21" s="230" customFormat="1" ht="15" hidden="1" customHeight="1">
      <c r="A90" s="233"/>
      <c r="B90" s="10"/>
      <c r="H90" s="93"/>
      <c r="I90" s="38"/>
      <c r="J90" s="38"/>
      <c r="K90" s="38"/>
      <c r="L90" s="38"/>
      <c r="M90" s="38"/>
      <c r="N90" s="161">
        <f ca="1"/>
        <v>16</v>
      </c>
      <c r="O90" s="161" t="e">
        <f ca="1"/>
        <v>#N/A</v>
      </c>
      <c r="P90" s="47" t="e">
        <f ca="1"/>
        <v>#N/A</v>
      </c>
      <c r="Q90" s="47" t="e">
        <f ca="1"/>
        <v>#N/A</v>
      </c>
      <c r="R90" s="47"/>
      <c r="S90" s="47"/>
      <c r="T90" s="47"/>
      <c r="U90" s="47"/>
    </row>
    <row r="91" spans="1:21" s="230" customFormat="1" ht="15" hidden="1" customHeight="1">
      <c r="A91" s="233"/>
      <c r="B91" s="10"/>
      <c r="H91" s="93"/>
      <c r="I91" s="38"/>
      <c r="J91" s="38"/>
      <c r="K91" s="38"/>
      <c r="L91" s="38"/>
      <c r="M91" s="38"/>
      <c r="N91" s="161">
        <f ca="1"/>
        <v>17</v>
      </c>
      <c r="O91" s="161" t="e">
        <f ca="1"/>
        <v>#N/A</v>
      </c>
      <c r="P91" s="47" t="e">
        <f ca="1"/>
        <v>#N/A</v>
      </c>
      <c r="Q91" s="47" t="e">
        <f ca="1"/>
        <v>#N/A</v>
      </c>
      <c r="R91" s="47"/>
      <c r="S91" s="47"/>
      <c r="T91" s="47"/>
      <c r="U91" s="47"/>
    </row>
    <row r="92" spans="1:21" s="230" customFormat="1" ht="15" hidden="1" customHeight="1">
      <c r="A92" s="233"/>
      <c r="B92" s="10"/>
      <c r="H92" s="93"/>
      <c r="I92" s="38"/>
      <c r="J92" s="38"/>
      <c r="K92" s="38"/>
      <c r="L92" s="38"/>
      <c r="M92" s="38"/>
      <c r="N92" s="161">
        <f ca="1"/>
        <v>18</v>
      </c>
      <c r="O92" s="161" t="e">
        <f ca="1"/>
        <v>#N/A</v>
      </c>
      <c r="P92" s="47" t="e">
        <f ca="1"/>
        <v>#N/A</v>
      </c>
      <c r="Q92" s="47" t="e">
        <f ca="1"/>
        <v>#N/A</v>
      </c>
      <c r="R92" s="47"/>
      <c r="S92" s="47"/>
      <c r="T92" s="47"/>
      <c r="U92" s="47"/>
    </row>
    <row r="93" spans="1:21" s="230" customFormat="1" ht="15" hidden="1" customHeight="1">
      <c r="A93" s="233"/>
      <c r="B93" s="10"/>
      <c r="H93" s="93"/>
      <c r="I93" s="38"/>
      <c r="J93" s="38"/>
      <c r="K93" s="38"/>
      <c r="L93" s="38"/>
      <c r="M93" s="38"/>
      <c r="N93" s="161">
        <f ca="1"/>
        <v>19</v>
      </c>
      <c r="O93" s="161" t="e">
        <f ca="1"/>
        <v>#N/A</v>
      </c>
      <c r="P93" s="47" t="e">
        <f ca="1"/>
        <v>#N/A</v>
      </c>
      <c r="Q93" s="47" t="e">
        <f ca="1"/>
        <v>#N/A</v>
      </c>
      <c r="R93" s="47"/>
      <c r="S93" s="47"/>
      <c r="T93" s="47"/>
      <c r="U93" s="47"/>
    </row>
    <row r="94" spans="1:21" s="230" customFormat="1" ht="15" hidden="1" customHeight="1">
      <c r="A94" s="233"/>
      <c r="B94" s="10"/>
      <c r="H94" s="93"/>
      <c r="I94" s="38"/>
      <c r="J94" s="38"/>
      <c r="K94" s="38"/>
      <c r="L94" s="38"/>
      <c r="M94" s="38"/>
      <c r="N94" s="161">
        <f ca="1"/>
        <v>20</v>
      </c>
      <c r="O94" s="161" t="e">
        <f ca="1"/>
        <v>#N/A</v>
      </c>
      <c r="P94" s="47" t="e">
        <f ca="1"/>
        <v>#N/A</v>
      </c>
      <c r="Q94" s="47" t="e">
        <f ca="1"/>
        <v>#N/A</v>
      </c>
      <c r="R94" s="47"/>
      <c r="S94" s="47"/>
      <c r="T94" s="47"/>
      <c r="U94" s="47"/>
    </row>
    <row r="95" spans="1:21" s="230" customFormat="1" ht="15" hidden="1" customHeight="1">
      <c r="A95" s="233"/>
      <c r="B95" s="10"/>
      <c r="H95" s="93"/>
      <c r="I95" s="38"/>
      <c r="J95" s="38"/>
      <c r="K95" s="38"/>
      <c r="L95" s="38"/>
      <c r="M95" s="38"/>
      <c r="N95" s="161">
        <f ca="1"/>
        <v>21</v>
      </c>
      <c r="O95" s="161" t="e">
        <f ca="1"/>
        <v>#N/A</v>
      </c>
      <c r="P95" s="47" t="e">
        <f ca="1"/>
        <v>#N/A</v>
      </c>
      <c r="Q95" s="47" t="e">
        <f ca="1"/>
        <v>#N/A</v>
      </c>
      <c r="R95" s="47"/>
      <c r="S95" s="47"/>
      <c r="T95" s="47"/>
      <c r="U95" s="47"/>
    </row>
    <row r="96" spans="1:21" s="230" customFormat="1" ht="15" hidden="1" customHeight="1">
      <c r="A96" s="233"/>
      <c r="B96" s="10"/>
      <c r="H96" s="93"/>
      <c r="I96" s="38"/>
      <c r="J96" s="38"/>
      <c r="K96" s="38"/>
      <c r="L96" s="38"/>
      <c r="M96" s="38"/>
      <c r="N96" s="161">
        <f ca="1"/>
        <v>22</v>
      </c>
      <c r="O96" s="161" t="e">
        <f ca="1"/>
        <v>#N/A</v>
      </c>
      <c r="P96" s="47" t="e">
        <f ca="1"/>
        <v>#N/A</v>
      </c>
      <c r="Q96" s="47" t="e">
        <f ca="1"/>
        <v>#N/A</v>
      </c>
      <c r="R96" s="47"/>
      <c r="S96" s="47"/>
      <c r="T96" s="47"/>
      <c r="U96" s="47"/>
    </row>
    <row r="97" spans="1:21" s="230" customFormat="1" ht="15" hidden="1" customHeight="1">
      <c r="A97" s="233"/>
      <c r="B97" s="10"/>
      <c r="H97" s="93"/>
      <c r="I97" s="38"/>
      <c r="J97" s="38"/>
      <c r="K97" s="38"/>
      <c r="L97" s="38"/>
      <c r="M97" s="38"/>
      <c r="N97" s="161">
        <f ca="1"/>
        <v>23</v>
      </c>
      <c r="O97" s="161" t="e">
        <f ca="1"/>
        <v>#N/A</v>
      </c>
      <c r="P97" s="47" t="e">
        <f ca="1"/>
        <v>#N/A</v>
      </c>
      <c r="Q97" s="47" t="e">
        <f ca="1"/>
        <v>#N/A</v>
      </c>
      <c r="R97" s="47"/>
      <c r="S97" s="47"/>
      <c r="T97" s="47"/>
      <c r="U97" s="47"/>
    </row>
    <row r="98" spans="1:21" s="230" customFormat="1" ht="15" hidden="1" customHeight="1">
      <c r="A98" s="233"/>
      <c r="B98" s="10"/>
      <c r="H98" s="93"/>
      <c r="I98" s="38"/>
      <c r="J98" s="38"/>
      <c r="K98" s="38"/>
      <c r="L98" s="38"/>
      <c r="M98" s="38"/>
      <c r="N98" s="161">
        <f ca="1"/>
        <v>24</v>
      </c>
      <c r="O98" s="161" t="e">
        <f ca="1"/>
        <v>#N/A</v>
      </c>
      <c r="P98" s="47" t="e">
        <f ca="1"/>
        <v>#N/A</v>
      </c>
      <c r="Q98" s="47" t="e">
        <f ca="1"/>
        <v>#N/A</v>
      </c>
      <c r="R98" s="47"/>
      <c r="S98" s="47"/>
      <c r="T98" s="47"/>
      <c r="U98" s="47"/>
    </row>
    <row r="99" spans="1:21" s="230" customFormat="1" ht="15" hidden="1" customHeight="1">
      <c r="A99" s="233"/>
      <c r="B99" s="10"/>
      <c r="H99" s="93"/>
      <c r="I99" s="38"/>
      <c r="J99" s="38"/>
      <c r="K99" s="38"/>
      <c r="L99" s="38"/>
      <c r="M99" s="38"/>
      <c r="N99" s="161">
        <f ca="1"/>
        <v>25</v>
      </c>
      <c r="O99" s="161" t="e">
        <f ca="1"/>
        <v>#N/A</v>
      </c>
      <c r="P99" s="47" t="e">
        <f ca="1"/>
        <v>#N/A</v>
      </c>
      <c r="Q99" s="47" t="e">
        <f ca="1"/>
        <v>#N/A</v>
      </c>
      <c r="R99" s="47"/>
      <c r="S99" s="47"/>
      <c r="T99" s="47"/>
      <c r="U99" s="47"/>
    </row>
    <row r="100" spans="1:21" s="230" customFormat="1" ht="15" hidden="1" customHeight="1">
      <c r="A100" s="233"/>
      <c r="B100" s="10"/>
      <c r="H100" s="93"/>
      <c r="I100" s="38"/>
      <c r="J100" s="38"/>
      <c r="K100" s="38"/>
      <c r="L100" s="38"/>
      <c r="M100" s="38"/>
      <c r="N100" s="161">
        <f ca="1"/>
        <v>26</v>
      </c>
      <c r="O100" s="161" t="e">
        <f ca="1"/>
        <v>#N/A</v>
      </c>
      <c r="P100" s="47" t="e">
        <f ca="1"/>
        <v>#N/A</v>
      </c>
      <c r="Q100" s="47" t="e">
        <f ca="1"/>
        <v>#N/A</v>
      </c>
      <c r="R100" s="47"/>
      <c r="S100" s="47"/>
      <c r="T100" s="47"/>
      <c r="U100" s="47"/>
    </row>
    <row r="101" spans="1:21" s="230" customFormat="1" ht="15" hidden="1" customHeight="1">
      <c r="A101" s="233"/>
      <c r="B101" s="10"/>
      <c r="H101" s="93"/>
      <c r="I101" s="38"/>
      <c r="J101" s="38"/>
      <c r="K101" s="38"/>
      <c r="L101" s="38"/>
      <c r="M101" s="38"/>
      <c r="N101" s="161">
        <f ca="1"/>
        <v>27</v>
      </c>
      <c r="O101" s="161" t="e">
        <f ca="1"/>
        <v>#N/A</v>
      </c>
      <c r="P101" s="47" t="e">
        <f ca="1"/>
        <v>#N/A</v>
      </c>
      <c r="Q101" s="47" t="e">
        <f ca="1"/>
        <v>#N/A</v>
      </c>
      <c r="R101" s="47"/>
      <c r="S101" s="47"/>
      <c r="T101" s="47"/>
      <c r="U101" s="47"/>
    </row>
    <row r="102" spans="1:21" s="230" customFormat="1" ht="15" hidden="1" customHeight="1">
      <c r="A102" s="233"/>
      <c r="B102" s="10"/>
      <c r="H102" s="93"/>
      <c r="I102" s="38"/>
      <c r="J102" s="38"/>
      <c r="K102" s="38"/>
      <c r="L102" s="38"/>
      <c r="M102" s="38"/>
      <c r="N102" s="161">
        <f ca="1"/>
        <v>28</v>
      </c>
      <c r="O102" s="161" t="e">
        <f ca="1"/>
        <v>#N/A</v>
      </c>
      <c r="P102" s="47" t="e">
        <f ca="1"/>
        <v>#N/A</v>
      </c>
      <c r="Q102" s="47" t="e">
        <f ca="1"/>
        <v>#N/A</v>
      </c>
      <c r="R102" s="47"/>
      <c r="S102" s="47"/>
      <c r="T102" s="47"/>
      <c r="U102" s="47"/>
    </row>
    <row r="103" spans="1:21" s="230" customFormat="1" ht="15" hidden="1" customHeight="1">
      <c r="A103" s="233"/>
      <c r="B103" s="10"/>
      <c r="H103" s="93"/>
      <c r="I103" s="38"/>
      <c r="J103" s="38"/>
      <c r="K103" s="38"/>
      <c r="L103" s="38"/>
      <c r="M103" s="38"/>
      <c r="N103" s="161">
        <f ca="1"/>
        <v>29</v>
      </c>
      <c r="O103" s="161" t="e">
        <f ca="1"/>
        <v>#N/A</v>
      </c>
      <c r="P103" s="47" t="e">
        <f ca="1"/>
        <v>#N/A</v>
      </c>
      <c r="Q103" s="47" t="e">
        <f ca="1"/>
        <v>#N/A</v>
      </c>
      <c r="R103" s="47"/>
      <c r="S103" s="47"/>
      <c r="T103" s="47"/>
      <c r="U103" s="47"/>
    </row>
    <row r="104" spans="1:21" s="230" customFormat="1" ht="15" hidden="1" customHeight="1">
      <c r="A104" s="233"/>
      <c r="B104" s="10"/>
      <c r="H104" s="93"/>
      <c r="I104" s="38"/>
      <c r="J104" s="38"/>
      <c r="K104" s="38"/>
      <c r="L104" s="38"/>
      <c r="M104" s="38"/>
      <c r="N104" s="161">
        <f ca="1"/>
        <v>30</v>
      </c>
      <c r="O104" s="161" t="e">
        <f ca="1"/>
        <v>#N/A</v>
      </c>
      <c r="P104" s="47" t="e">
        <f ca="1"/>
        <v>#N/A</v>
      </c>
      <c r="Q104" s="47" t="e">
        <f ca="1"/>
        <v>#N/A</v>
      </c>
      <c r="R104" s="47"/>
      <c r="S104" s="47"/>
      <c r="T104" s="47"/>
      <c r="U104" s="47"/>
    </row>
    <row r="105" spans="1:21" s="230" customFormat="1" ht="15" hidden="1" customHeight="1">
      <c r="A105" s="233"/>
      <c r="B105" s="10"/>
      <c r="H105" s="93"/>
      <c r="I105" s="38"/>
      <c r="J105" s="38"/>
      <c r="K105" s="38"/>
      <c r="L105" s="38"/>
      <c r="M105" s="38"/>
      <c r="N105" s="161">
        <f ca="1"/>
        <v>31</v>
      </c>
      <c r="O105" s="161" t="e">
        <f ca="1"/>
        <v>#N/A</v>
      </c>
      <c r="P105" s="47" t="e">
        <f ca="1"/>
        <v>#N/A</v>
      </c>
      <c r="Q105" s="47" t="e">
        <f ca="1"/>
        <v>#N/A</v>
      </c>
      <c r="R105" s="47"/>
      <c r="S105" s="47"/>
      <c r="T105" s="47"/>
      <c r="U105" s="47"/>
    </row>
    <row r="106" spans="1:21" s="230" customFormat="1" ht="15" hidden="1" customHeight="1">
      <c r="A106" s="233"/>
      <c r="B106" s="10"/>
      <c r="H106" s="93"/>
      <c r="I106" s="38"/>
      <c r="J106" s="38"/>
      <c r="K106" s="38"/>
      <c r="L106" s="38"/>
      <c r="M106" s="38"/>
      <c r="N106" s="161">
        <f ca="1"/>
        <v>32</v>
      </c>
      <c r="O106" s="161" t="e">
        <f ca="1"/>
        <v>#N/A</v>
      </c>
      <c r="P106" s="47" t="e">
        <f ca="1"/>
        <v>#N/A</v>
      </c>
      <c r="Q106" s="47" t="e">
        <f ca="1"/>
        <v>#N/A</v>
      </c>
      <c r="R106" s="47"/>
      <c r="S106" s="47"/>
      <c r="T106" s="47"/>
      <c r="U106" s="47"/>
    </row>
    <row r="107" spans="1:21" s="230" customFormat="1" ht="15" hidden="1" customHeight="1">
      <c r="A107" s="233"/>
      <c r="B107" s="10"/>
      <c r="H107" s="93"/>
      <c r="I107" s="38"/>
      <c r="J107" s="38"/>
      <c r="K107" s="38"/>
      <c r="L107" s="38"/>
      <c r="M107" s="38"/>
      <c r="N107" s="161">
        <f ca="1"/>
        <v>33</v>
      </c>
      <c r="O107" s="161" t="e">
        <f ca="1"/>
        <v>#N/A</v>
      </c>
      <c r="P107" s="47" t="e">
        <f ca="1"/>
        <v>#N/A</v>
      </c>
      <c r="Q107" s="47" t="e">
        <f ca="1"/>
        <v>#N/A</v>
      </c>
      <c r="R107" s="47"/>
      <c r="S107" s="47"/>
      <c r="T107" s="47"/>
      <c r="U107" s="47"/>
    </row>
    <row r="108" spans="1:21" s="230" customFormat="1" ht="15" hidden="1" customHeight="1">
      <c r="A108" s="233"/>
      <c r="B108" s="10"/>
      <c r="H108" s="93"/>
      <c r="I108" s="38"/>
      <c r="J108" s="38"/>
      <c r="K108" s="38"/>
      <c r="L108" s="38"/>
      <c r="M108" s="38"/>
      <c r="N108" s="161">
        <f ca="1"/>
        <v>34</v>
      </c>
      <c r="O108" s="161" t="e">
        <f ca="1"/>
        <v>#N/A</v>
      </c>
      <c r="P108" s="47" t="e">
        <f ca="1"/>
        <v>#N/A</v>
      </c>
      <c r="Q108" s="47" t="e">
        <f ca="1"/>
        <v>#N/A</v>
      </c>
      <c r="R108" s="47"/>
      <c r="S108" s="47"/>
      <c r="T108" s="47"/>
      <c r="U108" s="47"/>
    </row>
    <row r="109" spans="1:21" s="230" customFormat="1" ht="15" hidden="1" customHeight="1">
      <c r="A109" s="233"/>
      <c r="B109" s="10"/>
      <c r="H109" s="93"/>
      <c r="I109" s="38"/>
      <c r="J109" s="38"/>
      <c r="K109" s="38"/>
      <c r="L109" s="38"/>
      <c r="M109" s="38"/>
      <c r="N109" s="161">
        <f ca="1"/>
        <v>35</v>
      </c>
      <c r="O109" s="161" t="e">
        <f ca="1"/>
        <v>#N/A</v>
      </c>
      <c r="P109" s="47" t="e">
        <f ca="1"/>
        <v>#N/A</v>
      </c>
      <c r="Q109" s="47" t="e">
        <f ca="1"/>
        <v>#N/A</v>
      </c>
      <c r="R109" s="47"/>
      <c r="S109" s="47"/>
      <c r="T109" s="47"/>
      <c r="U109" s="47"/>
    </row>
    <row r="110" spans="1:21" s="230" customFormat="1" ht="15" hidden="1" customHeight="1">
      <c r="A110" s="233"/>
      <c r="B110" s="10"/>
      <c r="H110" s="93"/>
      <c r="I110" s="38"/>
      <c r="J110" s="38"/>
      <c r="K110" s="38"/>
      <c r="L110" s="38"/>
      <c r="M110" s="38"/>
      <c r="N110" s="161">
        <f ca="1"/>
        <v>36</v>
      </c>
      <c r="O110" s="161" t="e">
        <f ca="1"/>
        <v>#N/A</v>
      </c>
      <c r="P110" s="47" t="e">
        <f ca="1"/>
        <v>#N/A</v>
      </c>
      <c r="Q110" s="47" t="e">
        <f ca="1"/>
        <v>#N/A</v>
      </c>
      <c r="R110" s="47"/>
      <c r="S110" s="47"/>
      <c r="T110" s="47"/>
      <c r="U110" s="47"/>
    </row>
    <row r="111" spans="1:21" s="230" customFormat="1" ht="15" hidden="1" customHeight="1">
      <c r="A111" s="233"/>
      <c r="B111" s="10"/>
      <c r="H111" s="93"/>
      <c r="I111" s="38"/>
      <c r="J111" s="38"/>
      <c r="K111" s="38"/>
      <c r="L111" s="38"/>
      <c r="M111" s="38"/>
      <c r="N111" s="161">
        <f ca="1"/>
        <v>37</v>
      </c>
      <c r="O111" s="161" t="e">
        <f ca="1"/>
        <v>#N/A</v>
      </c>
      <c r="P111" s="47" t="e">
        <f ca="1"/>
        <v>#N/A</v>
      </c>
      <c r="Q111" s="47" t="e">
        <f ca="1"/>
        <v>#N/A</v>
      </c>
      <c r="R111" s="47"/>
      <c r="S111" s="47"/>
      <c r="T111" s="47"/>
      <c r="U111" s="47"/>
    </row>
    <row r="112" spans="1:21" s="230" customFormat="1" ht="15" hidden="1" customHeight="1">
      <c r="A112" s="233"/>
      <c r="B112" s="10"/>
      <c r="H112" s="93"/>
      <c r="I112" s="38"/>
      <c r="J112" s="38"/>
      <c r="K112" s="38"/>
      <c r="L112" s="38"/>
      <c r="M112" s="38"/>
      <c r="N112" s="161">
        <f ca="1"/>
        <v>38</v>
      </c>
      <c r="O112" s="161" t="e">
        <f ca="1"/>
        <v>#N/A</v>
      </c>
      <c r="P112" s="47" t="e">
        <f ca="1"/>
        <v>#N/A</v>
      </c>
      <c r="Q112" s="47" t="e">
        <f ca="1"/>
        <v>#N/A</v>
      </c>
      <c r="R112" s="47"/>
      <c r="S112" s="47"/>
      <c r="T112" s="47"/>
      <c r="U112" s="47"/>
    </row>
    <row r="113" spans="1:21" s="230" customFormat="1" ht="15" hidden="1" customHeight="1">
      <c r="A113" s="233"/>
      <c r="B113" s="10"/>
      <c r="H113" s="93"/>
      <c r="I113" s="38"/>
      <c r="J113" s="38"/>
      <c r="K113" s="38"/>
      <c r="L113" s="38"/>
      <c r="M113" s="38"/>
      <c r="N113" s="161">
        <f ca="1"/>
        <v>39</v>
      </c>
      <c r="O113" s="161" t="e">
        <f ca="1"/>
        <v>#N/A</v>
      </c>
      <c r="P113" s="47" t="e">
        <f ca="1"/>
        <v>#N/A</v>
      </c>
      <c r="Q113" s="47" t="e">
        <f ca="1"/>
        <v>#N/A</v>
      </c>
      <c r="R113" s="47"/>
      <c r="S113" s="47"/>
      <c r="T113" s="47"/>
      <c r="U113" s="47"/>
    </row>
    <row r="114" spans="1:21" s="230" customFormat="1" ht="15" hidden="1" customHeight="1">
      <c r="A114" s="233"/>
      <c r="B114" s="10"/>
      <c r="H114" s="93"/>
      <c r="I114" s="38"/>
      <c r="J114" s="38"/>
      <c r="K114" s="38"/>
      <c r="L114" s="38"/>
      <c r="M114" s="38"/>
      <c r="N114" s="161">
        <f ca="1"/>
        <v>40</v>
      </c>
      <c r="O114" s="161" t="e">
        <f ca="1"/>
        <v>#N/A</v>
      </c>
      <c r="P114" s="47" t="e">
        <f ca="1"/>
        <v>#N/A</v>
      </c>
      <c r="Q114" s="47" t="e">
        <f ca="1"/>
        <v>#N/A</v>
      </c>
      <c r="R114" s="47"/>
      <c r="S114" s="47"/>
      <c r="T114" s="47"/>
      <c r="U114" s="47"/>
    </row>
  </sheetData>
  <sheetProtection algorithmName="SHA-512" hashValue="2zKwy70weZp0t4itdt0jP9RmrAgqwbOfi9k8IhsulqdzVTalHk1mK8S2EWWmeJbYGtYGMq9nvcDFKJ2U9EexWA==" saltValue="MqTKh0NVxdyCdxBCR2budg==" spinCount="100000" sheet="1" objects="1" scenarios="1"/>
  <mergeCells count="40">
    <mergeCell ref="C29:D29"/>
    <mergeCell ref="E29:F29"/>
    <mergeCell ref="B32:F32"/>
    <mergeCell ref="C45:F45"/>
    <mergeCell ref="B30:F30"/>
    <mergeCell ref="C68:F68"/>
    <mergeCell ref="C69:F69"/>
    <mergeCell ref="C42:F42"/>
    <mergeCell ref="C43:F43"/>
    <mergeCell ref="C44:F44"/>
    <mergeCell ref="C65:F65"/>
    <mergeCell ref="C66:F66"/>
    <mergeCell ref="C67:F67"/>
    <mergeCell ref="C28:D28"/>
    <mergeCell ref="E28:F28"/>
    <mergeCell ref="B25:F25"/>
    <mergeCell ref="C17:D17"/>
    <mergeCell ref="E17:F17"/>
    <mergeCell ref="C18:D18"/>
    <mergeCell ref="E18:F18"/>
    <mergeCell ref="C21:F21"/>
    <mergeCell ref="C22:F22"/>
    <mergeCell ref="B19:F19"/>
    <mergeCell ref="C23:D23"/>
    <mergeCell ref="E23:F23"/>
    <mergeCell ref="C24:D24"/>
    <mergeCell ref="E24:F24"/>
    <mergeCell ref="C27:F27"/>
    <mergeCell ref="C16:F16"/>
    <mergeCell ref="B4:F4"/>
    <mergeCell ref="C6:F6"/>
    <mergeCell ref="C7:F7"/>
    <mergeCell ref="C8:F8"/>
    <mergeCell ref="C9:F9"/>
    <mergeCell ref="C10:F10"/>
    <mergeCell ref="C12:D12"/>
    <mergeCell ref="E12:F12"/>
    <mergeCell ref="C13:D13"/>
    <mergeCell ref="E13:F13"/>
    <mergeCell ref="C15:F15"/>
  </mergeCells>
  <conditionalFormatting sqref="B38">
    <cfRule type="expression" dxfId="26" priority="1">
      <formula>NOT(ISBLANK(B38))</formula>
    </cfRule>
  </conditionalFormatting>
  <conditionalFormatting sqref="B32:F32">
    <cfRule type="expression" dxfId="25" priority="5">
      <formula>NOT(ISBLANK($B$32))</formula>
    </cfRule>
  </conditionalFormatting>
  <conditionalFormatting sqref="C18">
    <cfRule type="expression" dxfId="24" priority="4">
      <formula>NOT(ISBLANK($E18))</formula>
    </cfRule>
  </conditionalFormatting>
  <conditionalFormatting sqref="C23:D24 C12:D13 C17:D17 C28:D29">
    <cfRule type="expression" dxfId="23" priority="6">
      <formula>NOT(ISBLANK($E12))</formula>
    </cfRule>
  </conditionalFormatting>
  <conditionalFormatting sqref="C6:F10 C15:F16 C21:F22 C27">
    <cfRule type="expression" dxfId="22" priority="9">
      <formula>NOT(ISBLANK($C6))</formula>
    </cfRule>
  </conditionalFormatting>
  <conditionalFormatting sqref="C18:F18 C24:F24">
    <cfRule type="expression" dxfId="21" priority="3">
      <formula>$O15="W"</formula>
    </cfRule>
  </conditionalFormatting>
  <conditionalFormatting sqref="C38:F38 B37:E37">
    <cfRule type="expression" dxfId="20" priority="7">
      <formula>NOT(ISBLANK(B37))</formula>
    </cfRule>
  </conditionalFormatting>
  <conditionalFormatting sqref="C38:F38">
    <cfRule type="expression" dxfId="19" priority="2">
      <formula>NOT(ISBLANK($B$37))</formula>
    </cfRule>
  </conditionalFormatting>
  <conditionalFormatting sqref="E17:F18 E23:F24 E12:F13 E28:F29">
    <cfRule type="expression" dxfId="18" priority="8">
      <formula>NOT(ISBLANK($E12))</formula>
    </cfRule>
  </conditionalFormatting>
  <dataValidations count="20">
    <dataValidation type="decimal" allowBlank="1" showInputMessage="1" showErrorMessage="1" sqref="C8:F8" xr:uid="{C90F9B53-C3D4-4C1A-BC08-8932B55F1886}">
      <formula1>0</formula1>
      <formula2>250</formula2>
    </dataValidation>
    <dataValidation type="list" allowBlank="1" showInputMessage="1" showErrorMessage="1" sqref="C10:F10" xr:uid="{CE83B2E8-15B6-4A8E-BF7F-E201FB31A36B}">
      <formula1>INDEX(INDIRECT($I$10),,1)</formula1>
    </dataValidation>
    <dataValidation type="list" allowBlank="1" showInputMessage="1" showErrorMessage="1" sqref="E12:F12" xr:uid="{637B909C-3343-4DA3-BD05-86CE6C5F90E1}">
      <formula1>INDEX(INDIRECT($I$12),,1)</formula1>
    </dataValidation>
    <dataValidation type="list" allowBlank="1" showInputMessage="1" showErrorMessage="1" sqref="E24:F24 E29:F29" xr:uid="{0630F79E-6767-4331-B29A-216BA939CBF5}">
      <formula1>INDEX(INDIRECT($I$24),,1)</formula1>
    </dataValidation>
    <dataValidation type="list" allowBlank="1" showInputMessage="1" showErrorMessage="1" sqref="E18:F18" xr:uid="{9DF8D757-EB37-4FFE-B75D-1B1BBE5909A2}">
      <formula1>INDEX(INDIRECT($I$18),,1)</formula1>
    </dataValidation>
    <dataValidation type="list" allowBlank="1" showInputMessage="1" showErrorMessage="1" sqref="C15:F15" xr:uid="{06297FFA-F49D-40DA-AC57-2F9824BB5136}">
      <formula1>INDEX(INDIRECT($I$15),,1)</formula1>
    </dataValidation>
    <dataValidation type="list" allowBlank="1" showInputMessage="1" showErrorMessage="1" sqref="C22:F22" xr:uid="{58BA89F3-59F0-49B4-AB33-159249F38189}">
      <formula1>$P$21:$P$23</formula1>
    </dataValidation>
    <dataValidation type="decimal" allowBlank="1" showInputMessage="1" showErrorMessage="1" sqref="E23:F23 E17:F17 E28:F28" xr:uid="{60A19C71-5713-4DC0-9079-73CA31754624}">
      <formula1>0</formula1>
      <formula2>15</formula2>
    </dataValidation>
    <dataValidation type="list" allowBlank="1" showInputMessage="1" showErrorMessage="1" sqref="C16:F16" xr:uid="{31D5A7D7-607A-44E7-80EB-8368A1C5C28D}">
      <formula1>$P$15:$P$17</formula1>
    </dataValidation>
    <dataValidation type="list" allowBlank="1" showInputMessage="1" showErrorMessage="1" sqref="C27:F27" xr:uid="{43BB6E87-0FDD-41A5-95CD-D1F13BEFE30C}">
      <formula1>$P$27:$P$30</formula1>
    </dataValidation>
    <dataValidation type="list" allowBlank="1" showInputMessage="1" showErrorMessage="1" sqref="C10:F10" xr:uid="{841C561F-F6C3-48E3-BC58-875728220895}">
      <formula1>JaNein</formula1>
    </dataValidation>
    <dataValidation type="list" allowBlank="1" showInputMessage="1" showErrorMessage="1" sqref="C21:F21" xr:uid="{B547EAA3-F4AF-45E0-AB67-E890DA96178B}">
      <formula1>INDEX(INDIRECT($I$21),,1)</formula1>
    </dataValidation>
    <dataValidation type="list" allowBlank="1" showInputMessage="1" showErrorMessage="1" sqref="C6:F6" xr:uid="{2925CC73-AFFF-4E76-BD8F-528F0646D6EE}">
      <formula1>INDIRECT($I$6)</formula1>
    </dataValidation>
    <dataValidation type="whole" allowBlank="1" showInputMessage="1" showErrorMessage="1" sqref="D37:D38" xr:uid="{8A192B7B-87C6-4073-9828-F8D33A8A5534}">
      <formula1>0</formula1>
      <formula2>24</formula2>
    </dataValidation>
    <dataValidation type="decimal" operator="greaterThanOrEqual" allowBlank="1" showInputMessage="1" showErrorMessage="1" sqref="F38 E37:E38" xr:uid="{2B026086-24D1-473A-AD3F-260B8734775C}">
      <formula1>0</formula1>
    </dataValidation>
    <dataValidation type="textLength" allowBlank="1" showInputMessage="1" showErrorMessage="1" sqref="C7:F7" xr:uid="{F1A51416-AE63-495E-A118-49328D5924C2}">
      <formula1>0</formula1>
      <formula2>250</formula2>
    </dataValidation>
    <dataValidation type="list" allowBlank="1" showInputMessage="1" showErrorMessage="1" sqref="C9:F9" xr:uid="{EFD2C826-8FCD-423B-8A72-6C86FF41618D}">
      <formula1>"&lt; 1995,1995 - 2005,&gt; 2005"</formula1>
    </dataValidation>
    <dataValidation type="list" allowBlank="1" showInputMessage="1" showErrorMessage="1" sqref="E13:F13" xr:uid="{3C67A6ED-1861-4571-9DEA-A7ABF0D765E5}">
      <formula1>INDEX(INDIRECT($I$13),,1)</formula1>
    </dataValidation>
    <dataValidation type="whole" allowBlank="1" showInputMessage="1" showErrorMessage="1" sqref="C37:C38" xr:uid="{2F8716E0-37AC-4AA6-A3DB-848B87264F66}">
      <formula1>-30</formula1>
      <formula2>35</formula2>
    </dataValidation>
    <dataValidation type="list" allowBlank="1" showInputMessage="1" showErrorMessage="1" sqref="B37" xr:uid="{E0C1A0AA-1EC3-48E8-9AA4-A96619C1B000}">
      <formula1>$P$36:$P$39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B042-F407-4B42-8587-54DFA552924E}">
  <dimension ref="A1:BV146"/>
  <sheetViews>
    <sheetView workbookViewId="0">
      <selection activeCell="N148" sqref="N148"/>
    </sheetView>
  </sheetViews>
  <sheetFormatPr defaultColWidth="9.109375" defaultRowHeight="13.8" outlineLevelCol="1"/>
  <cols>
    <col min="1" max="1" width="20.6640625" style="143" customWidth="1"/>
    <col min="2" max="2" width="10.6640625" style="29" customWidth="1"/>
    <col min="3" max="6" width="10.6640625" style="29" customWidth="1" outlineLevel="1"/>
    <col min="7" max="7" width="5.6640625" style="28" customWidth="1"/>
    <col min="8" max="8" width="15.6640625" style="144" customWidth="1"/>
    <col min="9" max="74" width="5.6640625" style="29" customWidth="1"/>
    <col min="75" max="16384" width="9.109375" style="29"/>
  </cols>
  <sheetData>
    <row r="1" spans="1:8">
      <c r="A1" s="213" t="s">
        <v>4847</v>
      </c>
      <c r="B1" s="152" t="s">
        <v>5088</v>
      </c>
      <c r="G1" s="218" t="s">
        <v>4851</v>
      </c>
      <c r="H1" s="157" t="s">
        <v>4943</v>
      </c>
    </row>
    <row r="2" spans="1:8">
      <c r="A2" s="156" t="s">
        <v>4762</v>
      </c>
    </row>
    <row r="3" spans="1:8">
      <c r="A3" s="214" t="s">
        <v>4809</v>
      </c>
      <c r="B3" s="29" t="s">
        <v>3</v>
      </c>
      <c r="G3" s="219" t="s">
        <v>4852</v>
      </c>
      <c r="H3" s="158" cm="1">
        <f t="array" aca="1" ref="H3" ca="1">INDIRECT("'"&amp;$B$1&amp;"'!"&amp;$G3)</f>
        <v>0</v>
      </c>
    </row>
    <row r="4" spans="1:8">
      <c r="A4" s="214" t="s">
        <v>4750</v>
      </c>
      <c r="B4" s="29" t="s">
        <v>3</v>
      </c>
      <c r="G4" s="219" t="s">
        <v>4855</v>
      </c>
      <c r="H4" s="158" t="str" cm="1">
        <f t="array" aca="1" ref="H4" ca="1">INDIRECT("'"&amp;$B$1&amp;"'!"&amp;$G4)</f>
        <v>-</v>
      </c>
    </row>
    <row r="5" spans="1:8">
      <c r="A5" s="214" t="s">
        <v>4751</v>
      </c>
      <c r="B5" s="29" t="s">
        <v>3</v>
      </c>
      <c r="G5" s="219" t="s">
        <v>4931</v>
      </c>
      <c r="H5" s="158" t="str" cm="1">
        <f t="array" aca="1" ref="H5" ca="1">INDIRECT("'"&amp;$B$1&amp;"'!"&amp;$G5)</f>
        <v>-</v>
      </c>
    </row>
    <row r="6" spans="1:8">
      <c r="A6" s="155" t="s">
        <v>4842</v>
      </c>
      <c r="G6" s="84"/>
    </row>
    <row r="7" spans="1:8">
      <c r="A7" s="214" t="s">
        <v>4945</v>
      </c>
      <c r="B7" s="29" t="s">
        <v>4584</v>
      </c>
      <c r="C7" s="143"/>
      <c r="D7" s="145"/>
      <c r="G7" s="84"/>
      <c r="H7" s="159">
        <f>A!$Q$11</f>
        <v>35</v>
      </c>
    </row>
    <row r="8" spans="1:8">
      <c r="A8" s="214" t="s">
        <v>4944</v>
      </c>
      <c r="B8" s="29" t="s">
        <v>4584</v>
      </c>
      <c r="C8" s="143"/>
      <c r="D8" s="145"/>
      <c r="G8" s="219" t="s">
        <v>5124</v>
      </c>
      <c r="H8" s="159" cm="1">
        <f t="array" aca="1" ref="H8" ca="1">INDIRECT("'"&amp;$B$1&amp;"'!"&amp;$G8)</f>
        <v>0</v>
      </c>
    </row>
    <row r="9" spans="1:8">
      <c r="A9" s="214" t="s">
        <v>4946</v>
      </c>
      <c r="B9" s="29" t="s">
        <v>4584</v>
      </c>
      <c r="C9" s="143"/>
      <c r="D9" s="145"/>
      <c r="G9" s="84"/>
      <c r="H9" s="195" t="e">
        <f ca="1">H8-H79</f>
        <v>#VALUE!</v>
      </c>
    </row>
    <row r="10" spans="1:8">
      <c r="A10" s="214" t="s">
        <v>4947</v>
      </c>
      <c r="B10" s="29" t="s">
        <v>4584</v>
      </c>
      <c r="C10" s="143"/>
      <c r="H10" s="195" t="e">
        <f ca="1">H7+H94</f>
        <v>#VALUE!</v>
      </c>
    </row>
    <row r="11" spans="1:8">
      <c r="A11" s="214" t="s">
        <v>4764</v>
      </c>
      <c r="B11" s="29" t="s">
        <v>2</v>
      </c>
      <c r="G11" s="219" t="s">
        <v>4858</v>
      </c>
      <c r="H11" s="159" cm="1">
        <f t="array" aca="1" ref="H11" ca="1">INDIRECT("'"&amp;$B$1&amp;"'!"&amp;$G11)</f>
        <v>0</v>
      </c>
    </row>
    <row r="12" spans="1:8">
      <c r="A12" s="214" t="s">
        <v>4763</v>
      </c>
      <c r="B12" s="29" t="s">
        <v>2</v>
      </c>
      <c r="H12" s="195" t="e">
        <f ca="1">H11+H11/H13</f>
        <v>#N/A</v>
      </c>
    </row>
    <row r="13" spans="1:8">
      <c r="A13" s="214" t="s">
        <v>4592</v>
      </c>
      <c r="B13" s="29" t="s">
        <v>3</v>
      </c>
      <c r="H13" s="196" t="e">
        <f ca="1">$H$69 * ((273.15 + H10) / (H10 - H9) - 1)</f>
        <v>#N/A</v>
      </c>
    </row>
    <row r="15" spans="1:8">
      <c r="A15" s="156" t="s">
        <v>4544</v>
      </c>
    </row>
    <row r="16" spans="1:8">
      <c r="A16" s="214" t="s">
        <v>4748</v>
      </c>
      <c r="B16" s="29" t="s">
        <v>3</v>
      </c>
      <c r="G16" s="219" t="e">
        <f>MATCH($H$16, BIN!$B$1:$B$352, 0)</f>
        <v>#N/A</v>
      </c>
      <c r="H16" s="158" t="str">
        <f>A!$Q$9</f>
        <v>-</v>
      </c>
    </row>
    <row r="17" spans="1:74">
      <c r="A17" s="214" t="s">
        <v>4749</v>
      </c>
      <c r="B17" s="29" t="s">
        <v>3</v>
      </c>
      <c r="G17" s="219" t="e">
        <f>MATCH($H$17, BIN!$B$1:$B$375, 0)</f>
        <v>#N/A</v>
      </c>
      <c r="H17" s="158" t="str">
        <f>A!$Q$10</f>
        <v>-</v>
      </c>
    </row>
    <row r="18" spans="1:74">
      <c r="A18" s="214"/>
    </row>
    <row r="19" spans="1:74">
      <c r="A19" s="156" t="s">
        <v>4747</v>
      </c>
      <c r="I19" s="85" t="e" cm="1">
        <f t="array" ref="I19">INDEX(BIN!$B$1:$BO$375, $G$16+3, COLUMN()-COLUMN($I$20)+1)</f>
        <v>#N/A</v>
      </c>
      <c r="J19" s="85" t="e" cm="1">
        <f t="array" ref="J19">INDEX(BIN!$B$1:$BO$375, $G$16+3, COLUMN()-COLUMN($I$20)+1)</f>
        <v>#N/A</v>
      </c>
      <c r="K19" s="85" t="e" cm="1">
        <f t="array" ref="K19">INDEX(BIN!$B$1:$BO$375, $G$16+3, COLUMN()-COLUMN($I$20)+1)</f>
        <v>#N/A</v>
      </c>
      <c r="L19" s="85" t="e" cm="1">
        <f t="array" ref="L19">INDEX(BIN!$B$1:$BO$375, $G$16+3, COLUMN()-COLUMN($I$20)+1)</f>
        <v>#N/A</v>
      </c>
      <c r="M19" s="85" t="e" cm="1">
        <f t="array" ref="M19">INDEX(BIN!$B$1:$BO$375, $G$16+3, COLUMN()-COLUMN($I$20)+1)</f>
        <v>#N/A</v>
      </c>
      <c r="N19" s="85" t="e" cm="1">
        <f t="array" ref="N19">INDEX(BIN!$B$1:$BO$375, $G$16+3, COLUMN()-COLUMN($I$20)+1)</f>
        <v>#N/A</v>
      </c>
      <c r="O19" s="85" t="e" cm="1">
        <f t="array" ref="O19">INDEX(BIN!$B$1:$BO$375, $G$16+3, COLUMN()-COLUMN($I$20)+1)</f>
        <v>#N/A</v>
      </c>
      <c r="P19" s="85" t="e" cm="1">
        <f t="array" ref="P19">INDEX(BIN!$B$1:$BO$375, $G$16+3, COLUMN()-COLUMN($I$20)+1)</f>
        <v>#N/A</v>
      </c>
      <c r="Q19" s="85" t="e" cm="1">
        <f t="array" ref="Q19">INDEX(BIN!$B$1:$BO$375, $G$16+3, COLUMN()-COLUMN($I$20)+1)</f>
        <v>#N/A</v>
      </c>
      <c r="R19" s="85" t="e" cm="1">
        <f t="array" ref="R19">INDEX(BIN!$B$1:$BO$375, $G$16+3, COLUMN()-COLUMN($I$20)+1)</f>
        <v>#N/A</v>
      </c>
      <c r="S19" s="85" t="e" cm="1">
        <f t="array" ref="S19">INDEX(BIN!$B$1:$BO$375, $G$16+3, COLUMN()-COLUMN($I$20)+1)</f>
        <v>#N/A</v>
      </c>
      <c r="T19" s="85" t="e" cm="1">
        <f t="array" ref="T19">INDEX(BIN!$B$1:$BO$375, $G$16+3, COLUMN()-COLUMN($I$20)+1)</f>
        <v>#N/A</v>
      </c>
      <c r="U19" s="85" t="e" cm="1">
        <f t="array" ref="U19">INDEX(BIN!$B$1:$BO$375, $G$16+3, COLUMN()-COLUMN($I$20)+1)</f>
        <v>#N/A</v>
      </c>
      <c r="V19" s="85" t="e" cm="1">
        <f t="array" ref="V19">INDEX(BIN!$B$1:$BO$375, $G$16+3, COLUMN()-COLUMN($I$20)+1)</f>
        <v>#N/A</v>
      </c>
      <c r="W19" s="85" t="e" cm="1">
        <f t="array" ref="W19">INDEX(BIN!$B$1:$BO$375, $G$16+3, COLUMN()-COLUMN($I$20)+1)</f>
        <v>#N/A</v>
      </c>
      <c r="X19" s="85" t="e" cm="1">
        <f t="array" ref="X19">INDEX(BIN!$B$1:$BO$375, $G$16+3, COLUMN()-COLUMN($I$20)+1)</f>
        <v>#N/A</v>
      </c>
      <c r="Y19" s="85" t="e" cm="1">
        <f t="array" ref="Y19">INDEX(BIN!$B$1:$BO$375, $G$16+3, COLUMN()-COLUMN($I$20)+1)</f>
        <v>#N/A</v>
      </c>
      <c r="Z19" s="85" t="e" cm="1">
        <f t="array" ref="Z19">INDEX(BIN!$B$1:$BO$375, $G$16+3, COLUMN()-COLUMN($I$20)+1)</f>
        <v>#N/A</v>
      </c>
      <c r="AA19" s="85" t="e" cm="1">
        <f t="array" ref="AA19">INDEX(BIN!$B$1:$BO$375, $G$16+3, COLUMN()-COLUMN($I$20)+1)</f>
        <v>#N/A</v>
      </c>
      <c r="AB19" s="85" t="e" cm="1">
        <f t="array" ref="AB19">INDEX(BIN!$B$1:$BO$375, $G$16+3, COLUMN()-COLUMN($I$20)+1)</f>
        <v>#N/A</v>
      </c>
      <c r="AC19" s="85" t="e" cm="1">
        <f t="array" ref="AC19">INDEX(BIN!$B$1:$BO$375, $G$16+3, COLUMN()-COLUMN($I$20)+1)</f>
        <v>#N/A</v>
      </c>
      <c r="AD19" s="85" t="e" cm="1">
        <f t="array" ref="AD19">INDEX(BIN!$B$1:$BO$375, $G$16+3, COLUMN()-COLUMN($I$20)+1)</f>
        <v>#N/A</v>
      </c>
      <c r="AE19" s="85" t="e" cm="1">
        <f t="array" ref="AE19">INDEX(BIN!$B$1:$BO$375, $G$16+3, COLUMN()-COLUMN($I$20)+1)</f>
        <v>#N/A</v>
      </c>
      <c r="AF19" s="85" t="e" cm="1">
        <f t="array" ref="AF19">INDEX(BIN!$B$1:$BO$375, $G$16+3, COLUMN()-COLUMN($I$20)+1)</f>
        <v>#N/A</v>
      </c>
      <c r="AG19" s="85" t="e" cm="1">
        <f t="array" ref="AG19">INDEX(BIN!$B$1:$BO$375, $G$16+3, COLUMN()-COLUMN($I$20)+1)</f>
        <v>#N/A</v>
      </c>
      <c r="AH19" s="85" t="e" cm="1">
        <f t="array" ref="AH19">INDEX(BIN!$B$1:$BO$375, $G$16+3, COLUMN()-COLUMN($I$20)+1)</f>
        <v>#N/A</v>
      </c>
      <c r="AI19" s="85" t="e" cm="1">
        <f t="array" ref="AI19">INDEX(BIN!$B$1:$BO$375, $G$16+3, COLUMN()-COLUMN($I$20)+1)</f>
        <v>#N/A</v>
      </c>
      <c r="AJ19" s="85" t="e" cm="1">
        <f t="array" ref="AJ19">INDEX(BIN!$B$1:$BO$375, $G$16+3, COLUMN()-COLUMN($I$20)+1)</f>
        <v>#N/A</v>
      </c>
      <c r="AK19" s="85" t="e" cm="1">
        <f t="array" ref="AK19">INDEX(BIN!$B$1:$BO$375, $G$16+3, COLUMN()-COLUMN($I$20)+1)</f>
        <v>#N/A</v>
      </c>
      <c r="AL19" s="85" t="e" cm="1">
        <f t="array" ref="AL19">INDEX(BIN!$B$1:$BO$375, $G$16+3, COLUMN()-COLUMN($I$20)+1)</f>
        <v>#N/A</v>
      </c>
      <c r="AM19" s="85" t="e" cm="1">
        <f t="array" ref="AM19">INDEX(BIN!$B$1:$BO$375, $G$16+3, COLUMN()-COLUMN($I$20)+1)</f>
        <v>#N/A</v>
      </c>
      <c r="AN19" s="85" t="e" cm="1">
        <f t="array" ref="AN19">INDEX(BIN!$B$1:$BO$375, $G$16+3, COLUMN()-COLUMN($I$20)+1)</f>
        <v>#N/A</v>
      </c>
      <c r="AO19" s="85" t="e" cm="1">
        <f t="array" ref="AO19">INDEX(BIN!$B$1:$BO$375, $G$16+3, COLUMN()-COLUMN($I$20)+1)</f>
        <v>#N/A</v>
      </c>
      <c r="AP19" s="85" t="e" cm="1">
        <f t="array" ref="AP19">INDEX(BIN!$B$1:$BO$375, $G$16+3, COLUMN()-COLUMN($I$20)+1)</f>
        <v>#N/A</v>
      </c>
      <c r="AQ19" s="85" t="e" cm="1">
        <f t="array" ref="AQ19">INDEX(BIN!$B$1:$BO$375, $G$16+3, COLUMN()-COLUMN($I$20)+1)</f>
        <v>#N/A</v>
      </c>
      <c r="AR19" s="85" t="e" cm="1">
        <f t="array" ref="AR19">INDEX(BIN!$B$1:$BO$375, $G$16+3, COLUMN()-COLUMN($I$20)+1)</f>
        <v>#N/A</v>
      </c>
      <c r="AS19" s="85" t="e" cm="1">
        <f t="array" ref="AS19">INDEX(BIN!$B$1:$BO$375, $G$16+3, COLUMN()-COLUMN($I$20)+1)</f>
        <v>#N/A</v>
      </c>
      <c r="AT19" s="85" t="e" cm="1">
        <f t="array" ref="AT19">INDEX(BIN!$B$1:$BO$375, $G$16+3, COLUMN()-COLUMN($I$20)+1)</f>
        <v>#N/A</v>
      </c>
      <c r="AU19" s="85" t="e" cm="1">
        <f t="array" ref="AU19">INDEX(BIN!$B$1:$BO$375, $G$16+3, COLUMN()-COLUMN($I$20)+1)</f>
        <v>#N/A</v>
      </c>
      <c r="AV19" s="85" t="e" cm="1">
        <f t="array" ref="AV19">INDEX(BIN!$B$1:$BO$375, $G$16+3, COLUMN()-COLUMN($I$20)+1)</f>
        <v>#N/A</v>
      </c>
      <c r="AW19" s="85" t="e" cm="1">
        <f t="array" ref="AW19">INDEX(BIN!$B$1:$BO$375, $G$16+3, COLUMN()-COLUMN($I$20)+1)</f>
        <v>#N/A</v>
      </c>
      <c r="AX19" s="85" t="e" cm="1">
        <f t="array" ref="AX19">INDEX(BIN!$B$1:$BO$375, $G$16+3, COLUMN()-COLUMN($I$20)+1)</f>
        <v>#N/A</v>
      </c>
      <c r="AY19" s="85" t="e" cm="1">
        <f t="array" ref="AY19">INDEX(BIN!$B$1:$BO$375, $G$16+3, COLUMN()-COLUMN($I$20)+1)</f>
        <v>#N/A</v>
      </c>
      <c r="AZ19" s="85" t="e" cm="1">
        <f t="array" ref="AZ19">INDEX(BIN!$B$1:$BO$375, $G$16+3, COLUMN()-COLUMN($I$20)+1)</f>
        <v>#N/A</v>
      </c>
      <c r="BA19" s="85" t="e" cm="1">
        <f t="array" ref="BA19">INDEX(BIN!$B$1:$BO$375, $G$16+3, COLUMN()-COLUMN($I$20)+1)</f>
        <v>#N/A</v>
      </c>
      <c r="BB19" s="85" t="e" cm="1">
        <f t="array" ref="BB19">INDEX(BIN!$B$1:$BO$375, $G$16+3, COLUMN()-COLUMN($I$20)+1)</f>
        <v>#N/A</v>
      </c>
      <c r="BC19" s="85" t="e" cm="1">
        <f t="array" ref="BC19">INDEX(BIN!$B$1:$BO$375, $G$16+3, COLUMN()-COLUMN($I$20)+1)</f>
        <v>#N/A</v>
      </c>
      <c r="BD19" s="85" t="e" cm="1">
        <f t="array" ref="BD19">INDEX(BIN!$B$1:$BO$375, $G$16+3, COLUMN()-COLUMN($I$20)+1)</f>
        <v>#N/A</v>
      </c>
      <c r="BE19" s="85" t="e" cm="1">
        <f t="array" ref="BE19">INDEX(BIN!$B$1:$BO$375, $G$16+3, COLUMN()-COLUMN($I$20)+1)</f>
        <v>#N/A</v>
      </c>
      <c r="BF19" s="85" t="e" cm="1">
        <f t="array" ref="BF19">INDEX(BIN!$B$1:$BO$375, $G$16+3, COLUMN()-COLUMN($I$20)+1)</f>
        <v>#N/A</v>
      </c>
      <c r="BG19" s="85" t="e" cm="1">
        <f t="array" ref="BG19">INDEX(BIN!$B$1:$BO$375, $G$16+3, COLUMN()-COLUMN($I$20)+1)</f>
        <v>#N/A</v>
      </c>
      <c r="BH19" s="85" t="e" cm="1">
        <f t="array" ref="BH19">INDEX(BIN!$B$1:$BO$375, $G$16+3, COLUMN()-COLUMN($I$20)+1)</f>
        <v>#N/A</v>
      </c>
      <c r="BI19" s="85" t="e" cm="1">
        <f t="array" ref="BI19">INDEX(BIN!$B$1:$BO$375, $G$16+3, COLUMN()-COLUMN($I$20)+1)</f>
        <v>#N/A</v>
      </c>
      <c r="BJ19" s="85" t="e" cm="1">
        <f t="array" ref="BJ19">INDEX(BIN!$B$1:$BO$375, $G$16+3, COLUMN()-COLUMN($I$20)+1)</f>
        <v>#N/A</v>
      </c>
      <c r="BK19" s="85" t="e" cm="1">
        <f t="array" ref="BK19">INDEX(BIN!$B$1:$BO$375, $G$16+3, COLUMN()-COLUMN($I$20)+1)</f>
        <v>#N/A</v>
      </c>
      <c r="BL19" s="85" t="e" cm="1">
        <f t="array" ref="BL19">INDEX(BIN!$B$1:$BO$375, $G$16+3, COLUMN()-COLUMN($I$20)+1)</f>
        <v>#N/A</v>
      </c>
      <c r="BM19" s="85" t="e" cm="1">
        <f t="array" ref="BM19">INDEX(BIN!$B$1:$BO$375, $G$16+3, COLUMN()-COLUMN($I$20)+1)</f>
        <v>#N/A</v>
      </c>
      <c r="BN19" s="85" t="e" cm="1">
        <f t="array" ref="BN19">INDEX(BIN!$B$1:$BO$375, $G$16+3, COLUMN()-COLUMN($I$20)+1)</f>
        <v>#N/A</v>
      </c>
      <c r="BO19" s="85" t="e" cm="1">
        <f t="array" ref="BO19">INDEX(BIN!$B$1:$BO$375, $G$16+3, COLUMN()-COLUMN($I$20)+1)</f>
        <v>#N/A</v>
      </c>
      <c r="BP19" s="85" t="e" cm="1">
        <f t="array" ref="BP19">INDEX(BIN!$B$1:$BO$375, $G$16+3, COLUMN()-COLUMN($I$20)+1)</f>
        <v>#N/A</v>
      </c>
      <c r="BQ19" s="85" t="e" cm="1">
        <f t="array" ref="BQ19">INDEX(BIN!$B$1:$BO$375, $G$16+3, COLUMN()-COLUMN($I$20)+1)</f>
        <v>#N/A</v>
      </c>
      <c r="BR19" s="85" t="e" cm="1">
        <f t="array" ref="BR19">INDEX(BIN!$B$1:$BO$375, $G$16+3, COLUMN()-COLUMN($I$20)+1)</f>
        <v>#N/A</v>
      </c>
      <c r="BS19" s="85" t="e" cm="1">
        <f t="array" ref="BS19">INDEX(BIN!$B$1:$BO$375, $G$16+3, COLUMN()-COLUMN($I$20)+1)</f>
        <v>#N/A</v>
      </c>
      <c r="BT19" s="85" t="e" cm="1">
        <f t="array" ref="BT19">INDEX(BIN!$B$1:$BO$375, $G$16+3, COLUMN()-COLUMN($I$20)+1)</f>
        <v>#N/A</v>
      </c>
      <c r="BU19" s="85" t="e" cm="1">
        <f t="array" ref="BU19">INDEX(BIN!$B$1:$BO$375, $G$16+3, COLUMN()-COLUMN($I$20)+1)</f>
        <v>#N/A</v>
      </c>
      <c r="BV19" s="85" t="e" cm="1">
        <f t="array" ref="BV19">INDEX(BIN!$B$1:$BO$375, $G$16+3, COLUMN()-COLUMN($I$20)+1)</f>
        <v>#N/A</v>
      </c>
    </row>
    <row r="20" spans="1:74">
      <c r="A20" s="214" t="s">
        <v>4805</v>
      </c>
      <c r="B20" s="29" t="s">
        <v>4584</v>
      </c>
      <c r="H20" s="153"/>
      <c r="I20" s="121">
        <v>-25</v>
      </c>
      <c r="J20" s="121">
        <v>-24</v>
      </c>
      <c r="K20" s="121">
        <v>-23</v>
      </c>
      <c r="L20" s="121">
        <v>-22</v>
      </c>
      <c r="M20" s="121">
        <v>-21</v>
      </c>
      <c r="N20" s="121">
        <v>-20</v>
      </c>
      <c r="O20" s="121">
        <v>-19</v>
      </c>
      <c r="P20" s="121">
        <v>-18</v>
      </c>
      <c r="Q20" s="121">
        <v>-17</v>
      </c>
      <c r="R20" s="121">
        <v>-16</v>
      </c>
      <c r="S20" s="121">
        <v>-15</v>
      </c>
      <c r="T20" s="121">
        <v>-14</v>
      </c>
      <c r="U20" s="121">
        <v>-13</v>
      </c>
      <c r="V20" s="121">
        <v>-12</v>
      </c>
      <c r="W20" s="121">
        <v>-11</v>
      </c>
      <c r="X20" s="121">
        <v>-10</v>
      </c>
      <c r="Y20" s="121">
        <v>-9</v>
      </c>
      <c r="Z20" s="121">
        <v>-8</v>
      </c>
      <c r="AA20" s="121">
        <v>-7</v>
      </c>
      <c r="AB20" s="121">
        <v>-6</v>
      </c>
      <c r="AC20" s="121">
        <v>-5</v>
      </c>
      <c r="AD20" s="121">
        <v>-4</v>
      </c>
      <c r="AE20" s="121">
        <v>-3</v>
      </c>
      <c r="AF20" s="121">
        <v>-2</v>
      </c>
      <c r="AG20" s="121">
        <v>-1</v>
      </c>
      <c r="AH20" s="121">
        <v>0</v>
      </c>
      <c r="AI20" s="121">
        <v>1</v>
      </c>
      <c r="AJ20" s="121">
        <v>2</v>
      </c>
      <c r="AK20" s="121">
        <v>3</v>
      </c>
      <c r="AL20" s="121">
        <v>4</v>
      </c>
      <c r="AM20" s="121">
        <v>5</v>
      </c>
      <c r="AN20" s="121">
        <v>6</v>
      </c>
      <c r="AO20" s="121">
        <v>7</v>
      </c>
      <c r="AP20" s="121">
        <v>8</v>
      </c>
      <c r="AQ20" s="121">
        <v>9</v>
      </c>
      <c r="AR20" s="121">
        <v>10</v>
      </c>
      <c r="AS20" s="121">
        <v>11</v>
      </c>
      <c r="AT20" s="121">
        <v>12</v>
      </c>
      <c r="AU20" s="121">
        <v>13</v>
      </c>
      <c r="AV20" s="121">
        <v>14</v>
      </c>
      <c r="AW20" s="121">
        <v>15</v>
      </c>
      <c r="AX20" s="121">
        <v>16</v>
      </c>
      <c r="AY20" s="121">
        <v>17</v>
      </c>
      <c r="AZ20" s="121">
        <v>18</v>
      </c>
      <c r="BA20" s="121">
        <v>19</v>
      </c>
      <c r="BB20" s="121">
        <v>20</v>
      </c>
      <c r="BC20" s="121">
        <v>21</v>
      </c>
      <c r="BD20" s="121">
        <v>22</v>
      </c>
      <c r="BE20" s="121">
        <v>23</v>
      </c>
      <c r="BF20" s="121">
        <v>24</v>
      </c>
      <c r="BG20" s="121">
        <v>25</v>
      </c>
      <c r="BH20" s="121">
        <v>26</v>
      </c>
      <c r="BI20" s="121">
        <v>27</v>
      </c>
      <c r="BJ20" s="121">
        <v>28</v>
      </c>
      <c r="BK20" s="121">
        <v>29</v>
      </c>
      <c r="BL20" s="121">
        <v>30</v>
      </c>
      <c r="BM20" s="121">
        <v>31</v>
      </c>
      <c r="BN20" s="121">
        <v>32</v>
      </c>
      <c r="BO20" s="121">
        <v>33</v>
      </c>
      <c r="BP20" s="121">
        <v>34</v>
      </c>
      <c r="BQ20" s="121">
        <v>35</v>
      </c>
      <c r="BR20" s="121">
        <v>36</v>
      </c>
      <c r="BS20" s="121">
        <v>37</v>
      </c>
      <c r="BT20" s="121">
        <v>38</v>
      </c>
      <c r="BU20" s="121">
        <v>39</v>
      </c>
      <c r="BV20" s="121">
        <v>40</v>
      </c>
    </row>
    <row r="21" spans="1:74">
      <c r="A21" s="214" t="s">
        <v>4806</v>
      </c>
      <c r="B21" s="29" t="s">
        <v>4584</v>
      </c>
      <c r="H21" s="153"/>
      <c r="I21" s="51" t="e" cm="1">
        <f t="array" ref="I21">INDEX(BIN!$B$1:$BO$375, $G$17+3, COLUMN()-COLUMN($I$20)+1)</f>
        <v>#N/A</v>
      </c>
      <c r="J21" s="51" t="e" cm="1">
        <f t="array" ref="J21">INDEX(BIN!$B$1:$BO$375, $G$17+3, COLUMN()-COLUMN($I$20)+1)</f>
        <v>#N/A</v>
      </c>
      <c r="K21" s="51" t="e" cm="1">
        <f t="array" ref="K21">INDEX(BIN!$B$1:$BO$375, $G$17+3, COLUMN()-COLUMN($I$20)+1)</f>
        <v>#N/A</v>
      </c>
      <c r="L21" s="51" t="e" cm="1">
        <f t="array" ref="L21">INDEX(BIN!$B$1:$BO$375, $G$17+3, COLUMN()-COLUMN($I$20)+1)</f>
        <v>#N/A</v>
      </c>
      <c r="M21" s="51" t="e" cm="1">
        <f t="array" ref="M21">INDEX(BIN!$B$1:$BO$375, $G$17+3, COLUMN()-COLUMN($I$20)+1)</f>
        <v>#N/A</v>
      </c>
      <c r="N21" s="51" t="e" cm="1">
        <f t="array" ref="N21">INDEX(BIN!$B$1:$BO$375, $G$17+3, COLUMN()-COLUMN($I$20)+1)</f>
        <v>#N/A</v>
      </c>
      <c r="O21" s="51" t="e" cm="1">
        <f t="array" ref="O21">INDEX(BIN!$B$1:$BO$375, $G$17+3, COLUMN()-COLUMN($I$20)+1)</f>
        <v>#N/A</v>
      </c>
      <c r="P21" s="51" t="e" cm="1">
        <f t="array" ref="P21">INDEX(BIN!$B$1:$BO$375, $G$17+3, COLUMN()-COLUMN($I$20)+1)</f>
        <v>#N/A</v>
      </c>
      <c r="Q21" s="51" t="e" cm="1">
        <f t="array" ref="Q21">INDEX(BIN!$B$1:$BO$375, $G$17+3, COLUMN()-COLUMN($I$20)+1)</f>
        <v>#N/A</v>
      </c>
      <c r="R21" s="51" t="e" cm="1">
        <f t="array" ref="R21">INDEX(BIN!$B$1:$BO$375, $G$17+3, COLUMN()-COLUMN($I$20)+1)</f>
        <v>#N/A</v>
      </c>
      <c r="S21" s="51" t="e" cm="1">
        <f t="array" ref="S21">INDEX(BIN!$B$1:$BO$375, $G$17+3, COLUMN()-COLUMN($I$20)+1)</f>
        <v>#N/A</v>
      </c>
      <c r="T21" s="51" t="e" cm="1">
        <f t="array" ref="T21">INDEX(BIN!$B$1:$BO$375, $G$17+3, COLUMN()-COLUMN($I$20)+1)</f>
        <v>#N/A</v>
      </c>
      <c r="U21" s="51" t="e" cm="1">
        <f t="array" ref="U21">INDEX(BIN!$B$1:$BO$375, $G$17+3, COLUMN()-COLUMN($I$20)+1)</f>
        <v>#N/A</v>
      </c>
      <c r="V21" s="51" t="e" cm="1">
        <f t="array" ref="V21">INDEX(BIN!$B$1:$BO$375, $G$17+3, COLUMN()-COLUMN($I$20)+1)</f>
        <v>#N/A</v>
      </c>
      <c r="W21" s="51" t="e" cm="1">
        <f t="array" ref="W21">INDEX(BIN!$B$1:$BO$375, $G$17+3, COLUMN()-COLUMN($I$20)+1)</f>
        <v>#N/A</v>
      </c>
      <c r="X21" s="51" t="e" cm="1">
        <f t="array" ref="X21">INDEX(BIN!$B$1:$BO$375, $G$17+3, COLUMN()-COLUMN($I$20)+1)</f>
        <v>#N/A</v>
      </c>
      <c r="Y21" s="51" t="e" cm="1">
        <f t="array" ref="Y21">INDEX(BIN!$B$1:$BO$375, $G$17+3, COLUMN()-COLUMN($I$20)+1)</f>
        <v>#N/A</v>
      </c>
      <c r="Z21" s="51" t="e" cm="1">
        <f t="array" ref="Z21">INDEX(BIN!$B$1:$BO$375, $G$17+3, COLUMN()-COLUMN($I$20)+1)</f>
        <v>#N/A</v>
      </c>
      <c r="AA21" s="51" t="e" cm="1">
        <f t="array" ref="AA21">INDEX(BIN!$B$1:$BO$375, $G$17+3, COLUMN()-COLUMN($I$20)+1)</f>
        <v>#N/A</v>
      </c>
      <c r="AB21" s="51" t="e" cm="1">
        <f t="array" ref="AB21">INDEX(BIN!$B$1:$BO$375, $G$17+3, COLUMN()-COLUMN($I$20)+1)</f>
        <v>#N/A</v>
      </c>
      <c r="AC21" s="51" t="e" cm="1">
        <f t="array" ref="AC21">INDEX(BIN!$B$1:$BO$375, $G$17+3, COLUMN()-COLUMN($I$20)+1)</f>
        <v>#N/A</v>
      </c>
      <c r="AD21" s="51" t="e" cm="1">
        <f t="array" ref="AD21">INDEX(BIN!$B$1:$BO$375, $G$17+3, COLUMN()-COLUMN($I$20)+1)</f>
        <v>#N/A</v>
      </c>
      <c r="AE21" s="51" t="e" cm="1">
        <f t="array" ref="AE21">INDEX(BIN!$B$1:$BO$375, $G$17+3, COLUMN()-COLUMN($I$20)+1)</f>
        <v>#N/A</v>
      </c>
      <c r="AF21" s="51" t="e" cm="1">
        <f t="array" ref="AF21">INDEX(BIN!$B$1:$BO$375, $G$17+3, COLUMN()-COLUMN($I$20)+1)</f>
        <v>#N/A</v>
      </c>
      <c r="AG21" s="51" t="e" cm="1">
        <f t="array" ref="AG21">INDEX(BIN!$B$1:$BO$375, $G$17+3, COLUMN()-COLUMN($I$20)+1)</f>
        <v>#N/A</v>
      </c>
      <c r="AH21" s="51" t="e" cm="1">
        <f t="array" ref="AH21">INDEX(BIN!$B$1:$BO$375, $G$17+3, COLUMN()-COLUMN($I$20)+1)</f>
        <v>#N/A</v>
      </c>
      <c r="AI21" s="51" t="e" cm="1">
        <f t="array" ref="AI21">INDEX(BIN!$B$1:$BO$375, $G$17+3, COLUMN()-COLUMN($I$20)+1)</f>
        <v>#N/A</v>
      </c>
      <c r="AJ21" s="51" t="e" cm="1">
        <f t="array" ref="AJ21">INDEX(BIN!$B$1:$BO$375, $G$17+3, COLUMN()-COLUMN($I$20)+1)</f>
        <v>#N/A</v>
      </c>
      <c r="AK21" s="51" t="e" cm="1">
        <f t="array" ref="AK21">INDEX(BIN!$B$1:$BO$375, $G$17+3, COLUMN()-COLUMN($I$20)+1)</f>
        <v>#N/A</v>
      </c>
      <c r="AL21" s="51" t="e" cm="1">
        <f t="array" ref="AL21">INDEX(BIN!$B$1:$BO$375, $G$17+3, COLUMN()-COLUMN($I$20)+1)</f>
        <v>#N/A</v>
      </c>
      <c r="AM21" s="51" t="e" cm="1">
        <f t="array" ref="AM21">INDEX(BIN!$B$1:$BO$375, $G$17+3, COLUMN()-COLUMN($I$20)+1)</f>
        <v>#N/A</v>
      </c>
      <c r="AN21" s="51" t="e" cm="1">
        <f t="array" ref="AN21">INDEX(BIN!$B$1:$BO$375, $G$17+3, COLUMN()-COLUMN($I$20)+1)</f>
        <v>#N/A</v>
      </c>
      <c r="AO21" s="51" t="e" cm="1">
        <f t="array" ref="AO21">INDEX(BIN!$B$1:$BO$375, $G$17+3, COLUMN()-COLUMN($I$20)+1)</f>
        <v>#N/A</v>
      </c>
      <c r="AP21" s="51" t="e" cm="1">
        <f t="array" ref="AP21">INDEX(BIN!$B$1:$BO$375, $G$17+3, COLUMN()-COLUMN($I$20)+1)</f>
        <v>#N/A</v>
      </c>
      <c r="AQ21" s="51" t="e" cm="1">
        <f t="array" ref="AQ21">INDEX(BIN!$B$1:$BO$375, $G$17+3, COLUMN()-COLUMN($I$20)+1)</f>
        <v>#N/A</v>
      </c>
      <c r="AR21" s="51" t="e" cm="1">
        <f t="array" ref="AR21">INDEX(BIN!$B$1:$BO$375, $G$17+3, COLUMN()-COLUMN($I$20)+1)</f>
        <v>#N/A</v>
      </c>
      <c r="AS21" s="51" t="e" cm="1">
        <f t="array" ref="AS21">INDEX(BIN!$B$1:$BO$375, $G$17+3, COLUMN()-COLUMN($I$20)+1)</f>
        <v>#N/A</v>
      </c>
      <c r="AT21" s="51" t="e" cm="1">
        <f t="array" ref="AT21">INDEX(BIN!$B$1:$BO$375, $G$17+3, COLUMN()-COLUMN($I$20)+1)</f>
        <v>#N/A</v>
      </c>
      <c r="AU21" s="51" t="e" cm="1">
        <f t="array" ref="AU21">INDEX(BIN!$B$1:$BO$375, $G$17+3, COLUMN()-COLUMN($I$20)+1)</f>
        <v>#N/A</v>
      </c>
      <c r="AV21" s="51" t="e" cm="1">
        <f t="array" ref="AV21">INDEX(BIN!$B$1:$BO$375, $G$17+3, COLUMN()-COLUMN($I$20)+1)</f>
        <v>#N/A</v>
      </c>
      <c r="AW21" s="51" t="e" cm="1">
        <f t="array" ref="AW21">INDEX(BIN!$B$1:$BO$375, $G$17+3, COLUMN()-COLUMN($I$20)+1)</f>
        <v>#N/A</v>
      </c>
      <c r="AX21" s="51" t="e" cm="1">
        <f t="array" ref="AX21">INDEX(BIN!$B$1:$BO$375, $G$17+3, COLUMN()-COLUMN($I$20)+1)</f>
        <v>#N/A</v>
      </c>
      <c r="AY21" s="51" t="e" cm="1">
        <f t="array" ref="AY21">INDEX(BIN!$B$1:$BO$375, $G$17+3, COLUMN()-COLUMN($I$20)+1)</f>
        <v>#N/A</v>
      </c>
      <c r="AZ21" s="51" t="e" cm="1">
        <f t="array" ref="AZ21">INDEX(BIN!$B$1:$BO$375, $G$17+3, COLUMN()-COLUMN($I$20)+1)</f>
        <v>#N/A</v>
      </c>
      <c r="BA21" s="51" t="e" cm="1">
        <f t="array" ref="BA21">INDEX(BIN!$B$1:$BO$375, $G$17+3, COLUMN()-COLUMN($I$20)+1)</f>
        <v>#N/A</v>
      </c>
      <c r="BB21" s="51" t="e" cm="1">
        <f t="array" ref="BB21">INDEX(BIN!$B$1:$BO$375, $G$17+3, COLUMN()-COLUMN($I$20)+1)</f>
        <v>#N/A</v>
      </c>
      <c r="BC21" s="51" t="e" cm="1">
        <f t="array" ref="BC21">INDEX(BIN!$B$1:$BO$375, $G$17+3, COLUMN()-COLUMN($I$20)+1)</f>
        <v>#N/A</v>
      </c>
      <c r="BD21" s="51" t="e" cm="1">
        <f t="array" ref="BD21">INDEX(BIN!$B$1:$BO$375, $G$17+3, COLUMN()-COLUMN($I$20)+1)</f>
        <v>#N/A</v>
      </c>
      <c r="BE21" s="51" t="e" cm="1">
        <f t="array" ref="BE21">INDEX(BIN!$B$1:$BO$375, $G$17+3, COLUMN()-COLUMN($I$20)+1)</f>
        <v>#N/A</v>
      </c>
      <c r="BF21" s="51" t="e" cm="1">
        <f t="array" ref="BF21">INDEX(BIN!$B$1:$BO$375, $G$17+3, COLUMN()-COLUMN($I$20)+1)</f>
        <v>#N/A</v>
      </c>
      <c r="BG21" s="51" t="e" cm="1">
        <f t="array" ref="BG21">INDEX(BIN!$B$1:$BO$375, $G$17+3, COLUMN()-COLUMN($I$20)+1)</f>
        <v>#N/A</v>
      </c>
      <c r="BH21" s="51" t="e" cm="1">
        <f t="array" ref="BH21">INDEX(BIN!$B$1:$BO$375, $G$17+3, COLUMN()-COLUMN($I$20)+1)</f>
        <v>#N/A</v>
      </c>
      <c r="BI21" s="51" t="e" cm="1">
        <f t="array" ref="BI21">INDEX(BIN!$B$1:$BO$375, $G$17+3, COLUMN()-COLUMN($I$20)+1)</f>
        <v>#N/A</v>
      </c>
      <c r="BJ21" s="51" t="e" cm="1">
        <f t="array" ref="BJ21">INDEX(BIN!$B$1:$BO$375, $G$17+3, COLUMN()-COLUMN($I$20)+1)</f>
        <v>#N/A</v>
      </c>
      <c r="BK21" s="51" t="e" cm="1">
        <f t="array" ref="BK21">INDEX(BIN!$B$1:$BO$375, $G$17+3, COLUMN()-COLUMN($I$20)+1)</f>
        <v>#N/A</v>
      </c>
      <c r="BL21" s="51" t="e" cm="1">
        <f t="array" ref="BL21">INDEX(BIN!$B$1:$BO$375, $G$17+3, COLUMN()-COLUMN($I$20)+1)</f>
        <v>#N/A</v>
      </c>
      <c r="BM21" s="51" t="e" cm="1">
        <f t="array" ref="BM21">INDEX(BIN!$B$1:$BO$375, $G$17+3, COLUMN()-COLUMN($I$20)+1)</f>
        <v>#N/A</v>
      </c>
      <c r="BN21" s="51" t="e" cm="1">
        <f t="array" ref="BN21">INDEX(BIN!$B$1:$BO$375, $G$17+3, COLUMN()-COLUMN($I$20)+1)</f>
        <v>#N/A</v>
      </c>
      <c r="BO21" s="51" t="e" cm="1">
        <f t="array" ref="BO21">INDEX(BIN!$B$1:$BO$375, $G$17+3, COLUMN()-COLUMN($I$20)+1)</f>
        <v>#N/A</v>
      </c>
      <c r="BP21" s="51" t="e" cm="1">
        <f t="array" ref="BP21">INDEX(BIN!$B$1:$BO$375, $G$17+3, COLUMN()-COLUMN($I$20)+1)</f>
        <v>#N/A</v>
      </c>
      <c r="BQ21" s="51" t="e" cm="1">
        <f t="array" ref="BQ21">INDEX(BIN!$B$1:$BO$375, $G$17+3, COLUMN()-COLUMN($I$20)+1)</f>
        <v>#N/A</v>
      </c>
      <c r="BR21" s="51" t="e" cm="1">
        <f t="array" ref="BR21">INDEX(BIN!$B$1:$BO$375, $G$17+3, COLUMN()-COLUMN($I$20)+1)</f>
        <v>#N/A</v>
      </c>
      <c r="BS21" s="51" t="e" cm="1">
        <f t="array" ref="BS21">INDEX(BIN!$B$1:$BO$375, $G$17+3, COLUMN()-COLUMN($I$20)+1)</f>
        <v>#N/A</v>
      </c>
      <c r="BT21" s="51" t="e" cm="1">
        <f t="array" ref="BT21">INDEX(BIN!$B$1:$BO$375, $G$17+3, COLUMN()-COLUMN($I$20)+1)</f>
        <v>#N/A</v>
      </c>
      <c r="BU21" s="51" t="e" cm="1">
        <f t="array" ref="BU21">INDEX(BIN!$B$1:$BO$375, $G$17+3, COLUMN()-COLUMN($I$20)+1)</f>
        <v>#N/A</v>
      </c>
      <c r="BV21" s="51" t="e" cm="1">
        <f t="array" ref="BV21">INDEX(BIN!$B$1:$BO$375, $G$17+3, COLUMN()-COLUMN($I$20)+1)</f>
        <v>#N/A</v>
      </c>
    </row>
    <row r="22" spans="1:74">
      <c r="A22" s="214" t="s">
        <v>4807</v>
      </c>
      <c r="B22" s="29" t="s">
        <v>4584</v>
      </c>
      <c r="H22" s="153"/>
      <c r="I22" s="121" t="e">
        <f t="shared" ref="I22:BT22" ca="1" si="0">IF($H$4="A", I20, I21)</f>
        <v>#N/A</v>
      </c>
      <c r="J22" s="121" t="e">
        <f t="shared" ca="1" si="0"/>
        <v>#N/A</v>
      </c>
      <c r="K22" s="121" t="e">
        <f t="shared" ca="1" si="0"/>
        <v>#N/A</v>
      </c>
      <c r="L22" s="121" t="e">
        <f t="shared" ca="1" si="0"/>
        <v>#N/A</v>
      </c>
      <c r="M22" s="121" t="e">
        <f t="shared" ca="1" si="0"/>
        <v>#N/A</v>
      </c>
      <c r="N22" s="121" t="e">
        <f t="shared" ca="1" si="0"/>
        <v>#N/A</v>
      </c>
      <c r="O22" s="121" t="e">
        <f t="shared" ca="1" si="0"/>
        <v>#N/A</v>
      </c>
      <c r="P22" s="121" t="e">
        <f t="shared" ca="1" si="0"/>
        <v>#N/A</v>
      </c>
      <c r="Q22" s="121" t="e">
        <f t="shared" ca="1" si="0"/>
        <v>#N/A</v>
      </c>
      <c r="R22" s="121" t="e">
        <f t="shared" ca="1" si="0"/>
        <v>#N/A</v>
      </c>
      <c r="S22" s="121" t="e">
        <f t="shared" ca="1" si="0"/>
        <v>#N/A</v>
      </c>
      <c r="T22" s="121" t="e">
        <f t="shared" ca="1" si="0"/>
        <v>#N/A</v>
      </c>
      <c r="U22" s="121" t="e">
        <f t="shared" ca="1" si="0"/>
        <v>#N/A</v>
      </c>
      <c r="V22" s="121" t="e">
        <f t="shared" ca="1" si="0"/>
        <v>#N/A</v>
      </c>
      <c r="W22" s="121" t="e">
        <f t="shared" ca="1" si="0"/>
        <v>#N/A</v>
      </c>
      <c r="X22" s="121" t="e">
        <f t="shared" ca="1" si="0"/>
        <v>#N/A</v>
      </c>
      <c r="Y22" s="121" t="e">
        <f t="shared" ca="1" si="0"/>
        <v>#N/A</v>
      </c>
      <c r="Z22" s="121" t="e">
        <f t="shared" ca="1" si="0"/>
        <v>#N/A</v>
      </c>
      <c r="AA22" s="121" t="e">
        <f t="shared" ca="1" si="0"/>
        <v>#N/A</v>
      </c>
      <c r="AB22" s="121" t="e">
        <f t="shared" ca="1" si="0"/>
        <v>#N/A</v>
      </c>
      <c r="AC22" s="121" t="e">
        <f t="shared" ca="1" si="0"/>
        <v>#N/A</v>
      </c>
      <c r="AD22" s="121" t="e">
        <f t="shared" ca="1" si="0"/>
        <v>#N/A</v>
      </c>
      <c r="AE22" s="121" t="e">
        <f t="shared" ca="1" si="0"/>
        <v>#N/A</v>
      </c>
      <c r="AF22" s="121" t="e">
        <f t="shared" ca="1" si="0"/>
        <v>#N/A</v>
      </c>
      <c r="AG22" s="121" t="e">
        <f t="shared" ca="1" si="0"/>
        <v>#N/A</v>
      </c>
      <c r="AH22" s="121" t="e">
        <f t="shared" ca="1" si="0"/>
        <v>#N/A</v>
      </c>
      <c r="AI22" s="121" t="e">
        <f t="shared" ca="1" si="0"/>
        <v>#N/A</v>
      </c>
      <c r="AJ22" s="121" t="e">
        <f t="shared" ca="1" si="0"/>
        <v>#N/A</v>
      </c>
      <c r="AK22" s="121" t="e">
        <f t="shared" ca="1" si="0"/>
        <v>#N/A</v>
      </c>
      <c r="AL22" s="121" t="e">
        <f t="shared" ca="1" si="0"/>
        <v>#N/A</v>
      </c>
      <c r="AM22" s="121" t="e">
        <f t="shared" ca="1" si="0"/>
        <v>#N/A</v>
      </c>
      <c r="AN22" s="121" t="e">
        <f t="shared" ca="1" si="0"/>
        <v>#N/A</v>
      </c>
      <c r="AO22" s="121" t="e">
        <f t="shared" ca="1" si="0"/>
        <v>#N/A</v>
      </c>
      <c r="AP22" s="121" t="e">
        <f t="shared" ca="1" si="0"/>
        <v>#N/A</v>
      </c>
      <c r="AQ22" s="121" t="e">
        <f t="shared" ca="1" si="0"/>
        <v>#N/A</v>
      </c>
      <c r="AR22" s="121" t="e">
        <f t="shared" ca="1" si="0"/>
        <v>#N/A</v>
      </c>
      <c r="AS22" s="121" t="e">
        <f t="shared" ca="1" si="0"/>
        <v>#N/A</v>
      </c>
      <c r="AT22" s="121" t="e">
        <f t="shared" ca="1" si="0"/>
        <v>#N/A</v>
      </c>
      <c r="AU22" s="121" t="e">
        <f t="shared" ca="1" si="0"/>
        <v>#N/A</v>
      </c>
      <c r="AV22" s="121" t="e">
        <f t="shared" ca="1" si="0"/>
        <v>#N/A</v>
      </c>
      <c r="AW22" s="121" t="e">
        <f t="shared" ca="1" si="0"/>
        <v>#N/A</v>
      </c>
      <c r="AX22" s="121" t="e">
        <f t="shared" ca="1" si="0"/>
        <v>#N/A</v>
      </c>
      <c r="AY22" s="121" t="e">
        <f t="shared" ca="1" si="0"/>
        <v>#N/A</v>
      </c>
      <c r="AZ22" s="121" t="e">
        <f t="shared" ca="1" si="0"/>
        <v>#N/A</v>
      </c>
      <c r="BA22" s="121" t="e">
        <f t="shared" ca="1" si="0"/>
        <v>#N/A</v>
      </c>
      <c r="BB22" s="121" t="e">
        <f t="shared" ca="1" si="0"/>
        <v>#N/A</v>
      </c>
      <c r="BC22" s="121" t="e">
        <f t="shared" ca="1" si="0"/>
        <v>#N/A</v>
      </c>
      <c r="BD22" s="121" t="e">
        <f t="shared" ca="1" si="0"/>
        <v>#N/A</v>
      </c>
      <c r="BE22" s="121" t="e">
        <f t="shared" ca="1" si="0"/>
        <v>#N/A</v>
      </c>
      <c r="BF22" s="121" t="e">
        <f t="shared" ca="1" si="0"/>
        <v>#N/A</v>
      </c>
      <c r="BG22" s="121" t="e">
        <f t="shared" ca="1" si="0"/>
        <v>#N/A</v>
      </c>
      <c r="BH22" s="121" t="e">
        <f t="shared" ca="1" si="0"/>
        <v>#N/A</v>
      </c>
      <c r="BI22" s="121" t="e">
        <f t="shared" ca="1" si="0"/>
        <v>#N/A</v>
      </c>
      <c r="BJ22" s="121" t="e">
        <f t="shared" ca="1" si="0"/>
        <v>#N/A</v>
      </c>
      <c r="BK22" s="121" t="e">
        <f t="shared" ca="1" si="0"/>
        <v>#N/A</v>
      </c>
      <c r="BL22" s="121" t="e">
        <f t="shared" ca="1" si="0"/>
        <v>#N/A</v>
      </c>
      <c r="BM22" s="121" t="e">
        <f t="shared" ca="1" si="0"/>
        <v>#N/A</v>
      </c>
      <c r="BN22" s="121" t="e">
        <f t="shared" ca="1" si="0"/>
        <v>#N/A</v>
      </c>
      <c r="BO22" s="121" t="e">
        <f t="shared" ca="1" si="0"/>
        <v>#N/A</v>
      </c>
      <c r="BP22" s="121" t="e">
        <f t="shared" ca="1" si="0"/>
        <v>#N/A</v>
      </c>
      <c r="BQ22" s="121" t="e">
        <f t="shared" ca="1" si="0"/>
        <v>#N/A</v>
      </c>
      <c r="BR22" s="121" t="e">
        <f t="shared" ca="1" si="0"/>
        <v>#N/A</v>
      </c>
      <c r="BS22" s="121" t="e">
        <f t="shared" ca="1" si="0"/>
        <v>#N/A</v>
      </c>
      <c r="BT22" s="121" t="e">
        <f t="shared" ca="1" si="0"/>
        <v>#N/A</v>
      </c>
      <c r="BU22" s="121" t="e">
        <f t="shared" ref="BU22:BV22" ca="1" si="1">IF($H$4="A", BU20, BU21)</f>
        <v>#N/A</v>
      </c>
      <c r="BV22" s="121" t="e">
        <f t="shared" ca="1" si="1"/>
        <v>#N/A</v>
      </c>
    </row>
    <row r="23" spans="1:74">
      <c r="A23" s="214"/>
    </row>
    <row r="24" spans="1:74">
      <c r="A24" s="156" t="s">
        <v>4844</v>
      </c>
      <c r="B24" s="54"/>
    </row>
    <row r="25" spans="1:74">
      <c r="A25" s="214" t="s">
        <v>4821</v>
      </c>
      <c r="B25" s="29" t="s">
        <v>2</v>
      </c>
      <c r="G25" s="219" t="s">
        <v>4968</v>
      </c>
      <c r="H25" s="159" cm="1">
        <f t="array" aca="1" ref="H25" ca="1">INDIRECT("'"&amp;$B$1&amp;"'!"&amp;$G25)</f>
        <v>0</v>
      </c>
    </row>
    <row r="26" spans="1:74">
      <c r="A26" s="214" t="s">
        <v>4822</v>
      </c>
      <c r="B26" s="29" t="s">
        <v>4609</v>
      </c>
      <c r="H26" s="197" t="s">
        <v>3</v>
      </c>
      <c r="I26" s="215" t="s">
        <v>4964</v>
      </c>
    </row>
    <row r="27" spans="1:74">
      <c r="A27" s="214" t="s">
        <v>4789</v>
      </c>
      <c r="B27" s="29" t="s">
        <v>4589</v>
      </c>
      <c r="G27" s="219" t="s">
        <v>4965</v>
      </c>
      <c r="H27" s="159" cm="1">
        <f t="array" aca="1" ref="H27" ca="1">INDIRECT("'"&amp;$B$1&amp;"'!"&amp;$G27)</f>
        <v>0</v>
      </c>
      <c r="I27" s="142">
        <f ca="1">H27/24</f>
        <v>0</v>
      </c>
    </row>
    <row r="28" spans="1:74">
      <c r="A28" s="214" t="s">
        <v>4824</v>
      </c>
      <c r="B28" s="29" t="s">
        <v>3</v>
      </c>
      <c r="H28" s="197" t="s">
        <v>3</v>
      </c>
      <c r="I28" s="215" t="s">
        <v>4964</v>
      </c>
    </row>
    <row r="29" spans="1:74">
      <c r="A29" s="214" t="s">
        <v>4829</v>
      </c>
      <c r="B29" s="29" t="s">
        <v>4584</v>
      </c>
      <c r="H29" s="153"/>
      <c r="I29" s="122">
        <f t="shared" ref="I29:BT29" ca="1" si="2">IF($H$28="FIX", $H$8, $H$8)</f>
        <v>0</v>
      </c>
      <c r="J29" s="122">
        <f t="shared" ca="1" si="2"/>
        <v>0</v>
      </c>
      <c r="K29" s="122">
        <f t="shared" ca="1" si="2"/>
        <v>0</v>
      </c>
      <c r="L29" s="122">
        <f t="shared" ca="1" si="2"/>
        <v>0</v>
      </c>
      <c r="M29" s="122">
        <f t="shared" ca="1" si="2"/>
        <v>0</v>
      </c>
      <c r="N29" s="122">
        <f t="shared" ca="1" si="2"/>
        <v>0</v>
      </c>
      <c r="O29" s="122">
        <f t="shared" ca="1" si="2"/>
        <v>0</v>
      </c>
      <c r="P29" s="122">
        <f t="shared" ca="1" si="2"/>
        <v>0</v>
      </c>
      <c r="Q29" s="122">
        <f t="shared" ca="1" si="2"/>
        <v>0</v>
      </c>
      <c r="R29" s="122">
        <f t="shared" ca="1" si="2"/>
        <v>0</v>
      </c>
      <c r="S29" s="122">
        <f t="shared" ca="1" si="2"/>
        <v>0</v>
      </c>
      <c r="T29" s="122">
        <f t="shared" ca="1" si="2"/>
        <v>0</v>
      </c>
      <c r="U29" s="122">
        <f t="shared" ca="1" si="2"/>
        <v>0</v>
      </c>
      <c r="V29" s="122">
        <f t="shared" ca="1" si="2"/>
        <v>0</v>
      </c>
      <c r="W29" s="122">
        <f t="shared" ca="1" si="2"/>
        <v>0</v>
      </c>
      <c r="X29" s="122">
        <f t="shared" ca="1" si="2"/>
        <v>0</v>
      </c>
      <c r="Y29" s="122">
        <f t="shared" ca="1" si="2"/>
        <v>0</v>
      </c>
      <c r="Z29" s="122">
        <f t="shared" ca="1" si="2"/>
        <v>0</v>
      </c>
      <c r="AA29" s="122">
        <f t="shared" ca="1" si="2"/>
        <v>0</v>
      </c>
      <c r="AB29" s="122">
        <f t="shared" ca="1" si="2"/>
        <v>0</v>
      </c>
      <c r="AC29" s="122">
        <f t="shared" ca="1" si="2"/>
        <v>0</v>
      </c>
      <c r="AD29" s="122">
        <f t="shared" ca="1" si="2"/>
        <v>0</v>
      </c>
      <c r="AE29" s="122">
        <f t="shared" ca="1" si="2"/>
        <v>0</v>
      </c>
      <c r="AF29" s="122">
        <f t="shared" ca="1" si="2"/>
        <v>0</v>
      </c>
      <c r="AG29" s="122">
        <f t="shared" ca="1" si="2"/>
        <v>0</v>
      </c>
      <c r="AH29" s="122">
        <f t="shared" ca="1" si="2"/>
        <v>0</v>
      </c>
      <c r="AI29" s="122">
        <f t="shared" ca="1" si="2"/>
        <v>0</v>
      </c>
      <c r="AJ29" s="122">
        <f t="shared" ca="1" si="2"/>
        <v>0</v>
      </c>
      <c r="AK29" s="122">
        <f t="shared" ca="1" si="2"/>
        <v>0</v>
      </c>
      <c r="AL29" s="122">
        <f t="shared" ca="1" si="2"/>
        <v>0</v>
      </c>
      <c r="AM29" s="122">
        <f t="shared" ca="1" si="2"/>
        <v>0</v>
      </c>
      <c r="AN29" s="122">
        <f t="shared" ca="1" si="2"/>
        <v>0</v>
      </c>
      <c r="AO29" s="122">
        <f t="shared" ca="1" si="2"/>
        <v>0</v>
      </c>
      <c r="AP29" s="122">
        <f t="shared" ca="1" si="2"/>
        <v>0</v>
      </c>
      <c r="AQ29" s="122">
        <f t="shared" ca="1" si="2"/>
        <v>0</v>
      </c>
      <c r="AR29" s="122">
        <f t="shared" ca="1" si="2"/>
        <v>0</v>
      </c>
      <c r="AS29" s="122">
        <f t="shared" ca="1" si="2"/>
        <v>0</v>
      </c>
      <c r="AT29" s="122">
        <f t="shared" ca="1" si="2"/>
        <v>0</v>
      </c>
      <c r="AU29" s="122">
        <f t="shared" ca="1" si="2"/>
        <v>0</v>
      </c>
      <c r="AV29" s="122">
        <f t="shared" ca="1" si="2"/>
        <v>0</v>
      </c>
      <c r="AW29" s="122">
        <f t="shared" ca="1" si="2"/>
        <v>0</v>
      </c>
      <c r="AX29" s="122">
        <f t="shared" ca="1" si="2"/>
        <v>0</v>
      </c>
      <c r="AY29" s="122">
        <f t="shared" ca="1" si="2"/>
        <v>0</v>
      </c>
      <c r="AZ29" s="122">
        <f t="shared" ca="1" si="2"/>
        <v>0</v>
      </c>
      <c r="BA29" s="122">
        <f t="shared" ca="1" si="2"/>
        <v>0</v>
      </c>
      <c r="BB29" s="122">
        <f t="shared" ca="1" si="2"/>
        <v>0</v>
      </c>
      <c r="BC29" s="122">
        <f t="shared" ca="1" si="2"/>
        <v>0</v>
      </c>
      <c r="BD29" s="122">
        <f t="shared" ca="1" si="2"/>
        <v>0</v>
      </c>
      <c r="BE29" s="122">
        <f t="shared" ca="1" si="2"/>
        <v>0</v>
      </c>
      <c r="BF29" s="122">
        <f t="shared" ca="1" si="2"/>
        <v>0</v>
      </c>
      <c r="BG29" s="122">
        <f t="shared" ca="1" si="2"/>
        <v>0</v>
      </c>
      <c r="BH29" s="122">
        <f t="shared" ca="1" si="2"/>
        <v>0</v>
      </c>
      <c r="BI29" s="122">
        <f t="shared" ca="1" si="2"/>
        <v>0</v>
      </c>
      <c r="BJ29" s="122">
        <f t="shared" ca="1" si="2"/>
        <v>0</v>
      </c>
      <c r="BK29" s="122">
        <f t="shared" ca="1" si="2"/>
        <v>0</v>
      </c>
      <c r="BL29" s="122">
        <f t="shared" ca="1" si="2"/>
        <v>0</v>
      </c>
      <c r="BM29" s="122">
        <f t="shared" ca="1" si="2"/>
        <v>0</v>
      </c>
      <c r="BN29" s="122">
        <f t="shared" ca="1" si="2"/>
        <v>0</v>
      </c>
      <c r="BO29" s="122">
        <f t="shared" ca="1" si="2"/>
        <v>0</v>
      </c>
      <c r="BP29" s="122">
        <f t="shared" ca="1" si="2"/>
        <v>0</v>
      </c>
      <c r="BQ29" s="122">
        <f t="shared" ca="1" si="2"/>
        <v>0</v>
      </c>
      <c r="BR29" s="122">
        <f t="shared" ca="1" si="2"/>
        <v>0</v>
      </c>
      <c r="BS29" s="122">
        <f t="shared" ca="1" si="2"/>
        <v>0</v>
      </c>
      <c r="BT29" s="122">
        <f t="shared" ca="1" si="2"/>
        <v>0</v>
      </c>
      <c r="BU29" s="122">
        <f t="shared" ref="BU29:BV29" ca="1" si="3">IF($H$28="FIX", $H$8, $H$8)</f>
        <v>0</v>
      </c>
      <c r="BV29" s="122">
        <f t="shared" ca="1" si="3"/>
        <v>0</v>
      </c>
    </row>
    <row r="30" spans="1:74">
      <c r="A30" s="156" t="s">
        <v>4832</v>
      </c>
      <c r="B30" s="70"/>
    </row>
    <row r="31" spans="1:74">
      <c r="A31" s="214" t="s">
        <v>4849</v>
      </c>
      <c r="B31" s="29" t="s">
        <v>2</v>
      </c>
      <c r="G31" s="219" t="s">
        <v>4967</v>
      </c>
      <c r="H31" s="159" cm="1">
        <f t="array" aca="1" ref="H31" ca="1">INDIRECT("'"&amp;$B$1&amp;"'!"&amp;$G31)</f>
        <v>0</v>
      </c>
    </row>
    <row r="32" spans="1:74">
      <c r="A32" s="214" t="s">
        <v>4833</v>
      </c>
      <c r="B32" s="29" t="s">
        <v>2</v>
      </c>
      <c r="H32" s="153"/>
      <c r="I32" s="122">
        <f t="shared" ref="I32:BT32" ca="1" si="4">$H$31</f>
        <v>0</v>
      </c>
      <c r="J32" s="122">
        <f t="shared" ca="1" si="4"/>
        <v>0</v>
      </c>
      <c r="K32" s="122">
        <f t="shared" ca="1" si="4"/>
        <v>0</v>
      </c>
      <c r="L32" s="122">
        <f t="shared" ca="1" si="4"/>
        <v>0</v>
      </c>
      <c r="M32" s="122">
        <f t="shared" ca="1" si="4"/>
        <v>0</v>
      </c>
      <c r="N32" s="122">
        <f t="shared" ca="1" si="4"/>
        <v>0</v>
      </c>
      <c r="O32" s="122">
        <f t="shared" ca="1" si="4"/>
        <v>0</v>
      </c>
      <c r="P32" s="122">
        <f t="shared" ca="1" si="4"/>
        <v>0</v>
      </c>
      <c r="Q32" s="122">
        <f t="shared" ca="1" si="4"/>
        <v>0</v>
      </c>
      <c r="R32" s="122">
        <f t="shared" ca="1" si="4"/>
        <v>0</v>
      </c>
      <c r="S32" s="122">
        <f t="shared" ca="1" si="4"/>
        <v>0</v>
      </c>
      <c r="T32" s="122">
        <f t="shared" ca="1" si="4"/>
        <v>0</v>
      </c>
      <c r="U32" s="122">
        <f t="shared" ca="1" si="4"/>
        <v>0</v>
      </c>
      <c r="V32" s="122">
        <f t="shared" ca="1" si="4"/>
        <v>0</v>
      </c>
      <c r="W32" s="122">
        <f t="shared" ca="1" si="4"/>
        <v>0</v>
      </c>
      <c r="X32" s="122">
        <f t="shared" ca="1" si="4"/>
        <v>0</v>
      </c>
      <c r="Y32" s="122">
        <f t="shared" ca="1" si="4"/>
        <v>0</v>
      </c>
      <c r="Z32" s="122">
        <f t="shared" ca="1" si="4"/>
        <v>0</v>
      </c>
      <c r="AA32" s="122">
        <f t="shared" ca="1" si="4"/>
        <v>0</v>
      </c>
      <c r="AB32" s="122">
        <f t="shared" ca="1" si="4"/>
        <v>0</v>
      </c>
      <c r="AC32" s="122">
        <f t="shared" ca="1" si="4"/>
        <v>0</v>
      </c>
      <c r="AD32" s="122">
        <f t="shared" ca="1" si="4"/>
        <v>0</v>
      </c>
      <c r="AE32" s="122">
        <f t="shared" ca="1" si="4"/>
        <v>0</v>
      </c>
      <c r="AF32" s="122">
        <f t="shared" ca="1" si="4"/>
        <v>0</v>
      </c>
      <c r="AG32" s="122">
        <f t="shared" ca="1" si="4"/>
        <v>0</v>
      </c>
      <c r="AH32" s="122">
        <f t="shared" ca="1" si="4"/>
        <v>0</v>
      </c>
      <c r="AI32" s="122">
        <f t="shared" ca="1" si="4"/>
        <v>0</v>
      </c>
      <c r="AJ32" s="122">
        <f t="shared" ca="1" si="4"/>
        <v>0</v>
      </c>
      <c r="AK32" s="122">
        <f t="shared" ca="1" si="4"/>
        <v>0</v>
      </c>
      <c r="AL32" s="122">
        <f t="shared" ca="1" si="4"/>
        <v>0</v>
      </c>
      <c r="AM32" s="122">
        <f t="shared" ca="1" si="4"/>
        <v>0</v>
      </c>
      <c r="AN32" s="122">
        <f t="shared" ca="1" si="4"/>
        <v>0</v>
      </c>
      <c r="AO32" s="122">
        <f t="shared" ca="1" si="4"/>
        <v>0</v>
      </c>
      <c r="AP32" s="122">
        <f t="shared" ca="1" si="4"/>
        <v>0</v>
      </c>
      <c r="AQ32" s="122">
        <f t="shared" ca="1" si="4"/>
        <v>0</v>
      </c>
      <c r="AR32" s="122">
        <f t="shared" ca="1" si="4"/>
        <v>0</v>
      </c>
      <c r="AS32" s="122">
        <f t="shared" ca="1" si="4"/>
        <v>0</v>
      </c>
      <c r="AT32" s="122">
        <f t="shared" ca="1" si="4"/>
        <v>0</v>
      </c>
      <c r="AU32" s="122">
        <f t="shared" ca="1" si="4"/>
        <v>0</v>
      </c>
      <c r="AV32" s="122">
        <f t="shared" ca="1" si="4"/>
        <v>0</v>
      </c>
      <c r="AW32" s="122">
        <f t="shared" ca="1" si="4"/>
        <v>0</v>
      </c>
      <c r="AX32" s="122">
        <f t="shared" ca="1" si="4"/>
        <v>0</v>
      </c>
      <c r="AY32" s="122">
        <f t="shared" ca="1" si="4"/>
        <v>0</v>
      </c>
      <c r="AZ32" s="122">
        <f t="shared" ca="1" si="4"/>
        <v>0</v>
      </c>
      <c r="BA32" s="122">
        <f t="shared" ca="1" si="4"/>
        <v>0</v>
      </c>
      <c r="BB32" s="122">
        <f t="shared" ca="1" si="4"/>
        <v>0</v>
      </c>
      <c r="BC32" s="122">
        <f t="shared" ca="1" si="4"/>
        <v>0</v>
      </c>
      <c r="BD32" s="122">
        <f t="shared" ca="1" si="4"/>
        <v>0</v>
      </c>
      <c r="BE32" s="122">
        <f t="shared" ca="1" si="4"/>
        <v>0</v>
      </c>
      <c r="BF32" s="122">
        <f t="shared" ca="1" si="4"/>
        <v>0</v>
      </c>
      <c r="BG32" s="122">
        <f t="shared" ca="1" si="4"/>
        <v>0</v>
      </c>
      <c r="BH32" s="122">
        <f t="shared" ca="1" si="4"/>
        <v>0</v>
      </c>
      <c r="BI32" s="122">
        <f t="shared" ca="1" si="4"/>
        <v>0</v>
      </c>
      <c r="BJ32" s="122">
        <f t="shared" ca="1" si="4"/>
        <v>0</v>
      </c>
      <c r="BK32" s="122">
        <f t="shared" ca="1" si="4"/>
        <v>0</v>
      </c>
      <c r="BL32" s="122">
        <f t="shared" ca="1" si="4"/>
        <v>0</v>
      </c>
      <c r="BM32" s="122">
        <f t="shared" ca="1" si="4"/>
        <v>0</v>
      </c>
      <c r="BN32" s="122">
        <f t="shared" ca="1" si="4"/>
        <v>0</v>
      </c>
      <c r="BO32" s="122">
        <f t="shared" ca="1" si="4"/>
        <v>0</v>
      </c>
      <c r="BP32" s="122">
        <f t="shared" ca="1" si="4"/>
        <v>0</v>
      </c>
      <c r="BQ32" s="122">
        <f t="shared" ca="1" si="4"/>
        <v>0</v>
      </c>
      <c r="BR32" s="122">
        <f t="shared" ca="1" si="4"/>
        <v>0</v>
      </c>
      <c r="BS32" s="122">
        <f t="shared" ca="1" si="4"/>
        <v>0</v>
      </c>
      <c r="BT32" s="122">
        <f t="shared" ca="1" si="4"/>
        <v>0</v>
      </c>
      <c r="BU32" s="122">
        <f t="shared" ref="BU32:BV32" ca="1" si="5">$H$31</f>
        <v>0</v>
      </c>
      <c r="BV32" s="122">
        <f t="shared" ca="1" si="5"/>
        <v>0</v>
      </c>
    </row>
    <row r="33" spans="1:74">
      <c r="A33" s="214" t="s">
        <v>4836</v>
      </c>
      <c r="B33" s="29" t="s">
        <v>4589</v>
      </c>
      <c r="H33" s="153"/>
      <c r="I33" s="125">
        <f ca="1">$I$27</f>
        <v>0</v>
      </c>
      <c r="J33" s="125">
        <f ca="1">I33</f>
        <v>0</v>
      </c>
      <c r="K33" s="125">
        <f t="shared" ref="K33:BV33" ca="1" si="6">J33</f>
        <v>0</v>
      </c>
      <c r="L33" s="125">
        <f t="shared" ca="1" si="6"/>
        <v>0</v>
      </c>
      <c r="M33" s="125">
        <f t="shared" ca="1" si="6"/>
        <v>0</v>
      </c>
      <c r="N33" s="125">
        <f t="shared" ca="1" si="6"/>
        <v>0</v>
      </c>
      <c r="O33" s="125">
        <f t="shared" ca="1" si="6"/>
        <v>0</v>
      </c>
      <c r="P33" s="125">
        <f t="shared" ca="1" si="6"/>
        <v>0</v>
      </c>
      <c r="Q33" s="125">
        <f t="shared" ca="1" si="6"/>
        <v>0</v>
      </c>
      <c r="R33" s="125">
        <f t="shared" ca="1" si="6"/>
        <v>0</v>
      </c>
      <c r="S33" s="125">
        <f t="shared" ca="1" si="6"/>
        <v>0</v>
      </c>
      <c r="T33" s="125">
        <f t="shared" ca="1" si="6"/>
        <v>0</v>
      </c>
      <c r="U33" s="125">
        <f t="shared" ca="1" si="6"/>
        <v>0</v>
      </c>
      <c r="V33" s="125">
        <f t="shared" ca="1" si="6"/>
        <v>0</v>
      </c>
      <c r="W33" s="125">
        <f t="shared" ca="1" si="6"/>
        <v>0</v>
      </c>
      <c r="X33" s="125">
        <f t="shared" ca="1" si="6"/>
        <v>0</v>
      </c>
      <c r="Y33" s="125">
        <f t="shared" ca="1" si="6"/>
        <v>0</v>
      </c>
      <c r="Z33" s="125">
        <f t="shared" ca="1" si="6"/>
        <v>0</v>
      </c>
      <c r="AA33" s="125">
        <f t="shared" ca="1" si="6"/>
        <v>0</v>
      </c>
      <c r="AB33" s="125">
        <f t="shared" ca="1" si="6"/>
        <v>0</v>
      </c>
      <c r="AC33" s="125">
        <f t="shared" ca="1" si="6"/>
        <v>0</v>
      </c>
      <c r="AD33" s="125">
        <f t="shared" ca="1" si="6"/>
        <v>0</v>
      </c>
      <c r="AE33" s="125">
        <f t="shared" ca="1" si="6"/>
        <v>0</v>
      </c>
      <c r="AF33" s="125">
        <f t="shared" ca="1" si="6"/>
        <v>0</v>
      </c>
      <c r="AG33" s="125">
        <f t="shared" ca="1" si="6"/>
        <v>0</v>
      </c>
      <c r="AH33" s="125">
        <f t="shared" ca="1" si="6"/>
        <v>0</v>
      </c>
      <c r="AI33" s="125">
        <f t="shared" ca="1" si="6"/>
        <v>0</v>
      </c>
      <c r="AJ33" s="125">
        <f t="shared" ca="1" si="6"/>
        <v>0</v>
      </c>
      <c r="AK33" s="125">
        <f t="shared" ca="1" si="6"/>
        <v>0</v>
      </c>
      <c r="AL33" s="125">
        <f t="shared" ca="1" si="6"/>
        <v>0</v>
      </c>
      <c r="AM33" s="125">
        <f t="shared" ca="1" si="6"/>
        <v>0</v>
      </c>
      <c r="AN33" s="125">
        <f t="shared" ca="1" si="6"/>
        <v>0</v>
      </c>
      <c r="AO33" s="125">
        <f t="shared" ca="1" si="6"/>
        <v>0</v>
      </c>
      <c r="AP33" s="125">
        <f t="shared" ca="1" si="6"/>
        <v>0</v>
      </c>
      <c r="AQ33" s="125">
        <f t="shared" ca="1" si="6"/>
        <v>0</v>
      </c>
      <c r="AR33" s="125">
        <f t="shared" ca="1" si="6"/>
        <v>0</v>
      </c>
      <c r="AS33" s="125">
        <f t="shared" ca="1" si="6"/>
        <v>0</v>
      </c>
      <c r="AT33" s="125">
        <f t="shared" ca="1" si="6"/>
        <v>0</v>
      </c>
      <c r="AU33" s="125">
        <f t="shared" ca="1" si="6"/>
        <v>0</v>
      </c>
      <c r="AV33" s="125">
        <f t="shared" ca="1" si="6"/>
        <v>0</v>
      </c>
      <c r="AW33" s="125">
        <f t="shared" ca="1" si="6"/>
        <v>0</v>
      </c>
      <c r="AX33" s="125">
        <f t="shared" ca="1" si="6"/>
        <v>0</v>
      </c>
      <c r="AY33" s="125">
        <f t="shared" ca="1" si="6"/>
        <v>0</v>
      </c>
      <c r="AZ33" s="125">
        <f t="shared" ca="1" si="6"/>
        <v>0</v>
      </c>
      <c r="BA33" s="125">
        <f t="shared" ca="1" si="6"/>
        <v>0</v>
      </c>
      <c r="BB33" s="125">
        <f t="shared" ca="1" si="6"/>
        <v>0</v>
      </c>
      <c r="BC33" s="125">
        <f t="shared" ca="1" si="6"/>
        <v>0</v>
      </c>
      <c r="BD33" s="125">
        <f t="shared" ca="1" si="6"/>
        <v>0</v>
      </c>
      <c r="BE33" s="125">
        <f t="shared" ca="1" si="6"/>
        <v>0</v>
      </c>
      <c r="BF33" s="125">
        <f t="shared" ca="1" si="6"/>
        <v>0</v>
      </c>
      <c r="BG33" s="125">
        <f t="shared" ca="1" si="6"/>
        <v>0</v>
      </c>
      <c r="BH33" s="125">
        <f t="shared" ca="1" si="6"/>
        <v>0</v>
      </c>
      <c r="BI33" s="125">
        <f t="shared" ca="1" si="6"/>
        <v>0</v>
      </c>
      <c r="BJ33" s="125">
        <f t="shared" ca="1" si="6"/>
        <v>0</v>
      </c>
      <c r="BK33" s="125">
        <f t="shared" ca="1" si="6"/>
        <v>0</v>
      </c>
      <c r="BL33" s="125">
        <f t="shared" ca="1" si="6"/>
        <v>0</v>
      </c>
      <c r="BM33" s="125">
        <f t="shared" ca="1" si="6"/>
        <v>0</v>
      </c>
      <c r="BN33" s="125">
        <f t="shared" ca="1" si="6"/>
        <v>0</v>
      </c>
      <c r="BO33" s="125">
        <f t="shared" ca="1" si="6"/>
        <v>0</v>
      </c>
      <c r="BP33" s="125">
        <f t="shared" ca="1" si="6"/>
        <v>0</v>
      </c>
      <c r="BQ33" s="125">
        <f t="shared" ca="1" si="6"/>
        <v>0</v>
      </c>
      <c r="BR33" s="125">
        <f t="shared" ca="1" si="6"/>
        <v>0</v>
      </c>
      <c r="BS33" s="125">
        <f t="shared" ca="1" si="6"/>
        <v>0</v>
      </c>
      <c r="BT33" s="125">
        <f t="shared" ca="1" si="6"/>
        <v>0</v>
      </c>
      <c r="BU33" s="125">
        <f t="shared" ca="1" si="6"/>
        <v>0</v>
      </c>
      <c r="BV33" s="125">
        <f t="shared" ca="1" si="6"/>
        <v>0</v>
      </c>
    </row>
    <row r="34" spans="1:74">
      <c r="A34" s="214" t="s">
        <v>4837</v>
      </c>
      <c r="B34" s="29" t="s">
        <v>4759</v>
      </c>
      <c r="H34" s="153"/>
      <c r="I34" s="129" t="e">
        <f t="shared" ref="I34:BT34" ca="1" si="7">I32 * I$19 * I$33</f>
        <v>#N/A</v>
      </c>
      <c r="J34" s="129" t="e">
        <f t="shared" ca="1" si="7"/>
        <v>#N/A</v>
      </c>
      <c r="K34" s="129" t="e">
        <f t="shared" ca="1" si="7"/>
        <v>#N/A</v>
      </c>
      <c r="L34" s="129" t="e">
        <f t="shared" ca="1" si="7"/>
        <v>#N/A</v>
      </c>
      <c r="M34" s="129" t="e">
        <f t="shared" ca="1" si="7"/>
        <v>#N/A</v>
      </c>
      <c r="N34" s="129" t="e">
        <f t="shared" ca="1" si="7"/>
        <v>#N/A</v>
      </c>
      <c r="O34" s="129" t="e">
        <f t="shared" ca="1" si="7"/>
        <v>#N/A</v>
      </c>
      <c r="P34" s="129" t="e">
        <f t="shared" ca="1" si="7"/>
        <v>#N/A</v>
      </c>
      <c r="Q34" s="129" t="e">
        <f t="shared" ca="1" si="7"/>
        <v>#N/A</v>
      </c>
      <c r="R34" s="129" t="e">
        <f t="shared" ca="1" si="7"/>
        <v>#N/A</v>
      </c>
      <c r="S34" s="129" t="e">
        <f t="shared" ca="1" si="7"/>
        <v>#N/A</v>
      </c>
      <c r="T34" s="129" t="e">
        <f t="shared" ca="1" si="7"/>
        <v>#N/A</v>
      </c>
      <c r="U34" s="129" t="e">
        <f t="shared" ca="1" si="7"/>
        <v>#N/A</v>
      </c>
      <c r="V34" s="129" t="e">
        <f t="shared" ca="1" si="7"/>
        <v>#N/A</v>
      </c>
      <c r="W34" s="129" t="e">
        <f t="shared" ca="1" si="7"/>
        <v>#N/A</v>
      </c>
      <c r="X34" s="129" t="e">
        <f t="shared" ca="1" si="7"/>
        <v>#N/A</v>
      </c>
      <c r="Y34" s="129" t="e">
        <f t="shared" ca="1" si="7"/>
        <v>#N/A</v>
      </c>
      <c r="Z34" s="129" t="e">
        <f t="shared" ca="1" si="7"/>
        <v>#N/A</v>
      </c>
      <c r="AA34" s="129" t="e">
        <f t="shared" ca="1" si="7"/>
        <v>#N/A</v>
      </c>
      <c r="AB34" s="129" t="e">
        <f t="shared" ca="1" si="7"/>
        <v>#N/A</v>
      </c>
      <c r="AC34" s="129" t="e">
        <f t="shared" ca="1" si="7"/>
        <v>#N/A</v>
      </c>
      <c r="AD34" s="129" t="e">
        <f t="shared" ca="1" si="7"/>
        <v>#N/A</v>
      </c>
      <c r="AE34" s="129" t="e">
        <f t="shared" ca="1" si="7"/>
        <v>#N/A</v>
      </c>
      <c r="AF34" s="129" t="e">
        <f t="shared" ca="1" si="7"/>
        <v>#N/A</v>
      </c>
      <c r="AG34" s="129" t="e">
        <f t="shared" ca="1" si="7"/>
        <v>#N/A</v>
      </c>
      <c r="AH34" s="129" t="e">
        <f t="shared" ca="1" si="7"/>
        <v>#N/A</v>
      </c>
      <c r="AI34" s="129" t="e">
        <f t="shared" ca="1" si="7"/>
        <v>#N/A</v>
      </c>
      <c r="AJ34" s="129" t="e">
        <f t="shared" ca="1" si="7"/>
        <v>#N/A</v>
      </c>
      <c r="AK34" s="129" t="e">
        <f t="shared" ca="1" si="7"/>
        <v>#N/A</v>
      </c>
      <c r="AL34" s="129" t="e">
        <f t="shared" ca="1" si="7"/>
        <v>#N/A</v>
      </c>
      <c r="AM34" s="129" t="e">
        <f t="shared" ca="1" si="7"/>
        <v>#N/A</v>
      </c>
      <c r="AN34" s="129" t="e">
        <f t="shared" ca="1" si="7"/>
        <v>#N/A</v>
      </c>
      <c r="AO34" s="129" t="e">
        <f t="shared" ca="1" si="7"/>
        <v>#N/A</v>
      </c>
      <c r="AP34" s="129" t="e">
        <f t="shared" ca="1" si="7"/>
        <v>#N/A</v>
      </c>
      <c r="AQ34" s="129" t="e">
        <f t="shared" ca="1" si="7"/>
        <v>#N/A</v>
      </c>
      <c r="AR34" s="129" t="e">
        <f t="shared" ca="1" si="7"/>
        <v>#N/A</v>
      </c>
      <c r="AS34" s="129" t="e">
        <f t="shared" ca="1" si="7"/>
        <v>#N/A</v>
      </c>
      <c r="AT34" s="129" t="e">
        <f t="shared" ca="1" si="7"/>
        <v>#N/A</v>
      </c>
      <c r="AU34" s="129" t="e">
        <f t="shared" ca="1" si="7"/>
        <v>#N/A</v>
      </c>
      <c r="AV34" s="129" t="e">
        <f t="shared" ca="1" si="7"/>
        <v>#N/A</v>
      </c>
      <c r="AW34" s="129" t="e">
        <f t="shared" ca="1" si="7"/>
        <v>#N/A</v>
      </c>
      <c r="AX34" s="129" t="e">
        <f t="shared" ca="1" si="7"/>
        <v>#N/A</v>
      </c>
      <c r="AY34" s="129" t="e">
        <f t="shared" ca="1" si="7"/>
        <v>#N/A</v>
      </c>
      <c r="AZ34" s="129" t="e">
        <f t="shared" ca="1" si="7"/>
        <v>#N/A</v>
      </c>
      <c r="BA34" s="129" t="e">
        <f t="shared" ca="1" si="7"/>
        <v>#N/A</v>
      </c>
      <c r="BB34" s="129" t="e">
        <f t="shared" ca="1" si="7"/>
        <v>#N/A</v>
      </c>
      <c r="BC34" s="129" t="e">
        <f t="shared" ca="1" si="7"/>
        <v>#N/A</v>
      </c>
      <c r="BD34" s="129" t="e">
        <f t="shared" ca="1" si="7"/>
        <v>#N/A</v>
      </c>
      <c r="BE34" s="129" t="e">
        <f t="shared" ca="1" si="7"/>
        <v>#N/A</v>
      </c>
      <c r="BF34" s="129" t="e">
        <f t="shared" ca="1" si="7"/>
        <v>#N/A</v>
      </c>
      <c r="BG34" s="129" t="e">
        <f t="shared" ca="1" si="7"/>
        <v>#N/A</v>
      </c>
      <c r="BH34" s="129" t="e">
        <f t="shared" ca="1" si="7"/>
        <v>#N/A</v>
      </c>
      <c r="BI34" s="129" t="e">
        <f t="shared" ca="1" si="7"/>
        <v>#N/A</v>
      </c>
      <c r="BJ34" s="129" t="e">
        <f t="shared" ca="1" si="7"/>
        <v>#N/A</v>
      </c>
      <c r="BK34" s="129" t="e">
        <f t="shared" ca="1" si="7"/>
        <v>#N/A</v>
      </c>
      <c r="BL34" s="129" t="e">
        <f t="shared" ca="1" si="7"/>
        <v>#N/A</v>
      </c>
      <c r="BM34" s="129" t="e">
        <f t="shared" ca="1" si="7"/>
        <v>#N/A</v>
      </c>
      <c r="BN34" s="129" t="e">
        <f t="shared" ca="1" si="7"/>
        <v>#N/A</v>
      </c>
      <c r="BO34" s="129" t="e">
        <f t="shared" ca="1" si="7"/>
        <v>#N/A</v>
      </c>
      <c r="BP34" s="129" t="e">
        <f t="shared" ca="1" si="7"/>
        <v>#N/A</v>
      </c>
      <c r="BQ34" s="129" t="e">
        <f t="shared" ca="1" si="7"/>
        <v>#N/A</v>
      </c>
      <c r="BR34" s="129" t="e">
        <f t="shared" ca="1" si="7"/>
        <v>#N/A</v>
      </c>
      <c r="BS34" s="129" t="e">
        <f t="shared" ca="1" si="7"/>
        <v>#N/A</v>
      </c>
      <c r="BT34" s="129" t="e">
        <f t="shared" ca="1" si="7"/>
        <v>#N/A</v>
      </c>
      <c r="BU34" s="129" t="e">
        <f t="shared" ref="BU34:BV34" ca="1" si="8">BU32 * BU$19 * BU$33</f>
        <v>#N/A</v>
      </c>
      <c r="BV34" s="129" t="e">
        <f t="shared" ca="1" si="8"/>
        <v>#N/A</v>
      </c>
    </row>
    <row r="35" spans="1:74">
      <c r="A35" s="214" t="s">
        <v>4948</v>
      </c>
      <c r="B35" s="29" t="s">
        <v>4609</v>
      </c>
      <c r="H35" s="199" t="e">
        <f ca="1">SUM(I34:BV34)/1000</f>
        <v>#N/A</v>
      </c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</row>
    <row r="36" spans="1:74">
      <c r="A36" s="156" t="s">
        <v>4830</v>
      </c>
      <c r="B36" s="70"/>
    </row>
    <row r="37" spans="1:74">
      <c r="A37" s="214" t="s">
        <v>4827</v>
      </c>
      <c r="B37" s="29" t="s">
        <v>4584</v>
      </c>
      <c r="G37" s="219" t="s">
        <v>4966</v>
      </c>
      <c r="H37" s="252" cm="1">
        <f t="array" aca="1" ref="H37" ca="1">IF(INDIRECT("'"&amp;$B$1&amp;"'!"&amp;$G37)=1, 19, 5)</f>
        <v>5</v>
      </c>
    </row>
    <row r="38" spans="1:74">
      <c r="A38" s="214" t="s">
        <v>4828</v>
      </c>
      <c r="B38" s="29" t="s">
        <v>4584</v>
      </c>
      <c r="H38" s="134">
        <v>0</v>
      </c>
    </row>
    <row r="39" spans="1:74">
      <c r="A39" s="214" t="s">
        <v>4949</v>
      </c>
      <c r="B39" s="29" t="s">
        <v>2</v>
      </c>
      <c r="H39" s="195">
        <f ca="1">H25-H31</f>
        <v>0</v>
      </c>
    </row>
    <row r="40" spans="1:74">
      <c r="A40" s="214" t="s">
        <v>4950</v>
      </c>
      <c r="B40" s="29" t="s">
        <v>3</v>
      </c>
      <c r="H40" s="153"/>
      <c r="I40" s="139">
        <f t="shared" ref="I40:BT40" ca="1" si="9">MAX(0, (I$20 + $H$38 - $H$37) / ($H$7 - $H$37))</f>
        <v>0</v>
      </c>
      <c r="J40" s="139">
        <f t="shared" ca="1" si="9"/>
        <v>0</v>
      </c>
      <c r="K40" s="139">
        <f t="shared" ca="1" si="9"/>
        <v>0</v>
      </c>
      <c r="L40" s="139">
        <f t="shared" ca="1" si="9"/>
        <v>0</v>
      </c>
      <c r="M40" s="139">
        <f t="shared" ca="1" si="9"/>
        <v>0</v>
      </c>
      <c r="N40" s="139">
        <f t="shared" ca="1" si="9"/>
        <v>0</v>
      </c>
      <c r="O40" s="139">
        <f t="shared" ca="1" si="9"/>
        <v>0</v>
      </c>
      <c r="P40" s="139">
        <f t="shared" ca="1" si="9"/>
        <v>0</v>
      </c>
      <c r="Q40" s="139">
        <f t="shared" ca="1" si="9"/>
        <v>0</v>
      </c>
      <c r="R40" s="139">
        <f t="shared" ca="1" si="9"/>
        <v>0</v>
      </c>
      <c r="S40" s="139">
        <f t="shared" ca="1" si="9"/>
        <v>0</v>
      </c>
      <c r="T40" s="139">
        <f t="shared" ca="1" si="9"/>
        <v>0</v>
      </c>
      <c r="U40" s="139">
        <f t="shared" ca="1" si="9"/>
        <v>0</v>
      </c>
      <c r="V40" s="139">
        <f t="shared" ca="1" si="9"/>
        <v>0</v>
      </c>
      <c r="W40" s="139">
        <f t="shared" ca="1" si="9"/>
        <v>0</v>
      </c>
      <c r="X40" s="139">
        <f t="shared" ca="1" si="9"/>
        <v>0</v>
      </c>
      <c r="Y40" s="139">
        <f t="shared" ca="1" si="9"/>
        <v>0</v>
      </c>
      <c r="Z40" s="139">
        <f t="shared" ca="1" si="9"/>
        <v>0</v>
      </c>
      <c r="AA40" s="139">
        <f t="shared" ca="1" si="9"/>
        <v>0</v>
      </c>
      <c r="AB40" s="139">
        <f t="shared" ca="1" si="9"/>
        <v>0</v>
      </c>
      <c r="AC40" s="139">
        <f t="shared" ca="1" si="9"/>
        <v>0</v>
      </c>
      <c r="AD40" s="139">
        <f t="shared" ca="1" si="9"/>
        <v>0</v>
      </c>
      <c r="AE40" s="139">
        <f t="shared" ca="1" si="9"/>
        <v>0</v>
      </c>
      <c r="AF40" s="139">
        <f t="shared" ca="1" si="9"/>
        <v>0</v>
      </c>
      <c r="AG40" s="139">
        <f t="shared" ca="1" si="9"/>
        <v>0</v>
      </c>
      <c r="AH40" s="139">
        <f t="shared" ca="1" si="9"/>
        <v>0</v>
      </c>
      <c r="AI40" s="139">
        <f t="shared" ca="1" si="9"/>
        <v>0</v>
      </c>
      <c r="AJ40" s="139">
        <f t="shared" ca="1" si="9"/>
        <v>0</v>
      </c>
      <c r="AK40" s="139">
        <f t="shared" ca="1" si="9"/>
        <v>0</v>
      </c>
      <c r="AL40" s="139">
        <f t="shared" ca="1" si="9"/>
        <v>0</v>
      </c>
      <c r="AM40" s="139">
        <f t="shared" ca="1" si="9"/>
        <v>0</v>
      </c>
      <c r="AN40" s="139">
        <f t="shared" ca="1" si="9"/>
        <v>3.3333333333333333E-2</v>
      </c>
      <c r="AO40" s="139">
        <f t="shared" ca="1" si="9"/>
        <v>6.6666666666666666E-2</v>
      </c>
      <c r="AP40" s="139">
        <f t="shared" ca="1" si="9"/>
        <v>0.1</v>
      </c>
      <c r="AQ40" s="139">
        <f t="shared" ca="1" si="9"/>
        <v>0.13333333333333333</v>
      </c>
      <c r="AR40" s="139">
        <f t="shared" ca="1" si="9"/>
        <v>0.16666666666666666</v>
      </c>
      <c r="AS40" s="139">
        <f t="shared" ca="1" si="9"/>
        <v>0.2</v>
      </c>
      <c r="AT40" s="139">
        <f t="shared" ca="1" si="9"/>
        <v>0.23333333333333334</v>
      </c>
      <c r="AU40" s="139">
        <f t="shared" ca="1" si="9"/>
        <v>0.26666666666666666</v>
      </c>
      <c r="AV40" s="139">
        <f t="shared" ca="1" si="9"/>
        <v>0.3</v>
      </c>
      <c r="AW40" s="139">
        <f t="shared" ca="1" si="9"/>
        <v>0.33333333333333331</v>
      </c>
      <c r="AX40" s="139">
        <f t="shared" ca="1" si="9"/>
        <v>0.36666666666666664</v>
      </c>
      <c r="AY40" s="139">
        <f t="shared" ca="1" si="9"/>
        <v>0.4</v>
      </c>
      <c r="AZ40" s="139">
        <f t="shared" ca="1" si="9"/>
        <v>0.43333333333333335</v>
      </c>
      <c r="BA40" s="139">
        <f t="shared" ca="1" si="9"/>
        <v>0.46666666666666667</v>
      </c>
      <c r="BB40" s="139">
        <f t="shared" ca="1" si="9"/>
        <v>0.5</v>
      </c>
      <c r="BC40" s="139">
        <f t="shared" ca="1" si="9"/>
        <v>0.53333333333333333</v>
      </c>
      <c r="BD40" s="139">
        <f t="shared" ca="1" si="9"/>
        <v>0.56666666666666665</v>
      </c>
      <c r="BE40" s="139">
        <f t="shared" ca="1" si="9"/>
        <v>0.6</v>
      </c>
      <c r="BF40" s="139">
        <f t="shared" ca="1" si="9"/>
        <v>0.6333333333333333</v>
      </c>
      <c r="BG40" s="139">
        <f t="shared" ca="1" si="9"/>
        <v>0.66666666666666663</v>
      </c>
      <c r="BH40" s="139">
        <f t="shared" ca="1" si="9"/>
        <v>0.7</v>
      </c>
      <c r="BI40" s="139">
        <f t="shared" ca="1" si="9"/>
        <v>0.73333333333333328</v>
      </c>
      <c r="BJ40" s="139">
        <f t="shared" ca="1" si="9"/>
        <v>0.76666666666666672</v>
      </c>
      <c r="BK40" s="139">
        <f t="shared" ca="1" si="9"/>
        <v>0.8</v>
      </c>
      <c r="BL40" s="139">
        <f t="shared" ca="1" si="9"/>
        <v>0.83333333333333337</v>
      </c>
      <c r="BM40" s="139">
        <f t="shared" ca="1" si="9"/>
        <v>0.8666666666666667</v>
      </c>
      <c r="BN40" s="139">
        <f t="shared" ca="1" si="9"/>
        <v>0.9</v>
      </c>
      <c r="BO40" s="139">
        <f t="shared" ca="1" si="9"/>
        <v>0.93333333333333335</v>
      </c>
      <c r="BP40" s="139">
        <f t="shared" ca="1" si="9"/>
        <v>0.96666666666666667</v>
      </c>
      <c r="BQ40" s="139">
        <f t="shared" ca="1" si="9"/>
        <v>1</v>
      </c>
      <c r="BR40" s="139">
        <f t="shared" ca="1" si="9"/>
        <v>1.0333333333333334</v>
      </c>
      <c r="BS40" s="139">
        <f t="shared" ca="1" si="9"/>
        <v>1.0666666666666667</v>
      </c>
      <c r="BT40" s="139">
        <f t="shared" ca="1" si="9"/>
        <v>1.1000000000000001</v>
      </c>
      <c r="BU40" s="139">
        <f t="shared" ref="BU40:BV40" ca="1" si="10">MAX(0, (BU$20 + $H$38 - $H$37) / ($H$7 - $H$37))</f>
        <v>1.1333333333333333</v>
      </c>
      <c r="BV40" s="139">
        <f t="shared" ca="1" si="10"/>
        <v>1.1666666666666667</v>
      </c>
    </row>
    <row r="41" spans="1:74">
      <c r="A41" s="214" t="s">
        <v>4951</v>
      </c>
      <c r="B41" s="29" t="s">
        <v>2</v>
      </c>
      <c r="H41" s="153"/>
      <c r="I41" s="123">
        <f t="shared" ref="I41:BT41" ca="1" si="11">$H$39 * I40</f>
        <v>0</v>
      </c>
      <c r="J41" s="123">
        <f t="shared" ca="1" si="11"/>
        <v>0</v>
      </c>
      <c r="K41" s="123">
        <f t="shared" ca="1" si="11"/>
        <v>0</v>
      </c>
      <c r="L41" s="123">
        <f t="shared" ca="1" si="11"/>
        <v>0</v>
      </c>
      <c r="M41" s="123">
        <f t="shared" ca="1" si="11"/>
        <v>0</v>
      </c>
      <c r="N41" s="123">
        <f t="shared" ca="1" si="11"/>
        <v>0</v>
      </c>
      <c r="O41" s="123">
        <f t="shared" ca="1" si="11"/>
        <v>0</v>
      </c>
      <c r="P41" s="123">
        <f t="shared" ca="1" si="11"/>
        <v>0</v>
      </c>
      <c r="Q41" s="123">
        <f t="shared" ca="1" si="11"/>
        <v>0</v>
      </c>
      <c r="R41" s="123">
        <f t="shared" ca="1" si="11"/>
        <v>0</v>
      </c>
      <c r="S41" s="123">
        <f t="shared" ca="1" si="11"/>
        <v>0</v>
      </c>
      <c r="T41" s="123">
        <f t="shared" ca="1" si="11"/>
        <v>0</v>
      </c>
      <c r="U41" s="123">
        <f t="shared" ca="1" si="11"/>
        <v>0</v>
      </c>
      <c r="V41" s="123">
        <f t="shared" ca="1" si="11"/>
        <v>0</v>
      </c>
      <c r="W41" s="123">
        <f t="shared" ca="1" si="11"/>
        <v>0</v>
      </c>
      <c r="X41" s="123">
        <f t="shared" ca="1" si="11"/>
        <v>0</v>
      </c>
      <c r="Y41" s="123">
        <f t="shared" ca="1" si="11"/>
        <v>0</v>
      </c>
      <c r="Z41" s="123">
        <f t="shared" ca="1" si="11"/>
        <v>0</v>
      </c>
      <c r="AA41" s="123">
        <f t="shared" ca="1" si="11"/>
        <v>0</v>
      </c>
      <c r="AB41" s="123">
        <f t="shared" ca="1" si="11"/>
        <v>0</v>
      </c>
      <c r="AC41" s="123">
        <f t="shared" ca="1" si="11"/>
        <v>0</v>
      </c>
      <c r="AD41" s="123">
        <f t="shared" ca="1" si="11"/>
        <v>0</v>
      </c>
      <c r="AE41" s="123">
        <f t="shared" ca="1" si="11"/>
        <v>0</v>
      </c>
      <c r="AF41" s="123">
        <f t="shared" ca="1" si="11"/>
        <v>0</v>
      </c>
      <c r="AG41" s="123">
        <f t="shared" ca="1" si="11"/>
        <v>0</v>
      </c>
      <c r="AH41" s="123">
        <f t="shared" ca="1" si="11"/>
        <v>0</v>
      </c>
      <c r="AI41" s="123">
        <f t="shared" ca="1" si="11"/>
        <v>0</v>
      </c>
      <c r="AJ41" s="123">
        <f t="shared" ca="1" si="11"/>
        <v>0</v>
      </c>
      <c r="AK41" s="123">
        <f t="shared" ca="1" si="11"/>
        <v>0</v>
      </c>
      <c r="AL41" s="123">
        <f t="shared" ca="1" si="11"/>
        <v>0</v>
      </c>
      <c r="AM41" s="123">
        <f t="shared" ca="1" si="11"/>
        <v>0</v>
      </c>
      <c r="AN41" s="123">
        <f t="shared" ca="1" si="11"/>
        <v>0</v>
      </c>
      <c r="AO41" s="123">
        <f t="shared" ca="1" si="11"/>
        <v>0</v>
      </c>
      <c r="AP41" s="123">
        <f t="shared" ca="1" si="11"/>
        <v>0</v>
      </c>
      <c r="AQ41" s="123">
        <f t="shared" ca="1" si="11"/>
        <v>0</v>
      </c>
      <c r="AR41" s="123">
        <f t="shared" ca="1" si="11"/>
        <v>0</v>
      </c>
      <c r="AS41" s="123">
        <f t="shared" ca="1" si="11"/>
        <v>0</v>
      </c>
      <c r="AT41" s="123">
        <f t="shared" ca="1" si="11"/>
        <v>0</v>
      </c>
      <c r="AU41" s="123">
        <f t="shared" ca="1" si="11"/>
        <v>0</v>
      </c>
      <c r="AV41" s="123">
        <f t="shared" ca="1" si="11"/>
        <v>0</v>
      </c>
      <c r="AW41" s="123">
        <f t="shared" ca="1" si="11"/>
        <v>0</v>
      </c>
      <c r="AX41" s="123">
        <f t="shared" ca="1" si="11"/>
        <v>0</v>
      </c>
      <c r="AY41" s="123">
        <f t="shared" ca="1" si="11"/>
        <v>0</v>
      </c>
      <c r="AZ41" s="123">
        <f t="shared" ca="1" si="11"/>
        <v>0</v>
      </c>
      <c r="BA41" s="123">
        <f t="shared" ca="1" si="11"/>
        <v>0</v>
      </c>
      <c r="BB41" s="123">
        <f t="shared" ca="1" si="11"/>
        <v>0</v>
      </c>
      <c r="BC41" s="123">
        <f t="shared" ca="1" si="11"/>
        <v>0</v>
      </c>
      <c r="BD41" s="123">
        <f t="shared" ca="1" si="11"/>
        <v>0</v>
      </c>
      <c r="BE41" s="123">
        <f t="shared" ca="1" si="11"/>
        <v>0</v>
      </c>
      <c r="BF41" s="123">
        <f t="shared" ca="1" si="11"/>
        <v>0</v>
      </c>
      <c r="BG41" s="123">
        <f t="shared" ca="1" si="11"/>
        <v>0</v>
      </c>
      <c r="BH41" s="123">
        <f t="shared" ca="1" si="11"/>
        <v>0</v>
      </c>
      <c r="BI41" s="123">
        <f t="shared" ca="1" si="11"/>
        <v>0</v>
      </c>
      <c r="BJ41" s="123">
        <f t="shared" ca="1" si="11"/>
        <v>0</v>
      </c>
      <c r="BK41" s="123">
        <f t="shared" ca="1" si="11"/>
        <v>0</v>
      </c>
      <c r="BL41" s="123">
        <f t="shared" ca="1" si="11"/>
        <v>0</v>
      </c>
      <c r="BM41" s="123">
        <f t="shared" ca="1" si="11"/>
        <v>0</v>
      </c>
      <c r="BN41" s="123">
        <f t="shared" ca="1" si="11"/>
        <v>0</v>
      </c>
      <c r="BO41" s="123">
        <f t="shared" ca="1" si="11"/>
        <v>0</v>
      </c>
      <c r="BP41" s="123">
        <f t="shared" ca="1" si="11"/>
        <v>0</v>
      </c>
      <c r="BQ41" s="123">
        <f t="shared" ca="1" si="11"/>
        <v>0</v>
      </c>
      <c r="BR41" s="123">
        <f t="shared" ca="1" si="11"/>
        <v>0</v>
      </c>
      <c r="BS41" s="123">
        <f t="shared" ca="1" si="11"/>
        <v>0</v>
      </c>
      <c r="BT41" s="123">
        <f t="shared" ca="1" si="11"/>
        <v>0</v>
      </c>
      <c r="BU41" s="123">
        <f t="shared" ref="BU41:BV41" ca="1" si="12">$H$39 * BU40</f>
        <v>0</v>
      </c>
      <c r="BV41" s="123">
        <f t="shared" ca="1" si="12"/>
        <v>0</v>
      </c>
    </row>
    <row r="42" spans="1:74">
      <c r="A42" s="214" t="s">
        <v>4952</v>
      </c>
      <c r="B42" s="29" t="s">
        <v>4589</v>
      </c>
      <c r="H42" s="153"/>
      <c r="I42" s="125">
        <f ca="1">$I$27</f>
        <v>0</v>
      </c>
      <c r="J42" s="125">
        <f ca="1">I42</f>
        <v>0</v>
      </c>
      <c r="K42" s="125">
        <f t="shared" ref="K42:BV42" ca="1" si="13">J42</f>
        <v>0</v>
      </c>
      <c r="L42" s="125">
        <f t="shared" ca="1" si="13"/>
        <v>0</v>
      </c>
      <c r="M42" s="125">
        <f t="shared" ca="1" si="13"/>
        <v>0</v>
      </c>
      <c r="N42" s="125">
        <f t="shared" ca="1" si="13"/>
        <v>0</v>
      </c>
      <c r="O42" s="125">
        <f t="shared" ca="1" si="13"/>
        <v>0</v>
      </c>
      <c r="P42" s="125">
        <f t="shared" ca="1" si="13"/>
        <v>0</v>
      </c>
      <c r="Q42" s="125">
        <f t="shared" ca="1" si="13"/>
        <v>0</v>
      </c>
      <c r="R42" s="125">
        <f t="shared" ca="1" si="13"/>
        <v>0</v>
      </c>
      <c r="S42" s="125">
        <f t="shared" ca="1" si="13"/>
        <v>0</v>
      </c>
      <c r="T42" s="125">
        <f t="shared" ca="1" si="13"/>
        <v>0</v>
      </c>
      <c r="U42" s="125">
        <f t="shared" ca="1" si="13"/>
        <v>0</v>
      </c>
      <c r="V42" s="125">
        <f t="shared" ca="1" si="13"/>
        <v>0</v>
      </c>
      <c r="W42" s="125">
        <f t="shared" ca="1" si="13"/>
        <v>0</v>
      </c>
      <c r="X42" s="125">
        <f t="shared" ca="1" si="13"/>
        <v>0</v>
      </c>
      <c r="Y42" s="125">
        <f t="shared" ca="1" si="13"/>
        <v>0</v>
      </c>
      <c r="Z42" s="125">
        <f t="shared" ca="1" si="13"/>
        <v>0</v>
      </c>
      <c r="AA42" s="125">
        <f t="shared" ca="1" si="13"/>
        <v>0</v>
      </c>
      <c r="AB42" s="125">
        <f t="shared" ca="1" si="13"/>
        <v>0</v>
      </c>
      <c r="AC42" s="125">
        <f t="shared" ca="1" si="13"/>
        <v>0</v>
      </c>
      <c r="AD42" s="125">
        <f t="shared" ca="1" si="13"/>
        <v>0</v>
      </c>
      <c r="AE42" s="125">
        <f t="shared" ca="1" si="13"/>
        <v>0</v>
      </c>
      <c r="AF42" s="125">
        <f t="shared" ca="1" si="13"/>
        <v>0</v>
      </c>
      <c r="AG42" s="125">
        <f t="shared" ca="1" si="13"/>
        <v>0</v>
      </c>
      <c r="AH42" s="125">
        <f t="shared" ca="1" si="13"/>
        <v>0</v>
      </c>
      <c r="AI42" s="125">
        <f t="shared" ca="1" si="13"/>
        <v>0</v>
      </c>
      <c r="AJ42" s="125">
        <f t="shared" ca="1" si="13"/>
        <v>0</v>
      </c>
      <c r="AK42" s="125">
        <f t="shared" ca="1" si="13"/>
        <v>0</v>
      </c>
      <c r="AL42" s="125">
        <f t="shared" ca="1" si="13"/>
        <v>0</v>
      </c>
      <c r="AM42" s="125">
        <f t="shared" ca="1" si="13"/>
        <v>0</v>
      </c>
      <c r="AN42" s="125">
        <f t="shared" ca="1" si="13"/>
        <v>0</v>
      </c>
      <c r="AO42" s="125">
        <f t="shared" ca="1" si="13"/>
        <v>0</v>
      </c>
      <c r="AP42" s="125">
        <f t="shared" ca="1" si="13"/>
        <v>0</v>
      </c>
      <c r="AQ42" s="125">
        <f t="shared" ca="1" si="13"/>
        <v>0</v>
      </c>
      <c r="AR42" s="125">
        <f t="shared" ca="1" si="13"/>
        <v>0</v>
      </c>
      <c r="AS42" s="125">
        <f t="shared" ca="1" si="13"/>
        <v>0</v>
      </c>
      <c r="AT42" s="125">
        <f t="shared" ca="1" si="13"/>
        <v>0</v>
      </c>
      <c r="AU42" s="125">
        <f t="shared" ca="1" si="13"/>
        <v>0</v>
      </c>
      <c r="AV42" s="125">
        <f t="shared" ca="1" si="13"/>
        <v>0</v>
      </c>
      <c r="AW42" s="125">
        <f t="shared" ca="1" si="13"/>
        <v>0</v>
      </c>
      <c r="AX42" s="125">
        <f t="shared" ca="1" si="13"/>
        <v>0</v>
      </c>
      <c r="AY42" s="125">
        <f t="shared" ca="1" si="13"/>
        <v>0</v>
      </c>
      <c r="AZ42" s="125">
        <f t="shared" ca="1" si="13"/>
        <v>0</v>
      </c>
      <c r="BA42" s="125">
        <f t="shared" ca="1" si="13"/>
        <v>0</v>
      </c>
      <c r="BB42" s="125">
        <f t="shared" ca="1" si="13"/>
        <v>0</v>
      </c>
      <c r="BC42" s="125">
        <f t="shared" ca="1" si="13"/>
        <v>0</v>
      </c>
      <c r="BD42" s="125">
        <f t="shared" ca="1" si="13"/>
        <v>0</v>
      </c>
      <c r="BE42" s="125">
        <f t="shared" ca="1" si="13"/>
        <v>0</v>
      </c>
      <c r="BF42" s="125">
        <f t="shared" ca="1" si="13"/>
        <v>0</v>
      </c>
      <c r="BG42" s="125">
        <f t="shared" ca="1" si="13"/>
        <v>0</v>
      </c>
      <c r="BH42" s="125">
        <f t="shared" ca="1" si="13"/>
        <v>0</v>
      </c>
      <c r="BI42" s="125">
        <f t="shared" ca="1" si="13"/>
        <v>0</v>
      </c>
      <c r="BJ42" s="125">
        <f t="shared" ca="1" si="13"/>
        <v>0</v>
      </c>
      <c r="BK42" s="125">
        <f t="shared" ca="1" si="13"/>
        <v>0</v>
      </c>
      <c r="BL42" s="125">
        <f t="shared" ca="1" si="13"/>
        <v>0</v>
      </c>
      <c r="BM42" s="125">
        <f t="shared" ca="1" si="13"/>
        <v>0</v>
      </c>
      <c r="BN42" s="125">
        <f t="shared" ca="1" si="13"/>
        <v>0</v>
      </c>
      <c r="BO42" s="125">
        <f t="shared" ca="1" si="13"/>
        <v>0</v>
      </c>
      <c r="BP42" s="125">
        <f t="shared" ca="1" si="13"/>
        <v>0</v>
      </c>
      <c r="BQ42" s="125">
        <f t="shared" ca="1" si="13"/>
        <v>0</v>
      </c>
      <c r="BR42" s="125">
        <f t="shared" ca="1" si="13"/>
        <v>0</v>
      </c>
      <c r="BS42" s="125">
        <f t="shared" ca="1" si="13"/>
        <v>0</v>
      </c>
      <c r="BT42" s="125">
        <f t="shared" ca="1" si="13"/>
        <v>0</v>
      </c>
      <c r="BU42" s="125">
        <f t="shared" ca="1" si="13"/>
        <v>0</v>
      </c>
      <c r="BV42" s="125">
        <f t="shared" ca="1" si="13"/>
        <v>0</v>
      </c>
    </row>
    <row r="43" spans="1:74">
      <c r="A43" s="214" t="s">
        <v>4953</v>
      </c>
      <c r="B43" s="29" t="s">
        <v>4759</v>
      </c>
      <c r="H43" s="153"/>
      <c r="I43" s="129" t="e">
        <f t="shared" ref="I43:BT43" ca="1" si="14">I41 * I$19 * I$42</f>
        <v>#N/A</v>
      </c>
      <c r="J43" s="129" t="e">
        <f t="shared" ca="1" si="14"/>
        <v>#N/A</v>
      </c>
      <c r="K43" s="129" t="e">
        <f t="shared" ca="1" si="14"/>
        <v>#N/A</v>
      </c>
      <c r="L43" s="129" t="e">
        <f t="shared" ca="1" si="14"/>
        <v>#N/A</v>
      </c>
      <c r="M43" s="129" t="e">
        <f t="shared" ca="1" si="14"/>
        <v>#N/A</v>
      </c>
      <c r="N43" s="129" t="e">
        <f t="shared" ca="1" si="14"/>
        <v>#N/A</v>
      </c>
      <c r="O43" s="129" t="e">
        <f t="shared" ca="1" si="14"/>
        <v>#N/A</v>
      </c>
      <c r="P43" s="129" t="e">
        <f t="shared" ca="1" si="14"/>
        <v>#N/A</v>
      </c>
      <c r="Q43" s="129" t="e">
        <f t="shared" ca="1" si="14"/>
        <v>#N/A</v>
      </c>
      <c r="R43" s="129" t="e">
        <f t="shared" ca="1" si="14"/>
        <v>#N/A</v>
      </c>
      <c r="S43" s="129" t="e">
        <f t="shared" ca="1" si="14"/>
        <v>#N/A</v>
      </c>
      <c r="T43" s="129" t="e">
        <f t="shared" ca="1" si="14"/>
        <v>#N/A</v>
      </c>
      <c r="U43" s="129" t="e">
        <f t="shared" ca="1" si="14"/>
        <v>#N/A</v>
      </c>
      <c r="V43" s="129" t="e">
        <f t="shared" ca="1" si="14"/>
        <v>#N/A</v>
      </c>
      <c r="W43" s="129" t="e">
        <f t="shared" ca="1" si="14"/>
        <v>#N/A</v>
      </c>
      <c r="X43" s="129" t="e">
        <f t="shared" ca="1" si="14"/>
        <v>#N/A</v>
      </c>
      <c r="Y43" s="129" t="e">
        <f t="shared" ca="1" si="14"/>
        <v>#N/A</v>
      </c>
      <c r="Z43" s="129" t="e">
        <f t="shared" ca="1" si="14"/>
        <v>#N/A</v>
      </c>
      <c r="AA43" s="129" t="e">
        <f t="shared" ca="1" si="14"/>
        <v>#N/A</v>
      </c>
      <c r="AB43" s="129" t="e">
        <f t="shared" ca="1" si="14"/>
        <v>#N/A</v>
      </c>
      <c r="AC43" s="129" t="e">
        <f t="shared" ca="1" si="14"/>
        <v>#N/A</v>
      </c>
      <c r="AD43" s="129" t="e">
        <f t="shared" ca="1" si="14"/>
        <v>#N/A</v>
      </c>
      <c r="AE43" s="129" t="e">
        <f t="shared" ca="1" si="14"/>
        <v>#N/A</v>
      </c>
      <c r="AF43" s="129" t="e">
        <f t="shared" ca="1" si="14"/>
        <v>#N/A</v>
      </c>
      <c r="AG43" s="129" t="e">
        <f t="shared" ca="1" si="14"/>
        <v>#N/A</v>
      </c>
      <c r="AH43" s="129" t="e">
        <f t="shared" ca="1" si="14"/>
        <v>#N/A</v>
      </c>
      <c r="AI43" s="129" t="e">
        <f t="shared" ca="1" si="14"/>
        <v>#N/A</v>
      </c>
      <c r="AJ43" s="129" t="e">
        <f t="shared" ca="1" si="14"/>
        <v>#N/A</v>
      </c>
      <c r="AK43" s="129" t="e">
        <f t="shared" ca="1" si="14"/>
        <v>#N/A</v>
      </c>
      <c r="AL43" s="129" t="e">
        <f t="shared" ca="1" si="14"/>
        <v>#N/A</v>
      </c>
      <c r="AM43" s="129" t="e">
        <f t="shared" ca="1" si="14"/>
        <v>#N/A</v>
      </c>
      <c r="AN43" s="129" t="e">
        <f t="shared" ca="1" si="14"/>
        <v>#N/A</v>
      </c>
      <c r="AO43" s="129" t="e">
        <f t="shared" ca="1" si="14"/>
        <v>#N/A</v>
      </c>
      <c r="AP43" s="129" t="e">
        <f t="shared" ca="1" si="14"/>
        <v>#N/A</v>
      </c>
      <c r="AQ43" s="129" t="e">
        <f t="shared" ca="1" si="14"/>
        <v>#N/A</v>
      </c>
      <c r="AR43" s="129" t="e">
        <f t="shared" ca="1" si="14"/>
        <v>#N/A</v>
      </c>
      <c r="AS43" s="129" t="e">
        <f t="shared" ca="1" si="14"/>
        <v>#N/A</v>
      </c>
      <c r="AT43" s="129" t="e">
        <f t="shared" ca="1" si="14"/>
        <v>#N/A</v>
      </c>
      <c r="AU43" s="129" t="e">
        <f t="shared" ca="1" si="14"/>
        <v>#N/A</v>
      </c>
      <c r="AV43" s="129" t="e">
        <f t="shared" ca="1" si="14"/>
        <v>#N/A</v>
      </c>
      <c r="AW43" s="129" t="e">
        <f t="shared" ca="1" si="14"/>
        <v>#N/A</v>
      </c>
      <c r="AX43" s="129" t="e">
        <f t="shared" ca="1" si="14"/>
        <v>#N/A</v>
      </c>
      <c r="AY43" s="129" t="e">
        <f t="shared" ca="1" si="14"/>
        <v>#N/A</v>
      </c>
      <c r="AZ43" s="129" t="e">
        <f t="shared" ca="1" si="14"/>
        <v>#N/A</v>
      </c>
      <c r="BA43" s="129" t="e">
        <f t="shared" ca="1" si="14"/>
        <v>#N/A</v>
      </c>
      <c r="BB43" s="129" t="e">
        <f t="shared" ca="1" si="14"/>
        <v>#N/A</v>
      </c>
      <c r="BC43" s="129" t="e">
        <f t="shared" ca="1" si="14"/>
        <v>#N/A</v>
      </c>
      <c r="BD43" s="129" t="e">
        <f t="shared" ca="1" si="14"/>
        <v>#N/A</v>
      </c>
      <c r="BE43" s="129" t="e">
        <f t="shared" ca="1" si="14"/>
        <v>#N/A</v>
      </c>
      <c r="BF43" s="129" t="e">
        <f t="shared" ca="1" si="14"/>
        <v>#N/A</v>
      </c>
      <c r="BG43" s="129" t="e">
        <f t="shared" ca="1" si="14"/>
        <v>#N/A</v>
      </c>
      <c r="BH43" s="129" t="e">
        <f t="shared" ca="1" si="14"/>
        <v>#N/A</v>
      </c>
      <c r="BI43" s="129" t="e">
        <f t="shared" ca="1" si="14"/>
        <v>#N/A</v>
      </c>
      <c r="BJ43" s="129" t="e">
        <f t="shared" ca="1" si="14"/>
        <v>#N/A</v>
      </c>
      <c r="BK43" s="129" t="e">
        <f t="shared" ca="1" si="14"/>
        <v>#N/A</v>
      </c>
      <c r="BL43" s="129" t="e">
        <f t="shared" ca="1" si="14"/>
        <v>#N/A</v>
      </c>
      <c r="BM43" s="129" t="e">
        <f t="shared" ca="1" si="14"/>
        <v>#N/A</v>
      </c>
      <c r="BN43" s="129" t="e">
        <f t="shared" ca="1" si="14"/>
        <v>#N/A</v>
      </c>
      <c r="BO43" s="129" t="e">
        <f t="shared" ca="1" si="14"/>
        <v>#N/A</v>
      </c>
      <c r="BP43" s="129" t="e">
        <f t="shared" ca="1" si="14"/>
        <v>#N/A</v>
      </c>
      <c r="BQ43" s="129" t="e">
        <f t="shared" ca="1" si="14"/>
        <v>#N/A</v>
      </c>
      <c r="BR43" s="129" t="e">
        <f t="shared" ca="1" si="14"/>
        <v>#N/A</v>
      </c>
      <c r="BS43" s="129" t="e">
        <f t="shared" ca="1" si="14"/>
        <v>#N/A</v>
      </c>
      <c r="BT43" s="129" t="e">
        <f t="shared" ca="1" si="14"/>
        <v>#N/A</v>
      </c>
      <c r="BU43" s="129" t="e">
        <f t="shared" ref="BU43:BV43" ca="1" si="15">BU41 * BU$19 * BU$42</f>
        <v>#N/A</v>
      </c>
      <c r="BV43" s="129" t="e">
        <f t="shared" ca="1" si="15"/>
        <v>#N/A</v>
      </c>
    </row>
    <row r="44" spans="1:74">
      <c r="A44" s="214" t="s">
        <v>4954</v>
      </c>
      <c r="B44" s="29" t="s">
        <v>4609</v>
      </c>
      <c r="H44" s="199" t="e">
        <f ca="1">SUM(I43:BV43)/1000</f>
        <v>#N/A</v>
      </c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</row>
    <row r="45" spans="1:74">
      <c r="A45" s="156" t="s">
        <v>4831</v>
      </c>
      <c r="B45" s="70"/>
    </row>
    <row r="46" spans="1:74">
      <c r="A46" s="214" t="s">
        <v>4834</v>
      </c>
      <c r="B46" s="29" t="s">
        <v>2</v>
      </c>
      <c r="H46" s="153"/>
      <c r="I46" s="123">
        <f t="shared" ref="I46:BT46" ca="1" si="16">I41+I32</f>
        <v>0</v>
      </c>
      <c r="J46" s="123">
        <f t="shared" ca="1" si="16"/>
        <v>0</v>
      </c>
      <c r="K46" s="123">
        <f t="shared" ca="1" si="16"/>
        <v>0</v>
      </c>
      <c r="L46" s="123">
        <f t="shared" ca="1" si="16"/>
        <v>0</v>
      </c>
      <c r="M46" s="123">
        <f t="shared" ca="1" si="16"/>
        <v>0</v>
      </c>
      <c r="N46" s="123">
        <f t="shared" ca="1" si="16"/>
        <v>0</v>
      </c>
      <c r="O46" s="123">
        <f t="shared" ca="1" si="16"/>
        <v>0</v>
      </c>
      <c r="P46" s="123">
        <f t="shared" ca="1" si="16"/>
        <v>0</v>
      </c>
      <c r="Q46" s="123">
        <f t="shared" ca="1" si="16"/>
        <v>0</v>
      </c>
      <c r="R46" s="123">
        <f t="shared" ca="1" si="16"/>
        <v>0</v>
      </c>
      <c r="S46" s="123">
        <f t="shared" ca="1" si="16"/>
        <v>0</v>
      </c>
      <c r="T46" s="123">
        <f t="shared" ca="1" si="16"/>
        <v>0</v>
      </c>
      <c r="U46" s="123">
        <f t="shared" ca="1" si="16"/>
        <v>0</v>
      </c>
      <c r="V46" s="123">
        <f t="shared" ca="1" si="16"/>
        <v>0</v>
      </c>
      <c r="W46" s="123">
        <f t="shared" ca="1" si="16"/>
        <v>0</v>
      </c>
      <c r="X46" s="123">
        <f t="shared" ca="1" si="16"/>
        <v>0</v>
      </c>
      <c r="Y46" s="123">
        <f t="shared" ca="1" si="16"/>
        <v>0</v>
      </c>
      <c r="Z46" s="123">
        <f t="shared" ca="1" si="16"/>
        <v>0</v>
      </c>
      <c r="AA46" s="123">
        <f t="shared" ca="1" si="16"/>
        <v>0</v>
      </c>
      <c r="AB46" s="123">
        <f t="shared" ca="1" si="16"/>
        <v>0</v>
      </c>
      <c r="AC46" s="123">
        <f t="shared" ca="1" si="16"/>
        <v>0</v>
      </c>
      <c r="AD46" s="123">
        <f t="shared" ca="1" si="16"/>
        <v>0</v>
      </c>
      <c r="AE46" s="123">
        <f t="shared" ca="1" si="16"/>
        <v>0</v>
      </c>
      <c r="AF46" s="123">
        <f t="shared" ca="1" si="16"/>
        <v>0</v>
      </c>
      <c r="AG46" s="123">
        <f t="shared" ca="1" si="16"/>
        <v>0</v>
      </c>
      <c r="AH46" s="123">
        <f t="shared" ca="1" si="16"/>
        <v>0</v>
      </c>
      <c r="AI46" s="123">
        <f t="shared" ca="1" si="16"/>
        <v>0</v>
      </c>
      <c r="AJ46" s="123">
        <f t="shared" ca="1" si="16"/>
        <v>0</v>
      </c>
      <c r="AK46" s="123">
        <f t="shared" ca="1" si="16"/>
        <v>0</v>
      </c>
      <c r="AL46" s="123">
        <f t="shared" ca="1" si="16"/>
        <v>0</v>
      </c>
      <c r="AM46" s="123">
        <f t="shared" ca="1" si="16"/>
        <v>0</v>
      </c>
      <c r="AN46" s="123">
        <f t="shared" ca="1" si="16"/>
        <v>0</v>
      </c>
      <c r="AO46" s="123">
        <f t="shared" ca="1" si="16"/>
        <v>0</v>
      </c>
      <c r="AP46" s="123">
        <f t="shared" ca="1" si="16"/>
        <v>0</v>
      </c>
      <c r="AQ46" s="123">
        <f t="shared" ca="1" si="16"/>
        <v>0</v>
      </c>
      <c r="AR46" s="123">
        <f t="shared" ca="1" si="16"/>
        <v>0</v>
      </c>
      <c r="AS46" s="123">
        <f t="shared" ca="1" si="16"/>
        <v>0</v>
      </c>
      <c r="AT46" s="123">
        <f t="shared" ca="1" si="16"/>
        <v>0</v>
      </c>
      <c r="AU46" s="123">
        <f t="shared" ca="1" si="16"/>
        <v>0</v>
      </c>
      <c r="AV46" s="123">
        <f t="shared" ca="1" si="16"/>
        <v>0</v>
      </c>
      <c r="AW46" s="123">
        <f t="shared" ca="1" si="16"/>
        <v>0</v>
      </c>
      <c r="AX46" s="123">
        <f t="shared" ca="1" si="16"/>
        <v>0</v>
      </c>
      <c r="AY46" s="123">
        <f t="shared" ca="1" si="16"/>
        <v>0</v>
      </c>
      <c r="AZ46" s="123">
        <f t="shared" ca="1" si="16"/>
        <v>0</v>
      </c>
      <c r="BA46" s="123">
        <f t="shared" ca="1" si="16"/>
        <v>0</v>
      </c>
      <c r="BB46" s="123">
        <f t="shared" ca="1" si="16"/>
        <v>0</v>
      </c>
      <c r="BC46" s="123">
        <f t="shared" ca="1" si="16"/>
        <v>0</v>
      </c>
      <c r="BD46" s="123">
        <f t="shared" ca="1" si="16"/>
        <v>0</v>
      </c>
      <c r="BE46" s="123">
        <f t="shared" ca="1" si="16"/>
        <v>0</v>
      </c>
      <c r="BF46" s="123">
        <f t="shared" ca="1" si="16"/>
        <v>0</v>
      </c>
      <c r="BG46" s="123">
        <f t="shared" ca="1" si="16"/>
        <v>0</v>
      </c>
      <c r="BH46" s="123">
        <f t="shared" ca="1" si="16"/>
        <v>0</v>
      </c>
      <c r="BI46" s="123">
        <f t="shared" ca="1" si="16"/>
        <v>0</v>
      </c>
      <c r="BJ46" s="123">
        <f t="shared" ca="1" si="16"/>
        <v>0</v>
      </c>
      <c r="BK46" s="123">
        <f t="shared" ca="1" si="16"/>
        <v>0</v>
      </c>
      <c r="BL46" s="123">
        <f t="shared" ca="1" si="16"/>
        <v>0</v>
      </c>
      <c r="BM46" s="123">
        <f t="shared" ca="1" si="16"/>
        <v>0</v>
      </c>
      <c r="BN46" s="123">
        <f t="shared" ca="1" si="16"/>
        <v>0</v>
      </c>
      <c r="BO46" s="123">
        <f t="shared" ca="1" si="16"/>
        <v>0</v>
      </c>
      <c r="BP46" s="123">
        <f t="shared" ca="1" si="16"/>
        <v>0</v>
      </c>
      <c r="BQ46" s="123">
        <f t="shared" ca="1" si="16"/>
        <v>0</v>
      </c>
      <c r="BR46" s="123">
        <f t="shared" ca="1" si="16"/>
        <v>0</v>
      </c>
      <c r="BS46" s="123">
        <f t="shared" ca="1" si="16"/>
        <v>0</v>
      </c>
      <c r="BT46" s="123">
        <f t="shared" ca="1" si="16"/>
        <v>0</v>
      </c>
      <c r="BU46" s="123">
        <f t="shared" ref="BU46:BV46" ca="1" si="17">BU41+BU32</f>
        <v>0</v>
      </c>
      <c r="BV46" s="123">
        <f t="shared" ca="1" si="17"/>
        <v>0</v>
      </c>
    </row>
    <row r="47" spans="1:74">
      <c r="A47" s="214" t="s">
        <v>4819</v>
      </c>
      <c r="B47" s="29" t="s">
        <v>4589</v>
      </c>
      <c r="H47" s="153"/>
      <c r="I47" s="125">
        <f ca="1">$I$27</f>
        <v>0</v>
      </c>
      <c r="J47" s="125">
        <f ca="1">I47</f>
        <v>0</v>
      </c>
      <c r="K47" s="125">
        <f t="shared" ref="K47:BV47" ca="1" si="18">J47</f>
        <v>0</v>
      </c>
      <c r="L47" s="125">
        <f t="shared" ca="1" si="18"/>
        <v>0</v>
      </c>
      <c r="M47" s="125">
        <f t="shared" ca="1" si="18"/>
        <v>0</v>
      </c>
      <c r="N47" s="125">
        <f t="shared" ca="1" si="18"/>
        <v>0</v>
      </c>
      <c r="O47" s="125">
        <f t="shared" ca="1" si="18"/>
        <v>0</v>
      </c>
      <c r="P47" s="125">
        <f t="shared" ca="1" si="18"/>
        <v>0</v>
      </c>
      <c r="Q47" s="125">
        <f t="shared" ca="1" si="18"/>
        <v>0</v>
      </c>
      <c r="R47" s="125">
        <f t="shared" ca="1" si="18"/>
        <v>0</v>
      </c>
      <c r="S47" s="125">
        <f t="shared" ca="1" si="18"/>
        <v>0</v>
      </c>
      <c r="T47" s="125">
        <f t="shared" ca="1" si="18"/>
        <v>0</v>
      </c>
      <c r="U47" s="125">
        <f t="shared" ca="1" si="18"/>
        <v>0</v>
      </c>
      <c r="V47" s="125">
        <f t="shared" ca="1" si="18"/>
        <v>0</v>
      </c>
      <c r="W47" s="125">
        <f t="shared" ca="1" si="18"/>
        <v>0</v>
      </c>
      <c r="X47" s="125">
        <f t="shared" ca="1" si="18"/>
        <v>0</v>
      </c>
      <c r="Y47" s="125">
        <f t="shared" ca="1" si="18"/>
        <v>0</v>
      </c>
      <c r="Z47" s="125">
        <f t="shared" ca="1" si="18"/>
        <v>0</v>
      </c>
      <c r="AA47" s="125">
        <f t="shared" ca="1" si="18"/>
        <v>0</v>
      </c>
      <c r="AB47" s="125">
        <f t="shared" ca="1" si="18"/>
        <v>0</v>
      </c>
      <c r="AC47" s="125">
        <f t="shared" ca="1" si="18"/>
        <v>0</v>
      </c>
      <c r="AD47" s="125">
        <f t="shared" ca="1" si="18"/>
        <v>0</v>
      </c>
      <c r="AE47" s="125">
        <f t="shared" ca="1" si="18"/>
        <v>0</v>
      </c>
      <c r="AF47" s="125">
        <f t="shared" ca="1" si="18"/>
        <v>0</v>
      </c>
      <c r="AG47" s="125">
        <f t="shared" ca="1" si="18"/>
        <v>0</v>
      </c>
      <c r="AH47" s="125">
        <f t="shared" ca="1" si="18"/>
        <v>0</v>
      </c>
      <c r="AI47" s="125">
        <f t="shared" ca="1" si="18"/>
        <v>0</v>
      </c>
      <c r="AJ47" s="125">
        <f t="shared" ca="1" si="18"/>
        <v>0</v>
      </c>
      <c r="AK47" s="125">
        <f t="shared" ca="1" si="18"/>
        <v>0</v>
      </c>
      <c r="AL47" s="125">
        <f t="shared" ca="1" si="18"/>
        <v>0</v>
      </c>
      <c r="AM47" s="125">
        <f t="shared" ca="1" si="18"/>
        <v>0</v>
      </c>
      <c r="AN47" s="125">
        <f t="shared" ca="1" si="18"/>
        <v>0</v>
      </c>
      <c r="AO47" s="125">
        <f t="shared" ca="1" si="18"/>
        <v>0</v>
      </c>
      <c r="AP47" s="125">
        <f t="shared" ca="1" si="18"/>
        <v>0</v>
      </c>
      <c r="AQ47" s="125">
        <f t="shared" ca="1" si="18"/>
        <v>0</v>
      </c>
      <c r="AR47" s="125">
        <f t="shared" ca="1" si="18"/>
        <v>0</v>
      </c>
      <c r="AS47" s="125">
        <f t="shared" ca="1" si="18"/>
        <v>0</v>
      </c>
      <c r="AT47" s="125">
        <f t="shared" ca="1" si="18"/>
        <v>0</v>
      </c>
      <c r="AU47" s="125">
        <f t="shared" ca="1" si="18"/>
        <v>0</v>
      </c>
      <c r="AV47" s="125">
        <f t="shared" ca="1" si="18"/>
        <v>0</v>
      </c>
      <c r="AW47" s="125">
        <f t="shared" ca="1" si="18"/>
        <v>0</v>
      </c>
      <c r="AX47" s="125">
        <f t="shared" ca="1" si="18"/>
        <v>0</v>
      </c>
      <c r="AY47" s="125">
        <f t="shared" ca="1" si="18"/>
        <v>0</v>
      </c>
      <c r="AZ47" s="125">
        <f t="shared" ca="1" si="18"/>
        <v>0</v>
      </c>
      <c r="BA47" s="125">
        <f t="shared" ca="1" si="18"/>
        <v>0</v>
      </c>
      <c r="BB47" s="125">
        <f t="shared" ca="1" si="18"/>
        <v>0</v>
      </c>
      <c r="BC47" s="125">
        <f t="shared" ca="1" si="18"/>
        <v>0</v>
      </c>
      <c r="BD47" s="125">
        <f t="shared" ca="1" si="18"/>
        <v>0</v>
      </c>
      <c r="BE47" s="125">
        <f t="shared" ca="1" si="18"/>
        <v>0</v>
      </c>
      <c r="BF47" s="125">
        <f t="shared" ca="1" si="18"/>
        <v>0</v>
      </c>
      <c r="BG47" s="125">
        <f t="shared" ca="1" si="18"/>
        <v>0</v>
      </c>
      <c r="BH47" s="125">
        <f t="shared" ca="1" si="18"/>
        <v>0</v>
      </c>
      <c r="BI47" s="125">
        <f t="shared" ca="1" si="18"/>
        <v>0</v>
      </c>
      <c r="BJ47" s="125">
        <f t="shared" ca="1" si="18"/>
        <v>0</v>
      </c>
      <c r="BK47" s="125">
        <f t="shared" ca="1" si="18"/>
        <v>0</v>
      </c>
      <c r="BL47" s="125">
        <f t="shared" ca="1" si="18"/>
        <v>0</v>
      </c>
      <c r="BM47" s="125">
        <f t="shared" ca="1" si="18"/>
        <v>0</v>
      </c>
      <c r="BN47" s="125">
        <f t="shared" ca="1" si="18"/>
        <v>0</v>
      </c>
      <c r="BO47" s="125">
        <f t="shared" ca="1" si="18"/>
        <v>0</v>
      </c>
      <c r="BP47" s="125">
        <f t="shared" ca="1" si="18"/>
        <v>0</v>
      </c>
      <c r="BQ47" s="125">
        <f t="shared" ca="1" si="18"/>
        <v>0</v>
      </c>
      <c r="BR47" s="125">
        <f t="shared" ca="1" si="18"/>
        <v>0</v>
      </c>
      <c r="BS47" s="125">
        <f t="shared" ca="1" si="18"/>
        <v>0</v>
      </c>
      <c r="BT47" s="125">
        <f t="shared" ca="1" si="18"/>
        <v>0</v>
      </c>
      <c r="BU47" s="125">
        <f t="shared" ca="1" si="18"/>
        <v>0</v>
      </c>
      <c r="BV47" s="125">
        <f t="shared" ca="1" si="18"/>
        <v>0</v>
      </c>
    </row>
    <row r="48" spans="1:74">
      <c r="A48" s="214" t="s">
        <v>4838</v>
      </c>
      <c r="B48" s="29" t="s">
        <v>4759</v>
      </c>
      <c r="H48" s="153"/>
      <c r="I48" s="129" t="e">
        <f ca="1">I46 * I$19 * I$47</f>
        <v>#N/A</v>
      </c>
      <c r="J48" s="129" t="e">
        <f t="shared" ref="J48:BU48" ca="1" si="19">J46 * J$19 * J$47</f>
        <v>#N/A</v>
      </c>
      <c r="K48" s="129" t="e">
        <f t="shared" ca="1" si="19"/>
        <v>#N/A</v>
      </c>
      <c r="L48" s="129" t="e">
        <f t="shared" ca="1" si="19"/>
        <v>#N/A</v>
      </c>
      <c r="M48" s="129" t="e">
        <f t="shared" ca="1" si="19"/>
        <v>#N/A</v>
      </c>
      <c r="N48" s="129" t="e">
        <f t="shared" ca="1" si="19"/>
        <v>#N/A</v>
      </c>
      <c r="O48" s="129" t="e">
        <f t="shared" ca="1" si="19"/>
        <v>#N/A</v>
      </c>
      <c r="P48" s="129" t="e">
        <f t="shared" ca="1" si="19"/>
        <v>#N/A</v>
      </c>
      <c r="Q48" s="129" t="e">
        <f t="shared" ca="1" si="19"/>
        <v>#N/A</v>
      </c>
      <c r="R48" s="129" t="e">
        <f t="shared" ca="1" si="19"/>
        <v>#N/A</v>
      </c>
      <c r="S48" s="129" t="e">
        <f t="shared" ca="1" si="19"/>
        <v>#N/A</v>
      </c>
      <c r="T48" s="129" t="e">
        <f t="shared" ca="1" si="19"/>
        <v>#N/A</v>
      </c>
      <c r="U48" s="129" t="e">
        <f t="shared" ca="1" si="19"/>
        <v>#N/A</v>
      </c>
      <c r="V48" s="129" t="e">
        <f t="shared" ca="1" si="19"/>
        <v>#N/A</v>
      </c>
      <c r="W48" s="129" t="e">
        <f t="shared" ca="1" si="19"/>
        <v>#N/A</v>
      </c>
      <c r="X48" s="129" t="e">
        <f t="shared" ca="1" si="19"/>
        <v>#N/A</v>
      </c>
      <c r="Y48" s="129" t="e">
        <f t="shared" ca="1" si="19"/>
        <v>#N/A</v>
      </c>
      <c r="Z48" s="129" t="e">
        <f t="shared" ca="1" si="19"/>
        <v>#N/A</v>
      </c>
      <c r="AA48" s="129" t="e">
        <f t="shared" ca="1" si="19"/>
        <v>#N/A</v>
      </c>
      <c r="AB48" s="129" t="e">
        <f t="shared" ca="1" si="19"/>
        <v>#N/A</v>
      </c>
      <c r="AC48" s="129" t="e">
        <f t="shared" ca="1" si="19"/>
        <v>#N/A</v>
      </c>
      <c r="AD48" s="129" t="e">
        <f t="shared" ca="1" si="19"/>
        <v>#N/A</v>
      </c>
      <c r="AE48" s="129" t="e">
        <f t="shared" ca="1" si="19"/>
        <v>#N/A</v>
      </c>
      <c r="AF48" s="129" t="e">
        <f t="shared" ca="1" si="19"/>
        <v>#N/A</v>
      </c>
      <c r="AG48" s="129" t="e">
        <f t="shared" ca="1" si="19"/>
        <v>#N/A</v>
      </c>
      <c r="AH48" s="129" t="e">
        <f t="shared" ca="1" si="19"/>
        <v>#N/A</v>
      </c>
      <c r="AI48" s="129" t="e">
        <f t="shared" ca="1" si="19"/>
        <v>#N/A</v>
      </c>
      <c r="AJ48" s="129" t="e">
        <f t="shared" ca="1" si="19"/>
        <v>#N/A</v>
      </c>
      <c r="AK48" s="129" t="e">
        <f t="shared" ca="1" si="19"/>
        <v>#N/A</v>
      </c>
      <c r="AL48" s="129" t="e">
        <f t="shared" ca="1" si="19"/>
        <v>#N/A</v>
      </c>
      <c r="AM48" s="129" t="e">
        <f t="shared" ca="1" si="19"/>
        <v>#N/A</v>
      </c>
      <c r="AN48" s="129" t="e">
        <f t="shared" ca="1" si="19"/>
        <v>#N/A</v>
      </c>
      <c r="AO48" s="129" t="e">
        <f t="shared" ca="1" si="19"/>
        <v>#N/A</v>
      </c>
      <c r="AP48" s="129" t="e">
        <f t="shared" ca="1" si="19"/>
        <v>#N/A</v>
      </c>
      <c r="AQ48" s="129" t="e">
        <f t="shared" ca="1" si="19"/>
        <v>#N/A</v>
      </c>
      <c r="AR48" s="129" t="e">
        <f t="shared" ca="1" si="19"/>
        <v>#N/A</v>
      </c>
      <c r="AS48" s="129" t="e">
        <f t="shared" ca="1" si="19"/>
        <v>#N/A</v>
      </c>
      <c r="AT48" s="129" t="e">
        <f t="shared" ca="1" si="19"/>
        <v>#N/A</v>
      </c>
      <c r="AU48" s="129" t="e">
        <f t="shared" ca="1" si="19"/>
        <v>#N/A</v>
      </c>
      <c r="AV48" s="129" t="e">
        <f t="shared" ca="1" si="19"/>
        <v>#N/A</v>
      </c>
      <c r="AW48" s="129" t="e">
        <f t="shared" ca="1" si="19"/>
        <v>#N/A</v>
      </c>
      <c r="AX48" s="129" t="e">
        <f t="shared" ca="1" si="19"/>
        <v>#N/A</v>
      </c>
      <c r="AY48" s="129" t="e">
        <f t="shared" ca="1" si="19"/>
        <v>#N/A</v>
      </c>
      <c r="AZ48" s="129" t="e">
        <f t="shared" ca="1" si="19"/>
        <v>#N/A</v>
      </c>
      <c r="BA48" s="129" t="e">
        <f t="shared" ca="1" si="19"/>
        <v>#N/A</v>
      </c>
      <c r="BB48" s="129" t="e">
        <f t="shared" ca="1" si="19"/>
        <v>#N/A</v>
      </c>
      <c r="BC48" s="129" t="e">
        <f t="shared" ca="1" si="19"/>
        <v>#N/A</v>
      </c>
      <c r="BD48" s="129" t="e">
        <f t="shared" ca="1" si="19"/>
        <v>#N/A</v>
      </c>
      <c r="BE48" s="129" t="e">
        <f t="shared" ca="1" si="19"/>
        <v>#N/A</v>
      </c>
      <c r="BF48" s="129" t="e">
        <f t="shared" ca="1" si="19"/>
        <v>#N/A</v>
      </c>
      <c r="BG48" s="129" t="e">
        <f t="shared" ca="1" si="19"/>
        <v>#N/A</v>
      </c>
      <c r="BH48" s="129" t="e">
        <f t="shared" ca="1" si="19"/>
        <v>#N/A</v>
      </c>
      <c r="BI48" s="129" t="e">
        <f t="shared" ca="1" si="19"/>
        <v>#N/A</v>
      </c>
      <c r="BJ48" s="129" t="e">
        <f t="shared" ca="1" si="19"/>
        <v>#N/A</v>
      </c>
      <c r="BK48" s="129" t="e">
        <f t="shared" ca="1" si="19"/>
        <v>#N/A</v>
      </c>
      <c r="BL48" s="129" t="e">
        <f t="shared" ca="1" si="19"/>
        <v>#N/A</v>
      </c>
      <c r="BM48" s="129" t="e">
        <f t="shared" ca="1" si="19"/>
        <v>#N/A</v>
      </c>
      <c r="BN48" s="129" t="e">
        <f t="shared" ca="1" si="19"/>
        <v>#N/A</v>
      </c>
      <c r="BO48" s="129" t="e">
        <f t="shared" ca="1" si="19"/>
        <v>#N/A</v>
      </c>
      <c r="BP48" s="129" t="e">
        <f t="shared" ca="1" si="19"/>
        <v>#N/A</v>
      </c>
      <c r="BQ48" s="129" t="e">
        <f t="shared" ca="1" si="19"/>
        <v>#N/A</v>
      </c>
      <c r="BR48" s="129" t="e">
        <f t="shared" ca="1" si="19"/>
        <v>#N/A</v>
      </c>
      <c r="BS48" s="129" t="e">
        <f t="shared" ca="1" si="19"/>
        <v>#N/A</v>
      </c>
      <c r="BT48" s="129" t="e">
        <f t="shared" ca="1" si="19"/>
        <v>#N/A</v>
      </c>
      <c r="BU48" s="129" t="e">
        <f t="shared" ca="1" si="19"/>
        <v>#N/A</v>
      </c>
      <c r="BV48" s="129" t="e">
        <f t="shared" ref="BV48" ca="1" si="20">BV46 * BV$19 * BV$47</f>
        <v>#N/A</v>
      </c>
    </row>
    <row r="49" spans="1:74">
      <c r="A49" s="214" t="s">
        <v>4820</v>
      </c>
      <c r="B49" s="29" t="s">
        <v>3</v>
      </c>
      <c r="H49" s="153"/>
      <c r="I49" s="121" t="e">
        <f ca="1">IF(I48&gt;0, 1, 0)</f>
        <v>#N/A</v>
      </c>
      <c r="J49" s="121" t="e">
        <f t="shared" ref="J49:BU49" ca="1" si="21">IF(J48&gt;0, 1, 0)</f>
        <v>#N/A</v>
      </c>
      <c r="K49" s="121" t="e">
        <f t="shared" ca="1" si="21"/>
        <v>#N/A</v>
      </c>
      <c r="L49" s="121" t="e">
        <f t="shared" ca="1" si="21"/>
        <v>#N/A</v>
      </c>
      <c r="M49" s="121" t="e">
        <f t="shared" ca="1" si="21"/>
        <v>#N/A</v>
      </c>
      <c r="N49" s="121" t="e">
        <f t="shared" ca="1" si="21"/>
        <v>#N/A</v>
      </c>
      <c r="O49" s="121" t="e">
        <f t="shared" ca="1" si="21"/>
        <v>#N/A</v>
      </c>
      <c r="P49" s="121" t="e">
        <f t="shared" ca="1" si="21"/>
        <v>#N/A</v>
      </c>
      <c r="Q49" s="121" t="e">
        <f t="shared" ca="1" si="21"/>
        <v>#N/A</v>
      </c>
      <c r="R49" s="121" t="e">
        <f t="shared" ca="1" si="21"/>
        <v>#N/A</v>
      </c>
      <c r="S49" s="121" t="e">
        <f t="shared" ca="1" si="21"/>
        <v>#N/A</v>
      </c>
      <c r="T49" s="121" t="e">
        <f t="shared" ca="1" si="21"/>
        <v>#N/A</v>
      </c>
      <c r="U49" s="121" t="e">
        <f t="shared" ca="1" si="21"/>
        <v>#N/A</v>
      </c>
      <c r="V49" s="121" t="e">
        <f t="shared" ca="1" si="21"/>
        <v>#N/A</v>
      </c>
      <c r="W49" s="121" t="e">
        <f t="shared" ca="1" si="21"/>
        <v>#N/A</v>
      </c>
      <c r="X49" s="121" t="e">
        <f t="shared" ca="1" si="21"/>
        <v>#N/A</v>
      </c>
      <c r="Y49" s="121" t="e">
        <f t="shared" ca="1" si="21"/>
        <v>#N/A</v>
      </c>
      <c r="Z49" s="121" t="e">
        <f t="shared" ca="1" si="21"/>
        <v>#N/A</v>
      </c>
      <c r="AA49" s="121" t="e">
        <f t="shared" ca="1" si="21"/>
        <v>#N/A</v>
      </c>
      <c r="AB49" s="121" t="e">
        <f t="shared" ca="1" si="21"/>
        <v>#N/A</v>
      </c>
      <c r="AC49" s="121" t="e">
        <f t="shared" ca="1" si="21"/>
        <v>#N/A</v>
      </c>
      <c r="AD49" s="121" t="e">
        <f t="shared" ca="1" si="21"/>
        <v>#N/A</v>
      </c>
      <c r="AE49" s="121" t="e">
        <f t="shared" ca="1" si="21"/>
        <v>#N/A</v>
      </c>
      <c r="AF49" s="121" t="e">
        <f t="shared" ca="1" si="21"/>
        <v>#N/A</v>
      </c>
      <c r="AG49" s="121" t="e">
        <f t="shared" ca="1" si="21"/>
        <v>#N/A</v>
      </c>
      <c r="AH49" s="121" t="e">
        <f t="shared" ca="1" si="21"/>
        <v>#N/A</v>
      </c>
      <c r="AI49" s="121" t="e">
        <f t="shared" ca="1" si="21"/>
        <v>#N/A</v>
      </c>
      <c r="AJ49" s="121" t="e">
        <f t="shared" ca="1" si="21"/>
        <v>#N/A</v>
      </c>
      <c r="AK49" s="121" t="e">
        <f t="shared" ca="1" si="21"/>
        <v>#N/A</v>
      </c>
      <c r="AL49" s="121" t="e">
        <f t="shared" ca="1" si="21"/>
        <v>#N/A</v>
      </c>
      <c r="AM49" s="121" t="e">
        <f t="shared" ca="1" si="21"/>
        <v>#N/A</v>
      </c>
      <c r="AN49" s="121" t="e">
        <f t="shared" ca="1" si="21"/>
        <v>#N/A</v>
      </c>
      <c r="AO49" s="121" t="e">
        <f t="shared" ca="1" si="21"/>
        <v>#N/A</v>
      </c>
      <c r="AP49" s="121" t="e">
        <f t="shared" ca="1" si="21"/>
        <v>#N/A</v>
      </c>
      <c r="AQ49" s="121" t="e">
        <f t="shared" ca="1" si="21"/>
        <v>#N/A</v>
      </c>
      <c r="AR49" s="121" t="e">
        <f t="shared" ca="1" si="21"/>
        <v>#N/A</v>
      </c>
      <c r="AS49" s="121" t="e">
        <f t="shared" ca="1" si="21"/>
        <v>#N/A</v>
      </c>
      <c r="AT49" s="121" t="e">
        <f t="shared" ca="1" si="21"/>
        <v>#N/A</v>
      </c>
      <c r="AU49" s="121" t="e">
        <f t="shared" ca="1" si="21"/>
        <v>#N/A</v>
      </c>
      <c r="AV49" s="121" t="e">
        <f t="shared" ca="1" si="21"/>
        <v>#N/A</v>
      </c>
      <c r="AW49" s="121" t="e">
        <f t="shared" ca="1" si="21"/>
        <v>#N/A</v>
      </c>
      <c r="AX49" s="121" t="e">
        <f t="shared" ca="1" si="21"/>
        <v>#N/A</v>
      </c>
      <c r="AY49" s="121" t="e">
        <f t="shared" ca="1" si="21"/>
        <v>#N/A</v>
      </c>
      <c r="AZ49" s="121" t="e">
        <f t="shared" ca="1" si="21"/>
        <v>#N/A</v>
      </c>
      <c r="BA49" s="121" t="e">
        <f t="shared" ca="1" si="21"/>
        <v>#N/A</v>
      </c>
      <c r="BB49" s="121" t="e">
        <f t="shared" ca="1" si="21"/>
        <v>#N/A</v>
      </c>
      <c r="BC49" s="121" t="e">
        <f t="shared" ca="1" si="21"/>
        <v>#N/A</v>
      </c>
      <c r="BD49" s="121" t="e">
        <f t="shared" ca="1" si="21"/>
        <v>#N/A</v>
      </c>
      <c r="BE49" s="121" t="e">
        <f t="shared" ca="1" si="21"/>
        <v>#N/A</v>
      </c>
      <c r="BF49" s="121" t="e">
        <f t="shared" ca="1" si="21"/>
        <v>#N/A</v>
      </c>
      <c r="BG49" s="121" t="e">
        <f t="shared" ca="1" si="21"/>
        <v>#N/A</v>
      </c>
      <c r="BH49" s="121" t="e">
        <f t="shared" ca="1" si="21"/>
        <v>#N/A</v>
      </c>
      <c r="BI49" s="121" t="e">
        <f t="shared" ca="1" si="21"/>
        <v>#N/A</v>
      </c>
      <c r="BJ49" s="121" t="e">
        <f t="shared" ca="1" si="21"/>
        <v>#N/A</v>
      </c>
      <c r="BK49" s="121" t="e">
        <f t="shared" ca="1" si="21"/>
        <v>#N/A</v>
      </c>
      <c r="BL49" s="121" t="e">
        <f t="shared" ca="1" si="21"/>
        <v>#N/A</v>
      </c>
      <c r="BM49" s="121" t="e">
        <f t="shared" ca="1" si="21"/>
        <v>#N/A</v>
      </c>
      <c r="BN49" s="121" t="e">
        <f t="shared" ca="1" si="21"/>
        <v>#N/A</v>
      </c>
      <c r="BO49" s="121" t="e">
        <f t="shared" ca="1" si="21"/>
        <v>#N/A</v>
      </c>
      <c r="BP49" s="121" t="e">
        <f t="shared" ca="1" si="21"/>
        <v>#N/A</v>
      </c>
      <c r="BQ49" s="121" t="e">
        <f t="shared" ca="1" si="21"/>
        <v>#N/A</v>
      </c>
      <c r="BR49" s="121" t="e">
        <f t="shared" ca="1" si="21"/>
        <v>#N/A</v>
      </c>
      <c r="BS49" s="121" t="e">
        <f t="shared" ca="1" si="21"/>
        <v>#N/A</v>
      </c>
      <c r="BT49" s="121" t="e">
        <f t="shared" ca="1" si="21"/>
        <v>#N/A</v>
      </c>
      <c r="BU49" s="121" t="e">
        <f t="shared" ca="1" si="21"/>
        <v>#N/A</v>
      </c>
      <c r="BV49" s="121" t="e">
        <f t="shared" ref="BV49" ca="1" si="22">IF(BV48&gt;0, 1, 0)</f>
        <v>#N/A</v>
      </c>
    </row>
    <row r="50" spans="1:74">
      <c r="A50" s="156" t="s">
        <v>4808</v>
      </c>
      <c r="C50" s="146">
        <f ca="1">MATCH(_xlfn.MAXIFS($C$51:$C$53, $C$51:$C$53, "&lt;="&amp;$H$8), $C$51:$C$53, 0)</f>
        <v>2</v>
      </c>
      <c r="D50" s="133" t="s">
        <v>4784</v>
      </c>
      <c r="E50" s="133" t="s">
        <v>4781</v>
      </c>
      <c r="H50" s="146"/>
    </row>
    <row r="51" spans="1:74">
      <c r="A51" s="214" t="s">
        <v>4784</v>
      </c>
      <c r="B51" s="29" t="s">
        <v>3</v>
      </c>
      <c r="C51" s="51">
        <v>-50</v>
      </c>
      <c r="D51" s="51">
        <v>0.5</v>
      </c>
      <c r="E51" s="51">
        <v>0.25</v>
      </c>
      <c r="H51" s="200" cm="1">
        <f t="array" aca="1" ref="H51" ca="1">IF($H$5="A", INDEX($D$51:$D$53, $C$50), 0)</f>
        <v>0</v>
      </c>
    </row>
    <row r="52" spans="1:74">
      <c r="A52" s="214" t="s">
        <v>4816</v>
      </c>
      <c r="B52" s="29" t="s">
        <v>2</v>
      </c>
      <c r="C52" s="51">
        <v>0</v>
      </c>
      <c r="D52" s="51">
        <v>0.5</v>
      </c>
      <c r="E52" s="51">
        <v>0.125</v>
      </c>
      <c r="H52" s="196">
        <f ca="1">$H$51*$H$11/24</f>
        <v>0</v>
      </c>
    </row>
    <row r="53" spans="1:74">
      <c r="A53" s="214" t="s">
        <v>4817</v>
      </c>
      <c r="B53" s="29" t="s">
        <v>4759</v>
      </c>
      <c r="C53" s="51">
        <v>8</v>
      </c>
      <c r="D53" s="51">
        <v>0</v>
      </c>
      <c r="E53" s="51">
        <v>0</v>
      </c>
      <c r="H53" s="153"/>
      <c r="I53" s="126" t="e">
        <f ca="1">IF(I$48&gt;0, $H$52, 0)</f>
        <v>#N/A</v>
      </c>
      <c r="J53" s="126" t="e">
        <f t="shared" ref="J53:BU53" ca="1" si="23">IF(J48&gt;0, $H$52, 0)</f>
        <v>#N/A</v>
      </c>
      <c r="K53" s="126" t="e">
        <f t="shared" ca="1" si="23"/>
        <v>#N/A</v>
      </c>
      <c r="L53" s="126" t="e">
        <f t="shared" ca="1" si="23"/>
        <v>#N/A</v>
      </c>
      <c r="M53" s="126" t="e">
        <f t="shared" ca="1" si="23"/>
        <v>#N/A</v>
      </c>
      <c r="N53" s="126" t="e">
        <f t="shared" ca="1" si="23"/>
        <v>#N/A</v>
      </c>
      <c r="O53" s="126" t="e">
        <f t="shared" ca="1" si="23"/>
        <v>#N/A</v>
      </c>
      <c r="P53" s="126" t="e">
        <f t="shared" ca="1" si="23"/>
        <v>#N/A</v>
      </c>
      <c r="Q53" s="126" t="e">
        <f t="shared" ca="1" si="23"/>
        <v>#N/A</v>
      </c>
      <c r="R53" s="126" t="e">
        <f t="shared" ca="1" si="23"/>
        <v>#N/A</v>
      </c>
      <c r="S53" s="126" t="e">
        <f t="shared" ca="1" si="23"/>
        <v>#N/A</v>
      </c>
      <c r="T53" s="126" t="e">
        <f t="shared" ca="1" si="23"/>
        <v>#N/A</v>
      </c>
      <c r="U53" s="126" t="e">
        <f t="shared" ca="1" si="23"/>
        <v>#N/A</v>
      </c>
      <c r="V53" s="126" t="e">
        <f t="shared" ca="1" si="23"/>
        <v>#N/A</v>
      </c>
      <c r="W53" s="126" t="e">
        <f t="shared" ca="1" si="23"/>
        <v>#N/A</v>
      </c>
      <c r="X53" s="126" t="e">
        <f t="shared" ca="1" si="23"/>
        <v>#N/A</v>
      </c>
      <c r="Y53" s="126" t="e">
        <f t="shared" ca="1" si="23"/>
        <v>#N/A</v>
      </c>
      <c r="Z53" s="126" t="e">
        <f t="shared" ca="1" si="23"/>
        <v>#N/A</v>
      </c>
      <c r="AA53" s="126" t="e">
        <f t="shared" ca="1" si="23"/>
        <v>#N/A</v>
      </c>
      <c r="AB53" s="126" t="e">
        <f t="shared" ca="1" si="23"/>
        <v>#N/A</v>
      </c>
      <c r="AC53" s="126" t="e">
        <f t="shared" ca="1" si="23"/>
        <v>#N/A</v>
      </c>
      <c r="AD53" s="126" t="e">
        <f t="shared" ca="1" si="23"/>
        <v>#N/A</v>
      </c>
      <c r="AE53" s="126" t="e">
        <f t="shared" ca="1" si="23"/>
        <v>#N/A</v>
      </c>
      <c r="AF53" s="126" t="e">
        <f t="shared" ca="1" si="23"/>
        <v>#N/A</v>
      </c>
      <c r="AG53" s="126" t="e">
        <f t="shared" ca="1" si="23"/>
        <v>#N/A</v>
      </c>
      <c r="AH53" s="126" t="e">
        <f t="shared" ca="1" si="23"/>
        <v>#N/A</v>
      </c>
      <c r="AI53" s="126" t="e">
        <f t="shared" ca="1" si="23"/>
        <v>#N/A</v>
      </c>
      <c r="AJ53" s="126" t="e">
        <f t="shared" ca="1" si="23"/>
        <v>#N/A</v>
      </c>
      <c r="AK53" s="126" t="e">
        <f t="shared" ca="1" si="23"/>
        <v>#N/A</v>
      </c>
      <c r="AL53" s="126" t="e">
        <f t="shared" ca="1" si="23"/>
        <v>#N/A</v>
      </c>
      <c r="AM53" s="126" t="e">
        <f t="shared" ca="1" si="23"/>
        <v>#N/A</v>
      </c>
      <c r="AN53" s="126" t="e">
        <f t="shared" ca="1" si="23"/>
        <v>#N/A</v>
      </c>
      <c r="AO53" s="126" t="e">
        <f t="shared" ca="1" si="23"/>
        <v>#N/A</v>
      </c>
      <c r="AP53" s="126" t="e">
        <f t="shared" ca="1" si="23"/>
        <v>#N/A</v>
      </c>
      <c r="AQ53" s="126" t="e">
        <f t="shared" ca="1" si="23"/>
        <v>#N/A</v>
      </c>
      <c r="AR53" s="126" t="e">
        <f t="shared" ca="1" si="23"/>
        <v>#N/A</v>
      </c>
      <c r="AS53" s="126" t="e">
        <f t="shared" ca="1" si="23"/>
        <v>#N/A</v>
      </c>
      <c r="AT53" s="126" t="e">
        <f t="shared" ca="1" si="23"/>
        <v>#N/A</v>
      </c>
      <c r="AU53" s="126" t="e">
        <f t="shared" ca="1" si="23"/>
        <v>#N/A</v>
      </c>
      <c r="AV53" s="126" t="e">
        <f t="shared" ca="1" si="23"/>
        <v>#N/A</v>
      </c>
      <c r="AW53" s="126" t="e">
        <f t="shared" ca="1" si="23"/>
        <v>#N/A</v>
      </c>
      <c r="AX53" s="126" t="e">
        <f t="shared" ca="1" si="23"/>
        <v>#N/A</v>
      </c>
      <c r="AY53" s="126" t="e">
        <f t="shared" ca="1" si="23"/>
        <v>#N/A</v>
      </c>
      <c r="AZ53" s="126" t="e">
        <f t="shared" ca="1" si="23"/>
        <v>#N/A</v>
      </c>
      <c r="BA53" s="126" t="e">
        <f t="shared" ca="1" si="23"/>
        <v>#N/A</v>
      </c>
      <c r="BB53" s="126" t="e">
        <f t="shared" ca="1" si="23"/>
        <v>#N/A</v>
      </c>
      <c r="BC53" s="126" t="e">
        <f t="shared" ca="1" si="23"/>
        <v>#N/A</v>
      </c>
      <c r="BD53" s="126" t="e">
        <f t="shared" ca="1" si="23"/>
        <v>#N/A</v>
      </c>
      <c r="BE53" s="126" t="e">
        <f t="shared" ca="1" si="23"/>
        <v>#N/A</v>
      </c>
      <c r="BF53" s="126" t="e">
        <f t="shared" ca="1" si="23"/>
        <v>#N/A</v>
      </c>
      <c r="BG53" s="126" t="e">
        <f t="shared" ca="1" si="23"/>
        <v>#N/A</v>
      </c>
      <c r="BH53" s="126" t="e">
        <f t="shared" ca="1" si="23"/>
        <v>#N/A</v>
      </c>
      <c r="BI53" s="126" t="e">
        <f t="shared" ca="1" si="23"/>
        <v>#N/A</v>
      </c>
      <c r="BJ53" s="126" t="e">
        <f t="shared" ca="1" si="23"/>
        <v>#N/A</v>
      </c>
      <c r="BK53" s="126" t="e">
        <f t="shared" ca="1" si="23"/>
        <v>#N/A</v>
      </c>
      <c r="BL53" s="126" t="e">
        <f t="shared" ca="1" si="23"/>
        <v>#N/A</v>
      </c>
      <c r="BM53" s="126" t="e">
        <f t="shared" ca="1" si="23"/>
        <v>#N/A</v>
      </c>
      <c r="BN53" s="126" t="e">
        <f t="shared" ca="1" si="23"/>
        <v>#N/A</v>
      </c>
      <c r="BO53" s="126" t="e">
        <f t="shared" ca="1" si="23"/>
        <v>#N/A</v>
      </c>
      <c r="BP53" s="126" t="e">
        <f t="shared" ca="1" si="23"/>
        <v>#N/A</v>
      </c>
      <c r="BQ53" s="126" t="e">
        <f t="shared" ca="1" si="23"/>
        <v>#N/A</v>
      </c>
      <c r="BR53" s="126" t="e">
        <f t="shared" ca="1" si="23"/>
        <v>#N/A</v>
      </c>
      <c r="BS53" s="126" t="e">
        <f t="shared" ca="1" si="23"/>
        <v>#N/A</v>
      </c>
      <c r="BT53" s="126" t="e">
        <f t="shared" ca="1" si="23"/>
        <v>#N/A</v>
      </c>
      <c r="BU53" s="126" t="e">
        <f t="shared" ca="1" si="23"/>
        <v>#N/A</v>
      </c>
      <c r="BV53" s="126" t="e">
        <f t="shared" ref="BV53" ca="1" si="24">IF(BV48&gt;0, $H$52, 0)</f>
        <v>#N/A</v>
      </c>
    </row>
    <row r="54" spans="1:74">
      <c r="A54" s="214" t="s">
        <v>4955</v>
      </c>
      <c r="B54" s="29" t="s">
        <v>4759</v>
      </c>
      <c r="D54" s="145"/>
      <c r="H54" s="153"/>
      <c r="I54" s="129" t="e">
        <f ca="1">I53 * I$19</f>
        <v>#N/A</v>
      </c>
      <c r="J54" s="129" t="e">
        <f t="shared" ref="J54:BU54" ca="1" si="25">J53 * J$19</f>
        <v>#N/A</v>
      </c>
      <c r="K54" s="129" t="e">
        <f t="shared" ca="1" si="25"/>
        <v>#N/A</v>
      </c>
      <c r="L54" s="129" t="e">
        <f t="shared" ca="1" si="25"/>
        <v>#N/A</v>
      </c>
      <c r="M54" s="129" t="e">
        <f t="shared" ca="1" si="25"/>
        <v>#N/A</v>
      </c>
      <c r="N54" s="129" t="e">
        <f t="shared" ca="1" si="25"/>
        <v>#N/A</v>
      </c>
      <c r="O54" s="129" t="e">
        <f t="shared" ca="1" si="25"/>
        <v>#N/A</v>
      </c>
      <c r="P54" s="129" t="e">
        <f t="shared" ca="1" si="25"/>
        <v>#N/A</v>
      </c>
      <c r="Q54" s="129" t="e">
        <f t="shared" ca="1" si="25"/>
        <v>#N/A</v>
      </c>
      <c r="R54" s="129" t="e">
        <f t="shared" ca="1" si="25"/>
        <v>#N/A</v>
      </c>
      <c r="S54" s="129" t="e">
        <f t="shared" ca="1" si="25"/>
        <v>#N/A</v>
      </c>
      <c r="T54" s="129" t="e">
        <f t="shared" ca="1" si="25"/>
        <v>#N/A</v>
      </c>
      <c r="U54" s="129" t="e">
        <f t="shared" ca="1" si="25"/>
        <v>#N/A</v>
      </c>
      <c r="V54" s="129" t="e">
        <f t="shared" ca="1" si="25"/>
        <v>#N/A</v>
      </c>
      <c r="W54" s="129" t="e">
        <f t="shared" ca="1" si="25"/>
        <v>#N/A</v>
      </c>
      <c r="X54" s="129" t="e">
        <f t="shared" ca="1" si="25"/>
        <v>#N/A</v>
      </c>
      <c r="Y54" s="129" t="e">
        <f t="shared" ca="1" si="25"/>
        <v>#N/A</v>
      </c>
      <c r="Z54" s="129" t="e">
        <f t="shared" ca="1" si="25"/>
        <v>#N/A</v>
      </c>
      <c r="AA54" s="129" t="e">
        <f t="shared" ca="1" si="25"/>
        <v>#N/A</v>
      </c>
      <c r="AB54" s="129" t="e">
        <f t="shared" ca="1" si="25"/>
        <v>#N/A</v>
      </c>
      <c r="AC54" s="129" t="e">
        <f t="shared" ca="1" si="25"/>
        <v>#N/A</v>
      </c>
      <c r="AD54" s="129" t="e">
        <f t="shared" ca="1" si="25"/>
        <v>#N/A</v>
      </c>
      <c r="AE54" s="129" t="e">
        <f t="shared" ca="1" si="25"/>
        <v>#N/A</v>
      </c>
      <c r="AF54" s="129" t="e">
        <f t="shared" ca="1" si="25"/>
        <v>#N/A</v>
      </c>
      <c r="AG54" s="129" t="e">
        <f t="shared" ca="1" si="25"/>
        <v>#N/A</v>
      </c>
      <c r="AH54" s="129" t="e">
        <f t="shared" ca="1" si="25"/>
        <v>#N/A</v>
      </c>
      <c r="AI54" s="129" t="e">
        <f t="shared" ca="1" si="25"/>
        <v>#N/A</v>
      </c>
      <c r="AJ54" s="129" t="e">
        <f t="shared" ca="1" si="25"/>
        <v>#N/A</v>
      </c>
      <c r="AK54" s="129" t="e">
        <f t="shared" ca="1" si="25"/>
        <v>#N/A</v>
      </c>
      <c r="AL54" s="129" t="e">
        <f t="shared" ca="1" si="25"/>
        <v>#N/A</v>
      </c>
      <c r="AM54" s="129" t="e">
        <f t="shared" ca="1" si="25"/>
        <v>#N/A</v>
      </c>
      <c r="AN54" s="129" t="e">
        <f t="shared" ca="1" si="25"/>
        <v>#N/A</v>
      </c>
      <c r="AO54" s="129" t="e">
        <f t="shared" ca="1" si="25"/>
        <v>#N/A</v>
      </c>
      <c r="AP54" s="129" t="e">
        <f t="shared" ca="1" si="25"/>
        <v>#N/A</v>
      </c>
      <c r="AQ54" s="129" t="e">
        <f t="shared" ca="1" si="25"/>
        <v>#N/A</v>
      </c>
      <c r="AR54" s="129" t="e">
        <f t="shared" ca="1" si="25"/>
        <v>#N/A</v>
      </c>
      <c r="AS54" s="129" t="e">
        <f t="shared" ca="1" si="25"/>
        <v>#N/A</v>
      </c>
      <c r="AT54" s="129" t="e">
        <f t="shared" ca="1" si="25"/>
        <v>#N/A</v>
      </c>
      <c r="AU54" s="129" t="e">
        <f t="shared" ca="1" si="25"/>
        <v>#N/A</v>
      </c>
      <c r="AV54" s="129" t="e">
        <f t="shared" ca="1" si="25"/>
        <v>#N/A</v>
      </c>
      <c r="AW54" s="129" t="e">
        <f t="shared" ca="1" si="25"/>
        <v>#N/A</v>
      </c>
      <c r="AX54" s="129" t="e">
        <f t="shared" ca="1" si="25"/>
        <v>#N/A</v>
      </c>
      <c r="AY54" s="129" t="e">
        <f t="shared" ca="1" si="25"/>
        <v>#N/A</v>
      </c>
      <c r="AZ54" s="129" t="e">
        <f t="shared" ca="1" si="25"/>
        <v>#N/A</v>
      </c>
      <c r="BA54" s="129" t="e">
        <f t="shared" ca="1" si="25"/>
        <v>#N/A</v>
      </c>
      <c r="BB54" s="129" t="e">
        <f t="shared" ca="1" si="25"/>
        <v>#N/A</v>
      </c>
      <c r="BC54" s="129" t="e">
        <f t="shared" ca="1" si="25"/>
        <v>#N/A</v>
      </c>
      <c r="BD54" s="129" t="e">
        <f t="shared" ca="1" si="25"/>
        <v>#N/A</v>
      </c>
      <c r="BE54" s="129" t="e">
        <f t="shared" ca="1" si="25"/>
        <v>#N/A</v>
      </c>
      <c r="BF54" s="129" t="e">
        <f t="shared" ca="1" si="25"/>
        <v>#N/A</v>
      </c>
      <c r="BG54" s="129" t="e">
        <f t="shared" ca="1" si="25"/>
        <v>#N/A</v>
      </c>
      <c r="BH54" s="129" t="e">
        <f t="shared" ca="1" si="25"/>
        <v>#N/A</v>
      </c>
      <c r="BI54" s="129" t="e">
        <f t="shared" ca="1" si="25"/>
        <v>#N/A</v>
      </c>
      <c r="BJ54" s="129" t="e">
        <f t="shared" ca="1" si="25"/>
        <v>#N/A</v>
      </c>
      <c r="BK54" s="129" t="e">
        <f t="shared" ca="1" si="25"/>
        <v>#N/A</v>
      </c>
      <c r="BL54" s="129" t="e">
        <f t="shared" ca="1" si="25"/>
        <v>#N/A</v>
      </c>
      <c r="BM54" s="129" t="e">
        <f t="shared" ca="1" si="25"/>
        <v>#N/A</v>
      </c>
      <c r="BN54" s="129" t="e">
        <f t="shared" ca="1" si="25"/>
        <v>#N/A</v>
      </c>
      <c r="BO54" s="129" t="e">
        <f t="shared" ca="1" si="25"/>
        <v>#N/A</v>
      </c>
      <c r="BP54" s="129" t="e">
        <f t="shared" ca="1" si="25"/>
        <v>#N/A</v>
      </c>
      <c r="BQ54" s="129" t="e">
        <f t="shared" ca="1" si="25"/>
        <v>#N/A</v>
      </c>
      <c r="BR54" s="129" t="e">
        <f t="shared" ca="1" si="25"/>
        <v>#N/A</v>
      </c>
      <c r="BS54" s="129" t="e">
        <f t="shared" ca="1" si="25"/>
        <v>#N/A</v>
      </c>
      <c r="BT54" s="129" t="e">
        <f t="shared" ca="1" si="25"/>
        <v>#N/A</v>
      </c>
      <c r="BU54" s="129" t="e">
        <f t="shared" ca="1" si="25"/>
        <v>#N/A</v>
      </c>
      <c r="BV54" s="129" t="e">
        <f t="shared" ref="BV54" ca="1" si="26">BV53 * BV$19</f>
        <v>#N/A</v>
      </c>
    </row>
    <row r="55" spans="1:74">
      <c r="A55" s="214" t="s">
        <v>4956</v>
      </c>
      <c r="B55" s="29" t="s">
        <v>4609</v>
      </c>
      <c r="C55" s="143"/>
      <c r="D55" s="143"/>
      <c r="E55" s="143"/>
      <c r="F55" s="143"/>
      <c r="H55" s="199" t="e">
        <f ca="1">SUM(I54:BV54)/1000</f>
        <v>#N/A</v>
      </c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</row>
    <row r="56" spans="1:74">
      <c r="A56" s="214" t="s">
        <v>4781</v>
      </c>
      <c r="B56" s="29" t="s">
        <v>3</v>
      </c>
      <c r="H56" s="203" cm="1">
        <f t="array" aca="1" ref="H56" ca="1">IF($H$5="A", INDEX($E$51:$E$53, $C$50), 0)</f>
        <v>0</v>
      </c>
    </row>
    <row r="57" spans="1:74">
      <c r="A57" s="214" t="s">
        <v>4783</v>
      </c>
      <c r="B57" s="29" t="s">
        <v>2</v>
      </c>
      <c r="H57" s="201">
        <f ca="1">$H$56 * $H$11 / 24</f>
        <v>0</v>
      </c>
    </row>
    <row r="58" spans="1:74">
      <c r="A58" s="214" t="s">
        <v>4798</v>
      </c>
      <c r="B58" s="29" t="s">
        <v>2</v>
      </c>
      <c r="H58" s="153"/>
      <c r="I58" s="126" t="e">
        <f t="shared" ref="I58:BT58" ca="1" si="27">IF(I$48&gt;0, $H$57, 0)</f>
        <v>#N/A</v>
      </c>
      <c r="J58" s="126" t="e">
        <f t="shared" ca="1" si="27"/>
        <v>#N/A</v>
      </c>
      <c r="K58" s="126" t="e">
        <f t="shared" ca="1" si="27"/>
        <v>#N/A</v>
      </c>
      <c r="L58" s="126" t="e">
        <f t="shared" ca="1" si="27"/>
        <v>#N/A</v>
      </c>
      <c r="M58" s="126" t="e">
        <f t="shared" ca="1" si="27"/>
        <v>#N/A</v>
      </c>
      <c r="N58" s="126" t="e">
        <f t="shared" ca="1" si="27"/>
        <v>#N/A</v>
      </c>
      <c r="O58" s="126" t="e">
        <f t="shared" ca="1" si="27"/>
        <v>#N/A</v>
      </c>
      <c r="P58" s="126" t="e">
        <f t="shared" ca="1" si="27"/>
        <v>#N/A</v>
      </c>
      <c r="Q58" s="126" t="e">
        <f t="shared" ca="1" si="27"/>
        <v>#N/A</v>
      </c>
      <c r="R58" s="126" t="e">
        <f t="shared" ca="1" si="27"/>
        <v>#N/A</v>
      </c>
      <c r="S58" s="126" t="e">
        <f t="shared" ca="1" si="27"/>
        <v>#N/A</v>
      </c>
      <c r="T58" s="126" t="e">
        <f t="shared" ca="1" si="27"/>
        <v>#N/A</v>
      </c>
      <c r="U58" s="126" t="e">
        <f t="shared" ca="1" si="27"/>
        <v>#N/A</v>
      </c>
      <c r="V58" s="126" t="e">
        <f t="shared" ca="1" si="27"/>
        <v>#N/A</v>
      </c>
      <c r="W58" s="126" t="e">
        <f t="shared" ca="1" si="27"/>
        <v>#N/A</v>
      </c>
      <c r="X58" s="126" t="e">
        <f t="shared" ca="1" si="27"/>
        <v>#N/A</v>
      </c>
      <c r="Y58" s="126" t="e">
        <f t="shared" ca="1" si="27"/>
        <v>#N/A</v>
      </c>
      <c r="Z58" s="126" t="e">
        <f t="shared" ca="1" si="27"/>
        <v>#N/A</v>
      </c>
      <c r="AA58" s="126" t="e">
        <f t="shared" ca="1" si="27"/>
        <v>#N/A</v>
      </c>
      <c r="AB58" s="126" t="e">
        <f t="shared" ca="1" si="27"/>
        <v>#N/A</v>
      </c>
      <c r="AC58" s="126" t="e">
        <f t="shared" ca="1" si="27"/>
        <v>#N/A</v>
      </c>
      <c r="AD58" s="126" t="e">
        <f t="shared" ca="1" si="27"/>
        <v>#N/A</v>
      </c>
      <c r="AE58" s="126" t="e">
        <f t="shared" ca="1" si="27"/>
        <v>#N/A</v>
      </c>
      <c r="AF58" s="126" t="e">
        <f t="shared" ca="1" si="27"/>
        <v>#N/A</v>
      </c>
      <c r="AG58" s="126" t="e">
        <f t="shared" ca="1" si="27"/>
        <v>#N/A</v>
      </c>
      <c r="AH58" s="126" t="e">
        <f t="shared" ca="1" si="27"/>
        <v>#N/A</v>
      </c>
      <c r="AI58" s="126" t="e">
        <f t="shared" ca="1" si="27"/>
        <v>#N/A</v>
      </c>
      <c r="AJ58" s="126" t="e">
        <f t="shared" ca="1" si="27"/>
        <v>#N/A</v>
      </c>
      <c r="AK58" s="126" t="e">
        <f t="shared" ca="1" si="27"/>
        <v>#N/A</v>
      </c>
      <c r="AL58" s="126" t="e">
        <f t="shared" ca="1" si="27"/>
        <v>#N/A</v>
      </c>
      <c r="AM58" s="126" t="e">
        <f t="shared" ca="1" si="27"/>
        <v>#N/A</v>
      </c>
      <c r="AN58" s="126" t="e">
        <f t="shared" ca="1" si="27"/>
        <v>#N/A</v>
      </c>
      <c r="AO58" s="126" t="e">
        <f t="shared" ca="1" si="27"/>
        <v>#N/A</v>
      </c>
      <c r="AP58" s="126" t="e">
        <f t="shared" ca="1" si="27"/>
        <v>#N/A</v>
      </c>
      <c r="AQ58" s="126" t="e">
        <f t="shared" ca="1" si="27"/>
        <v>#N/A</v>
      </c>
      <c r="AR58" s="126" t="e">
        <f t="shared" ca="1" si="27"/>
        <v>#N/A</v>
      </c>
      <c r="AS58" s="126" t="e">
        <f t="shared" ca="1" si="27"/>
        <v>#N/A</v>
      </c>
      <c r="AT58" s="126" t="e">
        <f t="shared" ca="1" si="27"/>
        <v>#N/A</v>
      </c>
      <c r="AU58" s="126" t="e">
        <f t="shared" ca="1" si="27"/>
        <v>#N/A</v>
      </c>
      <c r="AV58" s="126" t="e">
        <f t="shared" ca="1" si="27"/>
        <v>#N/A</v>
      </c>
      <c r="AW58" s="126" t="e">
        <f t="shared" ca="1" si="27"/>
        <v>#N/A</v>
      </c>
      <c r="AX58" s="126" t="e">
        <f t="shared" ca="1" si="27"/>
        <v>#N/A</v>
      </c>
      <c r="AY58" s="126" t="e">
        <f t="shared" ca="1" si="27"/>
        <v>#N/A</v>
      </c>
      <c r="AZ58" s="126" t="e">
        <f t="shared" ca="1" si="27"/>
        <v>#N/A</v>
      </c>
      <c r="BA58" s="126" t="e">
        <f t="shared" ca="1" si="27"/>
        <v>#N/A</v>
      </c>
      <c r="BB58" s="126" t="e">
        <f t="shared" ca="1" si="27"/>
        <v>#N/A</v>
      </c>
      <c r="BC58" s="126" t="e">
        <f t="shared" ca="1" si="27"/>
        <v>#N/A</v>
      </c>
      <c r="BD58" s="126" t="e">
        <f t="shared" ca="1" si="27"/>
        <v>#N/A</v>
      </c>
      <c r="BE58" s="126" t="e">
        <f t="shared" ca="1" si="27"/>
        <v>#N/A</v>
      </c>
      <c r="BF58" s="126" t="e">
        <f t="shared" ca="1" si="27"/>
        <v>#N/A</v>
      </c>
      <c r="BG58" s="126" t="e">
        <f t="shared" ca="1" si="27"/>
        <v>#N/A</v>
      </c>
      <c r="BH58" s="126" t="e">
        <f t="shared" ca="1" si="27"/>
        <v>#N/A</v>
      </c>
      <c r="BI58" s="126" t="e">
        <f t="shared" ca="1" si="27"/>
        <v>#N/A</v>
      </c>
      <c r="BJ58" s="126" t="e">
        <f t="shared" ca="1" si="27"/>
        <v>#N/A</v>
      </c>
      <c r="BK58" s="126" t="e">
        <f t="shared" ca="1" si="27"/>
        <v>#N/A</v>
      </c>
      <c r="BL58" s="126" t="e">
        <f t="shared" ca="1" si="27"/>
        <v>#N/A</v>
      </c>
      <c r="BM58" s="126" t="e">
        <f t="shared" ca="1" si="27"/>
        <v>#N/A</v>
      </c>
      <c r="BN58" s="126" t="e">
        <f t="shared" ca="1" si="27"/>
        <v>#N/A</v>
      </c>
      <c r="BO58" s="126" t="e">
        <f t="shared" ca="1" si="27"/>
        <v>#N/A</v>
      </c>
      <c r="BP58" s="126" t="e">
        <f t="shared" ca="1" si="27"/>
        <v>#N/A</v>
      </c>
      <c r="BQ58" s="126" t="e">
        <f t="shared" ca="1" si="27"/>
        <v>#N/A</v>
      </c>
      <c r="BR58" s="126" t="e">
        <f t="shared" ca="1" si="27"/>
        <v>#N/A</v>
      </c>
      <c r="BS58" s="126" t="e">
        <f t="shared" ca="1" si="27"/>
        <v>#N/A</v>
      </c>
      <c r="BT58" s="126" t="e">
        <f t="shared" ca="1" si="27"/>
        <v>#N/A</v>
      </c>
      <c r="BU58" s="126" t="e">
        <f t="shared" ref="BU58:BV58" ca="1" si="28">IF(BU$48&gt;0, $H$57, 0)</f>
        <v>#N/A</v>
      </c>
      <c r="BV58" s="126" t="e">
        <f t="shared" ca="1" si="28"/>
        <v>#N/A</v>
      </c>
    </row>
    <row r="59" spans="1:74">
      <c r="A59" s="214" t="s">
        <v>4799</v>
      </c>
      <c r="B59" s="29" t="s">
        <v>4759</v>
      </c>
      <c r="H59" s="153"/>
      <c r="I59" s="128" t="e">
        <f t="shared" ref="I59:BT59" ca="1" si="29">I58 * I$19</f>
        <v>#N/A</v>
      </c>
      <c r="J59" s="128" t="e">
        <f t="shared" ca="1" si="29"/>
        <v>#N/A</v>
      </c>
      <c r="K59" s="128" t="e">
        <f t="shared" ca="1" si="29"/>
        <v>#N/A</v>
      </c>
      <c r="L59" s="128" t="e">
        <f t="shared" ca="1" si="29"/>
        <v>#N/A</v>
      </c>
      <c r="M59" s="128" t="e">
        <f t="shared" ca="1" si="29"/>
        <v>#N/A</v>
      </c>
      <c r="N59" s="128" t="e">
        <f t="shared" ca="1" si="29"/>
        <v>#N/A</v>
      </c>
      <c r="O59" s="128" t="e">
        <f t="shared" ca="1" si="29"/>
        <v>#N/A</v>
      </c>
      <c r="P59" s="128" t="e">
        <f t="shared" ca="1" si="29"/>
        <v>#N/A</v>
      </c>
      <c r="Q59" s="128" t="e">
        <f t="shared" ca="1" si="29"/>
        <v>#N/A</v>
      </c>
      <c r="R59" s="128" t="e">
        <f t="shared" ca="1" si="29"/>
        <v>#N/A</v>
      </c>
      <c r="S59" s="128" t="e">
        <f t="shared" ca="1" si="29"/>
        <v>#N/A</v>
      </c>
      <c r="T59" s="128" t="e">
        <f t="shared" ca="1" si="29"/>
        <v>#N/A</v>
      </c>
      <c r="U59" s="128" t="e">
        <f t="shared" ca="1" si="29"/>
        <v>#N/A</v>
      </c>
      <c r="V59" s="128" t="e">
        <f t="shared" ca="1" si="29"/>
        <v>#N/A</v>
      </c>
      <c r="W59" s="128" t="e">
        <f t="shared" ca="1" si="29"/>
        <v>#N/A</v>
      </c>
      <c r="X59" s="128" t="e">
        <f t="shared" ca="1" si="29"/>
        <v>#N/A</v>
      </c>
      <c r="Y59" s="128" t="e">
        <f t="shared" ca="1" si="29"/>
        <v>#N/A</v>
      </c>
      <c r="Z59" s="128" t="e">
        <f t="shared" ca="1" si="29"/>
        <v>#N/A</v>
      </c>
      <c r="AA59" s="128" t="e">
        <f t="shared" ca="1" si="29"/>
        <v>#N/A</v>
      </c>
      <c r="AB59" s="128" t="e">
        <f t="shared" ca="1" si="29"/>
        <v>#N/A</v>
      </c>
      <c r="AC59" s="128" t="e">
        <f t="shared" ca="1" si="29"/>
        <v>#N/A</v>
      </c>
      <c r="AD59" s="128" t="e">
        <f t="shared" ca="1" si="29"/>
        <v>#N/A</v>
      </c>
      <c r="AE59" s="128" t="e">
        <f t="shared" ca="1" si="29"/>
        <v>#N/A</v>
      </c>
      <c r="AF59" s="128" t="e">
        <f t="shared" ca="1" si="29"/>
        <v>#N/A</v>
      </c>
      <c r="AG59" s="128" t="e">
        <f t="shared" ca="1" si="29"/>
        <v>#N/A</v>
      </c>
      <c r="AH59" s="128" t="e">
        <f t="shared" ca="1" si="29"/>
        <v>#N/A</v>
      </c>
      <c r="AI59" s="128" t="e">
        <f t="shared" ca="1" si="29"/>
        <v>#N/A</v>
      </c>
      <c r="AJ59" s="128" t="e">
        <f t="shared" ca="1" si="29"/>
        <v>#N/A</v>
      </c>
      <c r="AK59" s="128" t="e">
        <f t="shared" ca="1" si="29"/>
        <v>#N/A</v>
      </c>
      <c r="AL59" s="128" t="e">
        <f t="shared" ca="1" si="29"/>
        <v>#N/A</v>
      </c>
      <c r="AM59" s="128" t="e">
        <f t="shared" ca="1" si="29"/>
        <v>#N/A</v>
      </c>
      <c r="AN59" s="128" t="e">
        <f t="shared" ca="1" si="29"/>
        <v>#N/A</v>
      </c>
      <c r="AO59" s="128" t="e">
        <f t="shared" ca="1" si="29"/>
        <v>#N/A</v>
      </c>
      <c r="AP59" s="128" t="e">
        <f t="shared" ca="1" si="29"/>
        <v>#N/A</v>
      </c>
      <c r="AQ59" s="128" t="e">
        <f t="shared" ca="1" si="29"/>
        <v>#N/A</v>
      </c>
      <c r="AR59" s="128" t="e">
        <f t="shared" ca="1" si="29"/>
        <v>#N/A</v>
      </c>
      <c r="AS59" s="128" t="e">
        <f t="shared" ca="1" si="29"/>
        <v>#N/A</v>
      </c>
      <c r="AT59" s="128" t="e">
        <f t="shared" ca="1" si="29"/>
        <v>#N/A</v>
      </c>
      <c r="AU59" s="128" t="e">
        <f t="shared" ca="1" si="29"/>
        <v>#N/A</v>
      </c>
      <c r="AV59" s="128" t="e">
        <f t="shared" ca="1" si="29"/>
        <v>#N/A</v>
      </c>
      <c r="AW59" s="128" t="e">
        <f t="shared" ca="1" si="29"/>
        <v>#N/A</v>
      </c>
      <c r="AX59" s="128" t="e">
        <f t="shared" ca="1" si="29"/>
        <v>#N/A</v>
      </c>
      <c r="AY59" s="128" t="e">
        <f t="shared" ca="1" si="29"/>
        <v>#N/A</v>
      </c>
      <c r="AZ59" s="128" t="e">
        <f t="shared" ca="1" si="29"/>
        <v>#N/A</v>
      </c>
      <c r="BA59" s="128" t="e">
        <f t="shared" ca="1" si="29"/>
        <v>#N/A</v>
      </c>
      <c r="BB59" s="128" t="e">
        <f t="shared" ca="1" si="29"/>
        <v>#N/A</v>
      </c>
      <c r="BC59" s="128" t="e">
        <f t="shared" ca="1" si="29"/>
        <v>#N/A</v>
      </c>
      <c r="BD59" s="128" t="e">
        <f t="shared" ca="1" si="29"/>
        <v>#N/A</v>
      </c>
      <c r="BE59" s="128" t="e">
        <f t="shared" ca="1" si="29"/>
        <v>#N/A</v>
      </c>
      <c r="BF59" s="128" t="e">
        <f t="shared" ca="1" si="29"/>
        <v>#N/A</v>
      </c>
      <c r="BG59" s="128" t="e">
        <f t="shared" ca="1" si="29"/>
        <v>#N/A</v>
      </c>
      <c r="BH59" s="128" t="e">
        <f t="shared" ca="1" si="29"/>
        <v>#N/A</v>
      </c>
      <c r="BI59" s="128" t="e">
        <f t="shared" ca="1" si="29"/>
        <v>#N/A</v>
      </c>
      <c r="BJ59" s="128" t="e">
        <f t="shared" ca="1" si="29"/>
        <v>#N/A</v>
      </c>
      <c r="BK59" s="128" t="e">
        <f t="shared" ca="1" si="29"/>
        <v>#N/A</v>
      </c>
      <c r="BL59" s="128" t="e">
        <f t="shared" ca="1" si="29"/>
        <v>#N/A</v>
      </c>
      <c r="BM59" s="128" t="e">
        <f t="shared" ca="1" si="29"/>
        <v>#N/A</v>
      </c>
      <c r="BN59" s="128" t="e">
        <f t="shared" ca="1" si="29"/>
        <v>#N/A</v>
      </c>
      <c r="BO59" s="128" t="e">
        <f t="shared" ca="1" si="29"/>
        <v>#N/A</v>
      </c>
      <c r="BP59" s="128" t="e">
        <f t="shared" ca="1" si="29"/>
        <v>#N/A</v>
      </c>
      <c r="BQ59" s="128" t="e">
        <f t="shared" ca="1" si="29"/>
        <v>#N/A</v>
      </c>
      <c r="BR59" s="128" t="e">
        <f t="shared" ca="1" si="29"/>
        <v>#N/A</v>
      </c>
      <c r="BS59" s="128" t="e">
        <f t="shared" ca="1" si="29"/>
        <v>#N/A</v>
      </c>
      <c r="BT59" s="128" t="e">
        <f t="shared" ca="1" si="29"/>
        <v>#N/A</v>
      </c>
      <c r="BU59" s="128" t="e">
        <f t="shared" ref="BU59:BV59" ca="1" si="30">BU58 * BU$19</f>
        <v>#N/A</v>
      </c>
      <c r="BV59" s="128" t="e">
        <f t="shared" ca="1" si="30"/>
        <v>#N/A</v>
      </c>
    </row>
    <row r="60" spans="1:74">
      <c r="A60" s="214" t="s">
        <v>4782</v>
      </c>
      <c r="B60" s="29" t="s">
        <v>4609</v>
      </c>
      <c r="H60" s="199" t="e">
        <f ca="1">SUM(I59:BV59)/1000</f>
        <v>#N/A</v>
      </c>
    </row>
    <row r="61" spans="1:74">
      <c r="A61" s="156" t="s">
        <v>4835</v>
      </c>
      <c r="B61" s="70"/>
    </row>
    <row r="62" spans="1:74">
      <c r="A62" s="214" t="s">
        <v>4796</v>
      </c>
      <c r="B62" s="29" t="s">
        <v>2</v>
      </c>
      <c r="H62" s="153"/>
      <c r="I62" s="122" t="e">
        <f t="shared" ref="I62:BT62" ca="1" si="31">I46+I53</f>
        <v>#N/A</v>
      </c>
      <c r="J62" s="122" t="e">
        <f t="shared" ca="1" si="31"/>
        <v>#N/A</v>
      </c>
      <c r="K62" s="122" t="e">
        <f t="shared" ca="1" si="31"/>
        <v>#N/A</v>
      </c>
      <c r="L62" s="122" t="e">
        <f t="shared" ca="1" si="31"/>
        <v>#N/A</v>
      </c>
      <c r="M62" s="122" t="e">
        <f t="shared" ca="1" si="31"/>
        <v>#N/A</v>
      </c>
      <c r="N62" s="122" t="e">
        <f t="shared" ca="1" si="31"/>
        <v>#N/A</v>
      </c>
      <c r="O62" s="122" t="e">
        <f t="shared" ca="1" si="31"/>
        <v>#N/A</v>
      </c>
      <c r="P62" s="122" t="e">
        <f t="shared" ca="1" si="31"/>
        <v>#N/A</v>
      </c>
      <c r="Q62" s="122" t="e">
        <f t="shared" ca="1" si="31"/>
        <v>#N/A</v>
      </c>
      <c r="R62" s="122" t="e">
        <f t="shared" ca="1" si="31"/>
        <v>#N/A</v>
      </c>
      <c r="S62" s="122" t="e">
        <f t="shared" ca="1" si="31"/>
        <v>#N/A</v>
      </c>
      <c r="T62" s="122" t="e">
        <f t="shared" ca="1" si="31"/>
        <v>#N/A</v>
      </c>
      <c r="U62" s="122" t="e">
        <f t="shared" ca="1" si="31"/>
        <v>#N/A</v>
      </c>
      <c r="V62" s="122" t="e">
        <f t="shared" ca="1" si="31"/>
        <v>#N/A</v>
      </c>
      <c r="W62" s="122" t="e">
        <f t="shared" ca="1" si="31"/>
        <v>#N/A</v>
      </c>
      <c r="X62" s="122" t="e">
        <f t="shared" ca="1" si="31"/>
        <v>#N/A</v>
      </c>
      <c r="Y62" s="122" t="e">
        <f t="shared" ca="1" si="31"/>
        <v>#N/A</v>
      </c>
      <c r="Z62" s="122" t="e">
        <f t="shared" ca="1" si="31"/>
        <v>#N/A</v>
      </c>
      <c r="AA62" s="122" t="e">
        <f t="shared" ca="1" si="31"/>
        <v>#N/A</v>
      </c>
      <c r="AB62" s="122" t="e">
        <f t="shared" ca="1" si="31"/>
        <v>#N/A</v>
      </c>
      <c r="AC62" s="122" t="e">
        <f t="shared" ca="1" si="31"/>
        <v>#N/A</v>
      </c>
      <c r="AD62" s="122" t="e">
        <f t="shared" ca="1" si="31"/>
        <v>#N/A</v>
      </c>
      <c r="AE62" s="122" t="e">
        <f t="shared" ca="1" si="31"/>
        <v>#N/A</v>
      </c>
      <c r="AF62" s="122" t="e">
        <f t="shared" ca="1" si="31"/>
        <v>#N/A</v>
      </c>
      <c r="AG62" s="122" t="e">
        <f t="shared" ca="1" si="31"/>
        <v>#N/A</v>
      </c>
      <c r="AH62" s="122" t="e">
        <f t="shared" ca="1" si="31"/>
        <v>#N/A</v>
      </c>
      <c r="AI62" s="122" t="e">
        <f t="shared" ca="1" si="31"/>
        <v>#N/A</v>
      </c>
      <c r="AJ62" s="122" t="e">
        <f t="shared" ca="1" si="31"/>
        <v>#N/A</v>
      </c>
      <c r="AK62" s="122" t="e">
        <f t="shared" ca="1" si="31"/>
        <v>#N/A</v>
      </c>
      <c r="AL62" s="122" t="e">
        <f t="shared" ca="1" si="31"/>
        <v>#N/A</v>
      </c>
      <c r="AM62" s="122" t="e">
        <f t="shared" ca="1" si="31"/>
        <v>#N/A</v>
      </c>
      <c r="AN62" s="122" t="e">
        <f t="shared" ca="1" si="31"/>
        <v>#N/A</v>
      </c>
      <c r="AO62" s="122" t="e">
        <f t="shared" ca="1" si="31"/>
        <v>#N/A</v>
      </c>
      <c r="AP62" s="122" t="e">
        <f t="shared" ca="1" si="31"/>
        <v>#N/A</v>
      </c>
      <c r="AQ62" s="122" t="e">
        <f t="shared" ca="1" si="31"/>
        <v>#N/A</v>
      </c>
      <c r="AR62" s="122" t="e">
        <f t="shared" ca="1" si="31"/>
        <v>#N/A</v>
      </c>
      <c r="AS62" s="122" t="e">
        <f t="shared" ca="1" si="31"/>
        <v>#N/A</v>
      </c>
      <c r="AT62" s="122" t="e">
        <f t="shared" ca="1" si="31"/>
        <v>#N/A</v>
      </c>
      <c r="AU62" s="122" t="e">
        <f t="shared" ca="1" si="31"/>
        <v>#N/A</v>
      </c>
      <c r="AV62" s="122" t="e">
        <f t="shared" ca="1" si="31"/>
        <v>#N/A</v>
      </c>
      <c r="AW62" s="122" t="e">
        <f t="shared" ca="1" si="31"/>
        <v>#N/A</v>
      </c>
      <c r="AX62" s="122" t="e">
        <f t="shared" ca="1" si="31"/>
        <v>#N/A</v>
      </c>
      <c r="AY62" s="122" t="e">
        <f t="shared" ca="1" si="31"/>
        <v>#N/A</v>
      </c>
      <c r="AZ62" s="122" t="e">
        <f t="shared" ca="1" si="31"/>
        <v>#N/A</v>
      </c>
      <c r="BA62" s="122" t="e">
        <f t="shared" ca="1" si="31"/>
        <v>#N/A</v>
      </c>
      <c r="BB62" s="122" t="e">
        <f t="shared" ca="1" si="31"/>
        <v>#N/A</v>
      </c>
      <c r="BC62" s="122" t="e">
        <f t="shared" ca="1" si="31"/>
        <v>#N/A</v>
      </c>
      <c r="BD62" s="122" t="e">
        <f t="shared" ca="1" si="31"/>
        <v>#N/A</v>
      </c>
      <c r="BE62" s="122" t="e">
        <f t="shared" ca="1" si="31"/>
        <v>#N/A</v>
      </c>
      <c r="BF62" s="122" t="e">
        <f t="shared" ca="1" si="31"/>
        <v>#N/A</v>
      </c>
      <c r="BG62" s="122" t="e">
        <f t="shared" ca="1" si="31"/>
        <v>#N/A</v>
      </c>
      <c r="BH62" s="122" t="e">
        <f t="shared" ca="1" si="31"/>
        <v>#N/A</v>
      </c>
      <c r="BI62" s="122" t="e">
        <f t="shared" ca="1" si="31"/>
        <v>#N/A</v>
      </c>
      <c r="BJ62" s="122" t="e">
        <f t="shared" ca="1" si="31"/>
        <v>#N/A</v>
      </c>
      <c r="BK62" s="122" t="e">
        <f t="shared" ca="1" si="31"/>
        <v>#N/A</v>
      </c>
      <c r="BL62" s="122" t="e">
        <f t="shared" ca="1" si="31"/>
        <v>#N/A</v>
      </c>
      <c r="BM62" s="122" t="e">
        <f t="shared" ca="1" si="31"/>
        <v>#N/A</v>
      </c>
      <c r="BN62" s="122" t="e">
        <f t="shared" ca="1" si="31"/>
        <v>#N/A</v>
      </c>
      <c r="BO62" s="122" t="e">
        <f t="shared" ca="1" si="31"/>
        <v>#N/A</v>
      </c>
      <c r="BP62" s="122" t="e">
        <f t="shared" ca="1" si="31"/>
        <v>#N/A</v>
      </c>
      <c r="BQ62" s="122" t="e">
        <f t="shared" ca="1" si="31"/>
        <v>#N/A</v>
      </c>
      <c r="BR62" s="122" t="e">
        <f t="shared" ca="1" si="31"/>
        <v>#N/A</v>
      </c>
      <c r="BS62" s="122" t="e">
        <f t="shared" ca="1" si="31"/>
        <v>#N/A</v>
      </c>
      <c r="BT62" s="122" t="e">
        <f t="shared" ca="1" si="31"/>
        <v>#N/A</v>
      </c>
      <c r="BU62" s="122" t="e">
        <f t="shared" ref="BU62:BV62" ca="1" si="32">BU46+BU53</f>
        <v>#N/A</v>
      </c>
      <c r="BV62" s="122" t="e">
        <f t="shared" ca="1" si="32"/>
        <v>#N/A</v>
      </c>
    </row>
    <row r="63" spans="1:74">
      <c r="A63" s="214" t="s">
        <v>4790</v>
      </c>
      <c r="B63" s="29" t="s">
        <v>4759</v>
      </c>
      <c r="H63" s="153"/>
      <c r="I63" s="129" t="e">
        <f t="shared" ref="I63:BT63" ca="1" si="33">I62 * I$19 * I$47</f>
        <v>#N/A</v>
      </c>
      <c r="J63" s="129" t="e">
        <f t="shared" ca="1" si="33"/>
        <v>#N/A</v>
      </c>
      <c r="K63" s="129" t="e">
        <f t="shared" ca="1" si="33"/>
        <v>#N/A</v>
      </c>
      <c r="L63" s="129" t="e">
        <f t="shared" ca="1" si="33"/>
        <v>#N/A</v>
      </c>
      <c r="M63" s="129" t="e">
        <f t="shared" ca="1" si="33"/>
        <v>#N/A</v>
      </c>
      <c r="N63" s="129" t="e">
        <f t="shared" ca="1" si="33"/>
        <v>#N/A</v>
      </c>
      <c r="O63" s="129" t="e">
        <f t="shared" ca="1" si="33"/>
        <v>#N/A</v>
      </c>
      <c r="P63" s="129" t="e">
        <f t="shared" ca="1" si="33"/>
        <v>#N/A</v>
      </c>
      <c r="Q63" s="129" t="e">
        <f t="shared" ca="1" si="33"/>
        <v>#N/A</v>
      </c>
      <c r="R63" s="129" t="e">
        <f t="shared" ca="1" si="33"/>
        <v>#N/A</v>
      </c>
      <c r="S63" s="129" t="e">
        <f t="shared" ca="1" si="33"/>
        <v>#N/A</v>
      </c>
      <c r="T63" s="129" t="e">
        <f t="shared" ca="1" si="33"/>
        <v>#N/A</v>
      </c>
      <c r="U63" s="129" t="e">
        <f t="shared" ca="1" si="33"/>
        <v>#N/A</v>
      </c>
      <c r="V63" s="129" t="e">
        <f t="shared" ca="1" si="33"/>
        <v>#N/A</v>
      </c>
      <c r="W63" s="129" t="e">
        <f t="shared" ca="1" si="33"/>
        <v>#N/A</v>
      </c>
      <c r="X63" s="129" t="e">
        <f t="shared" ca="1" si="33"/>
        <v>#N/A</v>
      </c>
      <c r="Y63" s="129" t="e">
        <f t="shared" ca="1" si="33"/>
        <v>#N/A</v>
      </c>
      <c r="Z63" s="129" t="e">
        <f t="shared" ca="1" si="33"/>
        <v>#N/A</v>
      </c>
      <c r="AA63" s="129" t="e">
        <f t="shared" ca="1" si="33"/>
        <v>#N/A</v>
      </c>
      <c r="AB63" s="129" t="e">
        <f t="shared" ca="1" si="33"/>
        <v>#N/A</v>
      </c>
      <c r="AC63" s="129" t="e">
        <f t="shared" ca="1" si="33"/>
        <v>#N/A</v>
      </c>
      <c r="AD63" s="129" t="e">
        <f t="shared" ca="1" si="33"/>
        <v>#N/A</v>
      </c>
      <c r="AE63" s="129" t="e">
        <f t="shared" ca="1" si="33"/>
        <v>#N/A</v>
      </c>
      <c r="AF63" s="129" t="e">
        <f t="shared" ca="1" si="33"/>
        <v>#N/A</v>
      </c>
      <c r="AG63" s="129" t="e">
        <f t="shared" ca="1" si="33"/>
        <v>#N/A</v>
      </c>
      <c r="AH63" s="129" t="e">
        <f t="shared" ca="1" si="33"/>
        <v>#N/A</v>
      </c>
      <c r="AI63" s="129" t="e">
        <f t="shared" ca="1" si="33"/>
        <v>#N/A</v>
      </c>
      <c r="AJ63" s="129" t="e">
        <f t="shared" ca="1" si="33"/>
        <v>#N/A</v>
      </c>
      <c r="AK63" s="129" t="e">
        <f t="shared" ca="1" si="33"/>
        <v>#N/A</v>
      </c>
      <c r="AL63" s="129" t="e">
        <f t="shared" ca="1" si="33"/>
        <v>#N/A</v>
      </c>
      <c r="AM63" s="129" t="e">
        <f t="shared" ca="1" si="33"/>
        <v>#N/A</v>
      </c>
      <c r="AN63" s="129" t="e">
        <f t="shared" ca="1" si="33"/>
        <v>#N/A</v>
      </c>
      <c r="AO63" s="129" t="e">
        <f t="shared" ca="1" si="33"/>
        <v>#N/A</v>
      </c>
      <c r="AP63" s="129" t="e">
        <f t="shared" ca="1" si="33"/>
        <v>#N/A</v>
      </c>
      <c r="AQ63" s="129" t="e">
        <f t="shared" ca="1" si="33"/>
        <v>#N/A</v>
      </c>
      <c r="AR63" s="129" t="e">
        <f t="shared" ca="1" si="33"/>
        <v>#N/A</v>
      </c>
      <c r="AS63" s="129" t="e">
        <f t="shared" ca="1" si="33"/>
        <v>#N/A</v>
      </c>
      <c r="AT63" s="129" t="e">
        <f t="shared" ca="1" si="33"/>
        <v>#N/A</v>
      </c>
      <c r="AU63" s="129" t="e">
        <f t="shared" ca="1" si="33"/>
        <v>#N/A</v>
      </c>
      <c r="AV63" s="129" t="e">
        <f t="shared" ca="1" si="33"/>
        <v>#N/A</v>
      </c>
      <c r="AW63" s="129" t="e">
        <f t="shared" ca="1" si="33"/>
        <v>#N/A</v>
      </c>
      <c r="AX63" s="129" t="e">
        <f t="shared" ca="1" si="33"/>
        <v>#N/A</v>
      </c>
      <c r="AY63" s="129" t="e">
        <f t="shared" ca="1" si="33"/>
        <v>#N/A</v>
      </c>
      <c r="AZ63" s="129" t="e">
        <f t="shared" ca="1" si="33"/>
        <v>#N/A</v>
      </c>
      <c r="BA63" s="129" t="e">
        <f t="shared" ca="1" si="33"/>
        <v>#N/A</v>
      </c>
      <c r="BB63" s="129" t="e">
        <f t="shared" ca="1" si="33"/>
        <v>#N/A</v>
      </c>
      <c r="BC63" s="129" t="e">
        <f t="shared" ca="1" si="33"/>
        <v>#N/A</v>
      </c>
      <c r="BD63" s="129" t="e">
        <f t="shared" ca="1" si="33"/>
        <v>#N/A</v>
      </c>
      <c r="BE63" s="129" t="e">
        <f t="shared" ca="1" si="33"/>
        <v>#N/A</v>
      </c>
      <c r="BF63" s="129" t="e">
        <f t="shared" ca="1" si="33"/>
        <v>#N/A</v>
      </c>
      <c r="BG63" s="129" t="e">
        <f t="shared" ca="1" si="33"/>
        <v>#N/A</v>
      </c>
      <c r="BH63" s="129" t="e">
        <f t="shared" ca="1" si="33"/>
        <v>#N/A</v>
      </c>
      <c r="BI63" s="129" t="e">
        <f t="shared" ca="1" si="33"/>
        <v>#N/A</v>
      </c>
      <c r="BJ63" s="129" t="e">
        <f t="shared" ca="1" si="33"/>
        <v>#N/A</v>
      </c>
      <c r="BK63" s="129" t="e">
        <f t="shared" ca="1" si="33"/>
        <v>#N/A</v>
      </c>
      <c r="BL63" s="129" t="e">
        <f t="shared" ca="1" si="33"/>
        <v>#N/A</v>
      </c>
      <c r="BM63" s="129" t="e">
        <f t="shared" ca="1" si="33"/>
        <v>#N/A</v>
      </c>
      <c r="BN63" s="129" t="e">
        <f t="shared" ca="1" si="33"/>
        <v>#N/A</v>
      </c>
      <c r="BO63" s="129" t="e">
        <f t="shared" ca="1" si="33"/>
        <v>#N/A</v>
      </c>
      <c r="BP63" s="129" t="e">
        <f t="shared" ca="1" si="33"/>
        <v>#N/A</v>
      </c>
      <c r="BQ63" s="129" t="e">
        <f t="shared" ca="1" si="33"/>
        <v>#N/A</v>
      </c>
      <c r="BR63" s="129" t="e">
        <f t="shared" ca="1" si="33"/>
        <v>#N/A</v>
      </c>
      <c r="BS63" s="129" t="e">
        <f t="shared" ca="1" si="33"/>
        <v>#N/A</v>
      </c>
      <c r="BT63" s="129" t="e">
        <f t="shared" ca="1" si="33"/>
        <v>#N/A</v>
      </c>
      <c r="BU63" s="129" t="e">
        <f t="shared" ref="BU63:BV63" ca="1" si="34">BU62 * BU$19 * BU$47</f>
        <v>#N/A</v>
      </c>
      <c r="BV63" s="129" t="e">
        <f t="shared" ca="1" si="34"/>
        <v>#N/A</v>
      </c>
    </row>
    <row r="64" spans="1:74">
      <c r="A64" s="214" t="s">
        <v>4758</v>
      </c>
      <c r="B64" s="29" t="s">
        <v>4609</v>
      </c>
      <c r="H64" s="199" t="e">
        <f ca="1">SUM(I63:BV63)/1000</f>
        <v>#N/A</v>
      </c>
    </row>
    <row r="65" spans="1:74">
      <c r="A65" s="214" t="s">
        <v>4818</v>
      </c>
      <c r="B65" s="29" t="s">
        <v>3</v>
      </c>
      <c r="H65" s="153"/>
      <c r="I65" s="125" t="e">
        <f t="shared" ref="I65:BT65" ca="1" si="35">MIN(1, I62/$H$11)</f>
        <v>#N/A</v>
      </c>
      <c r="J65" s="125" t="e">
        <f t="shared" ca="1" si="35"/>
        <v>#N/A</v>
      </c>
      <c r="K65" s="125" t="e">
        <f t="shared" ca="1" si="35"/>
        <v>#N/A</v>
      </c>
      <c r="L65" s="125" t="e">
        <f t="shared" ca="1" si="35"/>
        <v>#N/A</v>
      </c>
      <c r="M65" s="125" t="e">
        <f t="shared" ca="1" si="35"/>
        <v>#N/A</v>
      </c>
      <c r="N65" s="125" t="e">
        <f t="shared" ca="1" si="35"/>
        <v>#N/A</v>
      </c>
      <c r="O65" s="125" t="e">
        <f t="shared" ca="1" si="35"/>
        <v>#N/A</v>
      </c>
      <c r="P65" s="125" t="e">
        <f t="shared" ca="1" si="35"/>
        <v>#N/A</v>
      </c>
      <c r="Q65" s="125" t="e">
        <f t="shared" ca="1" si="35"/>
        <v>#N/A</v>
      </c>
      <c r="R65" s="125" t="e">
        <f t="shared" ca="1" si="35"/>
        <v>#N/A</v>
      </c>
      <c r="S65" s="125" t="e">
        <f t="shared" ca="1" si="35"/>
        <v>#N/A</v>
      </c>
      <c r="T65" s="125" t="e">
        <f t="shared" ca="1" si="35"/>
        <v>#N/A</v>
      </c>
      <c r="U65" s="125" t="e">
        <f t="shared" ca="1" si="35"/>
        <v>#N/A</v>
      </c>
      <c r="V65" s="125" t="e">
        <f t="shared" ca="1" si="35"/>
        <v>#N/A</v>
      </c>
      <c r="W65" s="125" t="e">
        <f t="shared" ca="1" si="35"/>
        <v>#N/A</v>
      </c>
      <c r="X65" s="125" t="e">
        <f t="shared" ca="1" si="35"/>
        <v>#N/A</v>
      </c>
      <c r="Y65" s="125" t="e">
        <f t="shared" ca="1" si="35"/>
        <v>#N/A</v>
      </c>
      <c r="Z65" s="125" t="e">
        <f t="shared" ca="1" si="35"/>
        <v>#N/A</v>
      </c>
      <c r="AA65" s="125" t="e">
        <f t="shared" ca="1" si="35"/>
        <v>#N/A</v>
      </c>
      <c r="AB65" s="125" t="e">
        <f t="shared" ca="1" si="35"/>
        <v>#N/A</v>
      </c>
      <c r="AC65" s="125" t="e">
        <f t="shared" ca="1" si="35"/>
        <v>#N/A</v>
      </c>
      <c r="AD65" s="125" t="e">
        <f t="shared" ca="1" si="35"/>
        <v>#N/A</v>
      </c>
      <c r="AE65" s="125" t="e">
        <f t="shared" ca="1" si="35"/>
        <v>#N/A</v>
      </c>
      <c r="AF65" s="125" t="e">
        <f t="shared" ca="1" si="35"/>
        <v>#N/A</v>
      </c>
      <c r="AG65" s="125" t="e">
        <f t="shared" ca="1" si="35"/>
        <v>#N/A</v>
      </c>
      <c r="AH65" s="125" t="e">
        <f t="shared" ca="1" si="35"/>
        <v>#N/A</v>
      </c>
      <c r="AI65" s="125" t="e">
        <f t="shared" ca="1" si="35"/>
        <v>#N/A</v>
      </c>
      <c r="AJ65" s="125" t="e">
        <f t="shared" ca="1" si="35"/>
        <v>#N/A</v>
      </c>
      <c r="AK65" s="125" t="e">
        <f t="shared" ca="1" si="35"/>
        <v>#N/A</v>
      </c>
      <c r="AL65" s="125" t="e">
        <f t="shared" ca="1" si="35"/>
        <v>#N/A</v>
      </c>
      <c r="AM65" s="125" t="e">
        <f t="shared" ca="1" si="35"/>
        <v>#N/A</v>
      </c>
      <c r="AN65" s="125" t="e">
        <f t="shared" ca="1" si="35"/>
        <v>#N/A</v>
      </c>
      <c r="AO65" s="125" t="e">
        <f t="shared" ca="1" si="35"/>
        <v>#N/A</v>
      </c>
      <c r="AP65" s="125" t="e">
        <f t="shared" ca="1" si="35"/>
        <v>#N/A</v>
      </c>
      <c r="AQ65" s="125" t="e">
        <f t="shared" ca="1" si="35"/>
        <v>#N/A</v>
      </c>
      <c r="AR65" s="125" t="e">
        <f t="shared" ca="1" si="35"/>
        <v>#N/A</v>
      </c>
      <c r="AS65" s="125" t="e">
        <f t="shared" ca="1" si="35"/>
        <v>#N/A</v>
      </c>
      <c r="AT65" s="125" t="e">
        <f t="shared" ca="1" si="35"/>
        <v>#N/A</v>
      </c>
      <c r="AU65" s="125" t="e">
        <f t="shared" ca="1" si="35"/>
        <v>#N/A</v>
      </c>
      <c r="AV65" s="125" t="e">
        <f t="shared" ca="1" si="35"/>
        <v>#N/A</v>
      </c>
      <c r="AW65" s="125" t="e">
        <f t="shared" ca="1" si="35"/>
        <v>#N/A</v>
      </c>
      <c r="AX65" s="125" t="e">
        <f t="shared" ca="1" si="35"/>
        <v>#N/A</v>
      </c>
      <c r="AY65" s="125" t="e">
        <f t="shared" ca="1" si="35"/>
        <v>#N/A</v>
      </c>
      <c r="AZ65" s="125" t="e">
        <f t="shared" ca="1" si="35"/>
        <v>#N/A</v>
      </c>
      <c r="BA65" s="125" t="e">
        <f t="shared" ca="1" si="35"/>
        <v>#N/A</v>
      </c>
      <c r="BB65" s="125" t="e">
        <f t="shared" ca="1" si="35"/>
        <v>#N/A</v>
      </c>
      <c r="BC65" s="125" t="e">
        <f t="shared" ca="1" si="35"/>
        <v>#N/A</v>
      </c>
      <c r="BD65" s="125" t="e">
        <f t="shared" ca="1" si="35"/>
        <v>#N/A</v>
      </c>
      <c r="BE65" s="125" t="e">
        <f t="shared" ca="1" si="35"/>
        <v>#N/A</v>
      </c>
      <c r="BF65" s="125" t="e">
        <f t="shared" ca="1" si="35"/>
        <v>#N/A</v>
      </c>
      <c r="BG65" s="125" t="e">
        <f t="shared" ca="1" si="35"/>
        <v>#N/A</v>
      </c>
      <c r="BH65" s="125" t="e">
        <f t="shared" ca="1" si="35"/>
        <v>#N/A</v>
      </c>
      <c r="BI65" s="125" t="e">
        <f t="shared" ca="1" si="35"/>
        <v>#N/A</v>
      </c>
      <c r="BJ65" s="125" t="e">
        <f t="shared" ca="1" si="35"/>
        <v>#N/A</v>
      </c>
      <c r="BK65" s="125" t="e">
        <f t="shared" ca="1" si="35"/>
        <v>#N/A</v>
      </c>
      <c r="BL65" s="125" t="e">
        <f t="shared" ca="1" si="35"/>
        <v>#N/A</v>
      </c>
      <c r="BM65" s="125" t="e">
        <f t="shared" ca="1" si="35"/>
        <v>#N/A</v>
      </c>
      <c r="BN65" s="125" t="e">
        <f t="shared" ca="1" si="35"/>
        <v>#N/A</v>
      </c>
      <c r="BO65" s="125" t="e">
        <f t="shared" ca="1" si="35"/>
        <v>#N/A</v>
      </c>
      <c r="BP65" s="125" t="e">
        <f t="shared" ca="1" si="35"/>
        <v>#N/A</v>
      </c>
      <c r="BQ65" s="125" t="e">
        <f t="shared" ca="1" si="35"/>
        <v>#N/A</v>
      </c>
      <c r="BR65" s="125" t="e">
        <f t="shared" ca="1" si="35"/>
        <v>#N/A</v>
      </c>
      <c r="BS65" s="125" t="e">
        <f t="shared" ca="1" si="35"/>
        <v>#N/A</v>
      </c>
      <c r="BT65" s="125" t="e">
        <f t="shared" ca="1" si="35"/>
        <v>#N/A</v>
      </c>
      <c r="BU65" s="125" t="e">
        <f t="shared" ref="BU65:BV65" ca="1" si="36">MIN(1, BU62/$H$11)</f>
        <v>#N/A</v>
      </c>
      <c r="BV65" s="125" t="e">
        <f t="shared" ca="1" si="36"/>
        <v>#N/A</v>
      </c>
    </row>
    <row r="67" spans="1:74">
      <c r="A67" s="214"/>
      <c r="D67" s="145"/>
      <c r="H67" s="143"/>
    </row>
    <row r="68" spans="1:74">
      <c r="A68" s="156" t="s">
        <v>4754</v>
      </c>
      <c r="D68" s="145"/>
      <c r="H68" s="143"/>
    </row>
    <row r="69" spans="1:74">
      <c r="A69" s="214" t="s">
        <v>4815</v>
      </c>
      <c r="B69" s="29" t="s">
        <v>3</v>
      </c>
      <c r="D69" s="145"/>
      <c r="G69" s="219" t="s">
        <v>4859</v>
      </c>
      <c r="H69" s="162" t="e" cm="1">
        <f t="array" aca="1" ref="H69" ca="1">INDIRECT("'"&amp;$B$1&amp;"'!"&amp;$G69)</f>
        <v>#N/A</v>
      </c>
    </row>
    <row r="70" spans="1:74">
      <c r="A70" s="214" t="s">
        <v>3</v>
      </c>
      <c r="D70" s="145"/>
      <c r="H70" s="153"/>
    </row>
    <row r="71" spans="1:74">
      <c r="A71" s="214" t="s">
        <v>3</v>
      </c>
      <c r="D71" s="145"/>
      <c r="H71" s="153"/>
    </row>
    <row r="72" spans="1:74">
      <c r="D72" s="145"/>
      <c r="H72" s="143"/>
    </row>
    <row r="73" spans="1:74">
      <c r="A73" s="156" t="s">
        <v>4752</v>
      </c>
      <c r="D73" s="145"/>
      <c r="H73" s="143"/>
    </row>
    <row r="74" spans="1:74">
      <c r="A74" s="214" t="s">
        <v>4814</v>
      </c>
      <c r="D74" s="145"/>
      <c r="G74" s="219" t="s">
        <v>4932</v>
      </c>
      <c r="H74" s="159" t="e" cm="1">
        <f t="array" aca="1" ref="H74" ca="1">INDIRECT("'"&amp;$B$1&amp;"'!"&amp;$G74)</f>
        <v>#N/A</v>
      </c>
    </row>
    <row r="75" spans="1:74">
      <c r="A75" s="214" t="s">
        <v>3</v>
      </c>
      <c r="D75" s="145"/>
      <c r="H75" s="153"/>
    </row>
    <row r="76" spans="1:74">
      <c r="A76" s="214" t="s">
        <v>3</v>
      </c>
      <c r="D76" s="145"/>
      <c r="H76" s="153"/>
    </row>
    <row r="77" spans="1:74">
      <c r="A77" s="214"/>
      <c r="D77" s="145"/>
      <c r="H77" s="143"/>
    </row>
    <row r="78" spans="1:74">
      <c r="A78" s="156" t="s">
        <v>4751</v>
      </c>
      <c r="C78" s="146" t="e">
        <f ca="1">MATCH($H$3&amp;$H$5, $F$79:$F$84, 0)</f>
        <v>#N/A</v>
      </c>
      <c r="E78" s="137" t="s">
        <v>4812</v>
      </c>
      <c r="H78" s="146"/>
    </row>
    <row r="79" spans="1:74">
      <c r="A79" s="214" t="s">
        <v>4980</v>
      </c>
      <c r="B79" s="29" t="s">
        <v>4584</v>
      </c>
      <c r="C79" s="51" t="s">
        <v>4810</v>
      </c>
      <c r="D79" s="134" t="s">
        <v>4539</v>
      </c>
      <c r="E79" s="135">
        <v>0.05</v>
      </c>
      <c r="F79" s="147" t="str">
        <f t="shared" ref="F79:F84" si="37">C79&amp;D79</f>
        <v>&lt; 1995A</v>
      </c>
      <c r="G79" s="219" t="s">
        <v>4860</v>
      </c>
      <c r="H79" s="159" t="str" cm="1">
        <f t="array" aca="1" ref="H79" ca="1">INDIRECT("'"&amp;$B$1&amp;"'!"&amp;$G79)</f>
        <v/>
      </c>
      <c r="I79" s="54" t="s">
        <v>4969</v>
      </c>
      <c r="U79" s="54" t="s">
        <v>4970</v>
      </c>
    </row>
    <row r="80" spans="1:74">
      <c r="A80" s="214" t="s">
        <v>4981</v>
      </c>
      <c r="B80" s="29" t="s">
        <v>4584</v>
      </c>
      <c r="C80" s="51" t="s">
        <v>4846</v>
      </c>
      <c r="D80" s="134" t="s">
        <v>4539</v>
      </c>
      <c r="E80" s="135">
        <v>3.5000000000000003E-2</v>
      </c>
      <c r="F80" s="147" t="str">
        <f t="shared" si="37"/>
        <v>1995 - 2005A</v>
      </c>
      <c r="G80" s="219"/>
      <c r="H80" s="217">
        <f ca="1">IF($H$5="A", 4, 4)</f>
        <v>4</v>
      </c>
      <c r="I80" s="54"/>
      <c r="U80" s="54"/>
    </row>
    <row r="81" spans="1:74">
      <c r="A81" s="214" t="s">
        <v>4840</v>
      </c>
      <c r="B81" s="29" t="s">
        <v>4841</v>
      </c>
      <c r="C81" s="51" t="s">
        <v>4811</v>
      </c>
      <c r="D81" s="134" t="s">
        <v>4539</v>
      </c>
      <c r="E81" s="135">
        <v>0.02</v>
      </c>
      <c r="F81" s="147" t="str">
        <f t="shared" si="37"/>
        <v>&gt; 2005A</v>
      </c>
      <c r="H81" s="208"/>
    </row>
    <row r="82" spans="1:74">
      <c r="A82" s="214" t="s">
        <v>4804</v>
      </c>
      <c r="B82" s="29" t="s">
        <v>4584</v>
      </c>
      <c r="C82" s="51" t="s">
        <v>4810</v>
      </c>
      <c r="D82" s="134" t="s">
        <v>6</v>
      </c>
      <c r="E82" s="138">
        <v>0</v>
      </c>
      <c r="F82" s="147" t="str">
        <f t="shared" si="37"/>
        <v>&lt; 1995W</v>
      </c>
      <c r="H82" s="208"/>
      <c r="I82" s="205" t="e">
        <f ca="1">$I$29 - $H$79</f>
        <v>#VALUE!</v>
      </c>
      <c r="J82" s="122" t="e">
        <f t="shared" ref="J82:BU82" ca="1" si="38">$I$29-$H$79</f>
        <v>#VALUE!</v>
      </c>
      <c r="K82" s="122" t="e">
        <f t="shared" ca="1" si="38"/>
        <v>#VALUE!</v>
      </c>
      <c r="L82" s="122" t="e">
        <f t="shared" ca="1" si="38"/>
        <v>#VALUE!</v>
      </c>
      <c r="M82" s="122" t="e">
        <f t="shared" ca="1" si="38"/>
        <v>#VALUE!</v>
      </c>
      <c r="N82" s="122" t="e">
        <f t="shared" ca="1" si="38"/>
        <v>#VALUE!</v>
      </c>
      <c r="O82" s="122" t="e">
        <f t="shared" ca="1" si="38"/>
        <v>#VALUE!</v>
      </c>
      <c r="P82" s="122" t="e">
        <f t="shared" ca="1" si="38"/>
        <v>#VALUE!</v>
      </c>
      <c r="Q82" s="122" t="e">
        <f t="shared" ca="1" si="38"/>
        <v>#VALUE!</v>
      </c>
      <c r="R82" s="122" t="e">
        <f t="shared" ca="1" si="38"/>
        <v>#VALUE!</v>
      </c>
      <c r="S82" s="122" t="e">
        <f t="shared" ca="1" si="38"/>
        <v>#VALUE!</v>
      </c>
      <c r="T82" s="122" t="e">
        <f t="shared" ca="1" si="38"/>
        <v>#VALUE!</v>
      </c>
      <c r="U82" s="122" t="e">
        <f t="shared" ca="1" si="38"/>
        <v>#VALUE!</v>
      </c>
      <c r="V82" s="122" t="e">
        <f t="shared" ca="1" si="38"/>
        <v>#VALUE!</v>
      </c>
      <c r="W82" s="122" t="e">
        <f t="shared" ca="1" si="38"/>
        <v>#VALUE!</v>
      </c>
      <c r="X82" s="122" t="e">
        <f t="shared" ca="1" si="38"/>
        <v>#VALUE!</v>
      </c>
      <c r="Y82" s="122" t="e">
        <f t="shared" ca="1" si="38"/>
        <v>#VALUE!</v>
      </c>
      <c r="Z82" s="122" t="e">
        <f t="shared" ca="1" si="38"/>
        <v>#VALUE!</v>
      </c>
      <c r="AA82" s="122" t="e">
        <f t="shared" ca="1" si="38"/>
        <v>#VALUE!</v>
      </c>
      <c r="AB82" s="122" t="e">
        <f t="shared" ca="1" si="38"/>
        <v>#VALUE!</v>
      </c>
      <c r="AC82" s="122" t="e">
        <f t="shared" ca="1" si="38"/>
        <v>#VALUE!</v>
      </c>
      <c r="AD82" s="122" t="e">
        <f t="shared" ca="1" si="38"/>
        <v>#VALUE!</v>
      </c>
      <c r="AE82" s="122" t="e">
        <f t="shared" ca="1" si="38"/>
        <v>#VALUE!</v>
      </c>
      <c r="AF82" s="122" t="e">
        <f t="shared" ca="1" si="38"/>
        <v>#VALUE!</v>
      </c>
      <c r="AG82" s="122" t="e">
        <f t="shared" ca="1" si="38"/>
        <v>#VALUE!</v>
      </c>
      <c r="AH82" s="122" t="e">
        <f t="shared" ca="1" si="38"/>
        <v>#VALUE!</v>
      </c>
      <c r="AI82" s="122" t="e">
        <f t="shared" ca="1" si="38"/>
        <v>#VALUE!</v>
      </c>
      <c r="AJ82" s="122" t="e">
        <f t="shared" ca="1" si="38"/>
        <v>#VALUE!</v>
      </c>
      <c r="AK82" s="122" t="e">
        <f t="shared" ca="1" si="38"/>
        <v>#VALUE!</v>
      </c>
      <c r="AL82" s="122" t="e">
        <f t="shared" ca="1" si="38"/>
        <v>#VALUE!</v>
      </c>
      <c r="AM82" s="122" t="e">
        <f t="shared" ca="1" si="38"/>
        <v>#VALUE!</v>
      </c>
      <c r="AN82" s="122" t="e">
        <f t="shared" ca="1" si="38"/>
        <v>#VALUE!</v>
      </c>
      <c r="AO82" s="122" t="e">
        <f t="shared" ca="1" si="38"/>
        <v>#VALUE!</v>
      </c>
      <c r="AP82" s="122" t="e">
        <f t="shared" ca="1" si="38"/>
        <v>#VALUE!</v>
      </c>
      <c r="AQ82" s="122" t="e">
        <f t="shared" ca="1" si="38"/>
        <v>#VALUE!</v>
      </c>
      <c r="AR82" s="122" t="e">
        <f t="shared" ca="1" si="38"/>
        <v>#VALUE!</v>
      </c>
      <c r="AS82" s="122" t="e">
        <f t="shared" ca="1" si="38"/>
        <v>#VALUE!</v>
      </c>
      <c r="AT82" s="122" t="e">
        <f t="shared" ca="1" si="38"/>
        <v>#VALUE!</v>
      </c>
      <c r="AU82" s="122" t="e">
        <f t="shared" ca="1" si="38"/>
        <v>#VALUE!</v>
      </c>
      <c r="AV82" s="122" t="e">
        <f t="shared" ca="1" si="38"/>
        <v>#VALUE!</v>
      </c>
      <c r="AW82" s="122" t="e">
        <f t="shared" ca="1" si="38"/>
        <v>#VALUE!</v>
      </c>
      <c r="AX82" s="122" t="e">
        <f t="shared" ca="1" si="38"/>
        <v>#VALUE!</v>
      </c>
      <c r="AY82" s="122" t="e">
        <f t="shared" ca="1" si="38"/>
        <v>#VALUE!</v>
      </c>
      <c r="AZ82" s="122" t="e">
        <f t="shared" ca="1" si="38"/>
        <v>#VALUE!</v>
      </c>
      <c r="BA82" s="122" t="e">
        <f t="shared" ca="1" si="38"/>
        <v>#VALUE!</v>
      </c>
      <c r="BB82" s="122" t="e">
        <f t="shared" ca="1" si="38"/>
        <v>#VALUE!</v>
      </c>
      <c r="BC82" s="122" t="e">
        <f t="shared" ca="1" si="38"/>
        <v>#VALUE!</v>
      </c>
      <c r="BD82" s="122" t="e">
        <f t="shared" ca="1" si="38"/>
        <v>#VALUE!</v>
      </c>
      <c r="BE82" s="122" t="e">
        <f t="shared" ca="1" si="38"/>
        <v>#VALUE!</v>
      </c>
      <c r="BF82" s="122" t="e">
        <f t="shared" ca="1" si="38"/>
        <v>#VALUE!</v>
      </c>
      <c r="BG82" s="122" t="e">
        <f t="shared" ca="1" si="38"/>
        <v>#VALUE!</v>
      </c>
      <c r="BH82" s="122" t="e">
        <f t="shared" ca="1" si="38"/>
        <v>#VALUE!</v>
      </c>
      <c r="BI82" s="122" t="e">
        <f t="shared" ca="1" si="38"/>
        <v>#VALUE!</v>
      </c>
      <c r="BJ82" s="122" t="e">
        <f t="shared" ca="1" si="38"/>
        <v>#VALUE!</v>
      </c>
      <c r="BK82" s="122" t="e">
        <f t="shared" ca="1" si="38"/>
        <v>#VALUE!</v>
      </c>
      <c r="BL82" s="122" t="e">
        <f t="shared" ca="1" si="38"/>
        <v>#VALUE!</v>
      </c>
      <c r="BM82" s="122" t="e">
        <f t="shared" ca="1" si="38"/>
        <v>#VALUE!</v>
      </c>
      <c r="BN82" s="122" t="e">
        <f t="shared" ca="1" si="38"/>
        <v>#VALUE!</v>
      </c>
      <c r="BO82" s="122" t="e">
        <f t="shared" ca="1" si="38"/>
        <v>#VALUE!</v>
      </c>
      <c r="BP82" s="122" t="e">
        <f t="shared" ca="1" si="38"/>
        <v>#VALUE!</v>
      </c>
      <c r="BQ82" s="122" t="e">
        <f t="shared" ca="1" si="38"/>
        <v>#VALUE!</v>
      </c>
      <c r="BR82" s="122" t="e">
        <f t="shared" ca="1" si="38"/>
        <v>#VALUE!</v>
      </c>
      <c r="BS82" s="122" t="e">
        <f t="shared" ca="1" si="38"/>
        <v>#VALUE!</v>
      </c>
      <c r="BT82" s="122" t="e">
        <f t="shared" ca="1" si="38"/>
        <v>#VALUE!</v>
      </c>
      <c r="BU82" s="122" t="e">
        <f t="shared" ca="1" si="38"/>
        <v>#VALUE!</v>
      </c>
      <c r="BV82" s="122" t="e">
        <f t="shared" ref="BV82" ca="1" si="39">$I$29-$H$79</f>
        <v>#VALUE!</v>
      </c>
    </row>
    <row r="83" spans="1:74">
      <c r="A83" s="214" t="s">
        <v>4999</v>
      </c>
      <c r="B83" s="29" t="s">
        <v>4584</v>
      </c>
      <c r="C83" s="51" t="s">
        <v>4846</v>
      </c>
      <c r="D83" s="134" t="s">
        <v>6</v>
      </c>
      <c r="E83" s="138">
        <v>0</v>
      </c>
      <c r="F83" s="147" t="str">
        <f t="shared" si="37"/>
        <v>1995 - 2005W</v>
      </c>
      <c r="H83" s="208"/>
      <c r="I83" s="205" t="e">
        <f ca="1">I$82+$H$79</f>
        <v>#VALUE!</v>
      </c>
      <c r="J83" s="205" t="e">
        <f t="shared" ref="J83:BU83" ca="1" si="40">J$82+$H$79</f>
        <v>#VALUE!</v>
      </c>
      <c r="K83" s="205" t="e">
        <f t="shared" ca="1" si="40"/>
        <v>#VALUE!</v>
      </c>
      <c r="L83" s="205" t="e">
        <f t="shared" ca="1" si="40"/>
        <v>#VALUE!</v>
      </c>
      <c r="M83" s="205" t="e">
        <f t="shared" ca="1" si="40"/>
        <v>#VALUE!</v>
      </c>
      <c r="N83" s="205" t="e">
        <f t="shared" ca="1" si="40"/>
        <v>#VALUE!</v>
      </c>
      <c r="O83" s="205" t="e">
        <f t="shared" ca="1" si="40"/>
        <v>#VALUE!</v>
      </c>
      <c r="P83" s="205" t="e">
        <f t="shared" ca="1" si="40"/>
        <v>#VALUE!</v>
      </c>
      <c r="Q83" s="205" t="e">
        <f t="shared" ca="1" si="40"/>
        <v>#VALUE!</v>
      </c>
      <c r="R83" s="205" t="e">
        <f t="shared" ca="1" si="40"/>
        <v>#VALUE!</v>
      </c>
      <c r="S83" s="205" t="e">
        <f t="shared" ca="1" si="40"/>
        <v>#VALUE!</v>
      </c>
      <c r="T83" s="205" t="e">
        <f t="shared" ca="1" si="40"/>
        <v>#VALUE!</v>
      </c>
      <c r="U83" s="205" t="e">
        <f t="shared" ca="1" si="40"/>
        <v>#VALUE!</v>
      </c>
      <c r="V83" s="205" t="e">
        <f t="shared" ca="1" si="40"/>
        <v>#VALUE!</v>
      </c>
      <c r="W83" s="205" t="e">
        <f t="shared" ca="1" si="40"/>
        <v>#VALUE!</v>
      </c>
      <c r="X83" s="205" t="e">
        <f t="shared" ca="1" si="40"/>
        <v>#VALUE!</v>
      </c>
      <c r="Y83" s="205" t="e">
        <f t="shared" ca="1" si="40"/>
        <v>#VALUE!</v>
      </c>
      <c r="Z83" s="205" t="e">
        <f t="shared" ca="1" si="40"/>
        <v>#VALUE!</v>
      </c>
      <c r="AA83" s="205" t="e">
        <f t="shared" ca="1" si="40"/>
        <v>#VALUE!</v>
      </c>
      <c r="AB83" s="205" t="e">
        <f t="shared" ca="1" si="40"/>
        <v>#VALUE!</v>
      </c>
      <c r="AC83" s="205" t="e">
        <f t="shared" ca="1" si="40"/>
        <v>#VALUE!</v>
      </c>
      <c r="AD83" s="205" t="e">
        <f t="shared" ca="1" si="40"/>
        <v>#VALUE!</v>
      </c>
      <c r="AE83" s="205" t="e">
        <f t="shared" ca="1" si="40"/>
        <v>#VALUE!</v>
      </c>
      <c r="AF83" s="205" t="e">
        <f t="shared" ca="1" si="40"/>
        <v>#VALUE!</v>
      </c>
      <c r="AG83" s="205" t="e">
        <f t="shared" ca="1" si="40"/>
        <v>#VALUE!</v>
      </c>
      <c r="AH83" s="205" t="e">
        <f t="shared" ca="1" si="40"/>
        <v>#VALUE!</v>
      </c>
      <c r="AI83" s="205" t="e">
        <f t="shared" ca="1" si="40"/>
        <v>#VALUE!</v>
      </c>
      <c r="AJ83" s="205" t="e">
        <f t="shared" ca="1" si="40"/>
        <v>#VALUE!</v>
      </c>
      <c r="AK83" s="205" t="e">
        <f t="shared" ca="1" si="40"/>
        <v>#VALUE!</v>
      </c>
      <c r="AL83" s="205" t="e">
        <f t="shared" ca="1" si="40"/>
        <v>#VALUE!</v>
      </c>
      <c r="AM83" s="205" t="e">
        <f t="shared" ca="1" si="40"/>
        <v>#VALUE!</v>
      </c>
      <c r="AN83" s="205" t="e">
        <f t="shared" ca="1" si="40"/>
        <v>#VALUE!</v>
      </c>
      <c r="AO83" s="205" t="e">
        <f t="shared" ca="1" si="40"/>
        <v>#VALUE!</v>
      </c>
      <c r="AP83" s="205" t="e">
        <f t="shared" ca="1" si="40"/>
        <v>#VALUE!</v>
      </c>
      <c r="AQ83" s="205" t="e">
        <f t="shared" ca="1" si="40"/>
        <v>#VALUE!</v>
      </c>
      <c r="AR83" s="205" t="e">
        <f t="shared" ca="1" si="40"/>
        <v>#VALUE!</v>
      </c>
      <c r="AS83" s="205" t="e">
        <f t="shared" ca="1" si="40"/>
        <v>#VALUE!</v>
      </c>
      <c r="AT83" s="205" t="e">
        <f t="shared" ca="1" si="40"/>
        <v>#VALUE!</v>
      </c>
      <c r="AU83" s="205" t="e">
        <f t="shared" ca="1" si="40"/>
        <v>#VALUE!</v>
      </c>
      <c r="AV83" s="205" t="e">
        <f t="shared" ca="1" si="40"/>
        <v>#VALUE!</v>
      </c>
      <c r="AW83" s="205" t="e">
        <f t="shared" ca="1" si="40"/>
        <v>#VALUE!</v>
      </c>
      <c r="AX83" s="205" t="e">
        <f t="shared" ca="1" si="40"/>
        <v>#VALUE!</v>
      </c>
      <c r="AY83" s="205" t="e">
        <f t="shared" ca="1" si="40"/>
        <v>#VALUE!</v>
      </c>
      <c r="AZ83" s="205" t="e">
        <f t="shared" ca="1" si="40"/>
        <v>#VALUE!</v>
      </c>
      <c r="BA83" s="205" t="e">
        <f t="shared" ca="1" si="40"/>
        <v>#VALUE!</v>
      </c>
      <c r="BB83" s="205" t="e">
        <f t="shared" ca="1" si="40"/>
        <v>#VALUE!</v>
      </c>
      <c r="BC83" s="205" t="e">
        <f t="shared" ca="1" si="40"/>
        <v>#VALUE!</v>
      </c>
      <c r="BD83" s="205" t="e">
        <f t="shared" ca="1" si="40"/>
        <v>#VALUE!</v>
      </c>
      <c r="BE83" s="205" t="e">
        <f t="shared" ca="1" si="40"/>
        <v>#VALUE!</v>
      </c>
      <c r="BF83" s="205" t="e">
        <f t="shared" ca="1" si="40"/>
        <v>#VALUE!</v>
      </c>
      <c r="BG83" s="205" t="e">
        <f t="shared" ca="1" si="40"/>
        <v>#VALUE!</v>
      </c>
      <c r="BH83" s="205" t="e">
        <f t="shared" ca="1" si="40"/>
        <v>#VALUE!</v>
      </c>
      <c r="BI83" s="205" t="e">
        <f t="shared" ca="1" si="40"/>
        <v>#VALUE!</v>
      </c>
      <c r="BJ83" s="205" t="e">
        <f t="shared" ca="1" si="40"/>
        <v>#VALUE!</v>
      </c>
      <c r="BK83" s="205" t="e">
        <f t="shared" ca="1" si="40"/>
        <v>#VALUE!</v>
      </c>
      <c r="BL83" s="205" t="e">
        <f t="shared" ca="1" si="40"/>
        <v>#VALUE!</v>
      </c>
      <c r="BM83" s="205" t="e">
        <f t="shared" ca="1" si="40"/>
        <v>#VALUE!</v>
      </c>
      <c r="BN83" s="205" t="e">
        <f t="shared" ca="1" si="40"/>
        <v>#VALUE!</v>
      </c>
      <c r="BO83" s="205" t="e">
        <f t="shared" ca="1" si="40"/>
        <v>#VALUE!</v>
      </c>
      <c r="BP83" s="205" t="e">
        <f t="shared" ca="1" si="40"/>
        <v>#VALUE!</v>
      </c>
      <c r="BQ83" s="205" t="e">
        <f t="shared" ca="1" si="40"/>
        <v>#VALUE!</v>
      </c>
      <c r="BR83" s="205" t="e">
        <f t="shared" ca="1" si="40"/>
        <v>#VALUE!</v>
      </c>
      <c r="BS83" s="205" t="e">
        <f t="shared" ca="1" si="40"/>
        <v>#VALUE!</v>
      </c>
      <c r="BT83" s="205" t="e">
        <f t="shared" ca="1" si="40"/>
        <v>#VALUE!</v>
      </c>
      <c r="BU83" s="205" t="e">
        <f t="shared" ca="1" si="40"/>
        <v>#VALUE!</v>
      </c>
      <c r="BV83" s="205" t="e">
        <f t="shared" ref="BV83" ca="1" si="41">BV$82+$H$79</f>
        <v>#VALUE!</v>
      </c>
    </row>
    <row r="84" spans="1:74">
      <c r="A84" s="214" t="s">
        <v>5000</v>
      </c>
      <c r="B84" s="29" t="s">
        <v>4584</v>
      </c>
      <c r="C84" s="51" t="s">
        <v>4811</v>
      </c>
      <c r="D84" s="134" t="s">
        <v>6</v>
      </c>
      <c r="E84" s="138">
        <v>0</v>
      </c>
      <c r="F84" s="147" t="str">
        <f t="shared" si="37"/>
        <v>&gt; 2005W</v>
      </c>
      <c r="H84" s="208"/>
      <c r="I84" s="205" t="e">
        <f ca="1">I83+$H$80</f>
        <v>#VALUE!</v>
      </c>
      <c r="J84" s="205" t="e">
        <f t="shared" ref="J84:BU84" ca="1" si="42">J83+$H$80</f>
        <v>#VALUE!</v>
      </c>
      <c r="K84" s="205" t="e">
        <f t="shared" ca="1" si="42"/>
        <v>#VALUE!</v>
      </c>
      <c r="L84" s="205" t="e">
        <f t="shared" ca="1" si="42"/>
        <v>#VALUE!</v>
      </c>
      <c r="M84" s="205" t="e">
        <f t="shared" ca="1" si="42"/>
        <v>#VALUE!</v>
      </c>
      <c r="N84" s="205" t="e">
        <f t="shared" ca="1" si="42"/>
        <v>#VALUE!</v>
      </c>
      <c r="O84" s="205" t="e">
        <f t="shared" ca="1" si="42"/>
        <v>#VALUE!</v>
      </c>
      <c r="P84" s="205" t="e">
        <f t="shared" ca="1" si="42"/>
        <v>#VALUE!</v>
      </c>
      <c r="Q84" s="205" t="e">
        <f t="shared" ca="1" si="42"/>
        <v>#VALUE!</v>
      </c>
      <c r="R84" s="205" t="e">
        <f t="shared" ca="1" si="42"/>
        <v>#VALUE!</v>
      </c>
      <c r="S84" s="205" t="e">
        <f t="shared" ca="1" si="42"/>
        <v>#VALUE!</v>
      </c>
      <c r="T84" s="205" t="e">
        <f t="shared" ca="1" si="42"/>
        <v>#VALUE!</v>
      </c>
      <c r="U84" s="205" t="e">
        <f t="shared" ca="1" si="42"/>
        <v>#VALUE!</v>
      </c>
      <c r="V84" s="205" t="e">
        <f t="shared" ca="1" si="42"/>
        <v>#VALUE!</v>
      </c>
      <c r="W84" s="205" t="e">
        <f t="shared" ca="1" si="42"/>
        <v>#VALUE!</v>
      </c>
      <c r="X84" s="205" t="e">
        <f t="shared" ca="1" si="42"/>
        <v>#VALUE!</v>
      </c>
      <c r="Y84" s="205" t="e">
        <f t="shared" ca="1" si="42"/>
        <v>#VALUE!</v>
      </c>
      <c r="Z84" s="205" t="e">
        <f t="shared" ca="1" si="42"/>
        <v>#VALUE!</v>
      </c>
      <c r="AA84" s="205" t="e">
        <f t="shared" ca="1" si="42"/>
        <v>#VALUE!</v>
      </c>
      <c r="AB84" s="205" t="e">
        <f t="shared" ca="1" si="42"/>
        <v>#VALUE!</v>
      </c>
      <c r="AC84" s="205" t="e">
        <f t="shared" ca="1" si="42"/>
        <v>#VALUE!</v>
      </c>
      <c r="AD84" s="205" t="e">
        <f t="shared" ca="1" si="42"/>
        <v>#VALUE!</v>
      </c>
      <c r="AE84" s="205" t="e">
        <f t="shared" ca="1" si="42"/>
        <v>#VALUE!</v>
      </c>
      <c r="AF84" s="205" t="e">
        <f t="shared" ca="1" si="42"/>
        <v>#VALUE!</v>
      </c>
      <c r="AG84" s="205" t="e">
        <f t="shared" ca="1" si="42"/>
        <v>#VALUE!</v>
      </c>
      <c r="AH84" s="205" t="e">
        <f t="shared" ca="1" si="42"/>
        <v>#VALUE!</v>
      </c>
      <c r="AI84" s="205" t="e">
        <f t="shared" ca="1" si="42"/>
        <v>#VALUE!</v>
      </c>
      <c r="AJ84" s="205" t="e">
        <f t="shared" ca="1" si="42"/>
        <v>#VALUE!</v>
      </c>
      <c r="AK84" s="205" t="e">
        <f t="shared" ca="1" si="42"/>
        <v>#VALUE!</v>
      </c>
      <c r="AL84" s="205" t="e">
        <f t="shared" ca="1" si="42"/>
        <v>#VALUE!</v>
      </c>
      <c r="AM84" s="205" t="e">
        <f t="shared" ca="1" si="42"/>
        <v>#VALUE!</v>
      </c>
      <c r="AN84" s="205" t="e">
        <f t="shared" ca="1" si="42"/>
        <v>#VALUE!</v>
      </c>
      <c r="AO84" s="205" t="e">
        <f t="shared" ca="1" si="42"/>
        <v>#VALUE!</v>
      </c>
      <c r="AP84" s="205" t="e">
        <f t="shared" ca="1" si="42"/>
        <v>#VALUE!</v>
      </c>
      <c r="AQ84" s="205" t="e">
        <f t="shared" ca="1" si="42"/>
        <v>#VALUE!</v>
      </c>
      <c r="AR84" s="205" t="e">
        <f t="shared" ca="1" si="42"/>
        <v>#VALUE!</v>
      </c>
      <c r="AS84" s="205" t="e">
        <f t="shared" ca="1" si="42"/>
        <v>#VALUE!</v>
      </c>
      <c r="AT84" s="205" t="e">
        <f t="shared" ca="1" si="42"/>
        <v>#VALUE!</v>
      </c>
      <c r="AU84" s="205" t="e">
        <f t="shared" ca="1" si="42"/>
        <v>#VALUE!</v>
      </c>
      <c r="AV84" s="205" t="e">
        <f t="shared" ca="1" si="42"/>
        <v>#VALUE!</v>
      </c>
      <c r="AW84" s="205" t="e">
        <f t="shared" ca="1" si="42"/>
        <v>#VALUE!</v>
      </c>
      <c r="AX84" s="205" t="e">
        <f t="shared" ca="1" si="42"/>
        <v>#VALUE!</v>
      </c>
      <c r="AY84" s="205" t="e">
        <f t="shared" ca="1" si="42"/>
        <v>#VALUE!</v>
      </c>
      <c r="AZ84" s="205" t="e">
        <f t="shared" ca="1" si="42"/>
        <v>#VALUE!</v>
      </c>
      <c r="BA84" s="205" t="e">
        <f t="shared" ca="1" si="42"/>
        <v>#VALUE!</v>
      </c>
      <c r="BB84" s="205" t="e">
        <f t="shared" ca="1" si="42"/>
        <v>#VALUE!</v>
      </c>
      <c r="BC84" s="205" t="e">
        <f t="shared" ca="1" si="42"/>
        <v>#VALUE!</v>
      </c>
      <c r="BD84" s="205" t="e">
        <f t="shared" ca="1" si="42"/>
        <v>#VALUE!</v>
      </c>
      <c r="BE84" s="205" t="e">
        <f t="shared" ca="1" si="42"/>
        <v>#VALUE!</v>
      </c>
      <c r="BF84" s="205" t="e">
        <f t="shared" ca="1" si="42"/>
        <v>#VALUE!</v>
      </c>
      <c r="BG84" s="205" t="e">
        <f t="shared" ca="1" si="42"/>
        <v>#VALUE!</v>
      </c>
      <c r="BH84" s="205" t="e">
        <f t="shared" ca="1" si="42"/>
        <v>#VALUE!</v>
      </c>
      <c r="BI84" s="205" t="e">
        <f t="shared" ca="1" si="42"/>
        <v>#VALUE!</v>
      </c>
      <c r="BJ84" s="205" t="e">
        <f t="shared" ca="1" si="42"/>
        <v>#VALUE!</v>
      </c>
      <c r="BK84" s="205" t="e">
        <f t="shared" ca="1" si="42"/>
        <v>#VALUE!</v>
      </c>
      <c r="BL84" s="205" t="e">
        <f t="shared" ca="1" si="42"/>
        <v>#VALUE!</v>
      </c>
      <c r="BM84" s="205" t="e">
        <f t="shared" ca="1" si="42"/>
        <v>#VALUE!</v>
      </c>
      <c r="BN84" s="205" t="e">
        <f t="shared" ca="1" si="42"/>
        <v>#VALUE!</v>
      </c>
      <c r="BO84" s="205" t="e">
        <f t="shared" ca="1" si="42"/>
        <v>#VALUE!</v>
      </c>
      <c r="BP84" s="205" t="e">
        <f t="shared" ca="1" si="42"/>
        <v>#VALUE!</v>
      </c>
      <c r="BQ84" s="205" t="e">
        <f t="shared" ca="1" si="42"/>
        <v>#VALUE!</v>
      </c>
      <c r="BR84" s="205" t="e">
        <f t="shared" ca="1" si="42"/>
        <v>#VALUE!</v>
      </c>
      <c r="BS84" s="205" t="e">
        <f t="shared" ca="1" si="42"/>
        <v>#VALUE!</v>
      </c>
      <c r="BT84" s="205" t="e">
        <f t="shared" ca="1" si="42"/>
        <v>#VALUE!</v>
      </c>
      <c r="BU84" s="205" t="e">
        <f t="shared" ca="1" si="42"/>
        <v>#VALUE!</v>
      </c>
      <c r="BV84" s="205" t="e">
        <f t="shared" ref="BV84" ca="1" si="43">BV83+$H$80</f>
        <v>#VALUE!</v>
      </c>
    </row>
    <row r="85" spans="1:74">
      <c r="A85" s="214" t="s">
        <v>5001</v>
      </c>
      <c r="B85" s="29" t="s">
        <v>4841</v>
      </c>
      <c r="C85" s="147"/>
      <c r="D85" s="147"/>
      <c r="E85" s="147"/>
      <c r="F85" s="147"/>
      <c r="H85" s="208"/>
      <c r="I85" s="122" t="e">
        <f ca="1">I62/(I84-I83)</f>
        <v>#N/A</v>
      </c>
      <c r="J85" s="122" t="e">
        <f t="shared" ref="J85:BU85" ca="1" si="44">J62/(J84-J83)</f>
        <v>#N/A</v>
      </c>
      <c r="K85" s="122" t="e">
        <f t="shared" ca="1" si="44"/>
        <v>#N/A</v>
      </c>
      <c r="L85" s="122" t="e">
        <f t="shared" ca="1" si="44"/>
        <v>#N/A</v>
      </c>
      <c r="M85" s="122" t="e">
        <f t="shared" ca="1" si="44"/>
        <v>#N/A</v>
      </c>
      <c r="N85" s="122" t="e">
        <f t="shared" ca="1" si="44"/>
        <v>#N/A</v>
      </c>
      <c r="O85" s="122" t="e">
        <f t="shared" ca="1" si="44"/>
        <v>#N/A</v>
      </c>
      <c r="P85" s="122" t="e">
        <f t="shared" ca="1" si="44"/>
        <v>#N/A</v>
      </c>
      <c r="Q85" s="122" t="e">
        <f t="shared" ca="1" si="44"/>
        <v>#N/A</v>
      </c>
      <c r="R85" s="122" t="e">
        <f t="shared" ca="1" si="44"/>
        <v>#N/A</v>
      </c>
      <c r="S85" s="122" t="e">
        <f t="shared" ca="1" si="44"/>
        <v>#N/A</v>
      </c>
      <c r="T85" s="122" t="e">
        <f t="shared" ca="1" si="44"/>
        <v>#N/A</v>
      </c>
      <c r="U85" s="122" t="e">
        <f t="shared" ca="1" si="44"/>
        <v>#N/A</v>
      </c>
      <c r="V85" s="122" t="e">
        <f t="shared" ca="1" si="44"/>
        <v>#N/A</v>
      </c>
      <c r="W85" s="122" t="e">
        <f t="shared" ca="1" si="44"/>
        <v>#N/A</v>
      </c>
      <c r="X85" s="122" t="e">
        <f t="shared" ca="1" si="44"/>
        <v>#N/A</v>
      </c>
      <c r="Y85" s="122" t="e">
        <f t="shared" ca="1" si="44"/>
        <v>#N/A</v>
      </c>
      <c r="Z85" s="122" t="e">
        <f t="shared" ca="1" si="44"/>
        <v>#N/A</v>
      </c>
      <c r="AA85" s="122" t="e">
        <f t="shared" ca="1" si="44"/>
        <v>#N/A</v>
      </c>
      <c r="AB85" s="122" t="e">
        <f t="shared" ca="1" si="44"/>
        <v>#N/A</v>
      </c>
      <c r="AC85" s="122" t="e">
        <f t="shared" ca="1" si="44"/>
        <v>#N/A</v>
      </c>
      <c r="AD85" s="122" t="e">
        <f t="shared" ca="1" si="44"/>
        <v>#N/A</v>
      </c>
      <c r="AE85" s="122" t="e">
        <f t="shared" ca="1" si="44"/>
        <v>#N/A</v>
      </c>
      <c r="AF85" s="122" t="e">
        <f t="shared" ca="1" si="44"/>
        <v>#N/A</v>
      </c>
      <c r="AG85" s="122" t="e">
        <f t="shared" ca="1" si="44"/>
        <v>#N/A</v>
      </c>
      <c r="AH85" s="122" t="e">
        <f t="shared" ca="1" si="44"/>
        <v>#N/A</v>
      </c>
      <c r="AI85" s="122" t="e">
        <f t="shared" ca="1" si="44"/>
        <v>#N/A</v>
      </c>
      <c r="AJ85" s="122" t="e">
        <f t="shared" ca="1" si="44"/>
        <v>#N/A</v>
      </c>
      <c r="AK85" s="122" t="e">
        <f t="shared" ca="1" si="44"/>
        <v>#N/A</v>
      </c>
      <c r="AL85" s="122" t="e">
        <f t="shared" ca="1" si="44"/>
        <v>#N/A</v>
      </c>
      <c r="AM85" s="122" t="e">
        <f t="shared" ca="1" si="44"/>
        <v>#N/A</v>
      </c>
      <c r="AN85" s="122" t="e">
        <f t="shared" ca="1" si="44"/>
        <v>#N/A</v>
      </c>
      <c r="AO85" s="122" t="e">
        <f t="shared" ca="1" si="44"/>
        <v>#N/A</v>
      </c>
      <c r="AP85" s="122" t="e">
        <f t="shared" ca="1" si="44"/>
        <v>#N/A</v>
      </c>
      <c r="AQ85" s="122" t="e">
        <f t="shared" ca="1" si="44"/>
        <v>#N/A</v>
      </c>
      <c r="AR85" s="122" t="e">
        <f t="shared" ca="1" si="44"/>
        <v>#N/A</v>
      </c>
      <c r="AS85" s="122" t="e">
        <f t="shared" ca="1" si="44"/>
        <v>#N/A</v>
      </c>
      <c r="AT85" s="122" t="e">
        <f t="shared" ca="1" si="44"/>
        <v>#N/A</v>
      </c>
      <c r="AU85" s="122" t="e">
        <f t="shared" ca="1" si="44"/>
        <v>#N/A</v>
      </c>
      <c r="AV85" s="122" t="e">
        <f t="shared" ca="1" si="44"/>
        <v>#N/A</v>
      </c>
      <c r="AW85" s="122" t="e">
        <f t="shared" ca="1" si="44"/>
        <v>#N/A</v>
      </c>
      <c r="AX85" s="122" t="e">
        <f t="shared" ca="1" si="44"/>
        <v>#N/A</v>
      </c>
      <c r="AY85" s="122" t="e">
        <f t="shared" ca="1" si="44"/>
        <v>#N/A</v>
      </c>
      <c r="AZ85" s="122" t="e">
        <f t="shared" ca="1" si="44"/>
        <v>#N/A</v>
      </c>
      <c r="BA85" s="122" t="e">
        <f t="shared" ca="1" si="44"/>
        <v>#N/A</v>
      </c>
      <c r="BB85" s="122" t="e">
        <f t="shared" ca="1" si="44"/>
        <v>#N/A</v>
      </c>
      <c r="BC85" s="122" t="e">
        <f t="shared" ca="1" si="44"/>
        <v>#N/A</v>
      </c>
      <c r="BD85" s="122" t="e">
        <f t="shared" ca="1" si="44"/>
        <v>#N/A</v>
      </c>
      <c r="BE85" s="122" t="e">
        <f t="shared" ca="1" si="44"/>
        <v>#N/A</v>
      </c>
      <c r="BF85" s="122" t="e">
        <f t="shared" ca="1" si="44"/>
        <v>#N/A</v>
      </c>
      <c r="BG85" s="122" t="e">
        <f t="shared" ca="1" si="44"/>
        <v>#N/A</v>
      </c>
      <c r="BH85" s="122" t="e">
        <f t="shared" ca="1" si="44"/>
        <v>#N/A</v>
      </c>
      <c r="BI85" s="122" t="e">
        <f t="shared" ca="1" si="44"/>
        <v>#N/A</v>
      </c>
      <c r="BJ85" s="122" t="e">
        <f t="shared" ca="1" si="44"/>
        <v>#N/A</v>
      </c>
      <c r="BK85" s="122" t="e">
        <f t="shared" ca="1" si="44"/>
        <v>#N/A</v>
      </c>
      <c r="BL85" s="122" t="e">
        <f t="shared" ca="1" si="44"/>
        <v>#N/A</v>
      </c>
      <c r="BM85" s="122" t="e">
        <f t="shared" ca="1" si="44"/>
        <v>#N/A</v>
      </c>
      <c r="BN85" s="122" t="e">
        <f t="shared" ca="1" si="44"/>
        <v>#N/A</v>
      </c>
      <c r="BO85" s="122" t="e">
        <f t="shared" ca="1" si="44"/>
        <v>#N/A</v>
      </c>
      <c r="BP85" s="122" t="e">
        <f t="shared" ca="1" si="44"/>
        <v>#N/A</v>
      </c>
      <c r="BQ85" s="122" t="e">
        <f t="shared" ca="1" si="44"/>
        <v>#N/A</v>
      </c>
      <c r="BR85" s="122" t="e">
        <f t="shared" ca="1" si="44"/>
        <v>#N/A</v>
      </c>
      <c r="BS85" s="122" t="e">
        <f t="shared" ca="1" si="44"/>
        <v>#N/A</v>
      </c>
      <c r="BT85" s="122" t="e">
        <f t="shared" ca="1" si="44"/>
        <v>#N/A</v>
      </c>
      <c r="BU85" s="122" t="e">
        <f t="shared" ca="1" si="44"/>
        <v>#N/A</v>
      </c>
      <c r="BV85" s="122" t="e">
        <f t="shared" ref="BV85" ca="1" si="45">BV62/(BV84-BV83)</f>
        <v>#N/A</v>
      </c>
    </row>
    <row r="86" spans="1:74">
      <c r="A86" s="214" t="s">
        <v>4770</v>
      </c>
      <c r="B86" s="29" t="s">
        <v>3</v>
      </c>
      <c r="G86" s="219" t="s">
        <v>4933</v>
      </c>
      <c r="H86" s="159" t="e" cm="1">
        <f t="array" aca="1" ref="H86" ca="1">INDIRECT("'"&amp;$B$1&amp;"'!"&amp;$G86)</f>
        <v>#N/A</v>
      </c>
    </row>
    <row r="87" spans="1:74">
      <c r="A87" s="214" t="s">
        <v>4768</v>
      </c>
      <c r="B87" s="29" t="s">
        <v>3</v>
      </c>
      <c r="H87" s="203" t="e" cm="1">
        <f t="array" aca="1" ref="H87" ca="1">INDEX($E$79:$E$84, $C$78)</f>
        <v>#N/A</v>
      </c>
    </row>
    <row r="88" spans="1:74">
      <c r="A88" s="214" t="s">
        <v>4772</v>
      </c>
      <c r="B88" s="29" t="s">
        <v>2</v>
      </c>
      <c r="H88" s="204" t="e">
        <f ca="1">H87*H11</f>
        <v>#N/A</v>
      </c>
    </row>
    <row r="89" spans="1:74">
      <c r="A89" s="214" t="s">
        <v>4802</v>
      </c>
      <c r="B89" s="29" t="s">
        <v>2</v>
      </c>
      <c r="H89" s="208"/>
      <c r="I89" s="206" t="e">
        <f t="shared" ref="I89:BT89" ca="1" si="46">$H$88 * IF($H$86="ON", I$65, MAX(0.3,I$65)^3)</f>
        <v>#N/A</v>
      </c>
      <c r="J89" s="126" t="e">
        <f t="shared" ca="1" si="46"/>
        <v>#N/A</v>
      </c>
      <c r="K89" s="126" t="e">
        <f t="shared" ca="1" si="46"/>
        <v>#N/A</v>
      </c>
      <c r="L89" s="126" t="e">
        <f t="shared" ca="1" si="46"/>
        <v>#N/A</v>
      </c>
      <c r="M89" s="126" t="e">
        <f t="shared" ca="1" si="46"/>
        <v>#N/A</v>
      </c>
      <c r="N89" s="126" t="e">
        <f t="shared" ca="1" si="46"/>
        <v>#N/A</v>
      </c>
      <c r="O89" s="126" t="e">
        <f t="shared" ca="1" si="46"/>
        <v>#N/A</v>
      </c>
      <c r="P89" s="126" t="e">
        <f t="shared" ca="1" si="46"/>
        <v>#N/A</v>
      </c>
      <c r="Q89" s="126" t="e">
        <f t="shared" ca="1" si="46"/>
        <v>#N/A</v>
      </c>
      <c r="R89" s="126" t="e">
        <f t="shared" ca="1" si="46"/>
        <v>#N/A</v>
      </c>
      <c r="S89" s="126" t="e">
        <f t="shared" ca="1" si="46"/>
        <v>#N/A</v>
      </c>
      <c r="T89" s="126" t="e">
        <f t="shared" ca="1" si="46"/>
        <v>#N/A</v>
      </c>
      <c r="U89" s="126" t="e">
        <f t="shared" ca="1" si="46"/>
        <v>#N/A</v>
      </c>
      <c r="V89" s="126" t="e">
        <f t="shared" ca="1" si="46"/>
        <v>#N/A</v>
      </c>
      <c r="W89" s="126" t="e">
        <f t="shared" ca="1" si="46"/>
        <v>#N/A</v>
      </c>
      <c r="X89" s="126" t="e">
        <f t="shared" ca="1" si="46"/>
        <v>#N/A</v>
      </c>
      <c r="Y89" s="126" t="e">
        <f t="shared" ca="1" si="46"/>
        <v>#N/A</v>
      </c>
      <c r="Z89" s="126" t="e">
        <f t="shared" ca="1" si="46"/>
        <v>#N/A</v>
      </c>
      <c r="AA89" s="126" t="e">
        <f t="shared" ca="1" si="46"/>
        <v>#N/A</v>
      </c>
      <c r="AB89" s="126" t="e">
        <f t="shared" ca="1" si="46"/>
        <v>#N/A</v>
      </c>
      <c r="AC89" s="126" t="e">
        <f t="shared" ca="1" si="46"/>
        <v>#N/A</v>
      </c>
      <c r="AD89" s="126" t="e">
        <f t="shared" ca="1" si="46"/>
        <v>#N/A</v>
      </c>
      <c r="AE89" s="126" t="e">
        <f t="shared" ca="1" si="46"/>
        <v>#N/A</v>
      </c>
      <c r="AF89" s="126" t="e">
        <f t="shared" ca="1" si="46"/>
        <v>#N/A</v>
      </c>
      <c r="AG89" s="126" t="e">
        <f t="shared" ca="1" si="46"/>
        <v>#N/A</v>
      </c>
      <c r="AH89" s="126" t="e">
        <f t="shared" ca="1" si="46"/>
        <v>#N/A</v>
      </c>
      <c r="AI89" s="126" t="e">
        <f t="shared" ca="1" si="46"/>
        <v>#N/A</v>
      </c>
      <c r="AJ89" s="126" t="e">
        <f t="shared" ca="1" si="46"/>
        <v>#N/A</v>
      </c>
      <c r="AK89" s="126" t="e">
        <f t="shared" ca="1" si="46"/>
        <v>#N/A</v>
      </c>
      <c r="AL89" s="126" t="e">
        <f t="shared" ca="1" si="46"/>
        <v>#N/A</v>
      </c>
      <c r="AM89" s="126" t="e">
        <f t="shared" ca="1" si="46"/>
        <v>#N/A</v>
      </c>
      <c r="AN89" s="126" t="e">
        <f t="shared" ca="1" si="46"/>
        <v>#N/A</v>
      </c>
      <c r="AO89" s="126" t="e">
        <f t="shared" ca="1" si="46"/>
        <v>#N/A</v>
      </c>
      <c r="AP89" s="126" t="e">
        <f t="shared" ca="1" si="46"/>
        <v>#N/A</v>
      </c>
      <c r="AQ89" s="126" t="e">
        <f t="shared" ca="1" si="46"/>
        <v>#N/A</v>
      </c>
      <c r="AR89" s="126" t="e">
        <f t="shared" ca="1" si="46"/>
        <v>#N/A</v>
      </c>
      <c r="AS89" s="126" t="e">
        <f t="shared" ca="1" si="46"/>
        <v>#N/A</v>
      </c>
      <c r="AT89" s="126" t="e">
        <f t="shared" ca="1" si="46"/>
        <v>#N/A</v>
      </c>
      <c r="AU89" s="126" t="e">
        <f t="shared" ca="1" si="46"/>
        <v>#N/A</v>
      </c>
      <c r="AV89" s="126" t="e">
        <f t="shared" ca="1" si="46"/>
        <v>#N/A</v>
      </c>
      <c r="AW89" s="126" t="e">
        <f t="shared" ca="1" si="46"/>
        <v>#N/A</v>
      </c>
      <c r="AX89" s="126" t="e">
        <f t="shared" ca="1" si="46"/>
        <v>#N/A</v>
      </c>
      <c r="AY89" s="126" t="e">
        <f t="shared" ca="1" si="46"/>
        <v>#N/A</v>
      </c>
      <c r="AZ89" s="126" t="e">
        <f t="shared" ca="1" si="46"/>
        <v>#N/A</v>
      </c>
      <c r="BA89" s="126" t="e">
        <f t="shared" ca="1" si="46"/>
        <v>#N/A</v>
      </c>
      <c r="BB89" s="126" t="e">
        <f t="shared" ca="1" si="46"/>
        <v>#N/A</v>
      </c>
      <c r="BC89" s="126" t="e">
        <f t="shared" ca="1" si="46"/>
        <v>#N/A</v>
      </c>
      <c r="BD89" s="126" t="e">
        <f t="shared" ca="1" si="46"/>
        <v>#N/A</v>
      </c>
      <c r="BE89" s="126" t="e">
        <f t="shared" ca="1" si="46"/>
        <v>#N/A</v>
      </c>
      <c r="BF89" s="126" t="e">
        <f t="shared" ca="1" si="46"/>
        <v>#N/A</v>
      </c>
      <c r="BG89" s="126" t="e">
        <f t="shared" ca="1" si="46"/>
        <v>#N/A</v>
      </c>
      <c r="BH89" s="126" t="e">
        <f t="shared" ca="1" si="46"/>
        <v>#N/A</v>
      </c>
      <c r="BI89" s="126" t="e">
        <f t="shared" ca="1" si="46"/>
        <v>#N/A</v>
      </c>
      <c r="BJ89" s="126" t="e">
        <f t="shared" ca="1" si="46"/>
        <v>#N/A</v>
      </c>
      <c r="BK89" s="126" t="e">
        <f t="shared" ca="1" si="46"/>
        <v>#N/A</v>
      </c>
      <c r="BL89" s="126" t="e">
        <f t="shared" ca="1" si="46"/>
        <v>#N/A</v>
      </c>
      <c r="BM89" s="126" t="e">
        <f t="shared" ca="1" si="46"/>
        <v>#N/A</v>
      </c>
      <c r="BN89" s="126" t="e">
        <f t="shared" ca="1" si="46"/>
        <v>#N/A</v>
      </c>
      <c r="BO89" s="126" t="e">
        <f t="shared" ca="1" si="46"/>
        <v>#N/A</v>
      </c>
      <c r="BP89" s="126" t="e">
        <f t="shared" ca="1" si="46"/>
        <v>#N/A</v>
      </c>
      <c r="BQ89" s="126" t="e">
        <f t="shared" ca="1" si="46"/>
        <v>#N/A</v>
      </c>
      <c r="BR89" s="126" t="e">
        <f t="shared" ca="1" si="46"/>
        <v>#N/A</v>
      </c>
      <c r="BS89" s="126" t="e">
        <f t="shared" ca="1" si="46"/>
        <v>#N/A</v>
      </c>
      <c r="BT89" s="126" t="e">
        <f t="shared" ca="1" si="46"/>
        <v>#N/A</v>
      </c>
      <c r="BU89" s="126" t="e">
        <f t="shared" ref="BU89:BV89" ca="1" si="47">$H$88 * IF($H$86="ON", BU$65, MAX(0.3,BU$65)^3)</f>
        <v>#N/A</v>
      </c>
      <c r="BV89" s="126" t="e">
        <f t="shared" ca="1" si="47"/>
        <v>#N/A</v>
      </c>
    </row>
    <row r="90" spans="1:74">
      <c r="A90" s="214" t="s">
        <v>4803</v>
      </c>
      <c r="B90" s="29" t="s">
        <v>4759</v>
      </c>
      <c r="H90" s="208"/>
      <c r="I90" s="207" t="e">
        <f t="shared" ref="I90:BT90" ca="1" si="48">I89 * I$19 * I$47</f>
        <v>#N/A</v>
      </c>
      <c r="J90" s="128" t="e">
        <f t="shared" ca="1" si="48"/>
        <v>#N/A</v>
      </c>
      <c r="K90" s="128" t="e">
        <f t="shared" ca="1" si="48"/>
        <v>#N/A</v>
      </c>
      <c r="L90" s="128" t="e">
        <f t="shared" ca="1" si="48"/>
        <v>#N/A</v>
      </c>
      <c r="M90" s="128" t="e">
        <f t="shared" ca="1" si="48"/>
        <v>#N/A</v>
      </c>
      <c r="N90" s="128" t="e">
        <f t="shared" ca="1" si="48"/>
        <v>#N/A</v>
      </c>
      <c r="O90" s="128" t="e">
        <f t="shared" ca="1" si="48"/>
        <v>#N/A</v>
      </c>
      <c r="P90" s="128" t="e">
        <f t="shared" ca="1" si="48"/>
        <v>#N/A</v>
      </c>
      <c r="Q90" s="128" t="e">
        <f t="shared" ca="1" si="48"/>
        <v>#N/A</v>
      </c>
      <c r="R90" s="128" t="e">
        <f t="shared" ca="1" si="48"/>
        <v>#N/A</v>
      </c>
      <c r="S90" s="128" t="e">
        <f t="shared" ca="1" si="48"/>
        <v>#N/A</v>
      </c>
      <c r="T90" s="128" t="e">
        <f t="shared" ca="1" si="48"/>
        <v>#N/A</v>
      </c>
      <c r="U90" s="128" t="e">
        <f t="shared" ca="1" si="48"/>
        <v>#N/A</v>
      </c>
      <c r="V90" s="128" t="e">
        <f t="shared" ca="1" si="48"/>
        <v>#N/A</v>
      </c>
      <c r="W90" s="128" t="e">
        <f t="shared" ca="1" si="48"/>
        <v>#N/A</v>
      </c>
      <c r="X90" s="128" t="e">
        <f t="shared" ca="1" si="48"/>
        <v>#N/A</v>
      </c>
      <c r="Y90" s="128" t="e">
        <f t="shared" ca="1" si="48"/>
        <v>#N/A</v>
      </c>
      <c r="Z90" s="128" t="e">
        <f t="shared" ca="1" si="48"/>
        <v>#N/A</v>
      </c>
      <c r="AA90" s="128" t="e">
        <f t="shared" ca="1" si="48"/>
        <v>#N/A</v>
      </c>
      <c r="AB90" s="128" t="e">
        <f t="shared" ca="1" si="48"/>
        <v>#N/A</v>
      </c>
      <c r="AC90" s="128" t="e">
        <f t="shared" ca="1" si="48"/>
        <v>#N/A</v>
      </c>
      <c r="AD90" s="128" t="e">
        <f t="shared" ca="1" si="48"/>
        <v>#N/A</v>
      </c>
      <c r="AE90" s="128" t="e">
        <f t="shared" ca="1" si="48"/>
        <v>#N/A</v>
      </c>
      <c r="AF90" s="128" t="e">
        <f t="shared" ca="1" si="48"/>
        <v>#N/A</v>
      </c>
      <c r="AG90" s="128" t="e">
        <f t="shared" ca="1" si="48"/>
        <v>#N/A</v>
      </c>
      <c r="AH90" s="128" t="e">
        <f t="shared" ca="1" si="48"/>
        <v>#N/A</v>
      </c>
      <c r="AI90" s="128" t="e">
        <f t="shared" ca="1" si="48"/>
        <v>#N/A</v>
      </c>
      <c r="AJ90" s="128" t="e">
        <f t="shared" ca="1" si="48"/>
        <v>#N/A</v>
      </c>
      <c r="AK90" s="128" t="e">
        <f t="shared" ca="1" si="48"/>
        <v>#N/A</v>
      </c>
      <c r="AL90" s="128" t="e">
        <f t="shared" ca="1" si="48"/>
        <v>#N/A</v>
      </c>
      <c r="AM90" s="128" t="e">
        <f t="shared" ca="1" si="48"/>
        <v>#N/A</v>
      </c>
      <c r="AN90" s="128" t="e">
        <f t="shared" ca="1" si="48"/>
        <v>#N/A</v>
      </c>
      <c r="AO90" s="128" t="e">
        <f t="shared" ca="1" si="48"/>
        <v>#N/A</v>
      </c>
      <c r="AP90" s="128" t="e">
        <f t="shared" ca="1" si="48"/>
        <v>#N/A</v>
      </c>
      <c r="AQ90" s="128" t="e">
        <f t="shared" ca="1" si="48"/>
        <v>#N/A</v>
      </c>
      <c r="AR90" s="128" t="e">
        <f t="shared" ca="1" si="48"/>
        <v>#N/A</v>
      </c>
      <c r="AS90" s="128" t="e">
        <f t="shared" ca="1" si="48"/>
        <v>#N/A</v>
      </c>
      <c r="AT90" s="128" t="e">
        <f t="shared" ca="1" si="48"/>
        <v>#N/A</v>
      </c>
      <c r="AU90" s="128" t="e">
        <f t="shared" ca="1" si="48"/>
        <v>#N/A</v>
      </c>
      <c r="AV90" s="128" t="e">
        <f t="shared" ca="1" si="48"/>
        <v>#N/A</v>
      </c>
      <c r="AW90" s="128" t="e">
        <f t="shared" ca="1" si="48"/>
        <v>#N/A</v>
      </c>
      <c r="AX90" s="128" t="e">
        <f t="shared" ca="1" si="48"/>
        <v>#N/A</v>
      </c>
      <c r="AY90" s="128" t="e">
        <f t="shared" ca="1" si="48"/>
        <v>#N/A</v>
      </c>
      <c r="AZ90" s="128" t="e">
        <f t="shared" ca="1" si="48"/>
        <v>#N/A</v>
      </c>
      <c r="BA90" s="128" t="e">
        <f t="shared" ca="1" si="48"/>
        <v>#N/A</v>
      </c>
      <c r="BB90" s="128" t="e">
        <f t="shared" ca="1" si="48"/>
        <v>#N/A</v>
      </c>
      <c r="BC90" s="128" t="e">
        <f t="shared" ca="1" si="48"/>
        <v>#N/A</v>
      </c>
      <c r="BD90" s="128" t="e">
        <f t="shared" ca="1" si="48"/>
        <v>#N/A</v>
      </c>
      <c r="BE90" s="128" t="e">
        <f t="shared" ca="1" si="48"/>
        <v>#N/A</v>
      </c>
      <c r="BF90" s="128" t="e">
        <f t="shared" ca="1" si="48"/>
        <v>#N/A</v>
      </c>
      <c r="BG90" s="128" t="e">
        <f t="shared" ca="1" si="48"/>
        <v>#N/A</v>
      </c>
      <c r="BH90" s="128" t="e">
        <f t="shared" ca="1" si="48"/>
        <v>#N/A</v>
      </c>
      <c r="BI90" s="128" t="e">
        <f t="shared" ca="1" si="48"/>
        <v>#N/A</v>
      </c>
      <c r="BJ90" s="128" t="e">
        <f t="shared" ca="1" si="48"/>
        <v>#N/A</v>
      </c>
      <c r="BK90" s="128" t="e">
        <f t="shared" ca="1" si="48"/>
        <v>#N/A</v>
      </c>
      <c r="BL90" s="128" t="e">
        <f t="shared" ca="1" si="48"/>
        <v>#N/A</v>
      </c>
      <c r="BM90" s="128" t="e">
        <f t="shared" ca="1" si="48"/>
        <v>#N/A</v>
      </c>
      <c r="BN90" s="128" t="e">
        <f t="shared" ca="1" si="48"/>
        <v>#N/A</v>
      </c>
      <c r="BO90" s="128" t="e">
        <f t="shared" ca="1" si="48"/>
        <v>#N/A</v>
      </c>
      <c r="BP90" s="128" t="e">
        <f t="shared" ca="1" si="48"/>
        <v>#N/A</v>
      </c>
      <c r="BQ90" s="128" t="e">
        <f t="shared" ca="1" si="48"/>
        <v>#N/A</v>
      </c>
      <c r="BR90" s="128" t="e">
        <f t="shared" ca="1" si="48"/>
        <v>#N/A</v>
      </c>
      <c r="BS90" s="128" t="e">
        <f t="shared" ca="1" si="48"/>
        <v>#N/A</v>
      </c>
      <c r="BT90" s="128" t="e">
        <f t="shared" ca="1" si="48"/>
        <v>#N/A</v>
      </c>
      <c r="BU90" s="128" t="e">
        <f t="shared" ref="BU90:BV90" ca="1" si="49">BU89 * BU$19 * BU$47</f>
        <v>#N/A</v>
      </c>
      <c r="BV90" s="128" t="e">
        <f t="shared" ca="1" si="49"/>
        <v>#N/A</v>
      </c>
    </row>
    <row r="91" spans="1:74">
      <c r="A91" s="214" t="s">
        <v>4769</v>
      </c>
      <c r="B91" s="29" t="s">
        <v>4609</v>
      </c>
      <c r="H91" s="202" t="e">
        <f ca="1">SUM(I90:BV90)/1000</f>
        <v>#N/A</v>
      </c>
    </row>
    <row r="92" spans="1:74">
      <c r="E92" s="136"/>
      <c r="F92" s="143"/>
      <c r="H92" s="143"/>
    </row>
    <row r="93" spans="1:74">
      <c r="A93" s="156" t="s">
        <v>4750</v>
      </c>
      <c r="H93" s="146"/>
    </row>
    <row r="94" spans="1:74">
      <c r="A94" s="214" t="s">
        <v>4974</v>
      </c>
      <c r="B94" s="29" t="s">
        <v>4584</v>
      </c>
      <c r="C94" s="146" t="e">
        <f ca="1">MATCH($H$3&amp;$H$4, $F$95:$F$100, 0)</f>
        <v>#N/A</v>
      </c>
      <c r="E94" s="133" t="s">
        <v>4812</v>
      </c>
      <c r="G94" s="219" t="s">
        <v>4934</v>
      </c>
      <c r="H94" s="159" t="str" cm="1">
        <f t="array" aca="1" ref="H94" ca="1">INDIRECT("'"&amp;$B$1&amp;"'!"&amp;$G94)</f>
        <v/>
      </c>
    </row>
    <row r="95" spans="1:74">
      <c r="A95" s="214" t="s">
        <v>4982</v>
      </c>
      <c r="B95" s="29" t="s">
        <v>4584</v>
      </c>
      <c r="C95" s="51" t="s">
        <v>4810</v>
      </c>
      <c r="D95" s="134" t="s">
        <v>4539</v>
      </c>
      <c r="E95" s="135">
        <v>0.05</v>
      </c>
      <c r="F95" s="147" t="str">
        <f t="shared" ref="F95:F100" si="50">C95&amp;D95</f>
        <v>&lt; 1995A</v>
      </c>
      <c r="G95" s="219">
        <f>MATCH(A!$E$11, $I$20:$BV$20, 0)</f>
        <v>61</v>
      </c>
      <c r="H95" s="217">
        <f ca="1">IF($H$4="A", 4, 2)</f>
        <v>2</v>
      </c>
    </row>
    <row r="96" spans="1:74">
      <c r="A96" s="214" t="s">
        <v>4977</v>
      </c>
      <c r="B96" s="29" t="s">
        <v>3</v>
      </c>
      <c r="C96" s="51" t="s">
        <v>4846</v>
      </c>
      <c r="D96" s="134" t="s">
        <v>4539</v>
      </c>
      <c r="E96" s="135">
        <v>3.5000000000000003E-2</v>
      </c>
      <c r="F96" s="147" t="str">
        <f t="shared" si="50"/>
        <v>1995 - 2005A</v>
      </c>
      <c r="G96" s="219" t="s">
        <v>4973</v>
      </c>
      <c r="H96" s="159" t="e" cm="1" vm="3">
        <f t="array" aca="1" ref="H96" ca="1">INDIRECT("'"&amp;$B$1&amp;"'!"&amp;$G96)</f>
        <v>#VALUE!</v>
      </c>
    </row>
    <row r="97" spans="1:74">
      <c r="A97" s="214" t="s">
        <v>4978</v>
      </c>
      <c r="B97" s="29" t="s">
        <v>4584</v>
      </c>
      <c r="C97" s="51" t="s">
        <v>4811</v>
      </c>
      <c r="D97" s="134" t="s">
        <v>4539</v>
      </c>
      <c r="E97" s="135">
        <v>0.02</v>
      </c>
      <c r="F97" s="147" t="str">
        <f t="shared" si="50"/>
        <v>&gt; 2005A</v>
      </c>
      <c r="G97" s="219" t="s">
        <v>4971</v>
      </c>
      <c r="H97" s="159" cm="1">
        <f t="array" aca="1" ref="H97" ca="1">INDIRECT("'"&amp;$B$1&amp;"'!"&amp;$G97)</f>
        <v>0</v>
      </c>
      <c r="I97" s="85">
        <f>I$20</f>
        <v>-25</v>
      </c>
      <c r="J97" s="85">
        <f t="shared" ref="J97:BU97" si="51">J$20</f>
        <v>-24</v>
      </c>
      <c r="K97" s="85">
        <f t="shared" si="51"/>
        <v>-23</v>
      </c>
      <c r="L97" s="85">
        <f t="shared" si="51"/>
        <v>-22</v>
      </c>
      <c r="M97" s="85">
        <f t="shared" si="51"/>
        <v>-21</v>
      </c>
      <c r="N97" s="85">
        <f t="shared" si="51"/>
        <v>-20</v>
      </c>
      <c r="O97" s="85">
        <f t="shared" si="51"/>
        <v>-19</v>
      </c>
      <c r="P97" s="85">
        <f t="shared" si="51"/>
        <v>-18</v>
      </c>
      <c r="Q97" s="85">
        <f t="shared" si="51"/>
        <v>-17</v>
      </c>
      <c r="R97" s="85">
        <f t="shared" si="51"/>
        <v>-16</v>
      </c>
      <c r="S97" s="85">
        <f t="shared" si="51"/>
        <v>-15</v>
      </c>
      <c r="T97" s="85">
        <f t="shared" si="51"/>
        <v>-14</v>
      </c>
      <c r="U97" s="85">
        <f t="shared" si="51"/>
        <v>-13</v>
      </c>
      <c r="V97" s="85">
        <f t="shared" si="51"/>
        <v>-12</v>
      </c>
      <c r="W97" s="85">
        <f t="shared" si="51"/>
        <v>-11</v>
      </c>
      <c r="X97" s="85">
        <f t="shared" si="51"/>
        <v>-10</v>
      </c>
      <c r="Y97" s="85">
        <f t="shared" si="51"/>
        <v>-9</v>
      </c>
      <c r="Z97" s="85">
        <f t="shared" si="51"/>
        <v>-8</v>
      </c>
      <c r="AA97" s="85">
        <f t="shared" si="51"/>
        <v>-7</v>
      </c>
      <c r="AB97" s="85">
        <f t="shared" si="51"/>
        <v>-6</v>
      </c>
      <c r="AC97" s="85">
        <f t="shared" si="51"/>
        <v>-5</v>
      </c>
      <c r="AD97" s="85">
        <f t="shared" si="51"/>
        <v>-4</v>
      </c>
      <c r="AE97" s="85">
        <f t="shared" si="51"/>
        <v>-3</v>
      </c>
      <c r="AF97" s="85">
        <f t="shared" si="51"/>
        <v>-2</v>
      </c>
      <c r="AG97" s="85">
        <f t="shared" si="51"/>
        <v>-1</v>
      </c>
      <c r="AH97" s="85">
        <f t="shared" si="51"/>
        <v>0</v>
      </c>
      <c r="AI97" s="85">
        <f t="shared" si="51"/>
        <v>1</v>
      </c>
      <c r="AJ97" s="85">
        <f t="shared" si="51"/>
        <v>2</v>
      </c>
      <c r="AK97" s="85">
        <f t="shared" si="51"/>
        <v>3</v>
      </c>
      <c r="AL97" s="85">
        <f t="shared" si="51"/>
        <v>4</v>
      </c>
      <c r="AM97" s="85">
        <f t="shared" si="51"/>
        <v>5</v>
      </c>
      <c r="AN97" s="85">
        <f t="shared" si="51"/>
        <v>6</v>
      </c>
      <c r="AO97" s="85">
        <f t="shared" si="51"/>
        <v>7</v>
      </c>
      <c r="AP97" s="85">
        <f t="shared" si="51"/>
        <v>8</v>
      </c>
      <c r="AQ97" s="85">
        <f t="shared" si="51"/>
        <v>9</v>
      </c>
      <c r="AR97" s="85">
        <f t="shared" si="51"/>
        <v>10</v>
      </c>
      <c r="AS97" s="85">
        <f t="shared" si="51"/>
        <v>11</v>
      </c>
      <c r="AT97" s="85">
        <f t="shared" si="51"/>
        <v>12</v>
      </c>
      <c r="AU97" s="85">
        <f t="shared" si="51"/>
        <v>13</v>
      </c>
      <c r="AV97" s="85">
        <f t="shared" si="51"/>
        <v>14</v>
      </c>
      <c r="AW97" s="85">
        <f t="shared" si="51"/>
        <v>15</v>
      </c>
      <c r="AX97" s="85">
        <f t="shared" si="51"/>
        <v>16</v>
      </c>
      <c r="AY97" s="85">
        <f t="shared" si="51"/>
        <v>17</v>
      </c>
      <c r="AZ97" s="85">
        <f t="shared" si="51"/>
        <v>18</v>
      </c>
      <c r="BA97" s="85">
        <f t="shared" si="51"/>
        <v>19</v>
      </c>
      <c r="BB97" s="85">
        <f t="shared" si="51"/>
        <v>20</v>
      </c>
      <c r="BC97" s="85">
        <f t="shared" si="51"/>
        <v>21</v>
      </c>
      <c r="BD97" s="85">
        <f t="shared" si="51"/>
        <v>22</v>
      </c>
      <c r="BE97" s="85">
        <f t="shared" si="51"/>
        <v>23</v>
      </c>
      <c r="BF97" s="85">
        <f t="shared" si="51"/>
        <v>24</v>
      </c>
      <c r="BG97" s="85">
        <f t="shared" si="51"/>
        <v>25</v>
      </c>
      <c r="BH97" s="85">
        <f t="shared" si="51"/>
        <v>26</v>
      </c>
      <c r="BI97" s="85">
        <f t="shared" si="51"/>
        <v>27</v>
      </c>
      <c r="BJ97" s="85">
        <f t="shared" si="51"/>
        <v>28</v>
      </c>
      <c r="BK97" s="85">
        <f t="shared" si="51"/>
        <v>29</v>
      </c>
      <c r="BL97" s="85">
        <f t="shared" si="51"/>
        <v>30</v>
      </c>
      <c r="BM97" s="85">
        <f t="shared" si="51"/>
        <v>31</v>
      </c>
      <c r="BN97" s="85">
        <f t="shared" si="51"/>
        <v>32</v>
      </c>
      <c r="BO97" s="85">
        <f t="shared" si="51"/>
        <v>33</v>
      </c>
      <c r="BP97" s="85">
        <f t="shared" si="51"/>
        <v>34</v>
      </c>
      <c r="BQ97" s="216">
        <f t="shared" si="51"/>
        <v>35</v>
      </c>
      <c r="BR97" s="85">
        <f t="shared" si="51"/>
        <v>36</v>
      </c>
      <c r="BS97" s="85">
        <f t="shared" si="51"/>
        <v>37</v>
      </c>
      <c r="BT97" s="85">
        <f t="shared" si="51"/>
        <v>38</v>
      </c>
      <c r="BU97" s="85">
        <f t="shared" si="51"/>
        <v>39</v>
      </c>
      <c r="BV97" s="85">
        <f t="shared" ref="BV97" si="52">BV$20</f>
        <v>40</v>
      </c>
    </row>
    <row r="98" spans="1:74">
      <c r="A98" s="214" t="s">
        <v>4793</v>
      </c>
      <c r="B98" s="29" t="s">
        <v>4584</v>
      </c>
      <c r="C98" s="51" t="s">
        <v>4810</v>
      </c>
      <c r="D98" s="134" t="s">
        <v>6</v>
      </c>
      <c r="E98" s="138">
        <v>0</v>
      </c>
      <c r="F98" s="147" t="str">
        <f t="shared" si="50"/>
        <v>&lt; 1995W</v>
      </c>
      <c r="H98" s="153"/>
      <c r="I98" s="122" t="e">
        <f ca="1">MAX(
IF($H$74="TH", 30, 20 + I$82),
IF($H$96, I$20 + $H$97 + $H$95 + $H$94, I$22 + $H$94))</f>
        <v>#N/A</v>
      </c>
      <c r="J98" s="122" t="e">
        <f t="shared" ref="J98:BU98" ca="1" si="53">MAX(IF($H$74="TH", 30, 20+J$82), IF($H$96, J$20 + $H$97 + $H$95 + $H$94, J$22 + $H$94))</f>
        <v>#N/A</v>
      </c>
      <c r="K98" s="122" t="e">
        <f t="shared" ca="1" si="53"/>
        <v>#N/A</v>
      </c>
      <c r="L98" s="122" t="e">
        <f t="shared" ca="1" si="53"/>
        <v>#N/A</v>
      </c>
      <c r="M98" s="122" t="e">
        <f t="shared" ca="1" si="53"/>
        <v>#N/A</v>
      </c>
      <c r="N98" s="122" t="e">
        <f t="shared" ca="1" si="53"/>
        <v>#N/A</v>
      </c>
      <c r="O98" s="122" t="e">
        <f t="shared" ca="1" si="53"/>
        <v>#N/A</v>
      </c>
      <c r="P98" s="122" t="e">
        <f t="shared" ca="1" si="53"/>
        <v>#N/A</v>
      </c>
      <c r="Q98" s="122" t="e">
        <f t="shared" ca="1" si="53"/>
        <v>#N/A</v>
      </c>
      <c r="R98" s="122" t="e">
        <f t="shared" ca="1" si="53"/>
        <v>#N/A</v>
      </c>
      <c r="S98" s="122" t="e">
        <f t="shared" ca="1" si="53"/>
        <v>#N/A</v>
      </c>
      <c r="T98" s="122" t="e">
        <f t="shared" ca="1" si="53"/>
        <v>#N/A</v>
      </c>
      <c r="U98" s="122" t="e">
        <f t="shared" ca="1" si="53"/>
        <v>#N/A</v>
      </c>
      <c r="V98" s="122" t="e">
        <f t="shared" ca="1" si="53"/>
        <v>#N/A</v>
      </c>
      <c r="W98" s="122" t="e">
        <f t="shared" ca="1" si="53"/>
        <v>#N/A</v>
      </c>
      <c r="X98" s="122" t="e">
        <f t="shared" ca="1" si="53"/>
        <v>#N/A</v>
      </c>
      <c r="Y98" s="122" t="e">
        <f t="shared" ca="1" si="53"/>
        <v>#N/A</v>
      </c>
      <c r="Z98" s="122" t="e">
        <f t="shared" ca="1" si="53"/>
        <v>#N/A</v>
      </c>
      <c r="AA98" s="122" t="e">
        <f t="shared" ca="1" si="53"/>
        <v>#N/A</v>
      </c>
      <c r="AB98" s="122" t="e">
        <f t="shared" ca="1" si="53"/>
        <v>#N/A</v>
      </c>
      <c r="AC98" s="122" t="e">
        <f t="shared" ca="1" si="53"/>
        <v>#N/A</v>
      </c>
      <c r="AD98" s="122" t="e">
        <f t="shared" ca="1" si="53"/>
        <v>#N/A</v>
      </c>
      <c r="AE98" s="122" t="e">
        <f t="shared" ca="1" si="53"/>
        <v>#N/A</v>
      </c>
      <c r="AF98" s="122" t="e">
        <f t="shared" ca="1" si="53"/>
        <v>#N/A</v>
      </c>
      <c r="AG98" s="122" t="e">
        <f t="shared" ca="1" si="53"/>
        <v>#N/A</v>
      </c>
      <c r="AH98" s="122" t="e">
        <f t="shared" ca="1" si="53"/>
        <v>#N/A</v>
      </c>
      <c r="AI98" s="122" t="e">
        <f t="shared" ca="1" si="53"/>
        <v>#N/A</v>
      </c>
      <c r="AJ98" s="122" t="e">
        <f t="shared" ca="1" si="53"/>
        <v>#N/A</v>
      </c>
      <c r="AK98" s="122" t="e">
        <f t="shared" ca="1" si="53"/>
        <v>#N/A</v>
      </c>
      <c r="AL98" s="122" t="e">
        <f t="shared" ca="1" si="53"/>
        <v>#N/A</v>
      </c>
      <c r="AM98" s="122" t="e">
        <f t="shared" ca="1" si="53"/>
        <v>#N/A</v>
      </c>
      <c r="AN98" s="122" t="e">
        <f t="shared" ca="1" si="53"/>
        <v>#N/A</v>
      </c>
      <c r="AO98" s="122" t="e">
        <f t="shared" ca="1" si="53"/>
        <v>#N/A</v>
      </c>
      <c r="AP98" s="122" t="e">
        <f t="shared" ca="1" si="53"/>
        <v>#N/A</v>
      </c>
      <c r="AQ98" s="122" t="e">
        <f t="shared" ca="1" si="53"/>
        <v>#N/A</v>
      </c>
      <c r="AR98" s="122" t="e">
        <f t="shared" ca="1" si="53"/>
        <v>#N/A</v>
      </c>
      <c r="AS98" s="122" t="e">
        <f t="shared" ca="1" si="53"/>
        <v>#N/A</v>
      </c>
      <c r="AT98" s="122" t="e">
        <f t="shared" ca="1" si="53"/>
        <v>#N/A</v>
      </c>
      <c r="AU98" s="122" t="e">
        <f t="shared" ca="1" si="53"/>
        <v>#N/A</v>
      </c>
      <c r="AV98" s="122" t="e">
        <f t="shared" ca="1" si="53"/>
        <v>#N/A</v>
      </c>
      <c r="AW98" s="122" t="e">
        <f t="shared" ca="1" si="53"/>
        <v>#N/A</v>
      </c>
      <c r="AX98" s="122" t="e">
        <f t="shared" ca="1" si="53"/>
        <v>#N/A</v>
      </c>
      <c r="AY98" s="122" t="e">
        <f t="shared" ca="1" si="53"/>
        <v>#N/A</v>
      </c>
      <c r="AZ98" s="122" t="e">
        <f t="shared" ca="1" si="53"/>
        <v>#N/A</v>
      </c>
      <c r="BA98" s="122" t="e">
        <f t="shared" ca="1" si="53"/>
        <v>#N/A</v>
      </c>
      <c r="BB98" s="122" t="e">
        <f t="shared" ca="1" si="53"/>
        <v>#N/A</v>
      </c>
      <c r="BC98" s="122" t="e">
        <f t="shared" ca="1" si="53"/>
        <v>#N/A</v>
      </c>
      <c r="BD98" s="122" t="e">
        <f t="shared" ca="1" si="53"/>
        <v>#N/A</v>
      </c>
      <c r="BE98" s="122" t="e">
        <f t="shared" ca="1" si="53"/>
        <v>#N/A</v>
      </c>
      <c r="BF98" s="122" t="e">
        <f t="shared" ca="1" si="53"/>
        <v>#N/A</v>
      </c>
      <c r="BG98" s="122" t="e">
        <f t="shared" ca="1" si="53"/>
        <v>#N/A</v>
      </c>
      <c r="BH98" s="122" t="e">
        <f t="shared" ca="1" si="53"/>
        <v>#N/A</v>
      </c>
      <c r="BI98" s="122" t="e">
        <f t="shared" ca="1" si="53"/>
        <v>#N/A</v>
      </c>
      <c r="BJ98" s="122" t="e">
        <f t="shared" ca="1" si="53"/>
        <v>#N/A</v>
      </c>
      <c r="BK98" s="122" t="e">
        <f t="shared" ca="1" si="53"/>
        <v>#N/A</v>
      </c>
      <c r="BL98" s="122" t="e">
        <f t="shared" ca="1" si="53"/>
        <v>#N/A</v>
      </c>
      <c r="BM98" s="122" t="e">
        <f t="shared" ca="1" si="53"/>
        <v>#N/A</v>
      </c>
      <c r="BN98" s="122" t="e">
        <f t="shared" ca="1" si="53"/>
        <v>#N/A</v>
      </c>
      <c r="BO98" s="122" t="e">
        <f t="shared" ca="1" si="53"/>
        <v>#N/A</v>
      </c>
      <c r="BP98" s="122" t="e">
        <f t="shared" ca="1" si="53"/>
        <v>#N/A</v>
      </c>
      <c r="BQ98" s="122" t="e">
        <f t="shared" ca="1" si="53"/>
        <v>#N/A</v>
      </c>
      <c r="BR98" s="122" t="e">
        <f t="shared" ca="1" si="53"/>
        <v>#N/A</v>
      </c>
      <c r="BS98" s="122" t="e">
        <f t="shared" ca="1" si="53"/>
        <v>#N/A</v>
      </c>
      <c r="BT98" s="122" t="e">
        <f t="shared" ca="1" si="53"/>
        <v>#N/A</v>
      </c>
      <c r="BU98" s="122" t="e">
        <f t="shared" ca="1" si="53"/>
        <v>#N/A</v>
      </c>
      <c r="BV98" s="122" t="e">
        <f t="shared" ref="BV98" ca="1" si="54">MAX(IF($H$74="TH", 30, 20+BV$82), IF($H$96, BV$20 + $H$97 + $H$95 + $H$94, BV$22 + $H$94))</f>
        <v>#N/A</v>
      </c>
    </row>
    <row r="99" spans="1:74">
      <c r="A99" s="214" t="s">
        <v>4997</v>
      </c>
      <c r="B99" s="29" t="s">
        <v>4584</v>
      </c>
      <c r="C99" s="51" t="s">
        <v>4846</v>
      </c>
      <c r="D99" s="134" t="s">
        <v>6</v>
      </c>
      <c r="E99" s="138">
        <v>0</v>
      </c>
      <c r="F99" s="147" t="str">
        <f t="shared" si="50"/>
        <v>1995 - 2005W</v>
      </c>
      <c r="H99" s="208"/>
      <c r="I99" s="205" t="e" vm="3">
        <f t="shared" ref="I99:BT99" ca="1" si="55">IF($H$96, I98-$H$94, I100+$H$95)</f>
        <v>#VALUE!</v>
      </c>
      <c r="J99" s="205" t="e" vm="3">
        <f t="shared" ca="1" si="55"/>
        <v>#VALUE!</v>
      </c>
      <c r="K99" s="205" t="e" vm="3">
        <f t="shared" ca="1" si="55"/>
        <v>#VALUE!</v>
      </c>
      <c r="L99" s="205" t="e" vm="3">
        <f t="shared" ca="1" si="55"/>
        <v>#VALUE!</v>
      </c>
      <c r="M99" s="205" t="e" vm="3">
        <f t="shared" ca="1" si="55"/>
        <v>#VALUE!</v>
      </c>
      <c r="N99" s="205" t="e" vm="3">
        <f t="shared" ca="1" si="55"/>
        <v>#VALUE!</v>
      </c>
      <c r="O99" s="205" t="e" vm="3">
        <f t="shared" ca="1" si="55"/>
        <v>#VALUE!</v>
      </c>
      <c r="P99" s="205" t="e" vm="3">
        <f t="shared" ca="1" si="55"/>
        <v>#VALUE!</v>
      </c>
      <c r="Q99" s="205" t="e" vm="3">
        <f t="shared" ca="1" si="55"/>
        <v>#VALUE!</v>
      </c>
      <c r="R99" s="205" t="e" vm="3">
        <f t="shared" ca="1" si="55"/>
        <v>#VALUE!</v>
      </c>
      <c r="S99" s="205" t="e" vm="3">
        <f t="shared" ca="1" si="55"/>
        <v>#VALUE!</v>
      </c>
      <c r="T99" s="205" t="e" vm="3">
        <f t="shared" ca="1" si="55"/>
        <v>#VALUE!</v>
      </c>
      <c r="U99" s="205" t="e" vm="3">
        <f t="shared" ca="1" si="55"/>
        <v>#VALUE!</v>
      </c>
      <c r="V99" s="205" t="e" vm="3">
        <f t="shared" ca="1" si="55"/>
        <v>#VALUE!</v>
      </c>
      <c r="W99" s="205" t="e" vm="3">
        <f t="shared" ca="1" si="55"/>
        <v>#VALUE!</v>
      </c>
      <c r="X99" s="205" t="e" vm="3">
        <f t="shared" ca="1" si="55"/>
        <v>#VALUE!</v>
      </c>
      <c r="Y99" s="205" t="e" vm="3">
        <f t="shared" ca="1" si="55"/>
        <v>#VALUE!</v>
      </c>
      <c r="Z99" s="205" t="e" vm="3">
        <f t="shared" ca="1" si="55"/>
        <v>#VALUE!</v>
      </c>
      <c r="AA99" s="205" t="e" vm="3">
        <f t="shared" ca="1" si="55"/>
        <v>#VALUE!</v>
      </c>
      <c r="AB99" s="205" t="e" vm="3">
        <f t="shared" ca="1" si="55"/>
        <v>#VALUE!</v>
      </c>
      <c r="AC99" s="205" t="e" vm="3">
        <f t="shared" ca="1" si="55"/>
        <v>#VALUE!</v>
      </c>
      <c r="AD99" s="205" t="e" vm="3">
        <f t="shared" ca="1" si="55"/>
        <v>#VALUE!</v>
      </c>
      <c r="AE99" s="205" t="e" vm="3">
        <f t="shared" ca="1" si="55"/>
        <v>#VALUE!</v>
      </c>
      <c r="AF99" s="205" t="e" vm="3">
        <f t="shared" ca="1" si="55"/>
        <v>#VALUE!</v>
      </c>
      <c r="AG99" s="205" t="e" vm="3">
        <f t="shared" ca="1" si="55"/>
        <v>#VALUE!</v>
      </c>
      <c r="AH99" s="205" t="e" vm="3">
        <f t="shared" ca="1" si="55"/>
        <v>#VALUE!</v>
      </c>
      <c r="AI99" s="205" t="e" vm="3">
        <f t="shared" ca="1" si="55"/>
        <v>#VALUE!</v>
      </c>
      <c r="AJ99" s="205" t="e" vm="3">
        <f t="shared" ca="1" si="55"/>
        <v>#VALUE!</v>
      </c>
      <c r="AK99" s="205" t="e" vm="3">
        <f t="shared" ca="1" si="55"/>
        <v>#VALUE!</v>
      </c>
      <c r="AL99" s="205" t="e" vm="3">
        <f t="shared" ca="1" si="55"/>
        <v>#VALUE!</v>
      </c>
      <c r="AM99" s="205" t="e" vm="3">
        <f t="shared" ca="1" si="55"/>
        <v>#VALUE!</v>
      </c>
      <c r="AN99" s="205" t="e" vm="3">
        <f t="shared" ca="1" si="55"/>
        <v>#VALUE!</v>
      </c>
      <c r="AO99" s="205" t="e" vm="3">
        <f t="shared" ca="1" si="55"/>
        <v>#VALUE!</v>
      </c>
      <c r="AP99" s="205" t="e" vm="3">
        <f t="shared" ca="1" si="55"/>
        <v>#VALUE!</v>
      </c>
      <c r="AQ99" s="205" t="e" vm="3">
        <f t="shared" ca="1" si="55"/>
        <v>#VALUE!</v>
      </c>
      <c r="AR99" s="205" t="e" vm="3">
        <f t="shared" ca="1" si="55"/>
        <v>#VALUE!</v>
      </c>
      <c r="AS99" s="205" t="e" vm="3">
        <f t="shared" ca="1" si="55"/>
        <v>#VALUE!</v>
      </c>
      <c r="AT99" s="205" t="e" vm="3">
        <f t="shared" ca="1" si="55"/>
        <v>#VALUE!</v>
      </c>
      <c r="AU99" s="205" t="e" vm="3">
        <f t="shared" ca="1" si="55"/>
        <v>#VALUE!</v>
      </c>
      <c r="AV99" s="205" t="e" vm="3">
        <f t="shared" ca="1" si="55"/>
        <v>#VALUE!</v>
      </c>
      <c r="AW99" s="205" t="e" vm="3">
        <f t="shared" ca="1" si="55"/>
        <v>#VALUE!</v>
      </c>
      <c r="AX99" s="205" t="e" vm="3">
        <f t="shared" ca="1" si="55"/>
        <v>#VALUE!</v>
      </c>
      <c r="AY99" s="205" t="e" vm="3">
        <f t="shared" ca="1" si="55"/>
        <v>#VALUE!</v>
      </c>
      <c r="AZ99" s="205" t="e" vm="3">
        <f t="shared" ca="1" si="55"/>
        <v>#VALUE!</v>
      </c>
      <c r="BA99" s="205" t="e" vm="3">
        <f t="shared" ca="1" si="55"/>
        <v>#VALUE!</v>
      </c>
      <c r="BB99" s="205" t="e" vm="3">
        <f t="shared" ca="1" si="55"/>
        <v>#VALUE!</v>
      </c>
      <c r="BC99" s="205" t="e" vm="3">
        <f t="shared" ca="1" si="55"/>
        <v>#VALUE!</v>
      </c>
      <c r="BD99" s="205" t="e" vm="3">
        <f t="shared" ca="1" si="55"/>
        <v>#VALUE!</v>
      </c>
      <c r="BE99" s="205" t="e" vm="3">
        <f t="shared" ca="1" si="55"/>
        <v>#VALUE!</v>
      </c>
      <c r="BF99" s="205" t="e" vm="3">
        <f t="shared" ca="1" si="55"/>
        <v>#VALUE!</v>
      </c>
      <c r="BG99" s="205" t="e" vm="3">
        <f t="shared" ca="1" si="55"/>
        <v>#VALUE!</v>
      </c>
      <c r="BH99" s="205" t="e" vm="3">
        <f t="shared" ca="1" si="55"/>
        <v>#VALUE!</v>
      </c>
      <c r="BI99" s="205" t="e" vm="3">
        <f t="shared" ca="1" si="55"/>
        <v>#VALUE!</v>
      </c>
      <c r="BJ99" s="205" t="e" vm="3">
        <f t="shared" ca="1" si="55"/>
        <v>#VALUE!</v>
      </c>
      <c r="BK99" s="205" t="e" vm="3">
        <f t="shared" ca="1" si="55"/>
        <v>#VALUE!</v>
      </c>
      <c r="BL99" s="205" t="e" vm="3">
        <f t="shared" ca="1" si="55"/>
        <v>#VALUE!</v>
      </c>
      <c r="BM99" s="205" t="e" vm="3">
        <f t="shared" ca="1" si="55"/>
        <v>#VALUE!</v>
      </c>
      <c r="BN99" s="205" t="e" vm="3">
        <f t="shared" ca="1" si="55"/>
        <v>#VALUE!</v>
      </c>
      <c r="BO99" s="205" t="e" vm="3">
        <f t="shared" ca="1" si="55"/>
        <v>#VALUE!</v>
      </c>
      <c r="BP99" s="205" t="e" vm="3">
        <f t="shared" ca="1" si="55"/>
        <v>#VALUE!</v>
      </c>
      <c r="BQ99" s="205" t="e" vm="3">
        <f t="shared" ca="1" si="55"/>
        <v>#VALUE!</v>
      </c>
      <c r="BR99" s="205" t="e" vm="3">
        <f t="shared" ca="1" si="55"/>
        <v>#VALUE!</v>
      </c>
      <c r="BS99" s="205" t="e" vm="3">
        <f t="shared" ca="1" si="55"/>
        <v>#VALUE!</v>
      </c>
      <c r="BT99" s="205" t="e" vm="3">
        <f t="shared" ca="1" si="55"/>
        <v>#VALUE!</v>
      </c>
      <c r="BU99" s="205" t="e" vm="3">
        <f t="shared" ref="BU99:BV99" ca="1" si="56">IF($H$96, BU98-$H$94, BU100+$H$95)</f>
        <v>#VALUE!</v>
      </c>
      <c r="BV99" s="205" t="e" vm="3">
        <f t="shared" ca="1" si="56"/>
        <v>#VALUE!</v>
      </c>
    </row>
    <row r="100" spans="1:74">
      <c r="A100" s="214" t="s">
        <v>4998</v>
      </c>
      <c r="B100" s="29" t="s">
        <v>4584</v>
      </c>
      <c r="C100" s="51" t="s">
        <v>4811</v>
      </c>
      <c r="D100" s="134" t="s">
        <v>6</v>
      </c>
      <c r="E100" s="138">
        <v>0</v>
      </c>
      <c r="F100" s="147" t="str">
        <f t="shared" si="50"/>
        <v>&gt; 2005W</v>
      </c>
      <c r="H100" s="208"/>
      <c r="I100" s="205" t="e" vm="3">
        <f t="shared" ref="I100:BT100" ca="1" si="57">IF($H$96, I$99-$H$95, I$22)</f>
        <v>#VALUE!</v>
      </c>
      <c r="J100" s="205" t="e" vm="3">
        <f t="shared" ca="1" si="57"/>
        <v>#VALUE!</v>
      </c>
      <c r="K100" s="205" t="e" vm="3">
        <f t="shared" ca="1" si="57"/>
        <v>#VALUE!</v>
      </c>
      <c r="L100" s="205" t="e" vm="3">
        <f t="shared" ca="1" si="57"/>
        <v>#VALUE!</v>
      </c>
      <c r="M100" s="205" t="e" vm="3">
        <f t="shared" ca="1" si="57"/>
        <v>#VALUE!</v>
      </c>
      <c r="N100" s="205" t="e" vm="3">
        <f t="shared" ca="1" si="57"/>
        <v>#VALUE!</v>
      </c>
      <c r="O100" s="205" t="e" vm="3">
        <f t="shared" ca="1" si="57"/>
        <v>#VALUE!</v>
      </c>
      <c r="P100" s="205" t="e" vm="3">
        <f t="shared" ca="1" si="57"/>
        <v>#VALUE!</v>
      </c>
      <c r="Q100" s="205" t="e" vm="3">
        <f t="shared" ca="1" si="57"/>
        <v>#VALUE!</v>
      </c>
      <c r="R100" s="205" t="e" vm="3">
        <f t="shared" ca="1" si="57"/>
        <v>#VALUE!</v>
      </c>
      <c r="S100" s="205" t="e" vm="3">
        <f t="shared" ca="1" si="57"/>
        <v>#VALUE!</v>
      </c>
      <c r="T100" s="205" t="e" vm="3">
        <f t="shared" ca="1" si="57"/>
        <v>#VALUE!</v>
      </c>
      <c r="U100" s="205" t="e" vm="3">
        <f t="shared" ca="1" si="57"/>
        <v>#VALUE!</v>
      </c>
      <c r="V100" s="205" t="e" vm="3">
        <f t="shared" ca="1" si="57"/>
        <v>#VALUE!</v>
      </c>
      <c r="W100" s="205" t="e" vm="3">
        <f t="shared" ca="1" si="57"/>
        <v>#VALUE!</v>
      </c>
      <c r="X100" s="205" t="e" vm="3">
        <f t="shared" ca="1" si="57"/>
        <v>#VALUE!</v>
      </c>
      <c r="Y100" s="205" t="e" vm="3">
        <f t="shared" ca="1" si="57"/>
        <v>#VALUE!</v>
      </c>
      <c r="Z100" s="205" t="e" vm="3">
        <f t="shared" ca="1" si="57"/>
        <v>#VALUE!</v>
      </c>
      <c r="AA100" s="205" t="e" vm="3">
        <f t="shared" ca="1" si="57"/>
        <v>#VALUE!</v>
      </c>
      <c r="AB100" s="205" t="e" vm="3">
        <f t="shared" ca="1" si="57"/>
        <v>#VALUE!</v>
      </c>
      <c r="AC100" s="205" t="e" vm="3">
        <f t="shared" ca="1" si="57"/>
        <v>#VALUE!</v>
      </c>
      <c r="AD100" s="205" t="e" vm="3">
        <f t="shared" ca="1" si="57"/>
        <v>#VALUE!</v>
      </c>
      <c r="AE100" s="205" t="e" vm="3">
        <f t="shared" ca="1" si="57"/>
        <v>#VALUE!</v>
      </c>
      <c r="AF100" s="205" t="e" vm="3">
        <f t="shared" ca="1" si="57"/>
        <v>#VALUE!</v>
      </c>
      <c r="AG100" s="205" t="e" vm="3">
        <f t="shared" ca="1" si="57"/>
        <v>#VALUE!</v>
      </c>
      <c r="AH100" s="205" t="e" vm="3">
        <f t="shared" ca="1" si="57"/>
        <v>#VALUE!</v>
      </c>
      <c r="AI100" s="205" t="e" vm="3">
        <f t="shared" ca="1" si="57"/>
        <v>#VALUE!</v>
      </c>
      <c r="AJ100" s="205" t="e" vm="3">
        <f t="shared" ca="1" si="57"/>
        <v>#VALUE!</v>
      </c>
      <c r="AK100" s="205" t="e" vm="3">
        <f t="shared" ca="1" si="57"/>
        <v>#VALUE!</v>
      </c>
      <c r="AL100" s="205" t="e" vm="3">
        <f t="shared" ca="1" si="57"/>
        <v>#VALUE!</v>
      </c>
      <c r="AM100" s="205" t="e" vm="3">
        <f t="shared" ca="1" si="57"/>
        <v>#VALUE!</v>
      </c>
      <c r="AN100" s="205" t="e" vm="3">
        <f t="shared" ca="1" si="57"/>
        <v>#VALUE!</v>
      </c>
      <c r="AO100" s="205" t="e" vm="3">
        <f t="shared" ca="1" si="57"/>
        <v>#VALUE!</v>
      </c>
      <c r="AP100" s="205" t="e" vm="3">
        <f t="shared" ca="1" si="57"/>
        <v>#VALUE!</v>
      </c>
      <c r="AQ100" s="205" t="e" vm="3">
        <f t="shared" ca="1" si="57"/>
        <v>#VALUE!</v>
      </c>
      <c r="AR100" s="205" t="e" vm="3">
        <f t="shared" ca="1" si="57"/>
        <v>#VALUE!</v>
      </c>
      <c r="AS100" s="205" t="e" vm="3">
        <f t="shared" ca="1" si="57"/>
        <v>#VALUE!</v>
      </c>
      <c r="AT100" s="205" t="e" vm="3">
        <f t="shared" ca="1" si="57"/>
        <v>#VALUE!</v>
      </c>
      <c r="AU100" s="205" t="e" vm="3">
        <f t="shared" ca="1" si="57"/>
        <v>#VALUE!</v>
      </c>
      <c r="AV100" s="205" t="e" vm="3">
        <f t="shared" ca="1" si="57"/>
        <v>#VALUE!</v>
      </c>
      <c r="AW100" s="205" t="e" vm="3">
        <f t="shared" ca="1" si="57"/>
        <v>#VALUE!</v>
      </c>
      <c r="AX100" s="205" t="e" vm="3">
        <f t="shared" ca="1" si="57"/>
        <v>#VALUE!</v>
      </c>
      <c r="AY100" s="205" t="e" vm="3">
        <f t="shared" ca="1" si="57"/>
        <v>#VALUE!</v>
      </c>
      <c r="AZ100" s="205" t="e" vm="3">
        <f t="shared" ca="1" si="57"/>
        <v>#VALUE!</v>
      </c>
      <c r="BA100" s="205" t="e" vm="3">
        <f t="shared" ca="1" si="57"/>
        <v>#VALUE!</v>
      </c>
      <c r="BB100" s="205" t="e" vm="3">
        <f t="shared" ca="1" si="57"/>
        <v>#VALUE!</v>
      </c>
      <c r="BC100" s="205" t="e" vm="3">
        <f t="shared" ca="1" si="57"/>
        <v>#VALUE!</v>
      </c>
      <c r="BD100" s="205" t="e" vm="3">
        <f t="shared" ca="1" si="57"/>
        <v>#VALUE!</v>
      </c>
      <c r="BE100" s="205" t="e" vm="3">
        <f t="shared" ca="1" si="57"/>
        <v>#VALUE!</v>
      </c>
      <c r="BF100" s="205" t="e" vm="3">
        <f t="shared" ca="1" si="57"/>
        <v>#VALUE!</v>
      </c>
      <c r="BG100" s="205" t="e" vm="3">
        <f t="shared" ca="1" si="57"/>
        <v>#VALUE!</v>
      </c>
      <c r="BH100" s="205" t="e" vm="3">
        <f t="shared" ca="1" si="57"/>
        <v>#VALUE!</v>
      </c>
      <c r="BI100" s="205" t="e" vm="3">
        <f t="shared" ca="1" si="57"/>
        <v>#VALUE!</v>
      </c>
      <c r="BJ100" s="205" t="e" vm="3">
        <f t="shared" ca="1" si="57"/>
        <v>#VALUE!</v>
      </c>
      <c r="BK100" s="205" t="e" vm="3">
        <f t="shared" ca="1" si="57"/>
        <v>#VALUE!</v>
      </c>
      <c r="BL100" s="205" t="e" vm="3">
        <f t="shared" ca="1" si="57"/>
        <v>#VALUE!</v>
      </c>
      <c r="BM100" s="205" t="e" vm="3">
        <f t="shared" ca="1" si="57"/>
        <v>#VALUE!</v>
      </c>
      <c r="BN100" s="205" t="e" vm="3">
        <f t="shared" ca="1" si="57"/>
        <v>#VALUE!</v>
      </c>
      <c r="BO100" s="205" t="e" vm="3">
        <f t="shared" ca="1" si="57"/>
        <v>#VALUE!</v>
      </c>
      <c r="BP100" s="205" t="e" vm="3">
        <f t="shared" ca="1" si="57"/>
        <v>#VALUE!</v>
      </c>
      <c r="BQ100" s="205" t="e" vm="3">
        <f t="shared" ca="1" si="57"/>
        <v>#VALUE!</v>
      </c>
      <c r="BR100" s="205" t="e" vm="3">
        <f t="shared" ca="1" si="57"/>
        <v>#VALUE!</v>
      </c>
      <c r="BS100" s="205" t="e" vm="3">
        <f t="shared" ca="1" si="57"/>
        <v>#VALUE!</v>
      </c>
      <c r="BT100" s="205" t="e" vm="3">
        <f t="shared" ca="1" si="57"/>
        <v>#VALUE!</v>
      </c>
      <c r="BU100" s="205" t="e" vm="3">
        <f t="shared" ref="BU100:BV100" ca="1" si="58">IF($H$96, BU$99-$H$95, BU$22)</f>
        <v>#VALUE!</v>
      </c>
      <c r="BV100" s="205" t="e" vm="3">
        <f t="shared" ca="1" si="58"/>
        <v>#VALUE!</v>
      </c>
    </row>
    <row r="101" spans="1:74">
      <c r="A101" s="214" t="s">
        <v>4996</v>
      </c>
      <c r="B101" s="29" t="s">
        <v>4841</v>
      </c>
      <c r="D101" s="145"/>
      <c r="E101" s="145"/>
      <c r="F101" s="147"/>
      <c r="H101" s="208"/>
      <c r="I101" s="122" t="e">
        <f ca="1">I62/(I99-I100)</f>
        <v>#N/A</v>
      </c>
      <c r="J101" s="122" t="e">
        <f t="shared" ref="J101:BU101" ca="1" si="59">J62/(J99-J100)</f>
        <v>#N/A</v>
      </c>
      <c r="K101" s="122" t="e">
        <f t="shared" ca="1" si="59"/>
        <v>#N/A</v>
      </c>
      <c r="L101" s="122" t="e">
        <f t="shared" ca="1" si="59"/>
        <v>#N/A</v>
      </c>
      <c r="M101" s="122" t="e">
        <f t="shared" ca="1" si="59"/>
        <v>#N/A</v>
      </c>
      <c r="N101" s="122" t="e">
        <f t="shared" ca="1" si="59"/>
        <v>#N/A</v>
      </c>
      <c r="O101" s="122" t="e">
        <f t="shared" ca="1" si="59"/>
        <v>#N/A</v>
      </c>
      <c r="P101" s="122" t="e">
        <f t="shared" ca="1" si="59"/>
        <v>#N/A</v>
      </c>
      <c r="Q101" s="122" t="e">
        <f t="shared" ca="1" si="59"/>
        <v>#N/A</v>
      </c>
      <c r="R101" s="122" t="e">
        <f t="shared" ca="1" si="59"/>
        <v>#N/A</v>
      </c>
      <c r="S101" s="122" t="e">
        <f t="shared" ca="1" si="59"/>
        <v>#N/A</v>
      </c>
      <c r="T101" s="122" t="e">
        <f t="shared" ca="1" si="59"/>
        <v>#N/A</v>
      </c>
      <c r="U101" s="122" t="e">
        <f t="shared" ca="1" si="59"/>
        <v>#N/A</v>
      </c>
      <c r="V101" s="122" t="e">
        <f t="shared" ca="1" si="59"/>
        <v>#N/A</v>
      </c>
      <c r="W101" s="122" t="e">
        <f t="shared" ca="1" si="59"/>
        <v>#N/A</v>
      </c>
      <c r="X101" s="122" t="e">
        <f t="shared" ca="1" si="59"/>
        <v>#N/A</v>
      </c>
      <c r="Y101" s="122" t="e">
        <f t="shared" ca="1" si="59"/>
        <v>#N/A</v>
      </c>
      <c r="Z101" s="122" t="e">
        <f t="shared" ca="1" si="59"/>
        <v>#N/A</v>
      </c>
      <c r="AA101" s="122" t="e">
        <f t="shared" ca="1" si="59"/>
        <v>#N/A</v>
      </c>
      <c r="AB101" s="122" t="e">
        <f t="shared" ca="1" si="59"/>
        <v>#N/A</v>
      </c>
      <c r="AC101" s="122" t="e">
        <f t="shared" ca="1" si="59"/>
        <v>#N/A</v>
      </c>
      <c r="AD101" s="122" t="e">
        <f t="shared" ca="1" si="59"/>
        <v>#N/A</v>
      </c>
      <c r="AE101" s="122" t="e">
        <f t="shared" ca="1" si="59"/>
        <v>#N/A</v>
      </c>
      <c r="AF101" s="122" t="e">
        <f t="shared" ca="1" si="59"/>
        <v>#N/A</v>
      </c>
      <c r="AG101" s="122" t="e">
        <f t="shared" ca="1" si="59"/>
        <v>#N/A</v>
      </c>
      <c r="AH101" s="122" t="e">
        <f t="shared" ca="1" si="59"/>
        <v>#N/A</v>
      </c>
      <c r="AI101" s="122" t="e">
        <f t="shared" ca="1" si="59"/>
        <v>#N/A</v>
      </c>
      <c r="AJ101" s="122" t="e">
        <f t="shared" ca="1" si="59"/>
        <v>#N/A</v>
      </c>
      <c r="AK101" s="122" t="e">
        <f t="shared" ca="1" si="59"/>
        <v>#N/A</v>
      </c>
      <c r="AL101" s="122" t="e">
        <f t="shared" ca="1" si="59"/>
        <v>#N/A</v>
      </c>
      <c r="AM101" s="122" t="e">
        <f t="shared" ca="1" si="59"/>
        <v>#N/A</v>
      </c>
      <c r="AN101" s="122" t="e">
        <f t="shared" ca="1" si="59"/>
        <v>#N/A</v>
      </c>
      <c r="AO101" s="122" t="e">
        <f t="shared" ca="1" si="59"/>
        <v>#N/A</v>
      </c>
      <c r="AP101" s="122" t="e">
        <f t="shared" ca="1" si="59"/>
        <v>#N/A</v>
      </c>
      <c r="AQ101" s="122" t="e">
        <f t="shared" ca="1" si="59"/>
        <v>#N/A</v>
      </c>
      <c r="AR101" s="122" t="e">
        <f t="shared" ca="1" si="59"/>
        <v>#N/A</v>
      </c>
      <c r="AS101" s="122" t="e">
        <f t="shared" ca="1" si="59"/>
        <v>#N/A</v>
      </c>
      <c r="AT101" s="122" t="e">
        <f t="shared" ca="1" si="59"/>
        <v>#N/A</v>
      </c>
      <c r="AU101" s="122" t="e">
        <f t="shared" ca="1" si="59"/>
        <v>#N/A</v>
      </c>
      <c r="AV101" s="122" t="e">
        <f t="shared" ca="1" si="59"/>
        <v>#N/A</v>
      </c>
      <c r="AW101" s="122" t="e">
        <f t="shared" ca="1" si="59"/>
        <v>#N/A</v>
      </c>
      <c r="AX101" s="122" t="e">
        <f t="shared" ca="1" si="59"/>
        <v>#N/A</v>
      </c>
      <c r="AY101" s="122" t="e">
        <f t="shared" ca="1" si="59"/>
        <v>#N/A</v>
      </c>
      <c r="AZ101" s="122" t="e">
        <f t="shared" ca="1" si="59"/>
        <v>#N/A</v>
      </c>
      <c r="BA101" s="122" t="e">
        <f t="shared" ca="1" si="59"/>
        <v>#N/A</v>
      </c>
      <c r="BB101" s="122" t="e">
        <f t="shared" ca="1" si="59"/>
        <v>#N/A</v>
      </c>
      <c r="BC101" s="122" t="e">
        <f t="shared" ca="1" si="59"/>
        <v>#N/A</v>
      </c>
      <c r="BD101" s="122" t="e">
        <f t="shared" ca="1" si="59"/>
        <v>#N/A</v>
      </c>
      <c r="BE101" s="122" t="e">
        <f t="shared" ca="1" si="59"/>
        <v>#N/A</v>
      </c>
      <c r="BF101" s="122" t="e">
        <f t="shared" ca="1" si="59"/>
        <v>#N/A</v>
      </c>
      <c r="BG101" s="122" t="e">
        <f t="shared" ca="1" si="59"/>
        <v>#N/A</v>
      </c>
      <c r="BH101" s="122" t="e">
        <f t="shared" ca="1" si="59"/>
        <v>#N/A</v>
      </c>
      <c r="BI101" s="122" t="e">
        <f t="shared" ca="1" si="59"/>
        <v>#N/A</v>
      </c>
      <c r="BJ101" s="122" t="e">
        <f t="shared" ca="1" si="59"/>
        <v>#N/A</v>
      </c>
      <c r="BK101" s="122" t="e">
        <f t="shared" ca="1" si="59"/>
        <v>#N/A</v>
      </c>
      <c r="BL101" s="122" t="e">
        <f t="shared" ca="1" si="59"/>
        <v>#N/A</v>
      </c>
      <c r="BM101" s="122" t="e">
        <f t="shared" ca="1" si="59"/>
        <v>#N/A</v>
      </c>
      <c r="BN101" s="122" t="e">
        <f t="shared" ca="1" si="59"/>
        <v>#N/A</v>
      </c>
      <c r="BO101" s="122" t="e">
        <f t="shared" ca="1" si="59"/>
        <v>#N/A</v>
      </c>
      <c r="BP101" s="122" t="e">
        <f t="shared" ca="1" si="59"/>
        <v>#N/A</v>
      </c>
      <c r="BQ101" s="122" t="e">
        <f t="shared" ca="1" si="59"/>
        <v>#N/A</v>
      </c>
      <c r="BR101" s="122" t="e">
        <f t="shared" ca="1" si="59"/>
        <v>#N/A</v>
      </c>
      <c r="BS101" s="122" t="e">
        <f t="shared" ca="1" si="59"/>
        <v>#N/A</v>
      </c>
      <c r="BT101" s="122" t="e">
        <f t="shared" ca="1" si="59"/>
        <v>#N/A</v>
      </c>
      <c r="BU101" s="122" t="e">
        <f t="shared" ca="1" si="59"/>
        <v>#N/A</v>
      </c>
      <c r="BV101" s="122" t="e">
        <f t="shared" ref="BV101" ca="1" si="60">BV62/(BV99-BV100)</f>
        <v>#N/A</v>
      </c>
    </row>
    <row r="102" spans="1:74">
      <c r="A102" s="214" t="s">
        <v>4765</v>
      </c>
      <c r="B102" s="29" t="s">
        <v>3</v>
      </c>
      <c r="G102" s="219" t="s">
        <v>4935</v>
      </c>
      <c r="H102" s="159" t="e" cm="1">
        <f t="array" aca="1" ref="H102" ca="1">INDIRECT("'"&amp;$B$1&amp;"'!"&amp;$G102)</f>
        <v>#N/A</v>
      </c>
      <c r="I102" s="127"/>
    </row>
    <row r="103" spans="1:74">
      <c r="A103" s="214" t="s">
        <v>4767</v>
      </c>
      <c r="B103" s="29" t="s">
        <v>3</v>
      </c>
      <c r="H103" s="203" t="e" cm="1">
        <f t="array" aca="1" ref="H103" ca="1">INDEX($E$95:$E$100, $C$94-IF(H96, 3, 0))</f>
        <v>#N/A</v>
      </c>
    </row>
    <row r="104" spans="1:74">
      <c r="A104" s="214" t="s">
        <v>4779</v>
      </c>
      <c r="B104" s="29" t="s">
        <v>2</v>
      </c>
      <c r="H104" s="204" t="e">
        <f ca="1">H103*H12</f>
        <v>#N/A</v>
      </c>
    </row>
    <row r="105" spans="1:74">
      <c r="A105" s="214" t="s">
        <v>4794</v>
      </c>
      <c r="B105" s="29" t="s">
        <v>2</v>
      </c>
      <c r="F105" s="141"/>
      <c r="H105" s="153"/>
      <c r="I105" s="126" t="e">
        <f t="shared" ref="I105:BT105" ca="1" si="61">$H$104 * IF($H$102="ON", I$65, MAX(0.3,I$65)^3)</f>
        <v>#N/A</v>
      </c>
      <c r="J105" s="126" t="e">
        <f t="shared" ca="1" si="61"/>
        <v>#N/A</v>
      </c>
      <c r="K105" s="126" t="e">
        <f t="shared" ca="1" si="61"/>
        <v>#N/A</v>
      </c>
      <c r="L105" s="126" t="e">
        <f t="shared" ca="1" si="61"/>
        <v>#N/A</v>
      </c>
      <c r="M105" s="126" t="e">
        <f t="shared" ca="1" si="61"/>
        <v>#N/A</v>
      </c>
      <c r="N105" s="126" t="e">
        <f t="shared" ca="1" si="61"/>
        <v>#N/A</v>
      </c>
      <c r="O105" s="126" t="e">
        <f t="shared" ca="1" si="61"/>
        <v>#N/A</v>
      </c>
      <c r="P105" s="126" t="e">
        <f t="shared" ca="1" si="61"/>
        <v>#N/A</v>
      </c>
      <c r="Q105" s="126" t="e">
        <f t="shared" ca="1" si="61"/>
        <v>#N/A</v>
      </c>
      <c r="R105" s="126" t="e">
        <f t="shared" ca="1" si="61"/>
        <v>#N/A</v>
      </c>
      <c r="S105" s="126" t="e">
        <f t="shared" ca="1" si="61"/>
        <v>#N/A</v>
      </c>
      <c r="T105" s="126" t="e">
        <f t="shared" ca="1" si="61"/>
        <v>#N/A</v>
      </c>
      <c r="U105" s="126" t="e">
        <f t="shared" ca="1" si="61"/>
        <v>#N/A</v>
      </c>
      <c r="V105" s="126" t="e">
        <f t="shared" ca="1" si="61"/>
        <v>#N/A</v>
      </c>
      <c r="W105" s="126" t="e">
        <f t="shared" ca="1" si="61"/>
        <v>#N/A</v>
      </c>
      <c r="X105" s="126" t="e">
        <f t="shared" ca="1" si="61"/>
        <v>#N/A</v>
      </c>
      <c r="Y105" s="126" t="e">
        <f t="shared" ca="1" si="61"/>
        <v>#N/A</v>
      </c>
      <c r="Z105" s="126" t="e">
        <f t="shared" ca="1" si="61"/>
        <v>#N/A</v>
      </c>
      <c r="AA105" s="126" t="e">
        <f t="shared" ca="1" si="61"/>
        <v>#N/A</v>
      </c>
      <c r="AB105" s="126" t="e">
        <f t="shared" ca="1" si="61"/>
        <v>#N/A</v>
      </c>
      <c r="AC105" s="126" t="e">
        <f t="shared" ca="1" si="61"/>
        <v>#N/A</v>
      </c>
      <c r="AD105" s="126" t="e">
        <f t="shared" ca="1" si="61"/>
        <v>#N/A</v>
      </c>
      <c r="AE105" s="126" t="e">
        <f t="shared" ca="1" si="61"/>
        <v>#N/A</v>
      </c>
      <c r="AF105" s="126" t="e">
        <f t="shared" ca="1" si="61"/>
        <v>#N/A</v>
      </c>
      <c r="AG105" s="126" t="e">
        <f t="shared" ca="1" si="61"/>
        <v>#N/A</v>
      </c>
      <c r="AH105" s="126" t="e">
        <f t="shared" ca="1" si="61"/>
        <v>#N/A</v>
      </c>
      <c r="AI105" s="126" t="e">
        <f t="shared" ca="1" si="61"/>
        <v>#N/A</v>
      </c>
      <c r="AJ105" s="126" t="e">
        <f t="shared" ca="1" si="61"/>
        <v>#N/A</v>
      </c>
      <c r="AK105" s="126" t="e">
        <f t="shared" ca="1" si="61"/>
        <v>#N/A</v>
      </c>
      <c r="AL105" s="126" t="e">
        <f t="shared" ca="1" si="61"/>
        <v>#N/A</v>
      </c>
      <c r="AM105" s="126" t="e">
        <f t="shared" ca="1" si="61"/>
        <v>#N/A</v>
      </c>
      <c r="AN105" s="126" t="e">
        <f t="shared" ca="1" si="61"/>
        <v>#N/A</v>
      </c>
      <c r="AO105" s="126" t="e">
        <f t="shared" ca="1" si="61"/>
        <v>#N/A</v>
      </c>
      <c r="AP105" s="126" t="e">
        <f t="shared" ca="1" si="61"/>
        <v>#N/A</v>
      </c>
      <c r="AQ105" s="126" t="e">
        <f t="shared" ca="1" si="61"/>
        <v>#N/A</v>
      </c>
      <c r="AR105" s="126" t="e">
        <f t="shared" ca="1" si="61"/>
        <v>#N/A</v>
      </c>
      <c r="AS105" s="126" t="e">
        <f t="shared" ca="1" si="61"/>
        <v>#N/A</v>
      </c>
      <c r="AT105" s="126" t="e">
        <f t="shared" ca="1" si="61"/>
        <v>#N/A</v>
      </c>
      <c r="AU105" s="126" t="e">
        <f t="shared" ca="1" si="61"/>
        <v>#N/A</v>
      </c>
      <c r="AV105" s="126" t="e">
        <f t="shared" ca="1" si="61"/>
        <v>#N/A</v>
      </c>
      <c r="AW105" s="126" t="e">
        <f t="shared" ca="1" si="61"/>
        <v>#N/A</v>
      </c>
      <c r="AX105" s="126" t="e">
        <f t="shared" ca="1" si="61"/>
        <v>#N/A</v>
      </c>
      <c r="AY105" s="126" t="e">
        <f t="shared" ca="1" si="61"/>
        <v>#N/A</v>
      </c>
      <c r="AZ105" s="126" t="e">
        <f t="shared" ca="1" si="61"/>
        <v>#N/A</v>
      </c>
      <c r="BA105" s="126" t="e">
        <f t="shared" ca="1" si="61"/>
        <v>#N/A</v>
      </c>
      <c r="BB105" s="126" t="e">
        <f t="shared" ca="1" si="61"/>
        <v>#N/A</v>
      </c>
      <c r="BC105" s="126" t="e">
        <f t="shared" ca="1" si="61"/>
        <v>#N/A</v>
      </c>
      <c r="BD105" s="126" t="e">
        <f t="shared" ca="1" si="61"/>
        <v>#N/A</v>
      </c>
      <c r="BE105" s="126" t="e">
        <f t="shared" ca="1" si="61"/>
        <v>#N/A</v>
      </c>
      <c r="BF105" s="126" t="e">
        <f t="shared" ca="1" si="61"/>
        <v>#N/A</v>
      </c>
      <c r="BG105" s="126" t="e">
        <f t="shared" ca="1" si="61"/>
        <v>#N/A</v>
      </c>
      <c r="BH105" s="126" t="e">
        <f t="shared" ca="1" si="61"/>
        <v>#N/A</v>
      </c>
      <c r="BI105" s="126" t="e">
        <f t="shared" ca="1" si="61"/>
        <v>#N/A</v>
      </c>
      <c r="BJ105" s="126" t="e">
        <f t="shared" ca="1" si="61"/>
        <v>#N/A</v>
      </c>
      <c r="BK105" s="126" t="e">
        <f t="shared" ca="1" si="61"/>
        <v>#N/A</v>
      </c>
      <c r="BL105" s="126" t="e">
        <f t="shared" ca="1" si="61"/>
        <v>#N/A</v>
      </c>
      <c r="BM105" s="126" t="e">
        <f t="shared" ca="1" si="61"/>
        <v>#N/A</v>
      </c>
      <c r="BN105" s="126" t="e">
        <f t="shared" ca="1" si="61"/>
        <v>#N/A</v>
      </c>
      <c r="BO105" s="126" t="e">
        <f t="shared" ca="1" si="61"/>
        <v>#N/A</v>
      </c>
      <c r="BP105" s="126" t="e">
        <f t="shared" ca="1" si="61"/>
        <v>#N/A</v>
      </c>
      <c r="BQ105" s="126" t="e">
        <f t="shared" ca="1" si="61"/>
        <v>#N/A</v>
      </c>
      <c r="BR105" s="126" t="e">
        <f t="shared" ca="1" si="61"/>
        <v>#N/A</v>
      </c>
      <c r="BS105" s="126" t="e">
        <f t="shared" ca="1" si="61"/>
        <v>#N/A</v>
      </c>
      <c r="BT105" s="126" t="e">
        <f t="shared" ca="1" si="61"/>
        <v>#N/A</v>
      </c>
      <c r="BU105" s="126" t="e">
        <f t="shared" ref="BU105:BV105" ca="1" si="62">$H$104 * IF($H$102="ON", BU$65, MAX(0.3,BU$65)^3)</f>
        <v>#N/A</v>
      </c>
      <c r="BV105" s="126" t="e">
        <f t="shared" ca="1" si="62"/>
        <v>#N/A</v>
      </c>
    </row>
    <row r="106" spans="1:74">
      <c r="A106" s="214" t="s">
        <v>4795</v>
      </c>
      <c r="B106" s="29" t="s">
        <v>4759</v>
      </c>
      <c r="E106" s="136"/>
      <c r="F106" s="143"/>
      <c r="H106" s="153"/>
      <c r="I106" s="128" t="e">
        <f t="shared" ref="I106:BT106" ca="1" si="63">I105 * I$19 * MAX(0, IFERROR(1 - I$124/I$46, 0))</f>
        <v>#N/A</v>
      </c>
      <c r="J106" s="128" t="e">
        <f t="shared" ca="1" si="63"/>
        <v>#N/A</v>
      </c>
      <c r="K106" s="128" t="e">
        <f t="shared" ca="1" si="63"/>
        <v>#N/A</v>
      </c>
      <c r="L106" s="128" t="e">
        <f t="shared" ca="1" si="63"/>
        <v>#N/A</v>
      </c>
      <c r="M106" s="128" t="e">
        <f t="shared" ca="1" si="63"/>
        <v>#N/A</v>
      </c>
      <c r="N106" s="128" t="e">
        <f t="shared" ca="1" si="63"/>
        <v>#N/A</v>
      </c>
      <c r="O106" s="128" t="e">
        <f t="shared" ca="1" si="63"/>
        <v>#N/A</v>
      </c>
      <c r="P106" s="128" t="e">
        <f t="shared" ca="1" si="63"/>
        <v>#N/A</v>
      </c>
      <c r="Q106" s="128" t="e">
        <f t="shared" ca="1" si="63"/>
        <v>#N/A</v>
      </c>
      <c r="R106" s="128" t="e">
        <f t="shared" ca="1" si="63"/>
        <v>#N/A</v>
      </c>
      <c r="S106" s="128" t="e">
        <f t="shared" ca="1" si="63"/>
        <v>#N/A</v>
      </c>
      <c r="T106" s="128" t="e">
        <f t="shared" ca="1" si="63"/>
        <v>#N/A</v>
      </c>
      <c r="U106" s="128" t="e">
        <f t="shared" ca="1" si="63"/>
        <v>#N/A</v>
      </c>
      <c r="V106" s="128" t="e">
        <f t="shared" ca="1" si="63"/>
        <v>#N/A</v>
      </c>
      <c r="W106" s="128" t="e">
        <f t="shared" ca="1" si="63"/>
        <v>#N/A</v>
      </c>
      <c r="X106" s="128" t="e">
        <f t="shared" ca="1" si="63"/>
        <v>#N/A</v>
      </c>
      <c r="Y106" s="128" t="e">
        <f t="shared" ca="1" si="63"/>
        <v>#N/A</v>
      </c>
      <c r="Z106" s="128" t="e">
        <f t="shared" ca="1" si="63"/>
        <v>#N/A</v>
      </c>
      <c r="AA106" s="128" t="e">
        <f t="shared" ca="1" si="63"/>
        <v>#N/A</v>
      </c>
      <c r="AB106" s="128" t="e">
        <f t="shared" ca="1" si="63"/>
        <v>#N/A</v>
      </c>
      <c r="AC106" s="128" t="e">
        <f t="shared" ca="1" si="63"/>
        <v>#N/A</v>
      </c>
      <c r="AD106" s="128" t="e">
        <f t="shared" ca="1" si="63"/>
        <v>#N/A</v>
      </c>
      <c r="AE106" s="128" t="e">
        <f t="shared" ca="1" si="63"/>
        <v>#N/A</v>
      </c>
      <c r="AF106" s="128" t="e">
        <f t="shared" ca="1" si="63"/>
        <v>#N/A</v>
      </c>
      <c r="AG106" s="128" t="e">
        <f t="shared" ca="1" si="63"/>
        <v>#N/A</v>
      </c>
      <c r="AH106" s="128" t="e">
        <f t="shared" ca="1" si="63"/>
        <v>#N/A</v>
      </c>
      <c r="AI106" s="128" t="e">
        <f t="shared" ca="1" si="63"/>
        <v>#N/A</v>
      </c>
      <c r="AJ106" s="128" t="e">
        <f t="shared" ca="1" si="63"/>
        <v>#N/A</v>
      </c>
      <c r="AK106" s="128" t="e">
        <f t="shared" ca="1" si="63"/>
        <v>#N/A</v>
      </c>
      <c r="AL106" s="128" t="e">
        <f t="shared" ca="1" si="63"/>
        <v>#N/A</v>
      </c>
      <c r="AM106" s="128" t="e">
        <f t="shared" ca="1" si="63"/>
        <v>#N/A</v>
      </c>
      <c r="AN106" s="128" t="e">
        <f t="shared" ca="1" si="63"/>
        <v>#N/A</v>
      </c>
      <c r="AO106" s="128" t="e">
        <f t="shared" ca="1" si="63"/>
        <v>#N/A</v>
      </c>
      <c r="AP106" s="128" t="e">
        <f t="shared" ca="1" si="63"/>
        <v>#N/A</v>
      </c>
      <c r="AQ106" s="128" t="e">
        <f t="shared" ca="1" si="63"/>
        <v>#N/A</v>
      </c>
      <c r="AR106" s="128" t="e">
        <f t="shared" ca="1" si="63"/>
        <v>#N/A</v>
      </c>
      <c r="AS106" s="128" t="e">
        <f t="shared" ca="1" si="63"/>
        <v>#N/A</v>
      </c>
      <c r="AT106" s="128" t="e">
        <f t="shared" ca="1" si="63"/>
        <v>#N/A</v>
      </c>
      <c r="AU106" s="128" t="e">
        <f t="shared" ca="1" si="63"/>
        <v>#N/A</v>
      </c>
      <c r="AV106" s="128" t="e">
        <f t="shared" ca="1" si="63"/>
        <v>#N/A</v>
      </c>
      <c r="AW106" s="128" t="e">
        <f t="shared" ca="1" si="63"/>
        <v>#N/A</v>
      </c>
      <c r="AX106" s="128" t="e">
        <f t="shared" ca="1" si="63"/>
        <v>#N/A</v>
      </c>
      <c r="AY106" s="128" t="e">
        <f t="shared" ca="1" si="63"/>
        <v>#N/A</v>
      </c>
      <c r="AZ106" s="128" t="e">
        <f t="shared" ca="1" si="63"/>
        <v>#N/A</v>
      </c>
      <c r="BA106" s="128" t="e">
        <f t="shared" ca="1" si="63"/>
        <v>#N/A</v>
      </c>
      <c r="BB106" s="128" t="e">
        <f t="shared" ca="1" si="63"/>
        <v>#N/A</v>
      </c>
      <c r="BC106" s="128" t="e">
        <f t="shared" ca="1" si="63"/>
        <v>#N/A</v>
      </c>
      <c r="BD106" s="128" t="e">
        <f t="shared" ca="1" si="63"/>
        <v>#N/A</v>
      </c>
      <c r="BE106" s="128" t="e">
        <f t="shared" ca="1" si="63"/>
        <v>#N/A</v>
      </c>
      <c r="BF106" s="128" t="e">
        <f t="shared" ca="1" si="63"/>
        <v>#N/A</v>
      </c>
      <c r="BG106" s="128" t="e">
        <f t="shared" ca="1" si="63"/>
        <v>#N/A</v>
      </c>
      <c r="BH106" s="128" t="e">
        <f t="shared" ca="1" si="63"/>
        <v>#N/A</v>
      </c>
      <c r="BI106" s="128" t="e">
        <f t="shared" ca="1" si="63"/>
        <v>#N/A</v>
      </c>
      <c r="BJ106" s="128" t="e">
        <f t="shared" ca="1" si="63"/>
        <v>#N/A</v>
      </c>
      <c r="BK106" s="128" t="e">
        <f t="shared" ca="1" si="63"/>
        <v>#N/A</v>
      </c>
      <c r="BL106" s="128" t="e">
        <f t="shared" ca="1" si="63"/>
        <v>#N/A</v>
      </c>
      <c r="BM106" s="128" t="e">
        <f t="shared" ca="1" si="63"/>
        <v>#N/A</v>
      </c>
      <c r="BN106" s="128" t="e">
        <f t="shared" ca="1" si="63"/>
        <v>#N/A</v>
      </c>
      <c r="BO106" s="128" t="e">
        <f t="shared" ca="1" si="63"/>
        <v>#N/A</v>
      </c>
      <c r="BP106" s="128" t="e">
        <f t="shared" ca="1" si="63"/>
        <v>#N/A</v>
      </c>
      <c r="BQ106" s="128" t="e">
        <f t="shared" ca="1" si="63"/>
        <v>#N/A</v>
      </c>
      <c r="BR106" s="128" t="e">
        <f t="shared" ca="1" si="63"/>
        <v>#N/A</v>
      </c>
      <c r="BS106" s="128" t="e">
        <f t="shared" ca="1" si="63"/>
        <v>#N/A</v>
      </c>
      <c r="BT106" s="128" t="e">
        <f t="shared" ca="1" si="63"/>
        <v>#N/A</v>
      </c>
      <c r="BU106" s="128" t="e">
        <f t="shared" ref="BU106:BV106" ca="1" si="64">BU105 * BU$19 * MAX(0, IFERROR(1 - BU$124/BU$46, 0))</f>
        <v>#N/A</v>
      </c>
      <c r="BV106" s="128" t="e">
        <f t="shared" ca="1" si="64"/>
        <v>#N/A</v>
      </c>
    </row>
    <row r="107" spans="1:74">
      <c r="A107" s="214" t="s">
        <v>4761</v>
      </c>
      <c r="B107" s="29" t="s">
        <v>4609</v>
      </c>
      <c r="E107" s="136"/>
      <c r="F107" s="143"/>
      <c r="H107" s="199" t="e">
        <f ca="1">SUM(I106:BV106)/1000</f>
        <v>#N/A</v>
      </c>
    </row>
    <row r="108" spans="1:74">
      <c r="E108" s="136"/>
      <c r="F108" s="143"/>
      <c r="H108" s="143"/>
    </row>
    <row r="109" spans="1:74">
      <c r="A109" s="156" t="s">
        <v>4755</v>
      </c>
    </row>
    <row r="110" spans="1:74">
      <c r="A110" s="214" t="s">
        <v>4756</v>
      </c>
      <c r="B110" s="29" t="s">
        <v>3</v>
      </c>
      <c r="G110" s="219" t="s">
        <v>4853</v>
      </c>
      <c r="H110" s="159" t="e" cm="1">
        <f t="array" aca="1" ref="H110" ca="1">INDIRECT("'"&amp;$B$1&amp;"'!"&amp;$G110)</f>
        <v>#N/A</v>
      </c>
    </row>
    <row r="111" spans="1:74">
      <c r="A111" s="214" t="s">
        <v>4985</v>
      </c>
      <c r="B111" s="29" t="s">
        <v>2</v>
      </c>
      <c r="G111" s="219"/>
      <c r="H111" s="221" t="e">
        <f ca="1">$H$12</f>
        <v>#N/A</v>
      </c>
    </row>
    <row r="112" spans="1:74">
      <c r="A112" s="214" t="s">
        <v>4986</v>
      </c>
      <c r="B112" s="29" t="s">
        <v>4584</v>
      </c>
      <c r="G112" s="219"/>
      <c r="H112" s="221" t="e" vm="3">
        <f ca="1">IF(OR($H$4="A",$H$96), $H$7, 10)</f>
        <v>#VALUE!</v>
      </c>
    </row>
    <row r="113" spans="1:74">
      <c r="A113" s="214" t="s">
        <v>4987</v>
      </c>
      <c r="B113" s="29" t="s">
        <v>4584</v>
      </c>
      <c r="G113" s="219"/>
      <c r="H113" s="221" t="e" vm="3">
        <f ca="1">IF(OR($H$4="A",$H$96), 6, 3)</f>
        <v>#VALUE!</v>
      </c>
    </row>
    <row r="114" spans="1:74">
      <c r="A114" s="214" t="s">
        <v>5004</v>
      </c>
      <c r="B114" s="29" t="s">
        <v>4841</v>
      </c>
      <c r="G114" s="219"/>
      <c r="H114" s="221" t="e">
        <f ca="1">H111/H113</f>
        <v>#N/A</v>
      </c>
      <c r="I114" s="70"/>
      <c r="J114" s="70"/>
    </row>
    <row r="115" spans="1:74">
      <c r="A115" s="214" t="s">
        <v>4988</v>
      </c>
      <c r="B115" s="29" t="s">
        <v>4584</v>
      </c>
      <c r="G115" s="219"/>
      <c r="H115" s="221" t="e" vm="3">
        <f ca="1">$H$112 + IF(OR($H$4="A",$H$96), 7, 5)</f>
        <v>#VALUE!</v>
      </c>
    </row>
    <row r="116" spans="1:74">
      <c r="A116" s="214" t="s">
        <v>4989</v>
      </c>
      <c r="B116" s="29" t="s">
        <v>4584</v>
      </c>
      <c r="G116" s="219"/>
      <c r="H116" s="221" t="e" vm="3">
        <f ca="1">IF(OR($H$4="A",$H$96), 4, 4)</f>
        <v>#VALUE!</v>
      </c>
    </row>
    <row r="117" spans="1:74">
      <c r="A117" s="214" t="s">
        <v>4995</v>
      </c>
      <c r="B117" s="29" t="s">
        <v>4841</v>
      </c>
      <c r="G117" s="219"/>
      <c r="H117" s="221" t="e">
        <f ca="1">H111/H116</f>
        <v>#N/A</v>
      </c>
      <c r="I117" s="70"/>
      <c r="J117" s="70"/>
    </row>
    <row r="118" spans="1:74">
      <c r="A118" s="214" t="s">
        <v>4993</v>
      </c>
      <c r="B118" s="29" t="s">
        <v>4584</v>
      </c>
      <c r="G118" s="219"/>
      <c r="H118" s="222" t="e" vm="3">
        <f ca="1">((H115-H112) - ((H115+H116)-(H112+H113))) / (LN(H115-H112) - LN((H115+H116)-(H112+H113)))</f>
        <v>#VALUE!</v>
      </c>
    </row>
    <row r="119" spans="1:74">
      <c r="A119" s="214" t="s">
        <v>4984</v>
      </c>
      <c r="B119" s="29" t="s">
        <v>4841</v>
      </c>
      <c r="G119" s="219"/>
      <c r="H119" s="204" t="e">
        <f ca="1">$H$111/H118</f>
        <v>#N/A</v>
      </c>
    </row>
    <row r="120" spans="1:74">
      <c r="A120" s="214" t="s">
        <v>4979</v>
      </c>
      <c r="B120" s="29" t="s">
        <v>4584</v>
      </c>
      <c r="G120" s="219"/>
      <c r="H120" s="153"/>
      <c r="I120" s="122" t="e" vm="3">
        <f ca="1">IF(OR($H$4="A",$H$96), I$20, I$22)</f>
        <v>#VALUE!</v>
      </c>
      <c r="J120" s="122" t="e" vm="3">
        <f t="shared" ref="J120:BU120" ca="1" si="65">IF(OR($H$4="A",$H$96),J$20,J$22)</f>
        <v>#VALUE!</v>
      </c>
      <c r="K120" s="122" t="e" vm="3">
        <f t="shared" ca="1" si="65"/>
        <v>#VALUE!</v>
      </c>
      <c r="L120" s="122" t="e" vm="3">
        <f t="shared" ca="1" si="65"/>
        <v>#VALUE!</v>
      </c>
      <c r="M120" s="122" t="e" vm="3">
        <f t="shared" ca="1" si="65"/>
        <v>#VALUE!</v>
      </c>
      <c r="N120" s="122" t="e" vm="3">
        <f t="shared" ca="1" si="65"/>
        <v>#VALUE!</v>
      </c>
      <c r="O120" s="122" t="e" vm="3">
        <f t="shared" ca="1" si="65"/>
        <v>#VALUE!</v>
      </c>
      <c r="P120" s="122" t="e" vm="3">
        <f t="shared" ca="1" si="65"/>
        <v>#VALUE!</v>
      </c>
      <c r="Q120" s="122" t="e" vm="3">
        <f t="shared" ca="1" si="65"/>
        <v>#VALUE!</v>
      </c>
      <c r="R120" s="122" t="e" vm="3">
        <f t="shared" ca="1" si="65"/>
        <v>#VALUE!</v>
      </c>
      <c r="S120" s="122" t="e" vm="3">
        <f t="shared" ca="1" si="65"/>
        <v>#VALUE!</v>
      </c>
      <c r="T120" s="122" t="e" vm="3">
        <f t="shared" ca="1" si="65"/>
        <v>#VALUE!</v>
      </c>
      <c r="U120" s="122" t="e" vm="3">
        <f t="shared" ca="1" si="65"/>
        <v>#VALUE!</v>
      </c>
      <c r="V120" s="122" t="e" vm="3">
        <f t="shared" ca="1" si="65"/>
        <v>#VALUE!</v>
      </c>
      <c r="W120" s="122" t="e" vm="3">
        <f t="shared" ca="1" si="65"/>
        <v>#VALUE!</v>
      </c>
      <c r="X120" s="122" t="e" vm="3">
        <f t="shared" ca="1" si="65"/>
        <v>#VALUE!</v>
      </c>
      <c r="Y120" s="122" t="e" vm="3">
        <f t="shared" ca="1" si="65"/>
        <v>#VALUE!</v>
      </c>
      <c r="Z120" s="122" t="e" vm="3">
        <f t="shared" ca="1" si="65"/>
        <v>#VALUE!</v>
      </c>
      <c r="AA120" s="122" t="e" vm="3">
        <f t="shared" ca="1" si="65"/>
        <v>#VALUE!</v>
      </c>
      <c r="AB120" s="122" t="e" vm="3">
        <f t="shared" ca="1" si="65"/>
        <v>#VALUE!</v>
      </c>
      <c r="AC120" s="122" t="e" vm="3">
        <f t="shared" ca="1" si="65"/>
        <v>#VALUE!</v>
      </c>
      <c r="AD120" s="122" t="e" vm="3">
        <f t="shared" ca="1" si="65"/>
        <v>#VALUE!</v>
      </c>
      <c r="AE120" s="122" t="e" vm="3">
        <f t="shared" ca="1" si="65"/>
        <v>#VALUE!</v>
      </c>
      <c r="AF120" s="122" t="e" vm="3">
        <f t="shared" ca="1" si="65"/>
        <v>#VALUE!</v>
      </c>
      <c r="AG120" s="122" t="e" vm="3">
        <f t="shared" ca="1" si="65"/>
        <v>#VALUE!</v>
      </c>
      <c r="AH120" s="122" t="e" vm="3">
        <f t="shared" ca="1" si="65"/>
        <v>#VALUE!</v>
      </c>
      <c r="AI120" s="122" t="e" vm="3">
        <f t="shared" ca="1" si="65"/>
        <v>#VALUE!</v>
      </c>
      <c r="AJ120" s="122" t="e" vm="3">
        <f t="shared" ca="1" si="65"/>
        <v>#VALUE!</v>
      </c>
      <c r="AK120" s="122" t="e" vm="3">
        <f t="shared" ca="1" si="65"/>
        <v>#VALUE!</v>
      </c>
      <c r="AL120" s="122" t="e" vm="3">
        <f t="shared" ca="1" si="65"/>
        <v>#VALUE!</v>
      </c>
      <c r="AM120" s="122" t="e" vm="3">
        <f t="shared" ca="1" si="65"/>
        <v>#VALUE!</v>
      </c>
      <c r="AN120" s="122" t="e" vm="3">
        <f t="shared" ca="1" si="65"/>
        <v>#VALUE!</v>
      </c>
      <c r="AO120" s="122" t="e" vm="3">
        <f t="shared" ca="1" si="65"/>
        <v>#VALUE!</v>
      </c>
      <c r="AP120" s="122" t="e" vm="3">
        <f t="shared" ca="1" si="65"/>
        <v>#VALUE!</v>
      </c>
      <c r="AQ120" s="122" t="e" vm="3">
        <f t="shared" ca="1" si="65"/>
        <v>#VALUE!</v>
      </c>
      <c r="AR120" s="122" t="e" vm="3">
        <f t="shared" ca="1" si="65"/>
        <v>#VALUE!</v>
      </c>
      <c r="AS120" s="122" t="e" vm="3">
        <f t="shared" ca="1" si="65"/>
        <v>#VALUE!</v>
      </c>
      <c r="AT120" s="122" t="e" vm="3">
        <f t="shared" ca="1" si="65"/>
        <v>#VALUE!</v>
      </c>
      <c r="AU120" s="122" t="e" vm="3">
        <f t="shared" ca="1" si="65"/>
        <v>#VALUE!</v>
      </c>
      <c r="AV120" s="122" t="e" vm="3">
        <f t="shared" ca="1" si="65"/>
        <v>#VALUE!</v>
      </c>
      <c r="AW120" s="122" t="e" vm="3">
        <f t="shared" ca="1" si="65"/>
        <v>#VALUE!</v>
      </c>
      <c r="AX120" s="122" t="e" vm="3">
        <f t="shared" ca="1" si="65"/>
        <v>#VALUE!</v>
      </c>
      <c r="AY120" s="122" t="e" vm="3">
        <f t="shared" ca="1" si="65"/>
        <v>#VALUE!</v>
      </c>
      <c r="AZ120" s="122" t="e" vm="3">
        <f t="shared" ca="1" si="65"/>
        <v>#VALUE!</v>
      </c>
      <c r="BA120" s="122" t="e" vm="3">
        <f t="shared" ca="1" si="65"/>
        <v>#VALUE!</v>
      </c>
      <c r="BB120" s="122" t="e" vm="3">
        <f t="shared" ca="1" si="65"/>
        <v>#VALUE!</v>
      </c>
      <c r="BC120" s="122" t="e" vm="3">
        <f t="shared" ca="1" si="65"/>
        <v>#VALUE!</v>
      </c>
      <c r="BD120" s="122" t="e" vm="3">
        <f t="shared" ca="1" si="65"/>
        <v>#VALUE!</v>
      </c>
      <c r="BE120" s="122" t="e" vm="3">
        <f t="shared" ca="1" si="65"/>
        <v>#VALUE!</v>
      </c>
      <c r="BF120" s="122" t="e" vm="3">
        <f t="shared" ca="1" si="65"/>
        <v>#VALUE!</v>
      </c>
      <c r="BG120" s="122" t="e" vm="3">
        <f t="shared" ca="1" si="65"/>
        <v>#VALUE!</v>
      </c>
      <c r="BH120" s="122" t="e" vm="3">
        <f t="shared" ca="1" si="65"/>
        <v>#VALUE!</v>
      </c>
      <c r="BI120" s="122" t="e" vm="3">
        <f t="shared" ca="1" si="65"/>
        <v>#VALUE!</v>
      </c>
      <c r="BJ120" s="122" t="e" vm="3">
        <f t="shared" ca="1" si="65"/>
        <v>#VALUE!</v>
      </c>
      <c r="BK120" s="122" t="e" vm="3">
        <f t="shared" ca="1" si="65"/>
        <v>#VALUE!</v>
      </c>
      <c r="BL120" s="122" t="e" vm="3">
        <f t="shared" ca="1" si="65"/>
        <v>#VALUE!</v>
      </c>
      <c r="BM120" s="122" t="e" vm="3">
        <f t="shared" ca="1" si="65"/>
        <v>#VALUE!</v>
      </c>
      <c r="BN120" s="122" t="e" vm="3">
        <f t="shared" ca="1" si="65"/>
        <v>#VALUE!</v>
      </c>
      <c r="BO120" s="122" t="e" vm="3">
        <f t="shared" ca="1" si="65"/>
        <v>#VALUE!</v>
      </c>
      <c r="BP120" s="122" t="e" vm="3">
        <f t="shared" ca="1" si="65"/>
        <v>#VALUE!</v>
      </c>
      <c r="BQ120" s="122" t="e" vm="3">
        <f t="shared" ca="1" si="65"/>
        <v>#VALUE!</v>
      </c>
      <c r="BR120" s="122" t="e" vm="3">
        <f t="shared" ca="1" si="65"/>
        <v>#VALUE!</v>
      </c>
      <c r="BS120" s="122" t="e" vm="3">
        <f t="shared" ca="1" si="65"/>
        <v>#VALUE!</v>
      </c>
      <c r="BT120" s="122" t="e" vm="3">
        <f t="shared" ca="1" si="65"/>
        <v>#VALUE!</v>
      </c>
      <c r="BU120" s="122" t="e" vm="3">
        <f t="shared" ca="1" si="65"/>
        <v>#VALUE!</v>
      </c>
      <c r="BV120" s="122" t="e" vm="3">
        <f t="shared" ref="BV120" ca="1" si="66">IF(OR($H$4="A",$H$96),BV$20,BV$22)</f>
        <v>#VALUE!</v>
      </c>
    </row>
    <row r="121" spans="1:74">
      <c r="A121" s="214" t="s">
        <v>4975</v>
      </c>
      <c r="B121" s="29" t="s">
        <v>4584</v>
      </c>
      <c r="H121" s="153"/>
      <c r="I121" s="122" t="e">
        <f t="shared" ref="I121:BT121" ca="1" si="67">IF($H$5="W", I$82+$H$79, I$82)</f>
        <v>#VALUE!</v>
      </c>
      <c r="J121" s="122" t="e">
        <f t="shared" ca="1" si="67"/>
        <v>#VALUE!</v>
      </c>
      <c r="K121" s="122" t="e">
        <f t="shared" ca="1" si="67"/>
        <v>#VALUE!</v>
      </c>
      <c r="L121" s="122" t="e">
        <f t="shared" ca="1" si="67"/>
        <v>#VALUE!</v>
      </c>
      <c r="M121" s="122" t="e">
        <f t="shared" ca="1" si="67"/>
        <v>#VALUE!</v>
      </c>
      <c r="N121" s="122" t="e">
        <f t="shared" ca="1" si="67"/>
        <v>#VALUE!</v>
      </c>
      <c r="O121" s="122" t="e">
        <f t="shared" ca="1" si="67"/>
        <v>#VALUE!</v>
      </c>
      <c r="P121" s="122" t="e">
        <f t="shared" ca="1" si="67"/>
        <v>#VALUE!</v>
      </c>
      <c r="Q121" s="122" t="e">
        <f t="shared" ca="1" si="67"/>
        <v>#VALUE!</v>
      </c>
      <c r="R121" s="122" t="e">
        <f t="shared" ca="1" si="67"/>
        <v>#VALUE!</v>
      </c>
      <c r="S121" s="122" t="e">
        <f t="shared" ca="1" si="67"/>
        <v>#VALUE!</v>
      </c>
      <c r="T121" s="122" t="e">
        <f t="shared" ca="1" si="67"/>
        <v>#VALUE!</v>
      </c>
      <c r="U121" s="122" t="e">
        <f t="shared" ca="1" si="67"/>
        <v>#VALUE!</v>
      </c>
      <c r="V121" s="122" t="e">
        <f t="shared" ca="1" si="67"/>
        <v>#VALUE!</v>
      </c>
      <c r="W121" s="122" t="e">
        <f ca="1">IF($H$5="W", W$82+$H$79, W$82)</f>
        <v>#VALUE!</v>
      </c>
      <c r="X121" s="122" t="e">
        <f t="shared" ca="1" si="67"/>
        <v>#VALUE!</v>
      </c>
      <c r="Y121" s="122" t="e">
        <f t="shared" ca="1" si="67"/>
        <v>#VALUE!</v>
      </c>
      <c r="Z121" s="122" t="e">
        <f t="shared" ca="1" si="67"/>
        <v>#VALUE!</v>
      </c>
      <c r="AA121" s="122" t="e">
        <f t="shared" ca="1" si="67"/>
        <v>#VALUE!</v>
      </c>
      <c r="AB121" s="122" t="e">
        <f t="shared" ca="1" si="67"/>
        <v>#VALUE!</v>
      </c>
      <c r="AC121" s="122" t="e">
        <f t="shared" ca="1" si="67"/>
        <v>#VALUE!</v>
      </c>
      <c r="AD121" s="122" t="e">
        <f t="shared" ca="1" si="67"/>
        <v>#VALUE!</v>
      </c>
      <c r="AE121" s="122" t="e">
        <f t="shared" ca="1" si="67"/>
        <v>#VALUE!</v>
      </c>
      <c r="AF121" s="122" t="e">
        <f t="shared" ca="1" si="67"/>
        <v>#VALUE!</v>
      </c>
      <c r="AG121" s="122" t="e">
        <f t="shared" ca="1" si="67"/>
        <v>#VALUE!</v>
      </c>
      <c r="AH121" s="122" t="e">
        <f t="shared" ca="1" si="67"/>
        <v>#VALUE!</v>
      </c>
      <c r="AI121" s="122" t="e">
        <f t="shared" ca="1" si="67"/>
        <v>#VALUE!</v>
      </c>
      <c r="AJ121" s="122" t="e">
        <f t="shared" ca="1" si="67"/>
        <v>#VALUE!</v>
      </c>
      <c r="AK121" s="122" t="e">
        <f t="shared" ca="1" si="67"/>
        <v>#VALUE!</v>
      </c>
      <c r="AL121" s="122" t="e">
        <f t="shared" ca="1" si="67"/>
        <v>#VALUE!</v>
      </c>
      <c r="AM121" s="122" t="e">
        <f t="shared" ca="1" si="67"/>
        <v>#VALUE!</v>
      </c>
      <c r="AN121" s="122" t="e">
        <f t="shared" ca="1" si="67"/>
        <v>#VALUE!</v>
      </c>
      <c r="AO121" s="122" t="e">
        <f t="shared" ca="1" si="67"/>
        <v>#VALUE!</v>
      </c>
      <c r="AP121" s="122" t="e">
        <f t="shared" ca="1" si="67"/>
        <v>#VALUE!</v>
      </c>
      <c r="AQ121" s="122" t="e">
        <f t="shared" ca="1" si="67"/>
        <v>#VALUE!</v>
      </c>
      <c r="AR121" s="122" t="e">
        <f t="shared" ca="1" si="67"/>
        <v>#VALUE!</v>
      </c>
      <c r="AS121" s="122" t="e">
        <f t="shared" ca="1" si="67"/>
        <v>#VALUE!</v>
      </c>
      <c r="AT121" s="122" t="e">
        <f t="shared" ca="1" si="67"/>
        <v>#VALUE!</v>
      </c>
      <c r="AU121" s="122" t="e">
        <f t="shared" ca="1" si="67"/>
        <v>#VALUE!</v>
      </c>
      <c r="AV121" s="122" t="e">
        <f t="shared" ca="1" si="67"/>
        <v>#VALUE!</v>
      </c>
      <c r="AW121" s="122" t="e">
        <f t="shared" ca="1" si="67"/>
        <v>#VALUE!</v>
      </c>
      <c r="AX121" s="122" t="e">
        <f t="shared" ca="1" si="67"/>
        <v>#VALUE!</v>
      </c>
      <c r="AY121" s="122" t="e">
        <f t="shared" ca="1" si="67"/>
        <v>#VALUE!</v>
      </c>
      <c r="AZ121" s="122" t="e">
        <f t="shared" ca="1" si="67"/>
        <v>#VALUE!</v>
      </c>
      <c r="BA121" s="122" t="e">
        <f t="shared" ca="1" si="67"/>
        <v>#VALUE!</v>
      </c>
      <c r="BB121" s="122" t="e">
        <f t="shared" ca="1" si="67"/>
        <v>#VALUE!</v>
      </c>
      <c r="BC121" s="122" t="e">
        <f t="shared" ca="1" si="67"/>
        <v>#VALUE!</v>
      </c>
      <c r="BD121" s="122" t="e">
        <f t="shared" ca="1" si="67"/>
        <v>#VALUE!</v>
      </c>
      <c r="BE121" s="122" t="e">
        <f t="shared" ca="1" si="67"/>
        <v>#VALUE!</v>
      </c>
      <c r="BF121" s="122" t="e">
        <f t="shared" ca="1" si="67"/>
        <v>#VALUE!</v>
      </c>
      <c r="BG121" s="122" t="e">
        <f t="shared" ca="1" si="67"/>
        <v>#VALUE!</v>
      </c>
      <c r="BH121" s="122" t="e">
        <f t="shared" ca="1" si="67"/>
        <v>#VALUE!</v>
      </c>
      <c r="BI121" s="122" t="e">
        <f t="shared" ca="1" si="67"/>
        <v>#VALUE!</v>
      </c>
      <c r="BJ121" s="122" t="e">
        <f t="shared" ca="1" si="67"/>
        <v>#VALUE!</v>
      </c>
      <c r="BK121" s="122" t="e">
        <f t="shared" ca="1" si="67"/>
        <v>#VALUE!</v>
      </c>
      <c r="BL121" s="122" t="e">
        <f t="shared" ca="1" si="67"/>
        <v>#VALUE!</v>
      </c>
      <c r="BM121" s="122" t="e">
        <f t="shared" ca="1" si="67"/>
        <v>#VALUE!</v>
      </c>
      <c r="BN121" s="122" t="e">
        <f t="shared" ca="1" si="67"/>
        <v>#VALUE!</v>
      </c>
      <c r="BO121" s="122" t="e">
        <f t="shared" ca="1" si="67"/>
        <v>#VALUE!</v>
      </c>
      <c r="BP121" s="122" t="e">
        <f t="shared" ca="1" si="67"/>
        <v>#VALUE!</v>
      </c>
      <c r="BQ121" s="122" t="e">
        <f t="shared" ca="1" si="67"/>
        <v>#VALUE!</v>
      </c>
      <c r="BR121" s="122" t="e">
        <f t="shared" ca="1" si="67"/>
        <v>#VALUE!</v>
      </c>
      <c r="BS121" s="122" t="e">
        <f t="shared" ca="1" si="67"/>
        <v>#VALUE!</v>
      </c>
      <c r="BT121" s="122" t="e">
        <f t="shared" ca="1" si="67"/>
        <v>#VALUE!</v>
      </c>
      <c r="BU121" s="122" t="e">
        <f t="shared" ref="BU121:BV121" ca="1" si="68">IF($H$5="W", BU$82+$H$79, BU$82)</f>
        <v>#VALUE!</v>
      </c>
      <c r="BV121" s="122" t="e">
        <f t="shared" ca="1" si="68"/>
        <v>#VALUE!</v>
      </c>
    </row>
    <row r="122" spans="1:74">
      <c r="A122" s="214" t="s">
        <v>4983</v>
      </c>
      <c r="B122" s="29" t="s">
        <v>4584</v>
      </c>
      <c r="H122" s="153"/>
      <c r="I122" s="122" t="e">
        <f ca="1">I121+$H$80</f>
        <v>#VALUE!</v>
      </c>
      <c r="J122" s="122" t="e">
        <f t="shared" ref="J122:BU122" ca="1" si="69">J121+$H$80</f>
        <v>#VALUE!</v>
      </c>
      <c r="K122" s="122" t="e">
        <f t="shared" ca="1" si="69"/>
        <v>#VALUE!</v>
      </c>
      <c r="L122" s="122" t="e">
        <f t="shared" ca="1" si="69"/>
        <v>#VALUE!</v>
      </c>
      <c r="M122" s="122" t="e">
        <f t="shared" ca="1" si="69"/>
        <v>#VALUE!</v>
      </c>
      <c r="N122" s="122" t="e">
        <f t="shared" ca="1" si="69"/>
        <v>#VALUE!</v>
      </c>
      <c r="O122" s="122" t="e">
        <f t="shared" ca="1" si="69"/>
        <v>#VALUE!</v>
      </c>
      <c r="P122" s="122" t="e">
        <f t="shared" ca="1" si="69"/>
        <v>#VALUE!</v>
      </c>
      <c r="Q122" s="122" t="e">
        <f t="shared" ca="1" si="69"/>
        <v>#VALUE!</v>
      </c>
      <c r="R122" s="122" t="e">
        <f t="shared" ca="1" si="69"/>
        <v>#VALUE!</v>
      </c>
      <c r="S122" s="122" t="e">
        <f t="shared" ca="1" si="69"/>
        <v>#VALUE!</v>
      </c>
      <c r="T122" s="122" t="e">
        <f t="shared" ca="1" si="69"/>
        <v>#VALUE!</v>
      </c>
      <c r="U122" s="122" t="e">
        <f t="shared" ca="1" si="69"/>
        <v>#VALUE!</v>
      </c>
      <c r="V122" s="122" t="e">
        <f t="shared" ca="1" si="69"/>
        <v>#VALUE!</v>
      </c>
      <c r="W122" s="122" t="e">
        <f t="shared" ca="1" si="69"/>
        <v>#VALUE!</v>
      </c>
      <c r="X122" s="122" t="e">
        <f t="shared" ca="1" si="69"/>
        <v>#VALUE!</v>
      </c>
      <c r="Y122" s="122" t="e">
        <f t="shared" ca="1" si="69"/>
        <v>#VALUE!</v>
      </c>
      <c r="Z122" s="122" t="e">
        <f t="shared" ca="1" si="69"/>
        <v>#VALUE!</v>
      </c>
      <c r="AA122" s="122" t="e">
        <f t="shared" ca="1" si="69"/>
        <v>#VALUE!</v>
      </c>
      <c r="AB122" s="122" t="e">
        <f t="shared" ca="1" si="69"/>
        <v>#VALUE!</v>
      </c>
      <c r="AC122" s="122" t="e">
        <f t="shared" ca="1" si="69"/>
        <v>#VALUE!</v>
      </c>
      <c r="AD122" s="122" t="e">
        <f t="shared" ca="1" si="69"/>
        <v>#VALUE!</v>
      </c>
      <c r="AE122" s="122" t="e">
        <f t="shared" ca="1" si="69"/>
        <v>#VALUE!</v>
      </c>
      <c r="AF122" s="122" t="e">
        <f t="shared" ca="1" si="69"/>
        <v>#VALUE!</v>
      </c>
      <c r="AG122" s="122" t="e">
        <f t="shared" ca="1" si="69"/>
        <v>#VALUE!</v>
      </c>
      <c r="AH122" s="122" t="e">
        <f t="shared" ca="1" si="69"/>
        <v>#VALUE!</v>
      </c>
      <c r="AI122" s="122" t="e">
        <f t="shared" ca="1" si="69"/>
        <v>#VALUE!</v>
      </c>
      <c r="AJ122" s="122" t="e">
        <f t="shared" ca="1" si="69"/>
        <v>#VALUE!</v>
      </c>
      <c r="AK122" s="122" t="e">
        <f t="shared" ca="1" si="69"/>
        <v>#VALUE!</v>
      </c>
      <c r="AL122" s="122" t="e">
        <f t="shared" ca="1" si="69"/>
        <v>#VALUE!</v>
      </c>
      <c r="AM122" s="122" t="e">
        <f t="shared" ca="1" si="69"/>
        <v>#VALUE!</v>
      </c>
      <c r="AN122" s="122" t="e">
        <f t="shared" ca="1" si="69"/>
        <v>#VALUE!</v>
      </c>
      <c r="AO122" s="122" t="e">
        <f t="shared" ca="1" si="69"/>
        <v>#VALUE!</v>
      </c>
      <c r="AP122" s="122" t="e">
        <f t="shared" ca="1" si="69"/>
        <v>#VALUE!</v>
      </c>
      <c r="AQ122" s="122" t="e">
        <f t="shared" ca="1" si="69"/>
        <v>#VALUE!</v>
      </c>
      <c r="AR122" s="122" t="e">
        <f t="shared" ca="1" si="69"/>
        <v>#VALUE!</v>
      </c>
      <c r="AS122" s="122" t="e">
        <f t="shared" ca="1" si="69"/>
        <v>#VALUE!</v>
      </c>
      <c r="AT122" s="122" t="e">
        <f t="shared" ca="1" si="69"/>
        <v>#VALUE!</v>
      </c>
      <c r="AU122" s="122" t="e">
        <f t="shared" ca="1" si="69"/>
        <v>#VALUE!</v>
      </c>
      <c r="AV122" s="122" t="e">
        <f t="shared" ca="1" si="69"/>
        <v>#VALUE!</v>
      </c>
      <c r="AW122" s="122" t="e">
        <f t="shared" ca="1" si="69"/>
        <v>#VALUE!</v>
      </c>
      <c r="AX122" s="122" t="e">
        <f t="shared" ca="1" si="69"/>
        <v>#VALUE!</v>
      </c>
      <c r="AY122" s="122" t="e">
        <f t="shared" ca="1" si="69"/>
        <v>#VALUE!</v>
      </c>
      <c r="AZ122" s="122" t="e">
        <f t="shared" ca="1" si="69"/>
        <v>#VALUE!</v>
      </c>
      <c r="BA122" s="122" t="e">
        <f t="shared" ca="1" si="69"/>
        <v>#VALUE!</v>
      </c>
      <c r="BB122" s="122" t="e">
        <f t="shared" ca="1" si="69"/>
        <v>#VALUE!</v>
      </c>
      <c r="BC122" s="122" t="e">
        <f t="shared" ca="1" si="69"/>
        <v>#VALUE!</v>
      </c>
      <c r="BD122" s="122" t="e">
        <f t="shared" ca="1" si="69"/>
        <v>#VALUE!</v>
      </c>
      <c r="BE122" s="122" t="e">
        <f t="shared" ca="1" si="69"/>
        <v>#VALUE!</v>
      </c>
      <c r="BF122" s="122" t="e">
        <f t="shared" ca="1" si="69"/>
        <v>#VALUE!</v>
      </c>
      <c r="BG122" s="122" t="e">
        <f t="shared" ca="1" si="69"/>
        <v>#VALUE!</v>
      </c>
      <c r="BH122" s="122" t="e">
        <f t="shared" ca="1" si="69"/>
        <v>#VALUE!</v>
      </c>
      <c r="BI122" s="122" t="e">
        <f t="shared" ca="1" si="69"/>
        <v>#VALUE!</v>
      </c>
      <c r="BJ122" s="122" t="e">
        <f t="shared" ca="1" si="69"/>
        <v>#VALUE!</v>
      </c>
      <c r="BK122" s="122" t="e">
        <f t="shared" ca="1" si="69"/>
        <v>#VALUE!</v>
      </c>
      <c r="BL122" s="122" t="e">
        <f t="shared" ca="1" si="69"/>
        <v>#VALUE!</v>
      </c>
      <c r="BM122" s="122" t="e">
        <f t="shared" ca="1" si="69"/>
        <v>#VALUE!</v>
      </c>
      <c r="BN122" s="122" t="e">
        <f t="shared" ca="1" si="69"/>
        <v>#VALUE!</v>
      </c>
      <c r="BO122" s="122" t="e">
        <f t="shared" ca="1" si="69"/>
        <v>#VALUE!</v>
      </c>
      <c r="BP122" s="122" t="e">
        <f t="shared" ca="1" si="69"/>
        <v>#VALUE!</v>
      </c>
      <c r="BQ122" s="122" t="e">
        <f t="shared" ca="1" si="69"/>
        <v>#VALUE!</v>
      </c>
      <c r="BR122" s="122" t="e">
        <f t="shared" ca="1" si="69"/>
        <v>#VALUE!</v>
      </c>
      <c r="BS122" s="122" t="e">
        <f t="shared" ca="1" si="69"/>
        <v>#VALUE!</v>
      </c>
      <c r="BT122" s="122" t="e">
        <f t="shared" ca="1" si="69"/>
        <v>#VALUE!</v>
      </c>
      <c r="BU122" s="122" t="e">
        <f t="shared" ca="1" si="69"/>
        <v>#VALUE!</v>
      </c>
      <c r="BV122" s="122" t="e">
        <f t="shared" ref="BV122" ca="1" si="70">BV121+$H$80</f>
        <v>#VALUE!</v>
      </c>
    </row>
    <row r="123" spans="1:74">
      <c r="A123" s="214" t="s">
        <v>5003</v>
      </c>
      <c r="B123" s="29" t="s">
        <v>4584</v>
      </c>
      <c r="H123" s="153"/>
      <c r="I123" s="122" t="e">
        <f ca="1">I46/$H$114 + I120</f>
        <v>#N/A</v>
      </c>
      <c r="J123" s="122" t="e">
        <f t="shared" ref="J123:BU123" ca="1" si="71">J46/$H$114 + J120</f>
        <v>#N/A</v>
      </c>
      <c r="K123" s="122" t="e">
        <f t="shared" ca="1" si="71"/>
        <v>#N/A</v>
      </c>
      <c r="L123" s="122" t="e">
        <f t="shared" ca="1" si="71"/>
        <v>#N/A</v>
      </c>
      <c r="M123" s="122" t="e">
        <f t="shared" ca="1" si="71"/>
        <v>#N/A</v>
      </c>
      <c r="N123" s="122" t="e">
        <f t="shared" ca="1" si="71"/>
        <v>#N/A</v>
      </c>
      <c r="O123" s="122" t="e">
        <f t="shared" ca="1" si="71"/>
        <v>#N/A</v>
      </c>
      <c r="P123" s="122" t="e">
        <f t="shared" ca="1" si="71"/>
        <v>#N/A</v>
      </c>
      <c r="Q123" s="122" t="e">
        <f t="shared" ca="1" si="71"/>
        <v>#N/A</v>
      </c>
      <c r="R123" s="122" t="e">
        <f t="shared" ca="1" si="71"/>
        <v>#N/A</v>
      </c>
      <c r="S123" s="122" t="e">
        <f t="shared" ca="1" si="71"/>
        <v>#N/A</v>
      </c>
      <c r="T123" s="122" t="e">
        <f t="shared" ca="1" si="71"/>
        <v>#N/A</v>
      </c>
      <c r="U123" s="122" t="e">
        <f t="shared" ca="1" si="71"/>
        <v>#N/A</v>
      </c>
      <c r="V123" s="122" t="e">
        <f t="shared" ca="1" si="71"/>
        <v>#N/A</v>
      </c>
      <c r="W123" s="122" t="e">
        <f t="shared" ca="1" si="71"/>
        <v>#N/A</v>
      </c>
      <c r="X123" s="122" t="e">
        <f t="shared" ca="1" si="71"/>
        <v>#N/A</v>
      </c>
      <c r="Y123" s="122" t="e">
        <f t="shared" ca="1" si="71"/>
        <v>#N/A</v>
      </c>
      <c r="Z123" s="122" t="e">
        <f t="shared" ca="1" si="71"/>
        <v>#N/A</v>
      </c>
      <c r="AA123" s="122" t="e">
        <f t="shared" ca="1" si="71"/>
        <v>#N/A</v>
      </c>
      <c r="AB123" s="122" t="e">
        <f t="shared" ca="1" si="71"/>
        <v>#N/A</v>
      </c>
      <c r="AC123" s="122" t="e">
        <f t="shared" ca="1" si="71"/>
        <v>#N/A</v>
      </c>
      <c r="AD123" s="122" t="e">
        <f t="shared" ca="1" si="71"/>
        <v>#N/A</v>
      </c>
      <c r="AE123" s="122" t="e">
        <f t="shared" ca="1" si="71"/>
        <v>#N/A</v>
      </c>
      <c r="AF123" s="122" t="e">
        <f t="shared" ca="1" si="71"/>
        <v>#N/A</v>
      </c>
      <c r="AG123" s="122" t="e">
        <f t="shared" ca="1" si="71"/>
        <v>#N/A</v>
      </c>
      <c r="AH123" s="122" t="e">
        <f t="shared" ca="1" si="71"/>
        <v>#N/A</v>
      </c>
      <c r="AI123" s="122" t="e">
        <f t="shared" ca="1" si="71"/>
        <v>#N/A</v>
      </c>
      <c r="AJ123" s="122" t="e">
        <f t="shared" ca="1" si="71"/>
        <v>#N/A</v>
      </c>
      <c r="AK123" s="122" t="e">
        <f t="shared" ca="1" si="71"/>
        <v>#N/A</v>
      </c>
      <c r="AL123" s="122" t="e">
        <f t="shared" ca="1" si="71"/>
        <v>#N/A</v>
      </c>
      <c r="AM123" s="122" t="e">
        <f t="shared" ca="1" si="71"/>
        <v>#N/A</v>
      </c>
      <c r="AN123" s="122" t="e">
        <f t="shared" ca="1" si="71"/>
        <v>#N/A</v>
      </c>
      <c r="AO123" s="122" t="e">
        <f t="shared" ca="1" si="71"/>
        <v>#N/A</v>
      </c>
      <c r="AP123" s="122" t="e">
        <f t="shared" ca="1" si="71"/>
        <v>#N/A</v>
      </c>
      <c r="AQ123" s="122" t="e">
        <f t="shared" ca="1" si="71"/>
        <v>#N/A</v>
      </c>
      <c r="AR123" s="122" t="e">
        <f t="shared" ca="1" si="71"/>
        <v>#N/A</v>
      </c>
      <c r="AS123" s="122" t="e">
        <f t="shared" ca="1" si="71"/>
        <v>#N/A</v>
      </c>
      <c r="AT123" s="122" t="e">
        <f t="shared" ca="1" si="71"/>
        <v>#N/A</v>
      </c>
      <c r="AU123" s="122" t="e">
        <f t="shared" ca="1" si="71"/>
        <v>#N/A</v>
      </c>
      <c r="AV123" s="122" t="e">
        <f t="shared" ca="1" si="71"/>
        <v>#N/A</v>
      </c>
      <c r="AW123" s="122" t="e">
        <f t="shared" ca="1" si="71"/>
        <v>#N/A</v>
      </c>
      <c r="AX123" s="122" t="e">
        <f t="shared" ca="1" si="71"/>
        <v>#N/A</v>
      </c>
      <c r="AY123" s="122" t="e">
        <f t="shared" ca="1" si="71"/>
        <v>#N/A</v>
      </c>
      <c r="AZ123" s="122" t="e">
        <f t="shared" ca="1" si="71"/>
        <v>#N/A</v>
      </c>
      <c r="BA123" s="122" t="e">
        <f t="shared" ca="1" si="71"/>
        <v>#N/A</v>
      </c>
      <c r="BB123" s="122" t="e">
        <f t="shared" ca="1" si="71"/>
        <v>#N/A</v>
      </c>
      <c r="BC123" s="122" t="e">
        <f t="shared" ca="1" si="71"/>
        <v>#N/A</v>
      </c>
      <c r="BD123" s="122" t="e">
        <f t="shared" ca="1" si="71"/>
        <v>#N/A</v>
      </c>
      <c r="BE123" s="122" t="e">
        <f t="shared" ca="1" si="71"/>
        <v>#N/A</v>
      </c>
      <c r="BF123" s="122" t="e">
        <f t="shared" ca="1" si="71"/>
        <v>#N/A</v>
      </c>
      <c r="BG123" s="122" t="e">
        <f t="shared" ca="1" si="71"/>
        <v>#N/A</v>
      </c>
      <c r="BH123" s="122" t="e">
        <f t="shared" ca="1" si="71"/>
        <v>#N/A</v>
      </c>
      <c r="BI123" s="122" t="e">
        <f t="shared" ca="1" si="71"/>
        <v>#N/A</v>
      </c>
      <c r="BJ123" s="122" t="e">
        <f t="shared" ca="1" si="71"/>
        <v>#N/A</v>
      </c>
      <c r="BK123" s="122" t="e">
        <f t="shared" ca="1" si="71"/>
        <v>#N/A</v>
      </c>
      <c r="BL123" s="122" t="e">
        <f t="shared" ca="1" si="71"/>
        <v>#N/A</v>
      </c>
      <c r="BM123" s="122" t="e">
        <f t="shared" ca="1" si="71"/>
        <v>#N/A</v>
      </c>
      <c r="BN123" s="122" t="e">
        <f t="shared" ca="1" si="71"/>
        <v>#N/A</v>
      </c>
      <c r="BO123" s="122" t="e">
        <f t="shared" ca="1" si="71"/>
        <v>#N/A</v>
      </c>
      <c r="BP123" s="122" t="e">
        <f t="shared" ca="1" si="71"/>
        <v>#N/A</v>
      </c>
      <c r="BQ123" s="122" t="e">
        <f t="shared" ca="1" si="71"/>
        <v>#N/A</v>
      </c>
      <c r="BR123" s="122" t="e">
        <f t="shared" ca="1" si="71"/>
        <v>#N/A</v>
      </c>
      <c r="BS123" s="122" t="e">
        <f t="shared" ca="1" si="71"/>
        <v>#N/A</v>
      </c>
      <c r="BT123" s="122" t="e">
        <f t="shared" ca="1" si="71"/>
        <v>#N/A</v>
      </c>
      <c r="BU123" s="122" t="e">
        <f t="shared" ca="1" si="71"/>
        <v>#N/A</v>
      </c>
      <c r="BV123" s="122" t="e">
        <f t="shared" ref="BV123" ca="1" si="72">BV46/$H$114 + BV120</f>
        <v>#N/A</v>
      </c>
    </row>
    <row r="124" spans="1:74">
      <c r="A124" s="214" t="s">
        <v>5002</v>
      </c>
      <c r="B124" s="29" t="s">
        <v>2</v>
      </c>
      <c r="H124" s="153"/>
      <c r="I124" s="128">
        <f t="shared" ref="I124:BT124" ca="1" si="73">MAX(0, IFERROR($H$119 * ((I121-I120) - (I122-I123)) / (LN(I121-I120) - LN(I122-I123)), 0) )</f>
        <v>0</v>
      </c>
      <c r="J124" s="128">
        <f t="shared" ca="1" si="73"/>
        <v>0</v>
      </c>
      <c r="K124" s="128">
        <f t="shared" ca="1" si="73"/>
        <v>0</v>
      </c>
      <c r="L124" s="128">
        <f t="shared" ca="1" si="73"/>
        <v>0</v>
      </c>
      <c r="M124" s="128">
        <f t="shared" ca="1" si="73"/>
        <v>0</v>
      </c>
      <c r="N124" s="128">
        <f t="shared" ca="1" si="73"/>
        <v>0</v>
      </c>
      <c r="O124" s="128">
        <f t="shared" ca="1" si="73"/>
        <v>0</v>
      </c>
      <c r="P124" s="128">
        <f t="shared" ca="1" si="73"/>
        <v>0</v>
      </c>
      <c r="Q124" s="128">
        <f t="shared" ca="1" si="73"/>
        <v>0</v>
      </c>
      <c r="R124" s="128">
        <f t="shared" ca="1" si="73"/>
        <v>0</v>
      </c>
      <c r="S124" s="128">
        <f t="shared" ca="1" si="73"/>
        <v>0</v>
      </c>
      <c r="T124" s="128">
        <f t="shared" ca="1" si="73"/>
        <v>0</v>
      </c>
      <c r="U124" s="128">
        <f t="shared" ca="1" si="73"/>
        <v>0</v>
      </c>
      <c r="V124" s="128">
        <f t="shared" ca="1" si="73"/>
        <v>0</v>
      </c>
      <c r="W124" s="128">
        <f t="shared" ca="1" si="73"/>
        <v>0</v>
      </c>
      <c r="X124" s="128">
        <f t="shared" ca="1" si="73"/>
        <v>0</v>
      </c>
      <c r="Y124" s="128">
        <f t="shared" ca="1" si="73"/>
        <v>0</v>
      </c>
      <c r="Z124" s="128">
        <f t="shared" ca="1" si="73"/>
        <v>0</v>
      </c>
      <c r="AA124" s="128">
        <f t="shared" ca="1" si="73"/>
        <v>0</v>
      </c>
      <c r="AB124" s="128">
        <f t="shared" ca="1" si="73"/>
        <v>0</v>
      </c>
      <c r="AC124" s="128">
        <f t="shared" ca="1" si="73"/>
        <v>0</v>
      </c>
      <c r="AD124" s="128">
        <f t="shared" ca="1" si="73"/>
        <v>0</v>
      </c>
      <c r="AE124" s="128">
        <f t="shared" ca="1" si="73"/>
        <v>0</v>
      </c>
      <c r="AF124" s="128">
        <f t="shared" ca="1" si="73"/>
        <v>0</v>
      </c>
      <c r="AG124" s="128">
        <f t="shared" ca="1" si="73"/>
        <v>0</v>
      </c>
      <c r="AH124" s="128">
        <f t="shared" ca="1" si="73"/>
        <v>0</v>
      </c>
      <c r="AI124" s="128">
        <f t="shared" ca="1" si="73"/>
        <v>0</v>
      </c>
      <c r="AJ124" s="128">
        <f t="shared" ca="1" si="73"/>
        <v>0</v>
      </c>
      <c r="AK124" s="128">
        <f t="shared" ca="1" si="73"/>
        <v>0</v>
      </c>
      <c r="AL124" s="128">
        <f t="shared" ca="1" si="73"/>
        <v>0</v>
      </c>
      <c r="AM124" s="128">
        <f t="shared" ca="1" si="73"/>
        <v>0</v>
      </c>
      <c r="AN124" s="128">
        <f t="shared" ca="1" si="73"/>
        <v>0</v>
      </c>
      <c r="AO124" s="128">
        <f t="shared" ca="1" si="73"/>
        <v>0</v>
      </c>
      <c r="AP124" s="128">
        <f t="shared" ca="1" si="73"/>
        <v>0</v>
      </c>
      <c r="AQ124" s="128">
        <f t="shared" ca="1" si="73"/>
        <v>0</v>
      </c>
      <c r="AR124" s="128">
        <f t="shared" ca="1" si="73"/>
        <v>0</v>
      </c>
      <c r="AS124" s="128">
        <f t="shared" ca="1" si="73"/>
        <v>0</v>
      </c>
      <c r="AT124" s="128">
        <f t="shared" ca="1" si="73"/>
        <v>0</v>
      </c>
      <c r="AU124" s="128">
        <f t="shared" ca="1" si="73"/>
        <v>0</v>
      </c>
      <c r="AV124" s="128">
        <f t="shared" ca="1" si="73"/>
        <v>0</v>
      </c>
      <c r="AW124" s="128">
        <f t="shared" ca="1" si="73"/>
        <v>0</v>
      </c>
      <c r="AX124" s="128">
        <f t="shared" ca="1" si="73"/>
        <v>0</v>
      </c>
      <c r="AY124" s="128">
        <f t="shared" ca="1" si="73"/>
        <v>0</v>
      </c>
      <c r="AZ124" s="128">
        <f t="shared" ca="1" si="73"/>
        <v>0</v>
      </c>
      <c r="BA124" s="128">
        <f t="shared" ca="1" si="73"/>
        <v>0</v>
      </c>
      <c r="BB124" s="128">
        <f t="shared" ca="1" si="73"/>
        <v>0</v>
      </c>
      <c r="BC124" s="128">
        <f t="shared" ca="1" si="73"/>
        <v>0</v>
      </c>
      <c r="BD124" s="128">
        <f t="shared" ca="1" si="73"/>
        <v>0</v>
      </c>
      <c r="BE124" s="128">
        <f t="shared" ca="1" si="73"/>
        <v>0</v>
      </c>
      <c r="BF124" s="128">
        <f t="shared" ca="1" si="73"/>
        <v>0</v>
      </c>
      <c r="BG124" s="128">
        <f t="shared" ca="1" si="73"/>
        <v>0</v>
      </c>
      <c r="BH124" s="128">
        <f t="shared" ca="1" si="73"/>
        <v>0</v>
      </c>
      <c r="BI124" s="128">
        <f t="shared" ca="1" si="73"/>
        <v>0</v>
      </c>
      <c r="BJ124" s="128">
        <f t="shared" ca="1" si="73"/>
        <v>0</v>
      </c>
      <c r="BK124" s="128">
        <f t="shared" ca="1" si="73"/>
        <v>0</v>
      </c>
      <c r="BL124" s="128">
        <f t="shared" ca="1" si="73"/>
        <v>0</v>
      </c>
      <c r="BM124" s="128">
        <f t="shared" ca="1" si="73"/>
        <v>0</v>
      </c>
      <c r="BN124" s="128">
        <f t="shared" ca="1" si="73"/>
        <v>0</v>
      </c>
      <c r="BO124" s="128">
        <f t="shared" ca="1" si="73"/>
        <v>0</v>
      </c>
      <c r="BP124" s="128">
        <f t="shared" ca="1" si="73"/>
        <v>0</v>
      </c>
      <c r="BQ124" s="128">
        <f t="shared" ca="1" si="73"/>
        <v>0</v>
      </c>
      <c r="BR124" s="128">
        <f t="shared" ca="1" si="73"/>
        <v>0</v>
      </c>
      <c r="BS124" s="128">
        <f t="shared" ca="1" si="73"/>
        <v>0</v>
      </c>
      <c r="BT124" s="128">
        <f t="shared" ca="1" si="73"/>
        <v>0</v>
      </c>
      <c r="BU124" s="128">
        <f t="shared" ref="BU124:BV124" ca="1" si="74">MAX(0, IFERROR($H$119 * ((BU121-BU120) - (BU122-BU123)) / (LN(BU121-BU120) - LN(BU122-BU123)), 0) )</f>
        <v>0</v>
      </c>
      <c r="BV124" s="128">
        <f t="shared" ca="1" si="74"/>
        <v>0</v>
      </c>
    </row>
    <row r="125" spans="1:74">
      <c r="A125" s="214" t="s">
        <v>4991</v>
      </c>
      <c r="B125" s="29" t="s">
        <v>2</v>
      </c>
      <c r="H125" s="153"/>
      <c r="I125" s="128" t="e">
        <f t="shared" ref="I125:AR125" ca="1" si="75">IF(I124&gt;I62, I124, 0)</f>
        <v>#N/A</v>
      </c>
      <c r="J125" s="128" t="e">
        <f t="shared" ca="1" si="75"/>
        <v>#N/A</v>
      </c>
      <c r="K125" s="128" t="e">
        <f t="shared" ca="1" si="75"/>
        <v>#N/A</v>
      </c>
      <c r="L125" s="128" t="e">
        <f t="shared" ca="1" si="75"/>
        <v>#N/A</v>
      </c>
      <c r="M125" s="128" t="e">
        <f t="shared" ca="1" si="75"/>
        <v>#N/A</v>
      </c>
      <c r="N125" s="128" t="e">
        <f t="shared" ca="1" si="75"/>
        <v>#N/A</v>
      </c>
      <c r="O125" s="128" t="e">
        <f t="shared" ca="1" si="75"/>
        <v>#N/A</v>
      </c>
      <c r="P125" s="128" t="e">
        <f t="shared" ca="1" si="75"/>
        <v>#N/A</v>
      </c>
      <c r="Q125" s="128" t="e">
        <f t="shared" ca="1" si="75"/>
        <v>#N/A</v>
      </c>
      <c r="R125" s="128" t="e">
        <f t="shared" ca="1" si="75"/>
        <v>#N/A</v>
      </c>
      <c r="S125" s="128" t="e">
        <f t="shared" ca="1" si="75"/>
        <v>#N/A</v>
      </c>
      <c r="T125" s="128" t="e">
        <f t="shared" ca="1" si="75"/>
        <v>#N/A</v>
      </c>
      <c r="U125" s="128" t="e">
        <f t="shared" ca="1" si="75"/>
        <v>#N/A</v>
      </c>
      <c r="V125" s="128" t="e">
        <f t="shared" ca="1" si="75"/>
        <v>#N/A</v>
      </c>
      <c r="W125" s="128" t="e">
        <f t="shared" ca="1" si="75"/>
        <v>#N/A</v>
      </c>
      <c r="X125" s="128" t="e">
        <f t="shared" ca="1" si="75"/>
        <v>#N/A</v>
      </c>
      <c r="Y125" s="128" t="e">
        <f t="shared" ca="1" si="75"/>
        <v>#N/A</v>
      </c>
      <c r="Z125" s="128" t="e">
        <f t="shared" ca="1" si="75"/>
        <v>#N/A</v>
      </c>
      <c r="AA125" s="128" t="e">
        <f t="shared" ca="1" si="75"/>
        <v>#N/A</v>
      </c>
      <c r="AB125" s="128" t="e">
        <f t="shared" ca="1" si="75"/>
        <v>#N/A</v>
      </c>
      <c r="AC125" s="128" t="e">
        <f t="shared" ca="1" si="75"/>
        <v>#N/A</v>
      </c>
      <c r="AD125" s="128" t="e">
        <f t="shared" ca="1" si="75"/>
        <v>#N/A</v>
      </c>
      <c r="AE125" s="128" t="e">
        <f t="shared" ca="1" si="75"/>
        <v>#N/A</v>
      </c>
      <c r="AF125" s="128" t="e">
        <f t="shared" ca="1" si="75"/>
        <v>#N/A</v>
      </c>
      <c r="AG125" s="128" t="e">
        <f t="shared" ca="1" si="75"/>
        <v>#N/A</v>
      </c>
      <c r="AH125" s="128" t="e">
        <f t="shared" ca="1" si="75"/>
        <v>#N/A</v>
      </c>
      <c r="AI125" s="128" t="e">
        <f t="shared" ca="1" si="75"/>
        <v>#N/A</v>
      </c>
      <c r="AJ125" s="128" t="e">
        <f t="shared" ca="1" si="75"/>
        <v>#N/A</v>
      </c>
      <c r="AK125" s="128" t="e">
        <f t="shared" ca="1" si="75"/>
        <v>#N/A</v>
      </c>
      <c r="AL125" s="128" t="e">
        <f t="shared" ca="1" si="75"/>
        <v>#N/A</v>
      </c>
      <c r="AM125" s="128" t="e">
        <f t="shared" ca="1" si="75"/>
        <v>#N/A</v>
      </c>
      <c r="AN125" s="128" t="e">
        <f t="shared" ca="1" si="75"/>
        <v>#N/A</v>
      </c>
      <c r="AO125" s="128" t="e">
        <f t="shared" ca="1" si="75"/>
        <v>#N/A</v>
      </c>
      <c r="AP125" s="128" t="e">
        <f t="shared" ca="1" si="75"/>
        <v>#N/A</v>
      </c>
      <c r="AQ125" s="128" t="e">
        <f t="shared" ca="1" si="75"/>
        <v>#N/A</v>
      </c>
      <c r="AR125" s="128" t="e">
        <f t="shared" ca="1" si="75"/>
        <v>#N/A</v>
      </c>
      <c r="AS125" s="128">
        <f t="shared" ref="AS125:BV125" ca="1" si="76">IF(AS124&gt;0, AS124, 0)</f>
        <v>0</v>
      </c>
      <c r="AT125" s="128">
        <f t="shared" ca="1" si="76"/>
        <v>0</v>
      </c>
      <c r="AU125" s="128">
        <f t="shared" ca="1" si="76"/>
        <v>0</v>
      </c>
      <c r="AV125" s="128">
        <f t="shared" ca="1" si="76"/>
        <v>0</v>
      </c>
      <c r="AW125" s="128">
        <f t="shared" ca="1" si="76"/>
        <v>0</v>
      </c>
      <c r="AX125" s="128">
        <f t="shared" ca="1" si="76"/>
        <v>0</v>
      </c>
      <c r="AY125" s="128">
        <f t="shared" ca="1" si="76"/>
        <v>0</v>
      </c>
      <c r="AZ125" s="128">
        <f t="shared" ca="1" si="76"/>
        <v>0</v>
      </c>
      <c r="BA125" s="128">
        <f t="shared" ca="1" si="76"/>
        <v>0</v>
      </c>
      <c r="BB125" s="128">
        <f t="shared" ca="1" si="76"/>
        <v>0</v>
      </c>
      <c r="BC125" s="128">
        <f t="shared" ca="1" si="76"/>
        <v>0</v>
      </c>
      <c r="BD125" s="128">
        <f t="shared" ca="1" si="76"/>
        <v>0</v>
      </c>
      <c r="BE125" s="128">
        <f t="shared" ca="1" si="76"/>
        <v>0</v>
      </c>
      <c r="BF125" s="128">
        <f t="shared" ca="1" si="76"/>
        <v>0</v>
      </c>
      <c r="BG125" s="128">
        <f t="shared" ca="1" si="76"/>
        <v>0</v>
      </c>
      <c r="BH125" s="128">
        <f t="shared" ca="1" si="76"/>
        <v>0</v>
      </c>
      <c r="BI125" s="128">
        <f t="shared" ca="1" si="76"/>
        <v>0</v>
      </c>
      <c r="BJ125" s="128">
        <f t="shared" ca="1" si="76"/>
        <v>0</v>
      </c>
      <c r="BK125" s="128">
        <f t="shared" ca="1" si="76"/>
        <v>0</v>
      </c>
      <c r="BL125" s="128">
        <f t="shared" ca="1" si="76"/>
        <v>0</v>
      </c>
      <c r="BM125" s="128">
        <f t="shared" ca="1" si="76"/>
        <v>0</v>
      </c>
      <c r="BN125" s="128">
        <f t="shared" ca="1" si="76"/>
        <v>0</v>
      </c>
      <c r="BO125" s="128">
        <f t="shared" ca="1" si="76"/>
        <v>0</v>
      </c>
      <c r="BP125" s="128">
        <f t="shared" ca="1" si="76"/>
        <v>0</v>
      </c>
      <c r="BQ125" s="128">
        <f t="shared" ca="1" si="76"/>
        <v>0</v>
      </c>
      <c r="BR125" s="128">
        <f t="shared" ca="1" si="76"/>
        <v>0</v>
      </c>
      <c r="BS125" s="128">
        <f t="shared" ca="1" si="76"/>
        <v>0</v>
      </c>
      <c r="BT125" s="128">
        <f t="shared" ca="1" si="76"/>
        <v>0</v>
      </c>
      <c r="BU125" s="128">
        <f t="shared" ca="1" si="76"/>
        <v>0</v>
      </c>
      <c r="BV125" s="128">
        <f t="shared" ca="1" si="76"/>
        <v>0</v>
      </c>
    </row>
    <row r="126" spans="1:74">
      <c r="A126" s="214" t="s">
        <v>4990</v>
      </c>
      <c r="B126" s="29" t="s">
        <v>2</v>
      </c>
      <c r="H126" s="153"/>
      <c r="I126" s="128">
        <f ca="1">IF(I124&gt;=0, I124, 0)</f>
        <v>0</v>
      </c>
      <c r="J126" s="128">
        <f t="shared" ref="J126:AR126" ca="1" si="77">IF(J124&gt;=0, J124, 0)</f>
        <v>0</v>
      </c>
      <c r="K126" s="128">
        <f t="shared" ca="1" si="77"/>
        <v>0</v>
      </c>
      <c r="L126" s="128">
        <f t="shared" ca="1" si="77"/>
        <v>0</v>
      </c>
      <c r="M126" s="128">
        <f t="shared" ca="1" si="77"/>
        <v>0</v>
      </c>
      <c r="N126" s="128">
        <f t="shared" ca="1" si="77"/>
        <v>0</v>
      </c>
      <c r="O126" s="128">
        <f t="shared" ca="1" si="77"/>
        <v>0</v>
      </c>
      <c r="P126" s="128">
        <f t="shared" ca="1" si="77"/>
        <v>0</v>
      </c>
      <c r="Q126" s="128">
        <f t="shared" ca="1" si="77"/>
        <v>0</v>
      </c>
      <c r="R126" s="128">
        <f t="shared" ca="1" si="77"/>
        <v>0</v>
      </c>
      <c r="S126" s="128">
        <f t="shared" ca="1" si="77"/>
        <v>0</v>
      </c>
      <c r="T126" s="128">
        <f t="shared" ca="1" si="77"/>
        <v>0</v>
      </c>
      <c r="U126" s="128">
        <f t="shared" ca="1" si="77"/>
        <v>0</v>
      </c>
      <c r="V126" s="128">
        <f t="shared" ca="1" si="77"/>
        <v>0</v>
      </c>
      <c r="W126" s="128">
        <f t="shared" ca="1" si="77"/>
        <v>0</v>
      </c>
      <c r="X126" s="128">
        <f t="shared" ca="1" si="77"/>
        <v>0</v>
      </c>
      <c r="Y126" s="128">
        <f t="shared" ca="1" si="77"/>
        <v>0</v>
      </c>
      <c r="Z126" s="128">
        <f t="shared" ca="1" si="77"/>
        <v>0</v>
      </c>
      <c r="AA126" s="128">
        <f t="shared" ca="1" si="77"/>
        <v>0</v>
      </c>
      <c r="AB126" s="128">
        <f t="shared" ca="1" si="77"/>
        <v>0</v>
      </c>
      <c r="AC126" s="128">
        <f t="shared" ca="1" si="77"/>
        <v>0</v>
      </c>
      <c r="AD126" s="128">
        <f t="shared" ca="1" si="77"/>
        <v>0</v>
      </c>
      <c r="AE126" s="128">
        <f t="shared" ca="1" si="77"/>
        <v>0</v>
      </c>
      <c r="AF126" s="128">
        <f t="shared" ca="1" si="77"/>
        <v>0</v>
      </c>
      <c r="AG126" s="128">
        <f t="shared" ca="1" si="77"/>
        <v>0</v>
      </c>
      <c r="AH126" s="128">
        <f t="shared" ca="1" si="77"/>
        <v>0</v>
      </c>
      <c r="AI126" s="128">
        <f t="shared" ca="1" si="77"/>
        <v>0</v>
      </c>
      <c r="AJ126" s="128">
        <f t="shared" ca="1" si="77"/>
        <v>0</v>
      </c>
      <c r="AK126" s="128">
        <f t="shared" ca="1" si="77"/>
        <v>0</v>
      </c>
      <c r="AL126" s="128">
        <f t="shared" ca="1" si="77"/>
        <v>0</v>
      </c>
      <c r="AM126" s="128">
        <f t="shared" ca="1" si="77"/>
        <v>0</v>
      </c>
      <c r="AN126" s="128">
        <f t="shared" ca="1" si="77"/>
        <v>0</v>
      </c>
      <c r="AO126" s="128">
        <f t="shared" ca="1" si="77"/>
        <v>0</v>
      </c>
      <c r="AP126" s="128">
        <f t="shared" ca="1" si="77"/>
        <v>0</v>
      </c>
      <c r="AQ126" s="128">
        <f t="shared" ca="1" si="77"/>
        <v>0</v>
      </c>
      <c r="AR126" s="128">
        <f t="shared" ca="1" si="77"/>
        <v>0</v>
      </c>
      <c r="AS126" s="128" t="e">
        <f t="shared" ref="AS126:BV126" ca="1" si="78">IF(AS124&gt;=AS62, AS124, 0)</f>
        <v>#N/A</v>
      </c>
      <c r="AT126" s="128" t="e">
        <f t="shared" ca="1" si="78"/>
        <v>#N/A</v>
      </c>
      <c r="AU126" s="128" t="e">
        <f t="shared" ca="1" si="78"/>
        <v>#N/A</v>
      </c>
      <c r="AV126" s="128" t="e">
        <f t="shared" ca="1" si="78"/>
        <v>#N/A</v>
      </c>
      <c r="AW126" s="128" t="e">
        <f t="shared" ca="1" si="78"/>
        <v>#N/A</v>
      </c>
      <c r="AX126" s="128" t="e">
        <f t="shared" ca="1" si="78"/>
        <v>#N/A</v>
      </c>
      <c r="AY126" s="128" t="e">
        <f t="shared" ca="1" si="78"/>
        <v>#N/A</v>
      </c>
      <c r="AZ126" s="128" t="e">
        <f t="shared" ca="1" si="78"/>
        <v>#N/A</v>
      </c>
      <c r="BA126" s="128" t="e">
        <f t="shared" ca="1" si="78"/>
        <v>#N/A</v>
      </c>
      <c r="BB126" s="128" t="e">
        <f t="shared" ca="1" si="78"/>
        <v>#N/A</v>
      </c>
      <c r="BC126" s="128" t="e">
        <f t="shared" ca="1" si="78"/>
        <v>#N/A</v>
      </c>
      <c r="BD126" s="128" t="e">
        <f t="shared" ca="1" si="78"/>
        <v>#N/A</v>
      </c>
      <c r="BE126" s="128" t="e">
        <f t="shared" ca="1" si="78"/>
        <v>#N/A</v>
      </c>
      <c r="BF126" s="128" t="e">
        <f t="shared" ca="1" si="78"/>
        <v>#N/A</v>
      </c>
      <c r="BG126" s="128" t="e">
        <f t="shared" ca="1" si="78"/>
        <v>#N/A</v>
      </c>
      <c r="BH126" s="128" t="e">
        <f t="shared" ca="1" si="78"/>
        <v>#N/A</v>
      </c>
      <c r="BI126" s="128" t="e">
        <f t="shared" ca="1" si="78"/>
        <v>#N/A</v>
      </c>
      <c r="BJ126" s="128" t="e">
        <f t="shared" ca="1" si="78"/>
        <v>#N/A</v>
      </c>
      <c r="BK126" s="128" t="e">
        <f t="shared" ca="1" si="78"/>
        <v>#N/A</v>
      </c>
      <c r="BL126" s="128" t="e">
        <f t="shared" ca="1" si="78"/>
        <v>#N/A</v>
      </c>
      <c r="BM126" s="128" t="e">
        <f t="shared" ca="1" si="78"/>
        <v>#N/A</v>
      </c>
      <c r="BN126" s="128" t="e">
        <f t="shared" ca="1" si="78"/>
        <v>#N/A</v>
      </c>
      <c r="BO126" s="128" t="e">
        <f t="shared" ca="1" si="78"/>
        <v>#N/A</v>
      </c>
      <c r="BP126" s="128" t="e">
        <f t="shared" ca="1" si="78"/>
        <v>#N/A</v>
      </c>
      <c r="BQ126" s="128" t="e">
        <f t="shared" ca="1" si="78"/>
        <v>#N/A</v>
      </c>
      <c r="BR126" s="128" t="e">
        <f t="shared" ca="1" si="78"/>
        <v>#N/A</v>
      </c>
      <c r="BS126" s="128" t="e">
        <f t="shared" ca="1" si="78"/>
        <v>#N/A</v>
      </c>
      <c r="BT126" s="128" t="e">
        <f t="shared" ca="1" si="78"/>
        <v>#N/A</v>
      </c>
      <c r="BU126" s="128" t="e">
        <f t="shared" ca="1" si="78"/>
        <v>#N/A</v>
      </c>
      <c r="BV126" s="128" t="e">
        <f t="shared" ca="1" si="78"/>
        <v>#N/A</v>
      </c>
    </row>
    <row r="127" spans="1:74">
      <c r="A127" s="214" t="s">
        <v>4843</v>
      </c>
      <c r="B127" s="29" t="s">
        <v>4759</v>
      </c>
      <c r="H127" s="153"/>
      <c r="I127" s="128" t="e">
        <f ca="1">IF($H$110="-", 0, MIN(IF($H$110="S", I126, I$125) * I$19, I$63))</f>
        <v>#N/A</v>
      </c>
      <c r="J127" s="128" t="e">
        <f t="shared" ref="J127:BU127" ca="1" si="79">IF($H$110="-", 0, MIN(IF($H$110="S", J126, J$125) * J$19, J$63))</f>
        <v>#N/A</v>
      </c>
      <c r="K127" s="128" t="e">
        <f t="shared" ca="1" si="79"/>
        <v>#N/A</v>
      </c>
      <c r="L127" s="128" t="e">
        <f t="shared" ca="1" si="79"/>
        <v>#N/A</v>
      </c>
      <c r="M127" s="128" t="e">
        <f t="shared" ca="1" si="79"/>
        <v>#N/A</v>
      </c>
      <c r="N127" s="128" t="e">
        <f t="shared" ca="1" si="79"/>
        <v>#N/A</v>
      </c>
      <c r="O127" s="128" t="e">
        <f t="shared" ca="1" si="79"/>
        <v>#N/A</v>
      </c>
      <c r="P127" s="128" t="e">
        <f t="shared" ca="1" si="79"/>
        <v>#N/A</v>
      </c>
      <c r="Q127" s="128" t="e">
        <f t="shared" ca="1" si="79"/>
        <v>#N/A</v>
      </c>
      <c r="R127" s="128" t="e">
        <f t="shared" ca="1" si="79"/>
        <v>#N/A</v>
      </c>
      <c r="S127" s="128" t="e">
        <f t="shared" ca="1" si="79"/>
        <v>#N/A</v>
      </c>
      <c r="T127" s="128" t="e">
        <f t="shared" ca="1" si="79"/>
        <v>#N/A</v>
      </c>
      <c r="U127" s="128" t="e">
        <f t="shared" ca="1" si="79"/>
        <v>#N/A</v>
      </c>
      <c r="V127" s="128" t="e">
        <f t="shared" ca="1" si="79"/>
        <v>#N/A</v>
      </c>
      <c r="W127" s="128" t="e">
        <f t="shared" ca="1" si="79"/>
        <v>#N/A</v>
      </c>
      <c r="X127" s="128" t="e">
        <f t="shared" ca="1" si="79"/>
        <v>#N/A</v>
      </c>
      <c r="Y127" s="128" t="e">
        <f t="shared" ca="1" si="79"/>
        <v>#N/A</v>
      </c>
      <c r="Z127" s="128" t="e">
        <f t="shared" ca="1" si="79"/>
        <v>#N/A</v>
      </c>
      <c r="AA127" s="128" t="e">
        <f t="shared" ca="1" si="79"/>
        <v>#N/A</v>
      </c>
      <c r="AB127" s="128" t="e">
        <f t="shared" ca="1" si="79"/>
        <v>#N/A</v>
      </c>
      <c r="AC127" s="128" t="e">
        <f t="shared" ca="1" si="79"/>
        <v>#N/A</v>
      </c>
      <c r="AD127" s="128" t="e">
        <f t="shared" ca="1" si="79"/>
        <v>#N/A</v>
      </c>
      <c r="AE127" s="128" t="e">
        <f t="shared" ca="1" si="79"/>
        <v>#N/A</v>
      </c>
      <c r="AF127" s="128" t="e">
        <f t="shared" ca="1" si="79"/>
        <v>#N/A</v>
      </c>
      <c r="AG127" s="128" t="e">
        <f t="shared" ca="1" si="79"/>
        <v>#N/A</v>
      </c>
      <c r="AH127" s="128" t="e">
        <f t="shared" ca="1" si="79"/>
        <v>#N/A</v>
      </c>
      <c r="AI127" s="128" t="e">
        <f t="shared" ca="1" si="79"/>
        <v>#N/A</v>
      </c>
      <c r="AJ127" s="128" t="e">
        <f t="shared" ca="1" si="79"/>
        <v>#N/A</v>
      </c>
      <c r="AK127" s="128" t="e">
        <f t="shared" ca="1" si="79"/>
        <v>#N/A</v>
      </c>
      <c r="AL127" s="128" t="e">
        <f t="shared" ca="1" si="79"/>
        <v>#N/A</v>
      </c>
      <c r="AM127" s="128" t="e">
        <f t="shared" ca="1" si="79"/>
        <v>#N/A</v>
      </c>
      <c r="AN127" s="128" t="e">
        <f t="shared" ca="1" si="79"/>
        <v>#N/A</v>
      </c>
      <c r="AO127" s="128" t="e">
        <f t="shared" ca="1" si="79"/>
        <v>#N/A</v>
      </c>
      <c r="AP127" s="128" t="e">
        <f t="shared" ca="1" si="79"/>
        <v>#N/A</v>
      </c>
      <c r="AQ127" s="128" t="e">
        <f t="shared" ca="1" si="79"/>
        <v>#N/A</v>
      </c>
      <c r="AR127" s="128" t="e">
        <f t="shared" ca="1" si="79"/>
        <v>#N/A</v>
      </c>
      <c r="AS127" s="128" t="e">
        <f t="shared" ca="1" si="79"/>
        <v>#N/A</v>
      </c>
      <c r="AT127" s="128" t="e">
        <f t="shared" ca="1" si="79"/>
        <v>#N/A</v>
      </c>
      <c r="AU127" s="128" t="e">
        <f t="shared" ca="1" si="79"/>
        <v>#N/A</v>
      </c>
      <c r="AV127" s="128" t="e">
        <f t="shared" ca="1" si="79"/>
        <v>#N/A</v>
      </c>
      <c r="AW127" s="128" t="e">
        <f t="shared" ca="1" si="79"/>
        <v>#N/A</v>
      </c>
      <c r="AX127" s="128" t="e">
        <f t="shared" ca="1" si="79"/>
        <v>#N/A</v>
      </c>
      <c r="AY127" s="128" t="e">
        <f t="shared" ca="1" si="79"/>
        <v>#N/A</v>
      </c>
      <c r="AZ127" s="128" t="e">
        <f t="shared" ca="1" si="79"/>
        <v>#N/A</v>
      </c>
      <c r="BA127" s="128" t="e">
        <f t="shared" ca="1" si="79"/>
        <v>#N/A</v>
      </c>
      <c r="BB127" s="128" t="e">
        <f t="shared" ca="1" si="79"/>
        <v>#N/A</v>
      </c>
      <c r="BC127" s="128" t="e">
        <f t="shared" ca="1" si="79"/>
        <v>#N/A</v>
      </c>
      <c r="BD127" s="128" t="e">
        <f t="shared" ca="1" si="79"/>
        <v>#N/A</v>
      </c>
      <c r="BE127" s="128" t="e">
        <f t="shared" ca="1" si="79"/>
        <v>#N/A</v>
      </c>
      <c r="BF127" s="128" t="e">
        <f t="shared" ca="1" si="79"/>
        <v>#N/A</v>
      </c>
      <c r="BG127" s="128" t="e">
        <f t="shared" ca="1" si="79"/>
        <v>#N/A</v>
      </c>
      <c r="BH127" s="128" t="e">
        <f t="shared" ca="1" si="79"/>
        <v>#N/A</v>
      </c>
      <c r="BI127" s="128" t="e">
        <f t="shared" ca="1" si="79"/>
        <v>#N/A</v>
      </c>
      <c r="BJ127" s="128" t="e">
        <f t="shared" ca="1" si="79"/>
        <v>#N/A</v>
      </c>
      <c r="BK127" s="128" t="e">
        <f t="shared" ca="1" si="79"/>
        <v>#N/A</v>
      </c>
      <c r="BL127" s="128" t="e">
        <f t="shared" ca="1" si="79"/>
        <v>#N/A</v>
      </c>
      <c r="BM127" s="128" t="e">
        <f t="shared" ca="1" si="79"/>
        <v>#N/A</v>
      </c>
      <c r="BN127" s="128" t="e">
        <f t="shared" ca="1" si="79"/>
        <v>#N/A</v>
      </c>
      <c r="BO127" s="128" t="e">
        <f t="shared" ca="1" si="79"/>
        <v>#N/A</v>
      </c>
      <c r="BP127" s="128" t="e">
        <f t="shared" ca="1" si="79"/>
        <v>#N/A</v>
      </c>
      <c r="BQ127" s="128" t="e">
        <f t="shared" ca="1" si="79"/>
        <v>#N/A</v>
      </c>
      <c r="BR127" s="128" t="e">
        <f t="shared" ca="1" si="79"/>
        <v>#N/A</v>
      </c>
      <c r="BS127" s="128" t="e">
        <f t="shared" ca="1" si="79"/>
        <v>#N/A</v>
      </c>
      <c r="BT127" s="128" t="e">
        <f t="shared" ca="1" si="79"/>
        <v>#N/A</v>
      </c>
      <c r="BU127" s="128" t="e">
        <f t="shared" ca="1" si="79"/>
        <v>#N/A</v>
      </c>
      <c r="BV127" s="128" t="e">
        <f t="shared" ref="BV127" ca="1" si="80">IF($H$110="-", 0, MIN(IF($H$110="S", BV126, BV$125) * BV$19, BV$63))</f>
        <v>#N/A</v>
      </c>
    </row>
    <row r="128" spans="1:74">
      <c r="A128" s="214" t="s">
        <v>4992</v>
      </c>
      <c r="B128" s="29" t="s">
        <v>3</v>
      </c>
      <c r="H128" s="153"/>
      <c r="I128" s="125">
        <f t="shared" ref="I128:BT128" ca="1" si="81">IFERROR(I127/(IF($H$110="S", I126, I$125) * I$19), 0)</f>
        <v>0</v>
      </c>
      <c r="J128" s="125">
        <f t="shared" ca="1" si="81"/>
        <v>0</v>
      </c>
      <c r="K128" s="125">
        <f t="shared" ca="1" si="81"/>
        <v>0</v>
      </c>
      <c r="L128" s="125">
        <f t="shared" ca="1" si="81"/>
        <v>0</v>
      </c>
      <c r="M128" s="125">
        <f t="shared" ca="1" si="81"/>
        <v>0</v>
      </c>
      <c r="N128" s="125">
        <f t="shared" ca="1" si="81"/>
        <v>0</v>
      </c>
      <c r="O128" s="125">
        <f t="shared" ca="1" si="81"/>
        <v>0</v>
      </c>
      <c r="P128" s="125">
        <f t="shared" ca="1" si="81"/>
        <v>0</v>
      </c>
      <c r="Q128" s="125">
        <f t="shared" ca="1" si="81"/>
        <v>0</v>
      </c>
      <c r="R128" s="125">
        <f t="shared" ca="1" si="81"/>
        <v>0</v>
      </c>
      <c r="S128" s="125">
        <f t="shared" ca="1" si="81"/>
        <v>0</v>
      </c>
      <c r="T128" s="125">
        <f t="shared" ca="1" si="81"/>
        <v>0</v>
      </c>
      <c r="U128" s="125">
        <f t="shared" ca="1" si="81"/>
        <v>0</v>
      </c>
      <c r="V128" s="125">
        <f t="shared" ca="1" si="81"/>
        <v>0</v>
      </c>
      <c r="W128" s="125">
        <f t="shared" ca="1" si="81"/>
        <v>0</v>
      </c>
      <c r="X128" s="125">
        <f t="shared" ca="1" si="81"/>
        <v>0</v>
      </c>
      <c r="Y128" s="125">
        <f t="shared" ca="1" si="81"/>
        <v>0</v>
      </c>
      <c r="Z128" s="125">
        <f t="shared" ca="1" si="81"/>
        <v>0</v>
      </c>
      <c r="AA128" s="125">
        <f t="shared" ca="1" si="81"/>
        <v>0</v>
      </c>
      <c r="AB128" s="125">
        <f t="shared" ca="1" si="81"/>
        <v>0</v>
      </c>
      <c r="AC128" s="125">
        <f t="shared" ca="1" si="81"/>
        <v>0</v>
      </c>
      <c r="AD128" s="125">
        <f t="shared" ca="1" si="81"/>
        <v>0</v>
      </c>
      <c r="AE128" s="125">
        <f t="shared" ca="1" si="81"/>
        <v>0</v>
      </c>
      <c r="AF128" s="125">
        <f t="shared" ca="1" si="81"/>
        <v>0</v>
      </c>
      <c r="AG128" s="125">
        <f t="shared" ca="1" si="81"/>
        <v>0</v>
      </c>
      <c r="AH128" s="125">
        <f t="shared" ca="1" si="81"/>
        <v>0</v>
      </c>
      <c r="AI128" s="125">
        <f t="shared" ca="1" si="81"/>
        <v>0</v>
      </c>
      <c r="AJ128" s="125">
        <f t="shared" ca="1" si="81"/>
        <v>0</v>
      </c>
      <c r="AK128" s="125">
        <f t="shared" ca="1" si="81"/>
        <v>0</v>
      </c>
      <c r="AL128" s="125">
        <f t="shared" ca="1" si="81"/>
        <v>0</v>
      </c>
      <c r="AM128" s="125">
        <f t="shared" ca="1" si="81"/>
        <v>0</v>
      </c>
      <c r="AN128" s="125">
        <f t="shared" ca="1" si="81"/>
        <v>0</v>
      </c>
      <c r="AO128" s="125">
        <f t="shared" ca="1" si="81"/>
        <v>0</v>
      </c>
      <c r="AP128" s="125">
        <f t="shared" ca="1" si="81"/>
        <v>0</v>
      </c>
      <c r="AQ128" s="125">
        <f t="shared" ca="1" si="81"/>
        <v>0</v>
      </c>
      <c r="AR128" s="125">
        <f t="shared" ca="1" si="81"/>
        <v>0</v>
      </c>
      <c r="AS128" s="125">
        <f t="shared" ca="1" si="81"/>
        <v>0</v>
      </c>
      <c r="AT128" s="125">
        <f t="shared" ca="1" si="81"/>
        <v>0</v>
      </c>
      <c r="AU128" s="125">
        <f t="shared" ca="1" si="81"/>
        <v>0</v>
      </c>
      <c r="AV128" s="125">
        <f t="shared" ca="1" si="81"/>
        <v>0</v>
      </c>
      <c r="AW128" s="125">
        <f t="shared" ca="1" si="81"/>
        <v>0</v>
      </c>
      <c r="AX128" s="125">
        <f t="shared" ca="1" si="81"/>
        <v>0</v>
      </c>
      <c r="AY128" s="125">
        <f t="shared" ca="1" si="81"/>
        <v>0</v>
      </c>
      <c r="AZ128" s="125">
        <f t="shared" ca="1" si="81"/>
        <v>0</v>
      </c>
      <c r="BA128" s="125">
        <f t="shared" ca="1" si="81"/>
        <v>0</v>
      </c>
      <c r="BB128" s="125">
        <f t="shared" ca="1" si="81"/>
        <v>0</v>
      </c>
      <c r="BC128" s="125">
        <f t="shared" ca="1" si="81"/>
        <v>0</v>
      </c>
      <c r="BD128" s="125">
        <f t="shared" ca="1" si="81"/>
        <v>0</v>
      </c>
      <c r="BE128" s="125">
        <f t="shared" ca="1" si="81"/>
        <v>0</v>
      </c>
      <c r="BF128" s="125">
        <f t="shared" ca="1" si="81"/>
        <v>0</v>
      </c>
      <c r="BG128" s="125">
        <f t="shared" ca="1" si="81"/>
        <v>0</v>
      </c>
      <c r="BH128" s="125">
        <f t="shared" ca="1" si="81"/>
        <v>0</v>
      </c>
      <c r="BI128" s="125">
        <f t="shared" ca="1" si="81"/>
        <v>0</v>
      </c>
      <c r="BJ128" s="125">
        <f t="shared" ca="1" si="81"/>
        <v>0</v>
      </c>
      <c r="BK128" s="125">
        <f t="shared" ca="1" si="81"/>
        <v>0</v>
      </c>
      <c r="BL128" s="125">
        <f t="shared" ca="1" si="81"/>
        <v>0</v>
      </c>
      <c r="BM128" s="125">
        <f t="shared" ca="1" si="81"/>
        <v>0</v>
      </c>
      <c r="BN128" s="125">
        <f t="shared" ca="1" si="81"/>
        <v>0</v>
      </c>
      <c r="BO128" s="125">
        <f t="shared" ca="1" si="81"/>
        <v>0</v>
      </c>
      <c r="BP128" s="125">
        <f t="shared" ca="1" si="81"/>
        <v>0</v>
      </c>
      <c r="BQ128" s="125">
        <f t="shared" ca="1" si="81"/>
        <v>0</v>
      </c>
      <c r="BR128" s="125">
        <f t="shared" ca="1" si="81"/>
        <v>0</v>
      </c>
      <c r="BS128" s="125">
        <f t="shared" ca="1" si="81"/>
        <v>0</v>
      </c>
      <c r="BT128" s="125">
        <f t="shared" ca="1" si="81"/>
        <v>0</v>
      </c>
      <c r="BU128" s="125">
        <f t="shared" ref="BU128:BV128" ca="1" si="82">IFERROR(BU127/(IF($H$110="S", BU126, BU$125) * BU$19), 0)</f>
        <v>0</v>
      </c>
      <c r="BV128" s="125">
        <f t="shared" ca="1" si="82"/>
        <v>0</v>
      </c>
    </row>
    <row r="129" spans="1:74">
      <c r="A129" s="214" t="s">
        <v>4778</v>
      </c>
      <c r="B129" s="29" t="s">
        <v>3</v>
      </c>
      <c r="H129" s="196" t="s">
        <v>4766</v>
      </c>
    </row>
    <row r="130" spans="1:74">
      <c r="A130" s="214" t="s">
        <v>4775</v>
      </c>
      <c r="B130" s="29" t="s">
        <v>3</v>
      </c>
      <c r="H130" s="203" t="e">
        <f ca="1">IF(H110&lt;&gt;"-", 0.02, 0)</f>
        <v>#N/A</v>
      </c>
    </row>
    <row r="131" spans="1:74">
      <c r="A131" s="214" t="s">
        <v>4776</v>
      </c>
      <c r="B131" s="29" t="s">
        <v>2</v>
      </c>
      <c r="H131" s="204" t="e">
        <f ca="1">H130 * $H$111</f>
        <v>#N/A</v>
      </c>
    </row>
    <row r="132" spans="1:74">
      <c r="A132" s="214" t="s">
        <v>4800</v>
      </c>
      <c r="B132" s="29" t="s">
        <v>2</v>
      </c>
      <c r="H132" s="153"/>
      <c r="I132" s="126" t="e">
        <f ca="1">$H131 * IF($H$129="ON", I$128, IF(I128=0, 0, MAX(0.3, I$128)^3))</f>
        <v>#N/A</v>
      </c>
      <c r="J132" s="126" t="e">
        <f t="shared" ref="J132:AS132" ca="1" si="83">$H131 * IF($H$129="ON", J$128, IF(J128=0, 0, MAX(0.3, J$128)^3))</f>
        <v>#N/A</v>
      </c>
      <c r="K132" s="126" t="e">
        <f t="shared" ca="1" si="83"/>
        <v>#N/A</v>
      </c>
      <c r="L132" s="126" t="e">
        <f t="shared" ca="1" si="83"/>
        <v>#N/A</v>
      </c>
      <c r="M132" s="126" t="e">
        <f t="shared" ca="1" si="83"/>
        <v>#N/A</v>
      </c>
      <c r="N132" s="126" t="e">
        <f t="shared" ca="1" si="83"/>
        <v>#N/A</v>
      </c>
      <c r="O132" s="126" t="e">
        <f t="shared" ca="1" si="83"/>
        <v>#N/A</v>
      </c>
      <c r="P132" s="126" t="e">
        <f t="shared" ca="1" si="83"/>
        <v>#N/A</v>
      </c>
      <c r="Q132" s="126" t="e">
        <f t="shared" ca="1" si="83"/>
        <v>#N/A</v>
      </c>
      <c r="R132" s="126" t="e">
        <f t="shared" ca="1" si="83"/>
        <v>#N/A</v>
      </c>
      <c r="S132" s="126" t="e">
        <f t="shared" ca="1" si="83"/>
        <v>#N/A</v>
      </c>
      <c r="T132" s="126" t="e">
        <f t="shared" ca="1" si="83"/>
        <v>#N/A</v>
      </c>
      <c r="U132" s="126" t="e">
        <f t="shared" ca="1" si="83"/>
        <v>#N/A</v>
      </c>
      <c r="V132" s="126" t="e">
        <f t="shared" ca="1" si="83"/>
        <v>#N/A</v>
      </c>
      <c r="W132" s="126" t="e">
        <f t="shared" ca="1" si="83"/>
        <v>#N/A</v>
      </c>
      <c r="X132" s="126" t="e">
        <f t="shared" ca="1" si="83"/>
        <v>#N/A</v>
      </c>
      <c r="Y132" s="126" t="e">
        <f t="shared" ca="1" si="83"/>
        <v>#N/A</v>
      </c>
      <c r="Z132" s="126" t="e">
        <f t="shared" ca="1" si="83"/>
        <v>#N/A</v>
      </c>
      <c r="AA132" s="126" t="e">
        <f t="shared" ca="1" si="83"/>
        <v>#N/A</v>
      </c>
      <c r="AB132" s="126" t="e">
        <f t="shared" ca="1" si="83"/>
        <v>#N/A</v>
      </c>
      <c r="AC132" s="126" t="e">
        <f t="shared" ca="1" si="83"/>
        <v>#N/A</v>
      </c>
      <c r="AD132" s="126" t="e">
        <f t="shared" ca="1" si="83"/>
        <v>#N/A</v>
      </c>
      <c r="AE132" s="126" t="e">
        <f t="shared" ca="1" si="83"/>
        <v>#N/A</v>
      </c>
      <c r="AF132" s="126" t="e">
        <f t="shared" ca="1" si="83"/>
        <v>#N/A</v>
      </c>
      <c r="AG132" s="126" t="e">
        <f t="shared" ca="1" si="83"/>
        <v>#N/A</v>
      </c>
      <c r="AH132" s="126" t="e">
        <f t="shared" ca="1" si="83"/>
        <v>#N/A</v>
      </c>
      <c r="AI132" s="126" t="e">
        <f t="shared" ca="1" si="83"/>
        <v>#N/A</v>
      </c>
      <c r="AJ132" s="126" t="e">
        <f t="shared" ca="1" si="83"/>
        <v>#N/A</v>
      </c>
      <c r="AK132" s="126" t="e">
        <f t="shared" ca="1" si="83"/>
        <v>#N/A</v>
      </c>
      <c r="AL132" s="126" t="e">
        <f t="shared" ca="1" si="83"/>
        <v>#N/A</v>
      </c>
      <c r="AM132" s="126" t="e">
        <f t="shared" ca="1" si="83"/>
        <v>#N/A</v>
      </c>
      <c r="AN132" s="126" t="e">
        <f t="shared" ca="1" si="83"/>
        <v>#N/A</v>
      </c>
      <c r="AO132" s="126" t="e">
        <f t="shared" ca="1" si="83"/>
        <v>#N/A</v>
      </c>
      <c r="AP132" s="126" t="e">
        <f t="shared" ca="1" si="83"/>
        <v>#N/A</v>
      </c>
      <c r="AQ132" s="126" t="e">
        <f t="shared" ca="1" si="83"/>
        <v>#N/A</v>
      </c>
      <c r="AR132" s="126" t="e">
        <f t="shared" ca="1" si="83"/>
        <v>#N/A</v>
      </c>
      <c r="AS132" s="126" t="e">
        <f t="shared" ca="1" si="83"/>
        <v>#N/A</v>
      </c>
      <c r="AT132" s="126" t="e">
        <f ca="1">$H131 * IF($H$129="ON", AT$128, IF(AT128=0, 0, MAX(0.3, AT$128)^3))</f>
        <v>#N/A</v>
      </c>
      <c r="AU132" s="126" t="e">
        <f t="shared" ref="AU132:BV132" ca="1" si="84">$H131 * IF($H$129="ON", AU$128, IF(AU128=0, 0, MAX(0.3, AU$128)^3))</f>
        <v>#N/A</v>
      </c>
      <c r="AV132" s="126" t="e">
        <f t="shared" ca="1" si="84"/>
        <v>#N/A</v>
      </c>
      <c r="AW132" s="126" t="e">
        <f t="shared" ca="1" si="84"/>
        <v>#N/A</v>
      </c>
      <c r="AX132" s="126" t="e">
        <f t="shared" ca="1" si="84"/>
        <v>#N/A</v>
      </c>
      <c r="AY132" s="126" t="e">
        <f t="shared" ca="1" si="84"/>
        <v>#N/A</v>
      </c>
      <c r="AZ132" s="126" t="e">
        <f t="shared" ca="1" si="84"/>
        <v>#N/A</v>
      </c>
      <c r="BA132" s="126" t="e">
        <f t="shared" ca="1" si="84"/>
        <v>#N/A</v>
      </c>
      <c r="BB132" s="126" t="e">
        <f t="shared" ca="1" si="84"/>
        <v>#N/A</v>
      </c>
      <c r="BC132" s="126" t="e">
        <f t="shared" ca="1" si="84"/>
        <v>#N/A</v>
      </c>
      <c r="BD132" s="126" t="e">
        <f t="shared" ca="1" si="84"/>
        <v>#N/A</v>
      </c>
      <c r="BE132" s="126" t="e">
        <f t="shared" ca="1" si="84"/>
        <v>#N/A</v>
      </c>
      <c r="BF132" s="126" t="e">
        <f t="shared" ca="1" si="84"/>
        <v>#N/A</v>
      </c>
      <c r="BG132" s="126" t="e">
        <f t="shared" ca="1" si="84"/>
        <v>#N/A</v>
      </c>
      <c r="BH132" s="126" t="e">
        <f t="shared" ca="1" si="84"/>
        <v>#N/A</v>
      </c>
      <c r="BI132" s="126" t="e">
        <f t="shared" ca="1" si="84"/>
        <v>#N/A</v>
      </c>
      <c r="BJ132" s="126" t="e">
        <f t="shared" ca="1" si="84"/>
        <v>#N/A</v>
      </c>
      <c r="BK132" s="126" t="e">
        <f t="shared" ca="1" si="84"/>
        <v>#N/A</v>
      </c>
      <c r="BL132" s="126" t="e">
        <f t="shared" ca="1" si="84"/>
        <v>#N/A</v>
      </c>
      <c r="BM132" s="126" t="e">
        <f t="shared" ca="1" si="84"/>
        <v>#N/A</v>
      </c>
      <c r="BN132" s="126" t="e">
        <f t="shared" ca="1" si="84"/>
        <v>#N/A</v>
      </c>
      <c r="BO132" s="126" t="e">
        <f t="shared" ca="1" si="84"/>
        <v>#N/A</v>
      </c>
      <c r="BP132" s="126" t="e">
        <f t="shared" ca="1" si="84"/>
        <v>#N/A</v>
      </c>
      <c r="BQ132" s="126" t="e">
        <f t="shared" ca="1" si="84"/>
        <v>#N/A</v>
      </c>
      <c r="BR132" s="126" t="e">
        <f t="shared" ca="1" si="84"/>
        <v>#N/A</v>
      </c>
      <c r="BS132" s="126" t="e">
        <f t="shared" ca="1" si="84"/>
        <v>#N/A</v>
      </c>
      <c r="BT132" s="126" t="e">
        <f t="shared" ca="1" si="84"/>
        <v>#N/A</v>
      </c>
      <c r="BU132" s="126" t="e">
        <f t="shared" ca="1" si="84"/>
        <v>#N/A</v>
      </c>
      <c r="BV132" s="126" t="e">
        <f t="shared" ca="1" si="84"/>
        <v>#N/A</v>
      </c>
    </row>
    <row r="133" spans="1:74">
      <c r="A133" s="214" t="s">
        <v>4801</v>
      </c>
      <c r="B133" s="29" t="s">
        <v>4759</v>
      </c>
      <c r="H133" s="153"/>
      <c r="I133" s="128" t="e">
        <f t="shared" ref="I133:BT133" ca="1" si="85">I132 * I$19 * I$47</f>
        <v>#N/A</v>
      </c>
      <c r="J133" s="128" t="e">
        <f t="shared" ca="1" si="85"/>
        <v>#N/A</v>
      </c>
      <c r="K133" s="128" t="e">
        <f t="shared" ca="1" si="85"/>
        <v>#N/A</v>
      </c>
      <c r="L133" s="128" t="e">
        <f t="shared" ca="1" si="85"/>
        <v>#N/A</v>
      </c>
      <c r="M133" s="128" t="e">
        <f t="shared" ca="1" si="85"/>
        <v>#N/A</v>
      </c>
      <c r="N133" s="128" t="e">
        <f t="shared" ca="1" si="85"/>
        <v>#N/A</v>
      </c>
      <c r="O133" s="128" t="e">
        <f t="shared" ca="1" si="85"/>
        <v>#N/A</v>
      </c>
      <c r="P133" s="128" t="e">
        <f t="shared" ca="1" si="85"/>
        <v>#N/A</v>
      </c>
      <c r="Q133" s="128" t="e">
        <f t="shared" ca="1" si="85"/>
        <v>#N/A</v>
      </c>
      <c r="R133" s="128" t="e">
        <f t="shared" ca="1" si="85"/>
        <v>#N/A</v>
      </c>
      <c r="S133" s="128" t="e">
        <f t="shared" ca="1" si="85"/>
        <v>#N/A</v>
      </c>
      <c r="T133" s="128" t="e">
        <f t="shared" ca="1" si="85"/>
        <v>#N/A</v>
      </c>
      <c r="U133" s="128" t="e">
        <f t="shared" ca="1" si="85"/>
        <v>#N/A</v>
      </c>
      <c r="V133" s="128" t="e">
        <f t="shared" ca="1" si="85"/>
        <v>#N/A</v>
      </c>
      <c r="W133" s="128" t="e">
        <f t="shared" ca="1" si="85"/>
        <v>#N/A</v>
      </c>
      <c r="X133" s="128" t="e">
        <f t="shared" ca="1" si="85"/>
        <v>#N/A</v>
      </c>
      <c r="Y133" s="128" t="e">
        <f t="shared" ca="1" si="85"/>
        <v>#N/A</v>
      </c>
      <c r="Z133" s="128" t="e">
        <f t="shared" ca="1" si="85"/>
        <v>#N/A</v>
      </c>
      <c r="AA133" s="128" t="e">
        <f t="shared" ca="1" si="85"/>
        <v>#N/A</v>
      </c>
      <c r="AB133" s="128" t="e">
        <f t="shared" ca="1" si="85"/>
        <v>#N/A</v>
      </c>
      <c r="AC133" s="128" t="e">
        <f t="shared" ca="1" si="85"/>
        <v>#N/A</v>
      </c>
      <c r="AD133" s="128" t="e">
        <f t="shared" ca="1" si="85"/>
        <v>#N/A</v>
      </c>
      <c r="AE133" s="128" t="e">
        <f t="shared" ca="1" si="85"/>
        <v>#N/A</v>
      </c>
      <c r="AF133" s="128" t="e">
        <f t="shared" ca="1" si="85"/>
        <v>#N/A</v>
      </c>
      <c r="AG133" s="128" t="e">
        <f t="shared" ca="1" si="85"/>
        <v>#N/A</v>
      </c>
      <c r="AH133" s="128" t="e">
        <f t="shared" ca="1" si="85"/>
        <v>#N/A</v>
      </c>
      <c r="AI133" s="128" t="e">
        <f t="shared" ca="1" si="85"/>
        <v>#N/A</v>
      </c>
      <c r="AJ133" s="128" t="e">
        <f t="shared" ca="1" si="85"/>
        <v>#N/A</v>
      </c>
      <c r="AK133" s="128" t="e">
        <f t="shared" ca="1" si="85"/>
        <v>#N/A</v>
      </c>
      <c r="AL133" s="128" t="e">
        <f t="shared" ca="1" si="85"/>
        <v>#N/A</v>
      </c>
      <c r="AM133" s="128" t="e">
        <f t="shared" ca="1" si="85"/>
        <v>#N/A</v>
      </c>
      <c r="AN133" s="128" t="e">
        <f t="shared" ca="1" si="85"/>
        <v>#N/A</v>
      </c>
      <c r="AO133" s="128" t="e">
        <f t="shared" ca="1" si="85"/>
        <v>#N/A</v>
      </c>
      <c r="AP133" s="128" t="e">
        <f t="shared" ca="1" si="85"/>
        <v>#N/A</v>
      </c>
      <c r="AQ133" s="128" t="e">
        <f t="shared" ca="1" si="85"/>
        <v>#N/A</v>
      </c>
      <c r="AR133" s="128" t="e">
        <f t="shared" ca="1" si="85"/>
        <v>#N/A</v>
      </c>
      <c r="AS133" s="128" t="e">
        <f t="shared" ca="1" si="85"/>
        <v>#N/A</v>
      </c>
      <c r="AT133" s="128" t="e">
        <f t="shared" ca="1" si="85"/>
        <v>#N/A</v>
      </c>
      <c r="AU133" s="128" t="e">
        <f t="shared" ca="1" si="85"/>
        <v>#N/A</v>
      </c>
      <c r="AV133" s="128" t="e">
        <f t="shared" ca="1" si="85"/>
        <v>#N/A</v>
      </c>
      <c r="AW133" s="128" t="e">
        <f t="shared" ca="1" si="85"/>
        <v>#N/A</v>
      </c>
      <c r="AX133" s="128" t="e">
        <f t="shared" ca="1" si="85"/>
        <v>#N/A</v>
      </c>
      <c r="AY133" s="128" t="e">
        <f t="shared" ca="1" si="85"/>
        <v>#N/A</v>
      </c>
      <c r="AZ133" s="128" t="e">
        <f t="shared" ca="1" si="85"/>
        <v>#N/A</v>
      </c>
      <c r="BA133" s="128" t="e">
        <f t="shared" ca="1" si="85"/>
        <v>#N/A</v>
      </c>
      <c r="BB133" s="128" t="e">
        <f t="shared" ca="1" si="85"/>
        <v>#N/A</v>
      </c>
      <c r="BC133" s="128" t="e">
        <f t="shared" ca="1" si="85"/>
        <v>#N/A</v>
      </c>
      <c r="BD133" s="128" t="e">
        <f t="shared" ca="1" si="85"/>
        <v>#N/A</v>
      </c>
      <c r="BE133" s="128" t="e">
        <f t="shared" ca="1" si="85"/>
        <v>#N/A</v>
      </c>
      <c r="BF133" s="128" t="e">
        <f t="shared" ca="1" si="85"/>
        <v>#N/A</v>
      </c>
      <c r="BG133" s="128" t="e">
        <f t="shared" ca="1" si="85"/>
        <v>#N/A</v>
      </c>
      <c r="BH133" s="128" t="e">
        <f t="shared" ca="1" si="85"/>
        <v>#N/A</v>
      </c>
      <c r="BI133" s="128" t="e">
        <f t="shared" ca="1" si="85"/>
        <v>#N/A</v>
      </c>
      <c r="BJ133" s="128" t="e">
        <f t="shared" ca="1" si="85"/>
        <v>#N/A</v>
      </c>
      <c r="BK133" s="128" t="e">
        <f t="shared" ca="1" si="85"/>
        <v>#N/A</v>
      </c>
      <c r="BL133" s="128" t="e">
        <f t="shared" ca="1" si="85"/>
        <v>#N/A</v>
      </c>
      <c r="BM133" s="128" t="e">
        <f t="shared" ca="1" si="85"/>
        <v>#N/A</v>
      </c>
      <c r="BN133" s="128" t="e">
        <f t="shared" ca="1" si="85"/>
        <v>#N/A</v>
      </c>
      <c r="BO133" s="128" t="e">
        <f t="shared" ca="1" si="85"/>
        <v>#N/A</v>
      </c>
      <c r="BP133" s="128" t="e">
        <f t="shared" ca="1" si="85"/>
        <v>#N/A</v>
      </c>
      <c r="BQ133" s="128" t="e">
        <f t="shared" ca="1" si="85"/>
        <v>#N/A</v>
      </c>
      <c r="BR133" s="128" t="e">
        <f t="shared" ca="1" si="85"/>
        <v>#N/A</v>
      </c>
      <c r="BS133" s="128" t="e">
        <f t="shared" ca="1" si="85"/>
        <v>#N/A</v>
      </c>
      <c r="BT133" s="128" t="e">
        <f t="shared" ca="1" si="85"/>
        <v>#N/A</v>
      </c>
      <c r="BU133" s="128" t="e">
        <f t="shared" ref="BU133:BV133" ca="1" si="86">BU132 * BU$19 * BU$47</f>
        <v>#N/A</v>
      </c>
      <c r="BV133" s="128" t="e">
        <f t="shared" ca="1" si="86"/>
        <v>#N/A</v>
      </c>
    </row>
    <row r="134" spans="1:74">
      <c r="A134" s="214" t="s">
        <v>4777</v>
      </c>
      <c r="B134" s="29" t="s">
        <v>4609</v>
      </c>
      <c r="H134" s="199" t="e">
        <f ca="1">SUM(I133:BV133)/1000</f>
        <v>#N/A</v>
      </c>
    </row>
    <row r="136" spans="1:74">
      <c r="A136" s="156" t="s">
        <v>4757</v>
      </c>
    </row>
    <row r="137" spans="1:74">
      <c r="A137" s="214" t="s">
        <v>4792</v>
      </c>
      <c r="B137" s="29" t="s">
        <v>3</v>
      </c>
      <c r="H137" s="153"/>
      <c r="I137" s="122" t="e">
        <f t="shared" ref="I137:BT137" ca="1" si="87">$H$69* ((I$98+273.15)/(I$98-I$82)-1)</f>
        <v>#N/A</v>
      </c>
      <c r="J137" s="122" t="e">
        <f t="shared" ca="1" si="87"/>
        <v>#N/A</v>
      </c>
      <c r="K137" s="122" t="e">
        <f t="shared" ca="1" si="87"/>
        <v>#N/A</v>
      </c>
      <c r="L137" s="122" t="e">
        <f t="shared" ca="1" si="87"/>
        <v>#N/A</v>
      </c>
      <c r="M137" s="122" t="e">
        <f t="shared" ca="1" si="87"/>
        <v>#N/A</v>
      </c>
      <c r="N137" s="122" t="e">
        <f t="shared" ca="1" si="87"/>
        <v>#N/A</v>
      </c>
      <c r="O137" s="122" t="e">
        <f t="shared" ca="1" si="87"/>
        <v>#N/A</v>
      </c>
      <c r="P137" s="122" t="e">
        <f t="shared" ca="1" si="87"/>
        <v>#N/A</v>
      </c>
      <c r="Q137" s="122" t="e">
        <f t="shared" ca="1" si="87"/>
        <v>#N/A</v>
      </c>
      <c r="R137" s="122" t="e">
        <f t="shared" ca="1" si="87"/>
        <v>#N/A</v>
      </c>
      <c r="S137" s="122" t="e">
        <f t="shared" ca="1" si="87"/>
        <v>#N/A</v>
      </c>
      <c r="T137" s="122" t="e">
        <f t="shared" ca="1" si="87"/>
        <v>#N/A</v>
      </c>
      <c r="U137" s="122" t="e">
        <f t="shared" ca="1" si="87"/>
        <v>#N/A</v>
      </c>
      <c r="V137" s="122" t="e">
        <f t="shared" ca="1" si="87"/>
        <v>#N/A</v>
      </c>
      <c r="W137" s="122" t="e">
        <f t="shared" ca="1" si="87"/>
        <v>#N/A</v>
      </c>
      <c r="X137" s="122" t="e">
        <f t="shared" ca="1" si="87"/>
        <v>#N/A</v>
      </c>
      <c r="Y137" s="122" t="e">
        <f t="shared" ca="1" si="87"/>
        <v>#N/A</v>
      </c>
      <c r="Z137" s="122" t="e">
        <f t="shared" ca="1" si="87"/>
        <v>#N/A</v>
      </c>
      <c r="AA137" s="122" t="e">
        <f t="shared" ca="1" si="87"/>
        <v>#N/A</v>
      </c>
      <c r="AB137" s="122" t="e">
        <f t="shared" ca="1" si="87"/>
        <v>#N/A</v>
      </c>
      <c r="AC137" s="122" t="e">
        <f t="shared" ca="1" si="87"/>
        <v>#N/A</v>
      </c>
      <c r="AD137" s="122" t="e">
        <f t="shared" ca="1" si="87"/>
        <v>#N/A</v>
      </c>
      <c r="AE137" s="122" t="e">
        <f t="shared" ca="1" si="87"/>
        <v>#N/A</v>
      </c>
      <c r="AF137" s="122" t="e">
        <f t="shared" ca="1" si="87"/>
        <v>#N/A</v>
      </c>
      <c r="AG137" s="122" t="e">
        <f t="shared" ca="1" si="87"/>
        <v>#N/A</v>
      </c>
      <c r="AH137" s="122" t="e">
        <f t="shared" ca="1" si="87"/>
        <v>#N/A</v>
      </c>
      <c r="AI137" s="122" t="e">
        <f t="shared" ca="1" si="87"/>
        <v>#N/A</v>
      </c>
      <c r="AJ137" s="122" t="e">
        <f t="shared" ca="1" si="87"/>
        <v>#N/A</v>
      </c>
      <c r="AK137" s="122" t="e">
        <f t="shared" ca="1" si="87"/>
        <v>#N/A</v>
      </c>
      <c r="AL137" s="122" t="e">
        <f t="shared" ca="1" si="87"/>
        <v>#N/A</v>
      </c>
      <c r="AM137" s="122" t="e">
        <f t="shared" ca="1" si="87"/>
        <v>#N/A</v>
      </c>
      <c r="AN137" s="122" t="e">
        <f t="shared" ca="1" si="87"/>
        <v>#N/A</v>
      </c>
      <c r="AO137" s="122" t="e">
        <f t="shared" ca="1" si="87"/>
        <v>#N/A</v>
      </c>
      <c r="AP137" s="122" t="e">
        <f t="shared" ca="1" si="87"/>
        <v>#N/A</v>
      </c>
      <c r="AQ137" s="122" t="e">
        <f t="shared" ca="1" si="87"/>
        <v>#N/A</v>
      </c>
      <c r="AR137" s="122" t="e">
        <f t="shared" ca="1" si="87"/>
        <v>#N/A</v>
      </c>
      <c r="AS137" s="122" t="e">
        <f t="shared" ca="1" si="87"/>
        <v>#N/A</v>
      </c>
      <c r="AT137" s="122" t="e">
        <f t="shared" ca="1" si="87"/>
        <v>#N/A</v>
      </c>
      <c r="AU137" s="122" t="e">
        <f t="shared" ca="1" si="87"/>
        <v>#N/A</v>
      </c>
      <c r="AV137" s="122" t="e">
        <f t="shared" ca="1" si="87"/>
        <v>#N/A</v>
      </c>
      <c r="AW137" s="122" t="e">
        <f t="shared" ca="1" si="87"/>
        <v>#N/A</v>
      </c>
      <c r="AX137" s="122" t="e">
        <f t="shared" ca="1" si="87"/>
        <v>#N/A</v>
      </c>
      <c r="AY137" s="122" t="e">
        <f t="shared" ca="1" si="87"/>
        <v>#N/A</v>
      </c>
      <c r="AZ137" s="122" t="e">
        <f t="shared" ca="1" si="87"/>
        <v>#N/A</v>
      </c>
      <c r="BA137" s="122" t="e">
        <f t="shared" ca="1" si="87"/>
        <v>#N/A</v>
      </c>
      <c r="BB137" s="122" t="e">
        <f t="shared" ca="1" si="87"/>
        <v>#N/A</v>
      </c>
      <c r="BC137" s="122" t="e">
        <f t="shared" ca="1" si="87"/>
        <v>#N/A</v>
      </c>
      <c r="BD137" s="122" t="e">
        <f t="shared" ca="1" si="87"/>
        <v>#N/A</v>
      </c>
      <c r="BE137" s="122" t="e">
        <f t="shared" ca="1" si="87"/>
        <v>#N/A</v>
      </c>
      <c r="BF137" s="122" t="e">
        <f t="shared" ca="1" si="87"/>
        <v>#N/A</v>
      </c>
      <c r="BG137" s="122" t="e">
        <f t="shared" ca="1" si="87"/>
        <v>#N/A</v>
      </c>
      <c r="BH137" s="122" t="e">
        <f t="shared" ca="1" si="87"/>
        <v>#N/A</v>
      </c>
      <c r="BI137" s="122" t="e">
        <f t="shared" ca="1" si="87"/>
        <v>#N/A</v>
      </c>
      <c r="BJ137" s="122" t="e">
        <f t="shared" ca="1" si="87"/>
        <v>#N/A</v>
      </c>
      <c r="BK137" s="122" t="e">
        <f t="shared" ca="1" si="87"/>
        <v>#N/A</v>
      </c>
      <c r="BL137" s="122" t="e">
        <f t="shared" ca="1" si="87"/>
        <v>#N/A</v>
      </c>
      <c r="BM137" s="122" t="e">
        <f t="shared" ca="1" si="87"/>
        <v>#N/A</v>
      </c>
      <c r="BN137" s="122" t="e">
        <f t="shared" ca="1" si="87"/>
        <v>#N/A</v>
      </c>
      <c r="BO137" s="122" t="e">
        <f t="shared" ca="1" si="87"/>
        <v>#N/A</v>
      </c>
      <c r="BP137" s="122" t="e">
        <f t="shared" ca="1" si="87"/>
        <v>#N/A</v>
      </c>
      <c r="BQ137" s="122" t="e">
        <f t="shared" ca="1" si="87"/>
        <v>#N/A</v>
      </c>
      <c r="BR137" s="122" t="e">
        <f t="shared" ca="1" si="87"/>
        <v>#N/A</v>
      </c>
      <c r="BS137" s="122" t="e">
        <f t="shared" ca="1" si="87"/>
        <v>#N/A</v>
      </c>
      <c r="BT137" s="122" t="e">
        <f t="shared" ca="1" si="87"/>
        <v>#N/A</v>
      </c>
      <c r="BU137" s="122" t="e">
        <f t="shared" ref="BU137:BV137" ca="1" si="88">$H$69* ((BU$98+273.15)/(BU$98-BU$82)-1)</f>
        <v>#N/A</v>
      </c>
      <c r="BV137" s="122" t="e">
        <f t="shared" ca="1" si="88"/>
        <v>#N/A</v>
      </c>
    </row>
    <row r="138" spans="1:74">
      <c r="A138" s="214" t="s">
        <v>4791</v>
      </c>
      <c r="B138" s="29" t="s">
        <v>4759</v>
      </c>
      <c r="H138" s="153"/>
      <c r="I138" s="129" t="e">
        <f t="shared" ref="I138:BT138" ca="1" si="89">I$63 - I$127</f>
        <v>#N/A</v>
      </c>
      <c r="J138" s="129" t="e">
        <f t="shared" ca="1" si="89"/>
        <v>#N/A</v>
      </c>
      <c r="K138" s="129" t="e">
        <f t="shared" ca="1" si="89"/>
        <v>#N/A</v>
      </c>
      <c r="L138" s="129" t="e">
        <f t="shared" ca="1" si="89"/>
        <v>#N/A</v>
      </c>
      <c r="M138" s="129" t="e">
        <f t="shared" ca="1" si="89"/>
        <v>#N/A</v>
      </c>
      <c r="N138" s="129" t="e">
        <f t="shared" ca="1" si="89"/>
        <v>#N/A</v>
      </c>
      <c r="O138" s="129" t="e">
        <f t="shared" ca="1" si="89"/>
        <v>#N/A</v>
      </c>
      <c r="P138" s="129" t="e">
        <f t="shared" ca="1" si="89"/>
        <v>#N/A</v>
      </c>
      <c r="Q138" s="129" t="e">
        <f t="shared" ca="1" si="89"/>
        <v>#N/A</v>
      </c>
      <c r="R138" s="129" t="e">
        <f t="shared" ca="1" si="89"/>
        <v>#N/A</v>
      </c>
      <c r="S138" s="129" t="e">
        <f t="shared" ca="1" si="89"/>
        <v>#N/A</v>
      </c>
      <c r="T138" s="129" t="e">
        <f t="shared" ca="1" si="89"/>
        <v>#N/A</v>
      </c>
      <c r="U138" s="129" t="e">
        <f t="shared" ca="1" si="89"/>
        <v>#N/A</v>
      </c>
      <c r="V138" s="129" t="e">
        <f t="shared" ca="1" si="89"/>
        <v>#N/A</v>
      </c>
      <c r="W138" s="129" t="e">
        <f t="shared" ca="1" si="89"/>
        <v>#N/A</v>
      </c>
      <c r="X138" s="129" t="e">
        <f t="shared" ca="1" si="89"/>
        <v>#N/A</v>
      </c>
      <c r="Y138" s="129" t="e">
        <f t="shared" ca="1" si="89"/>
        <v>#N/A</v>
      </c>
      <c r="Z138" s="129" t="e">
        <f t="shared" ca="1" si="89"/>
        <v>#N/A</v>
      </c>
      <c r="AA138" s="129" t="e">
        <f t="shared" ca="1" si="89"/>
        <v>#N/A</v>
      </c>
      <c r="AB138" s="129" t="e">
        <f t="shared" ca="1" si="89"/>
        <v>#N/A</v>
      </c>
      <c r="AC138" s="129" t="e">
        <f t="shared" ca="1" si="89"/>
        <v>#N/A</v>
      </c>
      <c r="AD138" s="129" t="e">
        <f t="shared" ca="1" si="89"/>
        <v>#N/A</v>
      </c>
      <c r="AE138" s="129" t="e">
        <f t="shared" ca="1" si="89"/>
        <v>#N/A</v>
      </c>
      <c r="AF138" s="129" t="e">
        <f t="shared" ca="1" si="89"/>
        <v>#N/A</v>
      </c>
      <c r="AG138" s="129" t="e">
        <f t="shared" ca="1" si="89"/>
        <v>#N/A</v>
      </c>
      <c r="AH138" s="129" t="e">
        <f t="shared" ca="1" si="89"/>
        <v>#N/A</v>
      </c>
      <c r="AI138" s="129" t="e">
        <f t="shared" ca="1" si="89"/>
        <v>#N/A</v>
      </c>
      <c r="AJ138" s="129" t="e">
        <f t="shared" ca="1" si="89"/>
        <v>#N/A</v>
      </c>
      <c r="AK138" s="129" t="e">
        <f t="shared" ca="1" si="89"/>
        <v>#N/A</v>
      </c>
      <c r="AL138" s="129" t="e">
        <f t="shared" ca="1" si="89"/>
        <v>#N/A</v>
      </c>
      <c r="AM138" s="129" t="e">
        <f t="shared" ca="1" si="89"/>
        <v>#N/A</v>
      </c>
      <c r="AN138" s="129" t="e">
        <f t="shared" ca="1" si="89"/>
        <v>#N/A</v>
      </c>
      <c r="AO138" s="129" t="e">
        <f t="shared" ca="1" si="89"/>
        <v>#N/A</v>
      </c>
      <c r="AP138" s="129" t="e">
        <f t="shared" ca="1" si="89"/>
        <v>#N/A</v>
      </c>
      <c r="AQ138" s="129" t="e">
        <f t="shared" ca="1" si="89"/>
        <v>#N/A</v>
      </c>
      <c r="AR138" s="129" t="e">
        <f t="shared" ca="1" si="89"/>
        <v>#N/A</v>
      </c>
      <c r="AS138" s="129" t="e">
        <f t="shared" ca="1" si="89"/>
        <v>#N/A</v>
      </c>
      <c r="AT138" s="129" t="e">
        <f t="shared" ca="1" si="89"/>
        <v>#N/A</v>
      </c>
      <c r="AU138" s="129" t="e">
        <f t="shared" ca="1" si="89"/>
        <v>#N/A</v>
      </c>
      <c r="AV138" s="129" t="e">
        <f t="shared" ca="1" si="89"/>
        <v>#N/A</v>
      </c>
      <c r="AW138" s="129" t="e">
        <f t="shared" ca="1" si="89"/>
        <v>#N/A</v>
      </c>
      <c r="AX138" s="129" t="e">
        <f t="shared" ca="1" si="89"/>
        <v>#N/A</v>
      </c>
      <c r="AY138" s="129" t="e">
        <f t="shared" ca="1" si="89"/>
        <v>#N/A</v>
      </c>
      <c r="AZ138" s="129" t="e">
        <f t="shared" ca="1" si="89"/>
        <v>#N/A</v>
      </c>
      <c r="BA138" s="129" t="e">
        <f t="shared" ca="1" si="89"/>
        <v>#N/A</v>
      </c>
      <c r="BB138" s="129" t="e">
        <f t="shared" ca="1" si="89"/>
        <v>#N/A</v>
      </c>
      <c r="BC138" s="129" t="e">
        <f t="shared" ca="1" si="89"/>
        <v>#N/A</v>
      </c>
      <c r="BD138" s="129" t="e">
        <f t="shared" ca="1" si="89"/>
        <v>#N/A</v>
      </c>
      <c r="BE138" s="129" t="e">
        <f t="shared" ca="1" si="89"/>
        <v>#N/A</v>
      </c>
      <c r="BF138" s="129" t="e">
        <f t="shared" ca="1" si="89"/>
        <v>#N/A</v>
      </c>
      <c r="BG138" s="129" t="e">
        <f t="shared" ca="1" si="89"/>
        <v>#N/A</v>
      </c>
      <c r="BH138" s="129" t="e">
        <f t="shared" ca="1" si="89"/>
        <v>#N/A</v>
      </c>
      <c r="BI138" s="129" t="e">
        <f t="shared" ca="1" si="89"/>
        <v>#N/A</v>
      </c>
      <c r="BJ138" s="129" t="e">
        <f t="shared" ca="1" si="89"/>
        <v>#N/A</v>
      </c>
      <c r="BK138" s="129" t="e">
        <f t="shared" ca="1" si="89"/>
        <v>#N/A</v>
      </c>
      <c r="BL138" s="129" t="e">
        <f t="shared" ca="1" si="89"/>
        <v>#N/A</v>
      </c>
      <c r="BM138" s="129" t="e">
        <f t="shared" ca="1" si="89"/>
        <v>#N/A</v>
      </c>
      <c r="BN138" s="129" t="e">
        <f t="shared" ca="1" si="89"/>
        <v>#N/A</v>
      </c>
      <c r="BO138" s="129" t="e">
        <f t="shared" ca="1" si="89"/>
        <v>#N/A</v>
      </c>
      <c r="BP138" s="129" t="e">
        <f t="shared" ca="1" si="89"/>
        <v>#N/A</v>
      </c>
      <c r="BQ138" s="129" t="e">
        <f t="shared" ca="1" si="89"/>
        <v>#N/A</v>
      </c>
      <c r="BR138" s="129" t="e">
        <f t="shared" ca="1" si="89"/>
        <v>#N/A</v>
      </c>
      <c r="BS138" s="129" t="e">
        <f t="shared" ca="1" si="89"/>
        <v>#N/A</v>
      </c>
      <c r="BT138" s="129" t="e">
        <f t="shared" ca="1" si="89"/>
        <v>#N/A</v>
      </c>
      <c r="BU138" s="129" t="e">
        <f t="shared" ref="BU138:BV138" ca="1" si="90">BU$63 - BU$127</f>
        <v>#N/A</v>
      </c>
      <c r="BV138" s="129" t="e">
        <f t="shared" ca="1" si="90"/>
        <v>#N/A</v>
      </c>
    </row>
    <row r="139" spans="1:74">
      <c r="A139" s="214" t="s">
        <v>4797</v>
      </c>
      <c r="B139" s="29" t="s">
        <v>4759</v>
      </c>
      <c r="G139" s="220"/>
      <c r="H139" s="153"/>
      <c r="I139" s="129" t="e">
        <f ca="1">I138/I137</f>
        <v>#N/A</v>
      </c>
      <c r="J139" s="129" t="e">
        <f t="shared" ref="J139:BU139" ca="1" si="91">J138/J137</f>
        <v>#N/A</v>
      </c>
      <c r="K139" s="129" t="e">
        <f t="shared" ca="1" si="91"/>
        <v>#N/A</v>
      </c>
      <c r="L139" s="129" t="e">
        <f t="shared" ca="1" si="91"/>
        <v>#N/A</v>
      </c>
      <c r="M139" s="129" t="e">
        <f t="shared" ca="1" si="91"/>
        <v>#N/A</v>
      </c>
      <c r="N139" s="129" t="e">
        <f t="shared" ca="1" si="91"/>
        <v>#N/A</v>
      </c>
      <c r="O139" s="129" t="e">
        <f t="shared" ca="1" si="91"/>
        <v>#N/A</v>
      </c>
      <c r="P139" s="129" t="e">
        <f t="shared" ca="1" si="91"/>
        <v>#N/A</v>
      </c>
      <c r="Q139" s="129" t="e">
        <f t="shared" ca="1" si="91"/>
        <v>#N/A</v>
      </c>
      <c r="R139" s="129" t="e">
        <f t="shared" ca="1" si="91"/>
        <v>#N/A</v>
      </c>
      <c r="S139" s="129" t="e">
        <f t="shared" ca="1" si="91"/>
        <v>#N/A</v>
      </c>
      <c r="T139" s="129" t="e">
        <f t="shared" ca="1" si="91"/>
        <v>#N/A</v>
      </c>
      <c r="U139" s="129" t="e">
        <f t="shared" ca="1" si="91"/>
        <v>#N/A</v>
      </c>
      <c r="V139" s="129" t="e">
        <f t="shared" ca="1" si="91"/>
        <v>#N/A</v>
      </c>
      <c r="W139" s="129" t="e">
        <f t="shared" ca="1" si="91"/>
        <v>#N/A</v>
      </c>
      <c r="X139" s="129" t="e">
        <f t="shared" ca="1" si="91"/>
        <v>#N/A</v>
      </c>
      <c r="Y139" s="129" t="e">
        <f t="shared" ca="1" si="91"/>
        <v>#N/A</v>
      </c>
      <c r="Z139" s="129" t="e">
        <f t="shared" ca="1" si="91"/>
        <v>#N/A</v>
      </c>
      <c r="AA139" s="129" t="e">
        <f t="shared" ca="1" si="91"/>
        <v>#N/A</v>
      </c>
      <c r="AB139" s="129" t="e">
        <f t="shared" ca="1" si="91"/>
        <v>#N/A</v>
      </c>
      <c r="AC139" s="129" t="e">
        <f t="shared" ca="1" si="91"/>
        <v>#N/A</v>
      </c>
      <c r="AD139" s="129" t="e">
        <f t="shared" ca="1" si="91"/>
        <v>#N/A</v>
      </c>
      <c r="AE139" s="129" t="e">
        <f t="shared" ca="1" si="91"/>
        <v>#N/A</v>
      </c>
      <c r="AF139" s="129" t="e">
        <f t="shared" ca="1" si="91"/>
        <v>#N/A</v>
      </c>
      <c r="AG139" s="129" t="e">
        <f t="shared" ca="1" si="91"/>
        <v>#N/A</v>
      </c>
      <c r="AH139" s="129" t="e">
        <f t="shared" ca="1" si="91"/>
        <v>#N/A</v>
      </c>
      <c r="AI139" s="129" t="e">
        <f t="shared" ca="1" si="91"/>
        <v>#N/A</v>
      </c>
      <c r="AJ139" s="129" t="e">
        <f t="shared" ca="1" si="91"/>
        <v>#N/A</v>
      </c>
      <c r="AK139" s="129" t="e">
        <f t="shared" ca="1" si="91"/>
        <v>#N/A</v>
      </c>
      <c r="AL139" s="129" t="e">
        <f t="shared" ca="1" si="91"/>
        <v>#N/A</v>
      </c>
      <c r="AM139" s="129" t="e">
        <f t="shared" ca="1" si="91"/>
        <v>#N/A</v>
      </c>
      <c r="AN139" s="129" t="e">
        <f t="shared" ca="1" si="91"/>
        <v>#N/A</v>
      </c>
      <c r="AO139" s="129" t="e">
        <f t="shared" ca="1" si="91"/>
        <v>#N/A</v>
      </c>
      <c r="AP139" s="129" t="e">
        <f t="shared" ca="1" si="91"/>
        <v>#N/A</v>
      </c>
      <c r="AQ139" s="129" t="e">
        <f t="shared" ca="1" si="91"/>
        <v>#N/A</v>
      </c>
      <c r="AR139" s="129" t="e">
        <f t="shared" ca="1" si="91"/>
        <v>#N/A</v>
      </c>
      <c r="AS139" s="129" t="e">
        <f t="shared" ca="1" si="91"/>
        <v>#N/A</v>
      </c>
      <c r="AT139" s="129" t="e">
        <f t="shared" ca="1" si="91"/>
        <v>#N/A</v>
      </c>
      <c r="AU139" s="129" t="e">
        <f t="shared" ca="1" si="91"/>
        <v>#N/A</v>
      </c>
      <c r="AV139" s="129" t="e">
        <f t="shared" ca="1" si="91"/>
        <v>#N/A</v>
      </c>
      <c r="AW139" s="129" t="e">
        <f t="shared" ca="1" si="91"/>
        <v>#N/A</v>
      </c>
      <c r="AX139" s="129" t="e">
        <f t="shared" ca="1" si="91"/>
        <v>#N/A</v>
      </c>
      <c r="AY139" s="129" t="e">
        <f t="shared" ca="1" si="91"/>
        <v>#N/A</v>
      </c>
      <c r="AZ139" s="129" t="e">
        <f t="shared" ca="1" si="91"/>
        <v>#N/A</v>
      </c>
      <c r="BA139" s="129" t="e">
        <f t="shared" ca="1" si="91"/>
        <v>#N/A</v>
      </c>
      <c r="BB139" s="129" t="e">
        <f t="shared" ca="1" si="91"/>
        <v>#N/A</v>
      </c>
      <c r="BC139" s="129" t="e">
        <f t="shared" ca="1" si="91"/>
        <v>#N/A</v>
      </c>
      <c r="BD139" s="129" t="e">
        <f t="shared" ca="1" si="91"/>
        <v>#N/A</v>
      </c>
      <c r="BE139" s="129" t="e">
        <f t="shared" ca="1" si="91"/>
        <v>#N/A</v>
      </c>
      <c r="BF139" s="129" t="e">
        <f t="shared" ca="1" si="91"/>
        <v>#N/A</v>
      </c>
      <c r="BG139" s="129" t="e">
        <f t="shared" ca="1" si="91"/>
        <v>#N/A</v>
      </c>
      <c r="BH139" s="129" t="e">
        <f t="shared" ca="1" si="91"/>
        <v>#N/A</v>
      </c>
      <c r="BI139" s="129" t="e">
        <f t="shared" ca="1" si="91"/>
        <v>#N/A</v>
      </c>
      <c r="BJ139" s="129" t="e">
        <f t="shared" ca="1" si="91"/>
        <v>#N/A</v>
      </c>
      <c r="BK139" s="129" t="e">
        <f t="shared" ca="1" si="91"/>
        <v>#N/A</v>
      </c>
      <c r="BL139" s="129" t="e">
        <f t="shared" ca="1" si="91"/>
        <v>#N/A</v>
      </c>
      <c r="BM139" s="129" t="e">
        <f t="shared" ca="1" si="91"/>
        <v>#N/A</v>
      </c>
      <c r="BN139" s="129" t="e">
        <f t="shared" ca="1" si="91"/>
        <v>#N/A</v>
      </c>
      <c r="BO139" s="129" t="e">
        <f t="shared" ca="1" si="91"/>
        <v>#N/A</v>
      </c>
      <c r="BP139" s="129" t="e">
        <f t="shared" ca="1" si="91"/>
        <v>#N/A</v>
      </c>
      <c r="BQ139" s="129" t="e">
        <f t="shared" ca="1" si="91"/>
        <v>#N/A</v>
      </c>
      <c r="BR139" s="129" t="e">
        <f t="shared" ca="1" si="91"/>
        <v>#N/A</v>
      </c>
      <c r="BS139" s="129" t="e">
        <f t="shared" ca="1" si="91"/>
        <v>#N/A</v>
      </c>
      <c r="BT139" s="129" t="e">
        <f t="shared" ca="1" si="91"/>
        <v>#N/A</v>
      </c>
      <c r="BU139" s="129" t="e">
        <f t="shared" ca="1" si="91"/>
        <v>#N/A</v>
      </c>
      <c r="BV139" s="129" t="e">
        <f t="shared" ref="BV139" ca="1" si="92">BV138/BV137</f>
        <v>#N/A</v>
      </c>
    </row>
    <row r="140" spans="1:74">
      <c r="A140" s="214" t="s">
        <v>4780</v>
      </c>
      <c r="B140" s="29" t="s">
        <v>4609</v>
      </c>
      <c r="H140" s="202" t="e">
        <f ca="1">SUM(I139:BV139)/1000</f>
        <v>#N/A</v>
      </c>
    </row>
    <row r="142" spans="1:74">
      <c r="H142" s="85" t="s">
        <v>4826</v>
      </c>
      <c r="I142" s="85" t="s">
        <v>4845</v>
      </c>
      <c r="J142" s="85" t="s">
        <v>4825</v>
      </c>
    </row>
    <row r="143" spans="1:74">
      <c r="A143" s="214" t="s">
        <v>4758</v>
      </c>
      <c r="B143" s="29" t="s">
        <v>4609</v>
      </c>
      <c r="H143" s="210" t="e">
        <f ca="1">SUM(I63:BV63)/1000</f>
        <v>#N/A</v>
      </c>
      <c r="I143" s="128" t="e">
        <f ca="1">SUM(I138:BV138)/1000</f>
        <v>#N/A</v>
      </c>
      <c r="J143" s="128" t="e">
        <f ca="1">SUM(I127:BV127)/1000</f>
        <v>#N/A</v>
      </c>
    </row>
    <row r="144" spans="1:74">
      <c r="A144" s="214" t="s">
        <v>4760</v>
      </c>
      <c r="B144" s="29" t="s">
        <v>4609</v>
      </c>
      <c r="H144" s="211">
        <f ca="1">IFERROR(I144+J144, 0)</f>
        <v>0</v>
      </c>
      <c r="I144" s="212" t="e">
        <f ca="1">H140+H107+H91+H60</f>
        <v>#N/A</v>
      </c>
      <c r="J144" s="212" t="e">
        <f ca="1">H134</f>
        <v>#N/A</v>
      </c>
    </row>
    <row r="145" spans="1:10">
      <c r="A145" s="214" t="s">
        <v>4542</v>
      </c>
      <c r="B145" s="29" t="s">
        <v>3</v>
      </c>
      <c r="H145" s="199">
        <f ca="1">IFERROR(H143/H144, 0)</f>
        <v>0</v>
      </c>
      <c r="I145" s="124" t="str">
        <f ca="1">IFERROR(I143/I144, "-")</f>
        <v>-</v>
      </c>
      <c r="J145" s="124" t="str">
        <f ca="1">IFERROR(J143/J144, "-")</f>
        <v>-</v>
      </c>
    </row>
    <row r="146" spans="1:10">
      <c r="A146" s="214" t="s">
        <v>4774</v>
      </c>
      <c r="B146" s="29" t="s">
        <v>4773</v>
      </c>
      <c r="H146" s="209" t="e" cm="1">
        <f t="array" ref="H146">SUMPRODUCT($I$19:$BV$19, I47:BV47, --(I63:BV63&gt;0))</f>
        <v>#N/A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C711-7FDE-4C3E-AEDF-65619CEEE7A2}">
  <dimension ref="A1:U114"/>
  <sheetViews>
    <sheetView workbookViewId="0">
      <selection activeCell="C6" sqref="C6:F6"/>
    </sheetView>
  </sheetViews>
  <sheetFormatPr defaultColWidth="0" defaultRowHeight="15" customHeight="1" zeroHeight="1"/>
  <cols>
    <col min="1" max="1" width="5.6640625" style="44" customWidth="1"/>
    <col min="2" max="2" width="37.6640625" style="5" customWidth="1"/>
    <col min="3" max="6" width="13.33203125" style="39" customWidth="1"/>
    <col min="7" max="7" width="5.6640625" style="39" customWidth="1"/>
    <col min="8" max="8" width="14.109375" style="93" hidden="1" customWidth="1"/>
    <col min="9" max="13" width="14.109375" style="38" hidden="1" customWidth="1"/>
    <col min="14" max="21" width="14.109375" style="47" hidden="1" customWidth="1"/>
    <col min="22" max="16384" width="14.109375" style="39" hidden="1"/>
  </cols>
  <sheetData>
    <row r="1" spans="1:21" s="5" customFormat="1" ht="24.9" customHeight="1">
      <c r="A1" s="33"/>
      <c r="B1" s="3"/>
      <c r="C1" s="3"/>
      <c r="D1" s="3"/>
      <c r="E1" s="3"/>
      <c r="F1" s="244" t="s">
        <v>4847</v>
      </c>
      <c r="G1" s="244" t="s">
        <v>5089</v>
      </c>
      <c r="H1" s="234" t="s">
        <v>10</v>
      </c>
      <c r="I1" s="42" t="s">
        <v>4701</v>
      </c>
      <c r="J1" s="102" t="s">
        <v>4602</v>
      </c>
      <c r="K1" s="102" t="s">
        <v>4908</v>
      </c>
      <c r="L1" s="102" t="s">
        <v>5088</v>
      </c>
      <c r="M1" s="102"/>
      <c r="N1" s="45"/>
      <c r="O1" s="45"/>
      <c r="P1" s="45"/>
      <c r="Q1" s="45"/>
      <c r="R1" s="45"/>
      <c r="S1" s="45"/>
      <c r="T1" s="45"/>
      <c r="U1" s="45"/>
    </row>
    <row r="2" spans="1:21" s="5" customFormat="1" ht="24.9" customHeight="1">
      <c r="A2" s="33"/>
      <c r="B2" s="3"/>
      <c r="C2" s="3"/>
      <c r="D2" s="3"/>
      <c r="E2" s="3"/>
      <c r="F2" s="3"/>
      <c r="G2" s="3"/>
      <c r="H2" s="234">
        <f>A!$J$2</f>
        <v>1</v>
      </c>
      <c r="I2" s="4"/>
      <c r="J2" s="4"/>
      <c r="K2" s="4"/>
      <c r="L2" s="4"/>
      <c r="M2" s="4"/>
      <c r="N2" s="45"/>
      <c r="O2" s="45"/>
      <c r="P2" s="45"/>
      <c r="Q2" s="45"/>
      <c r="R2" s="45"/>
      <c r="S2" s="45"/>
      <c r="T2" s="45"/>
      <c r="U2" s="45"/>
    </row>
    <row r="3" spans="1:21" s="5" customFormat="1" ht="24.9" customHeight="1" thickBot="1">
      <c r="A3" s="33"/>
      <c r="B3" s="61" t="str" cm="1">
        <f t="array" ref="B3">INDEX(Trad, H3, $H$2)&amp;": "&amp;C7</f>
        <v xml:space="preserve">Kältemaschine: </v>
      </c>
      <c r="C3" s="15"/>
      <c r="D3" s="15"/>
      <c r="E3" s="15"/>
      <c r="F3" s="15"/>
      <c r="G3" s="3"/>
      <c r="H3" s="91">
        <v>70</v>
      </c>
      <c r="I3" s="4"/>
      <c r="J3" s="4"/>
      <c r="K3" s="4"/>
      <c r="L3" s="35"/>
      <c r="M3" s="35"/>
      <c r="N3" s="46"/>
      <c r="O3" s="46"/>
      <c r="P3" s="46"/>
      <c r="Q3" s="46"/>
      <c r="R3" s="46"/>
      <c r="S3" s="46"/>
      <c r="T3" s="46"/>
      <c r="U3" s="46"/>
    </row>
    <row r="4" spans="1:21" s="5" customFormat="1" ht="24.9" customHeight="1">
      <c r="A4" s="33"/>
      <c r="B4" s="313"/>
      <c r="C4" s="313"/>
      <c r="D4" s="313"/>
      <c r="E4" s="313"/>
      <c r="F4" s="313"/>
      <c r="G4" s="3"/>
      <c r="H4" s="92"/>
      <c r="I4" s="4"/>
      <c r="J4" s="4"/>
      <c r="K4" s="4"/>
      <c r="L4" s="35"/>
      <c r="M4" s="35"/>
      <c r="N4" s="45"/>
      <c r="O4" s="45"/>
      <c r="P4" s="45"/>
      <c r="Q4" s="45"/>
      <c r="R4" s="45"/>
      <c r="S4" s="45"/>
      <c r="T4" s="45"/>
      <c r="U4" s="45"/>
    </row>
    <row r="5" spans="1:21" s="5" customFormat="1" ht="24.9" customHeight="1">
      <c r="A5" s="33"/>
      <c r="B5" s="9" t="str" cm="1">
        <f t="array" ref="B5">INDEX(Trad, H5, $H$2)</f>
        <v>Allgemeine Angaben</v>
      </c>
      <c r="C5" s="3"/>
      <c r="D5" s="3"/>
      <c r="E5" s="3"/>
      <c r="F5" s="3"/>
      <c r="G5" s="3"/>
      <c r="H5" s="91">
        <v>71</v>
      </c>
      <c r="I5" s="4"/>
      <c r="J5" s="4"/>
      <c r="K5" s="4"/>
      <c r="L5" s="35"/>
      <c r="M5" s="35"/>
      <c r="N5" s="45"/>
      <c r="O5" s="45"/>
      <c r="P5" s="45"/>
      <c r="Q5" s="45"/>
      <c r="R5" s="45"/>
      <c r="S5" s="45"/>
      <c r="T5" s="45"/>
      <c r="U5" s="45"/>
    </row>
    <row r="6" spans="1:21" ht="15" customHeight="1">
      <c r="A6" s="36"/>
      <c r="B6" s="148" t="str" cm="1">
        <f t="array" ref="B6">INDEX(Trad, H6, $H$2)</f>
        <v>Zustand</v>
      </c>
      <c r="C6" s="308"/>
      <c r="D6" s="308"/>
      <c r="E6" s="308"/>
      <c r="F6" s="309"/>
      <c r="G6" s="37"/>
      <c r="H6" s="93">
        <v>97</v>
      </c>
      <c r="I6" s="104" t="s">
        <v>4608</v>
      </c>
      <c r="J6" s="34">
        <f ca="1">IFERROR(MATCH(C6, INDIRECT(I6), 0), 0)</f>
        <v>0</v>
      </c>
      <c r="K6" s="95"/>
      <c r="L6" s="41"/>
      <c r="N6" s="45"/>
      <c r="O6" s="45"/>
      <c r="P6" s="45"/>
      <c r="Q6" s="45"/>
      <c r="R6" s="45"/>
      <c r="S6" s="45"/>
      <c r="T6" s="45"/>
      <c r="U6" s="45"/>
    </row>
    <row r="7" spans="1:21" ht="15" customHeight="1">
      <c r="A7" s="36"/>
      <c r="B7" s="148" t="str" cm="1">
        <f t="array" ref="B7">INDEX(Trad, H7, $H$2)</f>
        <v>Name (Marke, Modell)</v>
      </c>
      <c r="C7" s="314"/>
      <c r="D7" s="314"/>
      <c r="E7" s="314"/>
      <c r="F7" s="315"/>
      <c r="G7" s="37"/>
      <c r="H7" s="93">
        <v>72</v>
      </c>
      <c r="I7" s="105" t="s">
        <v>3</v>
      </c>
      <c r="J7" s="38" t="s">
        <v>3</v>
      </c>
      <c r="K7" s="43"/>
      <c r="L7" s="80"/>
      <c r="M7" s="80"/>
      <c r="N7" s="45"/>
      <c r="O7" s="45"/>
      <c r="P7" s="45"/>
      <c r="Q7" s="45"/>
      <c r="U7" s="45"/>
    </row>
    <row r="8" spans="1:21" ht="15" customHeight="1">
      <c r="A8" s="36"/>
      <c r="B8" s="148" t="str" cm="1">
        <f t="array" ref="B8">INDEX(Trad, H8, $H$2)</f>
        <v>Nennkälteleistung (kW)</v>
      </c>
      <c r="C8" s="316"/>
      <c r="D8" s="316"/>
      <c r="E8" s="316"/>
      <c r="F8" s="317"/>
      <c r="G8" s="37"/>
      <c r="H8" s="93">
        <v>74</v>
      </c>
      <c r="I8" s="107" t="s">
        <v>3</v>
      </c>
      <c r="J8" s="41" t="s">
        <v>3</v>
      </c>
      <c r="K8" s="103"/>
      <c r="L8" s="41"/>
      <c r="M8" s="41"/>
      <c r="N8" s="150" t="s">
        <v>4764</v>
      </c>
      <c r="O8" s="151">
        <f>C8</f>
        <v>0</v>
      </c>
      <c r="P8" s="45"/>
      <c r="Q8" s="45"/>
      <c r="U8" s="45"/>
    </row>
    <row r="9" spans="1:21" ht="15" customHeight="1">
      <c r="A9" s="36"/>
      <c r="B9" s="148" t="str" cm="1">
        <f t="array" ref="B9">INDEX(Trad, H9, $H$2)</f>
        <v>Baujahr</v>
      </c>
      <c r="C9" s="308"/>
      <c r="D9" s="308"/>
      <c r="E9" s="308"/>
      <c r="F9" s="309"/>
      <c r="G9" s="37"/>
      <c r="H9" s="93">
        <v>75</v>
      </c>
      <c r="I9" s="107" t="s">
        <v>3</v>
      </c>
      <c r="J9" s="41" t="s">
        <v>3</v>
      </c>
      <c r="K9" s="43"/>
      <c r="N9" s="150" t="s">
        <v>4809</v>
      </c>
      <c r="O9" s="149">
        <f>C9</f>
        <v>0</v>
      </c>
    </row>
    <row r="10" spans="1:21" ht="15" customHeight="1">
      <c r="A10" s="36"/>
      <c r="B10" s="189" t="s">
        <v>4635</v>
      </c>
      <c r="C10" s="308"/>
      <c r="D10" s="308"/>
      <c r="E10" s="308"/>
      <c r="F10" s="309"/>
      <c r="G10" s="37"/>
      <c r="H10" s="93" t="s">
        <v>3</v>
      </c>
      <c r="I10" s="106" t="s">
        <v>4884</v>
      </c>
      <c r="J10" s="34">
        <f ca="1">IFERROR(MATCH(C10, INDEX(INDIRECT(I10),,1), 0), 0)</f>
        <v>0</v>
      </c>
      <c r="K10" s="95"/>
      <c r="L10" s="41"/>
      <c r="M10" s="41"/>
      <c r="N10" s="150" t="s">
        <v>4756</v>
      </c>
      <c r="O10" s="149" t="e" cm="1">
        <f t="array" aca="1" ref="O10" ca="1">IF(J10&gt;0, INDEX(INDIRECT(I10), J10, 5), NA())</f>
        <v>#N/A</v>
      </c>
    </row>
    <row r="11" spans="1:21" ht="30" customHeight="1">
      <c r="A11" s="36"/>
      <c r="B11" s="100" t="str" cm="1">
        <f t="array" ref="B11">INDEX(Trad, H11, $H$2)</f>
        <v>Kompression und Expansion</v>
      </c>
      <c r="C11" s="163" t="str" cm="1">
        <f t="array" ref="C11">INDEX(Trad, I11, $H$2)</f>
        <v>Standardwert</v>
      </c>
      <c r="D11" s="36"/>
      <c r="E11" s="36"/>
      <c r="F11" s="36"/>
      <c r="G11" s="37"/>
      <c r="H11" s="93">
        <v>98</v>
      </c>
      <c r="I11" s="93">
        <v>105</v>
      </c>
      <c r="J11" s="93"/>
      <c r="K11" s="93"/>
      <c r="L11" s="93"/>
      <c r="M11" s="93"/>
    </row>
    <row r="12" spans="1:21" ht="15" customHeight="1">
      <c r="A12" s="36"/>
      <c r="B12" s="148" t="str" cm="1">
        <f t="array" ref="B12">INDEX(Trad, H12, $H$2)</f>
        <v>Expansionsventil, Standard oder Eingabe</v>
      </c>
      <c r="C12" s="310" t="str" cm="1">
        <f t="array" aca="1" ref="C12" ca="1">IF(K12&gt;0, INDEX(INDIRECT(I12), K12,1), "")</f>
        <v/>
      </c>
      <c r="D12" s="311"/>
      <c r="E12" s="309"/>
      <c r="F12" s="312"/>
      <c r="G12" s="37"/>
      <c r="H12" s="93">
        <v>82</v>
      </c>
      <c r="I12" s="56" t="s">
        <v>4597</v>
      </c>
      <c r="J12" s="34" t="e">
        <f ca="1">MATCH(IF(ISBLANK(E12), C12, E12), INDEX(INDIRECT(I12),,1), 0)</f>
        <v>#N/A</v>
      </c>
      <c r="K12" s="34">
        <f>IF($O$9&gt;0, IF($O$9="&lt; 1995", 1, 2), 0)</f>
        <v>0</v>
      </c>
      <c r="L12" s="41"/>
      <c r="M12" s="41"/>
      <c r="O12" s="149" t="e" cm="1">
        <f t="array" aca="1" ref="O12" ca="1">INDEX(INDIRECT(I12), J12, 5)</f>
        <v>#N/A</v>
      </c>
    </row>
    <row r="13" spans="1:21" ht="15" customHeight="1">
      <c r="A13" s="36"/>
      <c r="B13" s="148" t="str" cm="1">
        <f t="array" ref="B13">INDEX(Trad, H13, $H$2)</f>
        <v>Verdichter, Standard oder Eingabe</v>
      </c>
      <c r="C13" s="310" t="str" cm="1">
        <f t="array" aca="1" ref="C13" ca="1">IF(K13&gt;0, INDEX(INDIRECT(I13), K13,1), "")</f>
        <v/>
      </c>
      <c r="D13" s="311"/>
      <c r="E13" s="309"/>
      <c r="F13" s="312"/>
      <c r="G13" s="37"/>
      <c r="H13" s="93">
        <v>83</v>
      </c>
      <c r="I13" s="56" t="s">
        <v>4600</v>
      </c>
      <c r="J13" s="34" t="e">
        <f ca="1">MATCH(IF(ISBLANK(E13), C13, E13), INDEX(INDIRECT(I13),,1), 0)</f>
        <v>#N/A</v>
      </c>
      <c r="K13" s="34">
        <f>IF($O$9&gt;0, 3, 0)</f>
        <v>0</v>
      </c>
      <c r="L13" s="41"/>
      <c r="M13" s="41"/>
      <c r="O13" s="149" t="e" cm="1">
        <f t="array" aca="1" ref="O13" ca="1">INDEX(INDIRECT(I13), J13, 5)</f>
        <v>#N/A</v>
      </c>
    </row>
    <row r="14" spans="1:21" ht="30" customHeight="1">
      <c r="A14" s="36"/>
      <c r="B14" s="100" t="str" cm="1">
        <f t="array" ref="B14">INDEX(Trad, H14, $H$2)</f>
        <v>Verdampfer</v>
      </c>
      <c r="C14" s="163" t="str" cm="1">
        <f t="array" ref="C14">INDEX(Trad, I14, $H$2)</f>
        <v>Standardwert</v>
      </c>
      <c r="D14" s="36"/>
      <c r="E14" s="36"/>
      <c r="F14" s="36"/>
      <c r="G14" s="37"/>
      <c r="H14" s="93">
        <v>92</v>
      </c>
      <c r="I14" s="93">
        <v>105</v>
      </c>
      <c r="J14" s="93"/>
      <c r="K14" s="93"/>
      <c r="L14" s="93"/>
      <c r="M14" s="93"/>
      <c r="O14" s="160" t="s">
        <v>4751</v>
      </c>
      <c r="P14" s="160" t="s">
        <v>4928</v>
      </c>
      <c r="Q14" s="160" t="s">
        <v>4929</v>
      </c>
    </row>
    <row r="15" spans="1:21" ht="15" customHeight="1">
      <c r="A15" s="36"/>
      <c r="B15" s="148" t="str" cm="1">
        <f t="array" ref="B15">INDEX(Trad, H15, $H$2)</f>
        <v>Übertragungsmedium</v>
      </c>
      <c r="C15" s="308"/>
      <c r="D15" s="308"/>
      <c r="E15" s="308"/>
      <c r="F15" s="309"/>
      <c r="G15" s="37"/>
      <c r="H15" s="93">
        <v>107</v>
      </c>
      <c r="I15" s="56" t="s">
        <v>4905</v>
      </c>
      <c r="J15" s="34">
        <f ca="1">IFERROR(MATCH(C15, INDEX(INDIRECT(I15),,1), 0), 0)</f>
        <v>0</v>
      </c>
      <c r="K15" s="34"/>
      <c r="L15" s="81"/>
      <c r="M15" s="81"/>
      <c r="N15" s="150"/>
      <c r="O15" s="149" t="str" cm="1">
        <f t="array" aca="1" ref="O15" ca="1">IF(J15&gt;0, INDEX(INDIRECT($I15), $J15, 5), "-")</f>
        <v>-</v>
      </c>
      <c r="P15" s="192" t="str" cm="1">
        <f t="array" aca="1" ref="P15:P17" ca="1">_xlfn._xlws.FILTER(INDEX(INDIRECT(I16),,1), INDEX(INDIRECT(I16),,5)=Q15)</f>
        <v>Platten</v>
      </c>
      <c r="Q15" s="165" t="b">
        <f ca="1">IF(J15=1, TRUE, FALSE)</f>
        <v>0</v>
      </c>
    </row>
    <row r="16" spans="1:21" ht="15" customHeight="1">
      <c r="A16" s="36"/>
      <c r="B16" s="148" t="str" cm="1">
        <f t="array" ref="B16">INDEX(Trad, H16, $H$2)</f>
        <v>Typ</v>
      </c>
      <c r="C16" s="308"/>
      <c r="D16" s="308"/>
      <c r="E16" s="308"/>
      <c r="F16" s="309"/>
      <c r="G16" s="37"/>
      <c r="H16" s="93">
        <v>79</v>
      </c>
      <c r="I16" s="56" t="s">
        <v>4605</v>
      </c>
      <c r="J16" s="34">
        <f ca="1">IFERROR(MATCH($C16, INDEX(INDIRECT(I16),,1), 0), 0)</f>
        <v>0</v>
      </c>
      <c r="K16" s="34"/>
      <c r="L16" s="81"/>
      <c r="M16" s="81"/>
      <c r="N16" s="150"/>
      <c r="O16" s="150"/>
      <c r="P16" s="192" t="str">
        <f ca="1"/>
        <v>Rohrbündel</v>
      </c>
    </row>
    <row r="17" spans="1:21" ht="15" customHeight="1">
      <c r="A17" s="36"/>
      <c r="B17" s="148" t="str" cm="1">
        <f t="array" ref="B17">INDEX(Trad, H17, $H$2)</f>
        <v>∆T, Standard oder Eingabe (K)**</v>
      </c>
      <c r="C17" s="310" t="str" cm="1">
        <f t="array" aca="1" ref="C17" ca="1">IF(J17&gt;0, INDEX(INDIRECT(I17), J17, 7), "")</f>
        <v/>
      </c>
      <c r="D17" s="311"/>
      <c r="E17" s="318"/>
      <c r="F17" s="319"/>
      <c r="G17" s="37"/>
      <c r="H17" s="93">
        <v>94</v>
      </c>
      <c r="I17" s="245" t="str">
        <f>I16</f>
        <v>KM_Verdampfer</v>
      </c>
      <c r="J17" s="246">
        <f ca="1">J16</f>
        <v>0</v>
      </c>
      <c r="K17" s="34"/>
      <c r="L17" s="81"/>
      <c r="M17" s="81"/>
      <c r="O17" s="149" t="str">
        <f ca="1">IF(ISBLANK(E17), C17, E17)</f>
        <v/>
      </c>
      <c r="P17" s="192" t="str">
        <f ca="1"/>
        <v>Nicht bekannt</v>
      </c>
    </row>
    <row r="18" spans="1:21" ht="15" customHeight="1">
      <c r="A18" s="36"/>
      <c r="B18" s="148" t="str" cm="1">
        <f t="array" ref="B18">INDEX(Trad, H18, $H$2)</f>
        <v>Regelung der Ventilatoren, Standard oder Eingabe</v>
      </c>
      <c r="C18" s="310" t="str" cm="1">
        <f t="array" aca="1" ref="C18" ca="1">IF(K18&gt;0, INDEX(INDIRECT(I18), K18,1), "")</f>
        <v/>
      </c>
      <c r="D18" s="311"/>
      <c r="E18" s="309"/>
      <c r="F18" s="312"/>
      <c r="G18" s="37"/>
      <c r="H18" s="93">
        <v>84</v>
      </c>
      <c r="I18" s="56" t="s">
        <v>4601</v>
      </c>
      <c r="J18" s="34" t="e">
        <f ca="1">MATCH(IF(ISBLANK(E18), C18, E18), INDEX(INDIRECT(I18),,1), 0)</f>
        <v>#N/A</v>
      </c>
      <c r="K18" s="34">
        <f>IF($O$9&gt;0, IF($O$9="&gt; 2005", 2, 1), 0)</f>
        <v>0</v>
      </c>
      <c r="L18" s="41"/>
      <c r="M18" s="41"/>
      <c r="O18" s="149" t="e" cm="1">
        <f t="array" aca="1" ref="O18" ca="1">INDEX(INDIRECT(I18), J18, 5)</f>
        <v>#N/A</v>
      </c>
    </row>
    <row r="19" spans="1:21" ht="15" customHeight="1">
      <c r="A19" s="36"/>
      <c r="B19" s="320" t="str" cm="1">
        <f t="array" aca="1" ref="B19" ca="1">IF($J19&gt;0, INDEX(INDIRECT($I19), $J19, 8), "")</f>
        <v/>
      </c>
      <c r="C19" s="320"/>
      <c r="D19" s="320"/>
      <c r="E19" s="320"/>
      <c r="F19" s="320"/>
      <c r="G19" s="37"/>
      <c r="I19" s="245" t="str">
        <f>I16</f>
        <v>KM_Verdampfer</v>
      </c>
      <c r="J19" s="246">
        <f ca="1">J16</f>
        <v>0</v>
      </c>
      <c r="K19" s="34"/>
      <c r="L19" s="41"/>
      <c r="M19" s="41"/>
    </row>
    <row r="20" spans="1:21" ht="20.100000000000001" customHeight="1">
      <c r="A20" s="36"/>
      <c r="B20" s="100" t="str" cm="1">
        <f t="array" ref="B20">INDEX(Trad, H20, $H$2)</f>
        <v>Verflüssiger</v>
      </c>
      <c r="C20" s="163" t="str" cm="1">
        <f t="array" ref="C20">INDEX(Trad, I20, $H$2)</f>
        <v>Standardwert</v>
      </c>
      <c r="D20" s="36"/>
      <c r="E20" s="36"/>
      <c r="F20" s="36"/>
      <c r="G20" s="37"/>
      <c r="H20" s="93">
        <v>91</v>
      </c>
      <c r="I20" s="93">
        <v>105</v>
      </c>
      <c r="J20" s="93"/>
      <c r="K20" s="93"/>
      <c r="L20" s="93"/>
      <c r="M20" s="93"/>
      <c r="O20" s="160" t="s">
        <v>4750</v>
      </c>
      <c r="P20" s="160" t="s">
        <v>4928</v>
      </c>
      <c r="Q20" s="160" t="s">
        <v>4929</v>
      </c>
    </row>
    <row r="21" spans="1:21" ht="15" customHeight="1">
      <c r="A21" s="36"/>
      <c r="B21" s="148" t="str" cm="1">
        <f t="array" ref="B21">INDEX(Trad, H21, $H$2)</f>
        <v>Übertragungsmedium</v>
      </c>
      <c r="C21" s="308"/>
      <c r="D21" s="308"/>
      <c r="E21" s="308"/>
      <c r="F21" s="309"/>
      <c r="G21" s="37"/>
      <c r="H21" s="93">
        <v>107</v>
      </c>
      <c r="I21" s="56" t="s">
        <v>4905</v>
      </c>
      <c r="J21" s="34">
        <f ca="1">IFERROR(MATCH($C21, INDEX(INDIRECT(I21),,1), 0), 0)</f>
        <v>0</v>
      </c>
      <c r="K21" s="34"/>
      <c r="L21" s="81"/>
      <c r="M21" s="81"/>
      <c r="N21" s="150"/>
      <c r="O21" s="149" t="str" cm="1">
        <f t="array" aca="1" ref="O21" ca="1">IF(J21&gt;0, INDEX(INDIRECT($I21), $J21, 5), "-")</f>
        <v>-</v>
      </c>
      <c r="P21" s="192" t="str" cm="1">
        <f t="array" aca="1" ref="P21:P23" ca="1">_xlfn._xlws.FILTER(INDEX(INDIRECT(I22),,1), INDEX(INDIRECT(I22),,5)=Q21)</f>
        <v>Platten</v>
      </c>
      <c r="Q21" s="165" t="b">
        <f ca="1">IF(J21=1, TRUE, FALSE)</f>
        <v>0</v>
      </c>
    </row>
    <row r="22" spans="1:21" ht="15" customHeight="1">
      <c r="A22" s="36"/>
      <c r="B22" s="148" t="str" cm="1">
        <f t="array" ref="B22">INDEX(Trad, H22, $H$2)</f>
        <v>Typ</v>
      </c>
      <c r="C22" s="308"/>
      <c r="D22" s="308"/>
      <c r="E22" s="308"/>
      <c r="F22" s="309"/>
      <c r="G22" s="37"/>
      <c r="H22" s="93">
        <v>79</v>
      </c>
      <c r="I22" s="56" t="s">
        <v>4926</v>
      </c>
      <c r="J22" s="34">
        <f ca="1">IFERROR(MATCH($C22, INDEX(INDIRECT(I22),,1), 0), 0)</f>
        <v>0</v>
      </c>
      <c r="K22" s="34"/>
      <c r="L22" s="81"/>
      <c r="M22" s="81"/>
      <c r="P22" s="192" t="str">
        <f ca="1"/>
        <v>Rohrbündel</v>
      </c>
    </row>
    <row r="23" spans="1:21" ht="15" customHeight="1">
      <c r="A23" s="36"/>
      <c r="B23" s="148" t="str" cm="1">
        <f t="array" ref="B23">INDEX(Trad, H23, $H$2)</f>
        <v>∆T, Standard oder Eingabe (K)*</v>
      </c>
      <c r="C23" s="310" t="str" cm="1">
        <f t="array" aca="1" ref="C23" ca="1">IF(J22&gt;0, INDEX(INDIRECT(I22), J22, 7), "")</f>
        <v/>
      </c>
      <c r="D23" s="311"/>
      <c r="E23" s="318"/>
      <c r="F23" s="319"/>
      <c r="G23" s="37"/>
      <c r="H23" s="93">
        <v>109</v>
      </c>
      <c r="I23" s="245" t="str">
        <f>I22</f>
        <v>KM_Verflüssiger</v>
      </c>
      <c r="J23" s="246">
        <f ca="1">J22</f>
        <v>0</v>
      </c>
      <c r="K23" s="34"/>
      <c r="L23" s="81"/>
      <c r="M23" s="81"/>
      <c r="O23" s="149" t="str">
        <f ca="1">IF(ISBLANK(E23), C23, E23)</f>
        <v/>
      </c>
      <c r="P23" s="192" t="str">
        <f ca="1"/>
        <v>Nicht bekannt</v>
      </c>
    </row>
    <row r="24" spans="1:21" ht="15" customHeight="1">
      <c r="A24" s="36"/>
      <c r="B24" s="148" t="str" cm="1">
        <f t="array" ref="B24">INDEX(Trad, H24, $H$2)</f>
        <v>Regelung der Ventilatoren, Standard oder Eingabe</v>
      </c>
      <c r="C24" s="310" t="str" cm="1">
        <f t="array" aca="1" ref="C24" ca="1">IF(K24&gt;0, INDEX(INDIRECT(I24), K24,1), "")</f>
        <v/>
      </c>
      <c r="D24" s="311"/>
      <c r="E24" s="309"/>
      <c r="F24" s="312"/>
      <c r="G24" s="37"/>
      <c r="H24" s="93">
        <v>84</v>
      </c>
      <c r="I24" s="56" t="s">
        <v>4601</v>
      </c>
      <c r="J24" s="34" t="e">
        <f ca="1">MATCH(IF(ISBLANK(E24), C24, E24), INDEX(INDIRECT(I24),,1), 0)</f>
        <v>#N/A</v>
      </c>
      <c r="K24" s="34">
        <f>IF($O$9&gt;0, IF($O$9="&gt; 2005", 2, 1), 0)</f>
        <v>0</v>
      </c>
      <c r="L24" s="41"/>
      <c r="M24" s="41"/>
      <c r="O24" s="149" t="e" cm="1">
        <f t="array" aca="1" ref="O24" ca="1">INDEX(INDIRECT(I24), J24, 5)</f>
        <v>#N/A</v>
      </c>
    </row>
    <row r="25" spans="1:21" ht="15" customHeight="1">
      <c r="A25" s="36"/>
      <c r="B25" s="320" t="str" cm="1">
        <f t="array" aca="1" ref="B25" ca="1">IF($J25&gt;0, INDEX(INDIRECT($I25), $J25, 8), "")</f>
        <v/>
      </c>
      <c r="C25" s="320"/>
      <c r="D25" s="320"/>
      <c r="E25" s="320"/>
      <c r="F25" s="320"/>
      <c r="G25" s="37"/>
      <c r="I25" s="245" t="str">
        <f>I22</f>
        <v>KM_Verflüssiger</v>
      </c>
      <c r="J25" s="246">
        <f ca="1">J22</f>
        <v>0</v>
      </c>
      <c r="K25" s="34"/>
      <c r="L25" s="41"/>
      <c r="M25" s="41"/>
    </row>
    <row r="26" spans="1:21" ht="20.100000000000001" customHeight="1">
      <c r="A26" s="36"/>
      <c r="B26" s="100" t="str" cm="1">
        <f t="array" ref="B26">INDEX(Trad, H26, $H$2)</f>
        <v>Rückkühler</v>
      </c>
      <c r="C26" s="163" t="str" cm="1">
        <f t="array" ref="C26">INDEX(Trad, I26, $H$2)</f>
        <v>Standardwert</v>
      </c>
      <c r="D26" s="36"/>
      <c r="E26" s="36"/>
      <c r="F26" s="36"/>
      <c r="G26" s="37"/>
      <c r="H26" s="93">
        <v>81</v>
      </c>
      <c r="I26" s="93">
        <v>105</v>
      </c>
      <c r="J26" s="93"/>
      <c r="K26" s="93"/>
      <c r="L26" s="93"/>
      <c r="M26" s="93"/>
      <c r="O26" s="160" t="s">
        <v>4750</v>
      </c>
      <c r="P26" s="160" t="s">
        <v>4928</v>
      </c>
      <c r="Q26" s="160" t="s">
        <v>4929</v>
      </c>
    </row>
    <row r="27" spans="1:21" ht="15" customHeight="1">
      <c r="A27" s="36"/>
      <c r="B27" s="148" t="str" cm="1">
        <f t="array" ref="B27">INDEX(Trad, H27, $H$2)</f>
        <v>Typ</v>
      </c>
      <c r="C27" s="308"/>
      <c r="D27" s="308"/>
      <c r="E27" s="308"/>
      <c r="F27" s="309"/>
      <c r="G27" s="37"/>
      <c r="H27" s="93">
        <v>79</v>
      </c>
      <c r="I27" s="56" t="s">
        <v>4583</v>
      </c>
      <c r="J27" s="34">
        <f ca="1">IFERROR(MATCH($C27, INDEX(INDIRECT(I27),,1), 0), 0)</f>
        <v>0</v>
      </c>
      <c r="K27" s="34"/>
      <c r="L27" s="81"/>
      <c r="M27" s="81"/>
      <c r="O27" s="149" t="e" cm="1" vm="2">
        <f t="array" aca="1" ref="O27" ca="1">INDEX(INDIRECT(I27), J27, 5)</f>
        <v>#VALUE!</v>
      </c>
      <c r="P27" s="192" t="str" cm="1">
        <f t="array" aca="1" ref="P27" ca="1">IF($J$21=2, INDEX(INDIRECT(I27),,1), "-")</f>
        <v>-</v>
      </c>
      <c r="Q27" s="165" t="s">
        <v>3</v>
      </c>
    </row>
    <row r="28" spans="1:21" ht="15" customHeight="1">
      <c r="A28" s="36"/>
      <c r="B28" s="148" t="str" cm="1">
        <f t="array" ref="B28">INDEX(Trad, H28, $H$2)</f>
        <v>∆T, Standard oder Eingabe (K)*</v>
      </c>
      <c r="C28" s="325"/>
      <c r="D28" s="326"/>
      <c r="E28" s="318"/>
      <c r="F28" s="319"/>
      <c r="G28" s="37"/>
      <c r="H28" s="93">
        <v>109</v>
      </c>
      <c r="I28" s="245" t="str">
        <f>I27</f>
        <v>KM_Rückkühler</v>
      </c>
      <c r="J28" s="246">
        <f ca="1">J27</f>
        <v>0</v>
      </c>
      <c r="K28" s="34"/>
      <c r="L28" s="81"/>
      <c r="M28" s="81"/>
      <c r="O28" s="149">
        <f>IF(ISBLANK(E28), C28, E28)</f>
        <v>0</v>
      </c>
      <c r="P28" s="192"/>
    </row>
    <row r="29" spans="1:21" ht="15" customHeight="1">
      <c r="A29" s="36"/>
      <c r="B29" s="148" t="str" cm="1">
        <f t="array" ref="B29">INDEX(Trad, H29, $H$2)</f>
        <v>Regelung der Ventilatoren, Standard oder Eingabe</v>
      </c>
      <c r="C29" s="310" t="str" cm="1">
        <f t="array" aca="1" ref="C29" ca="1">IF(K29&gt;0, INDEX(INDIRECT(I29), K29,1), "")</f>
        <v/>
      </c>
      <c r="D29" s="311"/>
      <c r="E29" s="309"/>
      <c r="F29" s="312"/>
      <c r="G29" s="37"/>
      <c r="H29" s="93">
        <v>84</v>
      </c>
      <c r="I29" s="56" t="s">
        <v>4601</v>
      </c>
      <c r="J29" s="34" t="e">
        <f ca="1">MATCH(IF(ISBLANK(E29), C29, E29), INDEX(INDIRECT(I29),,1), 0)</f>
        <v>#N/A</v>
      </c>
      <c r="K29" s="34">
        <f>IF($O$9&gt;0, IF($O$9="&gt; 2005", 2, 1), 0)</f>
        <v>0</v>
      </c>
      <c r="L29" s="41"/>
      <c r="M29" s="41"/>
      <c r="O29" s="149" t="e" cm="1">
        <f t="array" aca="1" ref="O29" ca="1">IF(J29&gt;0, INDEX(INDIRECT(I29), J29, 5), "-")</f>
        <v>#N/A</v>
      </c>
      <c r="P29" s="192"/>
    </row>
    <row r="30" spans="1:21" ht="15" customHeight="1">
      <c r="A30" s="36"/>
      <c r="B30" s="320" t="str" cm="1">
        <f t="array" aca="1" ref="B30" ca="1">IF($J30&gt;0, INDEX(INDIRECT($I30), $J30, 8), "")</f>
        <v/>
      </c>
      <c r="C30" s="320"/>
      <c r="D30" s="320"/>
      <c r="E30" s="320"/>
      <c r="F30" s="320"/>
      <c r="G30" s="37"/>
      <c r="I30" s="245" t="str">
        <f>I27</f>
        <v>KM_Rückkühler</v>
      </c>
      <c r="J30" s="246">
        <f ca="1">J27</f>
        <v>0</v>
      </c>
      <c r="K30" s="34"/>
      <c r="L30" s="41"/>
      <c r="M30" s="41"/>
      <c r="P30" s="192"/>
    </row>
    <row r="31" spans="1:21" ht="20.100000000000001" customHeight="1">
      <c r="A31" s="36"/>
      <c r="B31" s="100" t="str" cm="1">
        <f t="array" ref="B31">INDEX(Trad, H31, $H$2)</f>
        <v>Beschreibung und Bemerkungen</v>
      </c>
      <c r="C31" s="99"/>
      <c r="D31" s="36"/>
      <c r="E31" s="36"/>
      <c r="F31" s="36"/>
      <c r="G31" s="37"/>
      <c r="H31" s="93">
        <v>106</v>
      </c>
      <c r="I31" s="93"/>
      <c r="J31" s="93"/>
      <c r="K31" s="93"/>
      <c r="L31" s="93"/>
      <c r="M31" s="93"/>
    </row>
    <row r="32" spans="1:21" ht="50.1" customHeight="1">
      <c r="A32" s="36"/>
      <c r="B32" s="329"/>
      <c r="C32" s="329"/>
      <c r="D32" s="329"/>
      <c r="E32" s="329"/>
      <c r="F32" s="329"/>
      <c r="G32" s="37"/>
      <c r="I32" s="101"/>
      <c r="K32" s="43"/>
      <c r="N32" s="45"/>
      <c r="O32" s="45"/>
      <c r="P32" s="45"/>
      <c r="Q32" s="45"/>
      <c r="R32" s="45"/>
      <c r="S32" s="45"/>
      <c r="T32" s="45"/>
      <c r="U32" s="45"/>
    </row>
    <row r="33" spans="1:21" s="5" customFormat="1" ht="15" customHeight="1">
      <c r="A33" s="33"/>
      <c r="B33" s="33"/>
      <c r="C33" s="33"/>
      <c r="D33" s="33"/>
      <c r="E33" s="33"/>
      <c r="F33" s="33"/>
      <c r="G33" s="3"/>
      <c r="H33" s="94"/>
      <c r="I33" s="40"/>
      <c r="J33" s="42"/>
      <c r="K33" s="42"/>
      <c r="L33" s="42"/>
      <c r="M33" s="42"/>
      <c r="N33" s="46"/>
      <c r="O33" s="46"/>
      <c r="P33" s="46"/>
      <c r="Q33" s="46"/>
      <c r="R33" s="46"/>
      <c r="S33" s="46"/>
      <c r="T33" s="46"/>
      <c r="U33" s="46"/>
    </row>
    <row r="34" spans="1:21" s="5" customFormat="1" ht="21.15" customHeight="1">
      <c r="A34" s="33"/>
      <c r="B34" s="9" t="str" cm="1">
        <f t="array" ref="B34">INDEX(Trad, H34, $H$2)</f>
        <v>Verbraucher</v>
      </c>
      <c r="C34" s="3"/>
      <c r="D34" s="3"/>
      <c r="E34" s="3"/>
      <c r="F34" s="3"/>
      <c r="G34" s="3"/>
      <c r="H34" s="91">
        <v>85</v>
      </c>
      <c r="I34" s="40"/>
      <c r="J34" s="34"/>
      <c r="K34" s="34"/>
      <c r="L34" s="34"/>
      <c r="M34" s="34"/>
      <c r="N34" s="46"/>
      <c r="O34" s="46"/>
      <c r="P34" s="46"/>
      <c r="Q34" s="46"/>
      <c r="R34" s="46"/>
      <c r="S34" s="46"/>
      <c r="T34" s="46"/>
      <c r="U34" s="46"/>
    </row>
    <row r="35" spans="1:21" ht="45" customHeight="1">
      <c r="A35" s="33"/>
      <c r="B35" s="223"/>
      <c r="C35" s="21" t="str" cm="1">
        <f t="array" ref="C35">INDEX(Trad, I35, $H$2)</f>
        <v xml:space="preserve">Anwendungs-temperatur </v>
      </c>
      <c r="D35" s="21" t="str" cm="1">
        <f t="array" ref="D35">INDEX(Trad, J35, $H$2)</f>
        <v>Betriebs-stunden</v>
      </c>
      <c r="E35" s="87" t="str" cm="1">
        <f t="array" ref="E35">INDEX(Trad, K35, $H$2)</f>
        <v>Auslegung-Kühlleistung</v>
      </c>
      <c r="F35" s="194" t="str" cm="1">
        <f t="array" ref="F35">INDEX(Trad, L35, $H$2)</f>
        <v>Grund-kühlleistung</v>
      </c>
      <c r="G35" s="3"/>
      <c r="H35" s="91"/>
      <c r="I35" s="91">
        <v>86</v>
      </c>
      <c r="J35" s="91">
        <v>87</v>
      </c>
      <c r="K35" s="91">
        <v>89</v>
      </c>
      <c r="L35" s="91">
        <v>88</v>
      </c>
      <c r="M35" s="91"/>
      <c r="P35" s="160" t="s">
        <v>4928</v>
      </c>
    </row>
    <row r="36" spans="1:21" s="10" customFormat="1" ht="15" customHeight="1">
      <c r="A36" s="33"/>
      <c r="B36" s="11"/>
      <c r="C36" s="12" t="s">
        <v>4584</v>
      </c>
      <c r="D36" s="12" t="s">
        <v>4589</v>
      </c>
      <c r="E36" s="12" t="s">
        <v>2</v>
      </c>
      <c r="F36" s="13" t="s">
        <v>4848</v>
      </c>
      <c r="G36" s="3"/>
      <c r="H36" s="234"/>
      <c r="I36" s="4"/>
      <c r="J36" s="38"/>
      <c r="K36" s="38"/>
      <c r="L36" s="38"/>
      <c r="M36" s="38"/>
      <c r="N36" s="150" t="s">
        <v>4850</v>
      </c>
      <c r="O36" s="154">
        <f>C39</f>
        <v>0</v>
      </c>
      <c r="P36" s="192" t="str" cm="1">
        <f t="array" aca="1" ref="P36:P39" ca="1">_xlfn._xlws.FILTER(INDEX(INDIRECT(I37),,1), INDEX(INDIRECT(I37),,5)=Q15)</f>
        <v>Raumklima</v>
      </c>
      <c r="Q36" s="47"/>
      <c r="R36" s="47"/>
      <c r="S36" s="47"/>
      <c r="T36" s="47"/>
      <c r="U36" s="47"/>
    </row>
    <row r="37" spans="1:21" ht="15" customHeight="1">
      <c r="A37" s="36"/>
      <c r="B37" s="261"/>
      <c r="C37" s="262"/>
      <c r="D37" s="253" t="str">
        <f>IF(ISBLANK(B37), "", 24)</f>
        <v/>
      </c>
      <c r="E37" s="263"/>
      <c r="F37" s="241" t="str">
        <f ca="1">IFERROR(VLOOKUP(B37, INDIRECT($I$37), 6, FALSE), "")</f>
        <v/>
      </c>
      <c r="G37" s="3"/>
      <c r="I37" s="56" t="s">
        <v>4540</v>
      </c>
      <c r="N37" s="150" t="s">
        <v>4789</v>
      </c>
      <c r="O37" s="154">
        <f>D39</f>
        <v>0</v>
      </c>
      <c r="P37" s="192" t="str">
        <f ca="1"/>
        <v>Gewerbe Plus-Kälte</v>
      </c>
    </row>
    <row r="38" spans="1:21" ht="15" customHeight="1">
      <c r="A38" s="36"/>
      <c r="B38" s="257" t="s">
        <v>4569</v>
      </c>
      <c r="C38" s="258"/>
      <c r="D38" s="258"/>
      <c r="E38" s="259"/>
      <c r="F38" s="260"/>
      <c r="G38" s="3"/>
      <c r="H38" s="93">
        <v>90</v>
      </c>
      <c r="N38" s="150" t="s">
        <v>4821</v>
      </c>
      <c r="O38" s="151">
        <f>E39</f>
        <v>0</v>
      </c>
      <c r="P38" s="192" t="str">
        <f ca="1"/>
        <v>Gewerbe Plus-Minus</v>
      </c>
    </row>
    <row r="39" spans="1:21" ht="14.4">
      <c r="A39" s="36"/>
      <c r="B39" s="177" t="str" cm="1">
        <f t="array" ref="B39">INDEX(Trad, H39, $H$2)</f>
        <v>Gesamt</v>
      </c>
      <c r="C39" s="176">
        <f>IF(ISBLANK($B$37), C38, C37)</f>
        <v>0</v>
      </c>
      <c r="D39" s="250">
        <f t="shared" ref="D39:F39" si="0">IF(ISBLANK($B$37), D38, D37)</f>
        <v>0</v>
      </c>
      <c r="E39" s="176">
        <f t="shared" si="0"/>
        <v>0</v>
      </c>
      <c r="F39" s="249">
        <f t="shared" si="0"/>
        <v>0</v>
      </c>
      <c r="G39" s="37"/>
      <c r="H39" s="93">
        <v>108</v>
      </c>
      <c r="N39" s="150" t="s">
        <v>4823</v>
      </c>
      <c r="O39" s="151">
        <f>F39*E39</f>
        <v>0</v>
      </c>
      <c r="P39" s="192" t="str">
        <f ca="1"/>
        <v>Prozesskälte / IT-Server</v>
      </c>
    </row>
    <row r="40" spans="1:21" ht="14.4">
      <c r="A40" s="36"/>
      <c r="B40" s="2"/>
      <c r="C40" s="175"/>
      <c r="D40" s="175"/>
      <c r="E40" s="175"/>
      <c r="F40" s="175"/>
      <c r="G40" s="37"/>
      <c r="N40" s="251" t="s">
        <v>4624</v>
      </c>
      <c r="O40" s="154">
        <f ca="1">IFERROR(MATCH($B$37,_xlfn.ANCHORARRAY( P36), 0), 9)</f>
        <v>9</v>
      </c>
    </row>
    <row r="41" spans="1:21" s="5" customFormat="1" ht="24.9" customHeight="1">
      <c r="A41" s="33"/>
      <c r="B41" s="9" t="str" cm="1">
        <f t="array" ref="B41">INDEX(Trad, H41, $H$2)</f>
        <v>Energiebilanz</v>
      </c>
      <c r="C41" s="3"/>
      <c r="D41" s="3"/>
      <c r="E41" s="3"/>
      <c r="F41" s="3"/>
      <c r="G41" s="3"/>
      <c r="H41" s="91">
        <v>95</v>
      </c>
      <c r="I41" s="38" t="s">
        <v>4976</v>
      </c>
      <c r="J41" s="34"/>
      <c r="K41" s="34"/>
      <c r="L41" s="34"/>
      <c r="M41" s="34"/>
      <c r="N41" s="47"/>
      <c r="O41" s="47"/>
      <c r="P41" s="47"/>
      <c r="Q41" s="46"/>
      <c r="R41" s="46"/>
      <c r="S41" s="46"/>
      <c r="T41" s="46"/>
      <c r="U41" s="46"/>
    </row>
    <row r="42" spans="1:21" ht="15" customHeight="1">
      <c r="A42" s="36"/>
      <c r="B42" s="189" t="str" cm="1">
        <f t="array" ref="B42">INDEX(Trad, H42, $H$2)</f>
        <v>Betribesstunden (h/a)</v>
      </c>
      <c r="C42" s="330" t="e" cm="1">
        <f t="array" aca="1" ref="C42" ca="1">INDIRECT("'"&amp;$G$1&amp;"'!"&amp;$I$41&amp;I42)</f>
        <v>#N/A</v>
      </c>
      <c r="D42" s="331"/>
      <c r="E42" s="331"/>
      <c r="F42" s="331"/>
      <c r="G42" s="37"/>
      <c r="H42" s="93">
        <v>100</v>
      </c>
      <c r="I42" s="38">
        <f>I45+1</f>
        <v>146</v>
      </c>
    </row>
    <row r="43" spans="1:21" ht="15" customHeight="1">
      <c r="A43" s="36"/>
      <c r="B43" s="148" t="str" cm="1">
        <f t="array" ref="B43">INDEX(Trad, H43, $H$2)</f>
        <v>Kälteproduktion (MWh/a)</v>
      </c>
      <c r="C43" s="330" t="e" cm="1">
        <f t="array" aca="1" ref="C43" ca="1">INDIRECT("'"&amp;$G$1&amp;"'!"&amp;$I$41&amp;I43)</f>
        <v>#N/A</v>
      </c>
      <c r="D43" s="331"/>
      <c r="E43" s="331"/>
      <c r="F43" s="331"/>
      <c r="G43" s="37"/>
      <c r="H43" s="93">
        <v>102</v>
      </c>
      <c r="I43" s="247">
        <v>143</v>
      </c>
    </row>
    <row r="44" spans="1:21" ht="15" customHeight="1">
      <c r="A44" s="36"/>
      <c r="B44" s="148" t="str" cm="1">
        <f t="array" ref="B44">INDEX(Trad, H44, $H$2)</f>
        <v>Elektrizitätsbedarf (MWh/a)</v>
      </c>
      <c r="C44" s="330" cm="1">
        <f t="array" aca="1" ref="C44" ca="1">INDIRECT("'"&amp;$G$1&amp;"'!"&amp;$I$41&amp;I44)</f>
        <v>0</v>
      </c>
      <c r="D44" s="331"/>
      <c r="E44" s="331"/>
      <c r="F44" s="331"/>
      <c r="G44" s="37"/>
      <c r="H44" s="93">
        <v>103</v>
      </c>
      <c r="I44" s="38">
        <f>I43+1</f>
        <v>144</v>
      </c>
    </row>
    <row r="45" spans="1:21" ht="15" customHeight="1">
      <c r="A45" s="36"/>
      <c r="B45" s="148" t="s">
        <v>4542</v>
      </c>
      <c r="C45" s="327" cm="1">
        <f t="array" aca="1" ref="C45" ca="1">INDIRECT("'"&amp;$G$1&amp;"'!"&amp;$I$41&amp;I45)</f>
        <v>0</v>
      </c>
      <c r="D45" s="328"/>
      <c r="E45" s="328"/>
      <c r="F45" s="328"/>
      <c r="G45" s="37"/>
      <c r="H45" s="93">
        <v>104</v>
      </c>
      <c r="I45" s="38">
        <f>I44+1</f>
        <v>145</v>
      </c>
    </row>
    <row r="46" spans="1:21" ht="24.9" customHeight="1">
      <c r="A46" s="36"/>
      <c r="B46" s="3"/>
      <c r="C46" s="37"/>
      <c r="D46" s="37"/>
      <c r="E46" s="37"/>
      <c r="F46" s="37"/>
      <c r="G46" s="37"/>
      <c r="O46" s="47">
        <v>127</v>
      </c>
      <c r="P46" s="47">
        <v>138</v>
      </c>
    </row>
    <row r="47" spans="1:21" s="5" customFormat="1" ht="24.9" customHeight="1">
      <c r="A47" s="33"/>
      <c r="B47" s="88" t="str" cm="1">
        <f t="array" ref="B47">INDEX(Trad, H47, $H$2)</f>
        <v>Belastungsrate</v>
      </c>
      <c r="C47" s="89"/>
      <c r="D47" s="89"/>
      <c r="E47" s="89"/>
      <c r="F47" s="89"/>
      <c r="G47" s="3"/>
      <c r="H47" s="91">
        <v>110</v>
      </c>
      <c r="I47" s="40"/>
      <c r="J47" s="34"/>
      <c r="K47" s="34"/>
      <c r="L47" s="34"/>
      <c r="M47" s="34"/>
      <c r="N47" s="46" t="s">
        <v>4957</v>
      </c>
      <c r="O47" s="46" t="str">
        <f>"I"&amp;O46&amp;":BV"&amp;O46</f>
        <v>I127:BV127</v>
      </c>
      <c r="P47" s="46" t="str">
        <f>"I"&amp;P46&amp;":BV"&amp;P46</f>
        <v>I138:BV138</v>
      </c>
      <c r="Q47" s="46" t="s">
        <v>4958</v>
      </c>
      <c r="R47" s="46"/>
      <c r="S47" s="46"/>
      <c r="T47" s="46"/>
      <c r="U47" s="46"/>
    </row>
    <row r="48" spans="1:21" s="230" customFormat="1" ht="15" customHeight="1">
      <c r="A48" s="228"/>
      <c r="B48" s="16"/>
      <c r="C48" s="229"/>
      <c r="D48" s="229"/>
      <c r="E48" s="229"/>
      <c r="F48" s="229"/>
      <c r="G48" s="229"/>
      <c r="H48" s="93"/>
      <c r="I48" s="38"/>
      <c r="J48" s="38"/>
      <c r="K48" s="38"/>
      <c r="L48" s="38"/>
      <c r="M48" s="38"/>
      <c r="N48" s="160" t="s">
        <v>4854</v>
      </c>
      <c r="O48" s="160" t="s">
        <v>4869</v>
      </c>
      <c r="P48" s="160" t="s">
        <v>4870</v>
      </c>
      <c r="Q48" s="160" t="s">
        <v>4871</v>
      </c>
      <c r="R48" s="47"/>
      <c r="S48" s="47"/>
      <c r="T48" s="47"/>
      <c r="U48" s="47"/>
    </row>
    <row r="49" spans="1:21" s="230" customFormat="1" ht="15" customHeight="1">
      <c r="A49" s="228"/>
      <c r="B49" s="16"/>
      <c r="C49" s="229"/>
      <c r="D49" s="229"/>
      <c r="E49" s="229"/>
      <c r="F49" s="229"/>
      <c r="G49" s="229"/>
      <c r="H49" s="93"/>
      <c r="I49" s="38"/>
      <c r="J49" s="38"/>
      <c r="K49" s="38"/>
      <c r="L49" s="38"/>
      <c r="M49" s="38"/>
      <c r="N49" s="161" cm="1">
        <f t="array" aca="1" ref="N49:N114" ca="1">TRANSPOSE(INDIRECT("'"&amp;$G$1&amp;"'!"&amp;N47))</f>
        <v>-25</v>
      </c>
      <c r="O49" s="161" t="e" cm="1">
        <f t="array" aca="1" ref="O49:O114" ca="1">TRANSPOSE(INDIRECT("'"&amp;$G$1&amp;"'!"&amp;O47))/1000</f>
        <v>#N/A</v>
      </c>
      <c r="P49" s="161" t="e" cm="1">
        <f t="array" aca="1" ref="P49:P114" ca="1">TRANSPOSE(INDIRECT("'"&amp;$G$1&amp;"'!"&amp;P47))/1000</f>
        <v>#N/A</v>
      </c>
      <c r="Q49" s="161" t="e" cm="1">
        <f t="array" aca="1" ref="Q49:Q114" ca="1">TRANSPOSE(INDIRECT("'"&amp;$G$1&amp;"'!"&amp;Q47))</f>
        <v>#N/A</v>
      </c>
      <c r="R49" s="47"/>
      <c r="S49" s="47"/>
      <c r="T49" s="47"/>
      <c r="U49" s="47"/>
    </row>
    <row r="50" spans="1:21" s="230" customFormat="1" ht="15" customHeight="1">
      <c r="A50" s="228"/>
      <c r="B50" s="16"/>
      <c r="C50" s="229"/>
      <c r="D50" s="229"/>
      <c r="E50" s="229"/>
      <c r="F50" s="229"/>
      <c r="G50" s="229"/>
      <c r="H50" s="93"/>
      <c r="I50" s="38"/>
      <c r="J50" s="38"/>
      <c r="K50" s="38"/>
      <c r="L50" s="38"/>
      <c r="M50" s="38"/>
      <c r="N50" s="161">
        <f ca="1"/>
        <v>-24</v>
      </c>
      <c r="O50" s="161" t="e">
        <f ca="1"/>
        <v>#N/A</v>
      </c>
      <c r="P50" s="47" t="e">
        <f ca="1"/>
        <v>#N/A</v>
      </c>
      <c r="Q50" s="47" t="e">
        <f ca="1"/>
        <v>#N/A</v>
      </c>
      <c r="R50" s="47"/>
      <c r="S50" s="47"/>
      <c r="T50" s="47"/>
      <c r="U50" s="47"/>
    </row>
    <row r="51" spans="1:21" s="230" customFormat="1" ht="15" customHeight="1">
      <c r="A51" s="228"/>
      <c r="B51" s="16"/>
      <c r="C51" s="229"/>
      <c r="D51" s="229"/>
      <c r="E51" s="229"/>
      <c r="F51" s="229"/>
      <c r="G51" s="229"/>
      <c r="H51" s="93"/>
      <c r="I51" s="38"/>
      <c r="J51" s="38"/>
      <c r="K51" s="38"/>
      <c r="L51" s="38"/>
      <c r="M51" s="38"/>
      <c r="N51" s="161">
        <f ca="1"/>
        <v>-23</v>
      </c>
      <c r="O51" s="161" t="e">
        <f ca="1"/>
        <v>#N/A</v>
      </c>
      <c r="P51" s="47" t="e">
        <f ca="1"/>
        <v>#N/A</v>
      </c>
      <c r="Q51" s="47" t="e">
        <f ca="1"/>
        <v>#N/A</v>
      </c>
      <c r="R51" s="47"/>
      <c r="S51" s="47"/>
      <c r="T51" s="47"/>
      <c r="U51" s="47"/>
    </row>
    <row r="52" spans="1:21" s="230" customFormat="1" ht="15" customHeight="1">
      <c r="A52" s="228"/>
      <c r="B52" s="16"/>
      <c r="C52" s="229"/>
      <c r="D52" s="229"/>
      <c r="E52" s="229"/>
      <c r="F52" s="229"/>
      <c r="G52" s="229"/>
      <c r="H52" s="93"/>
      <c r="I52" s="38"/>
      <c r="J52" s="38"/>
      <c r="K52" s="38"/>
      <c r="L52" s="38"/>
      <c r="M52" s="38"/>
      <c r="N52" s="161">
        <f ca="1"/>
        <v>-22</v>
      </c>
      <c r="O52" s="161" t="e">
        <f ca="1"/>
        <v>#N/A</v>
      </c>
      <c r="P52" s="47" t="e">
        <f ca="1"/>
        <v>#N/A</v>
      </c>
      <c r="Q52" s="47" t="e">
        <f ca="1"/>
        <v>#N/A</v>
      </c>
      <c r="R52" s="47"/>
      <c r="S52" s="47"/>
      <c r="T52" s="47"/>
      <c r="U52" s="47"/>
    </row>
    <row r="53" spans="1:21" s="230" customFormat="1" ht="15" customHeight="1">
      <c r="A53" s="228"/>
      <c r="B53" s="16"/>
      <c r="C53" s="229"/>
      <c r="D53" s="229"/>
      <c r="E53" s="229"/>
      <c r="F53" s="229"/>
      <c r="G53" s="229"/>
      <c r="H53" s="93"/>
      <c r="I53" s="38"/>
      <c r="J53" s="38"/>
      <c r="K53" s="38"/>
      <c r="L53" s="38"/>
      <c r="M53" s="38"/>
      <c r="N53" s="161">
        <f ca="1"/>
        <v>-21</v>
      </c>
      <c r="O53" s="161" t="e">
        <f ca="1"/>
        <v>#N/A</v>
      </c>
      <c r="P53" s="47" t="e">
        <f ca="1"/>
        <v>#N/A</v>
      </c>
      <c r="Q53" s="47" t="e">
        <f ca="1"/>
        <v>#N/A</v>
      </c>
      <c r="R53" s="47"/>
      <c r="S53" s="47"/>
      <c r="T53" s="47"/>
      <c r="U53" s="47"/>
    </row>
    <row r="54" spans="1:21" s="230" customFormat="1" ht="15" customHeight="1">
      <c r="A54" s="228"/>
      <c r="B54" s="231"/>
      <c r="C54" s="232"/>
      <c r="D54" s="232"/>
      <c r="E54" s="232"/>
      <c r="F54" s="232"/>
      <c r="G54" s="232"/>
      <c r="H54" s="93"/>
      <c r="I54" s="38"/>
      <c r="J54" s="38"/>
      <c r="K54" s="38"/>
      <c r="L54" s="38"/>
      <c r="M54" s="38"/>
      <c r="N54" s="161">
        <f ca="1"/>
        <v>-20</v>
      </c>
      <c r="O54" s="161" t="e">
        <f ca="1"/>
        <v>#N/A</v>
      </c>
      <c r="P54" s="47" t="e">
        <f ca="1"/>
        <v>#N/A</v>
      </c>
      <c r="Q54" s="47" t="e">
        <f ca="1"/>
        <v>#N/A</v>
      </c>
      <c r="R54" s="47"/>
      <c r="S54" s="47"/>
      <c r="T54" s="47"/>
      <c r="U54" s="47"/>
    </row>
    <row r="55" spans="1:21" s="230" customFormat="1" ht="15" customHeight="1">
      <c r="A55" s="228"/>
      <c r="B55" s="231"/>
      <c r="C55" s="232"/>
      <c r="D55" s="232"/>
      <c r="E55" s="232"/>
      <c r="F55" s="232"/>
      <c r="G55" s="232"/>
      <c r="H55" s="93"/>
      <c r="I55" s="38"/>
      <c r="J55" s="38"/>
      <c r="K55" s="38"/>
      <c r="L55" s="38"/>
      <c r="M55" s="38"/>
      <c r="N55" s="161">
        <f ca="1"/>
        <v>-19</v>
      </c>
      <c r="O55" s="161" t="e">
        <f ca="1"/>
        <v>#N/A</v>
      </c>
      <c r="P55" s="47" t="e">
        <f ca="1"/>
        <v>#N/A</v>
      </c>
      <c r="Q55" s="47" t="e">
        <f ca="1"/>
        <v>#N/A</v>
      </c>
      <c r="R55" s="47"/>
      <c r="S55" s="47"/>
      <c r="T55" s="47"/>
      <c r="U55" s="47"/>
    </row>
    <row r="56" spans="1:21" s="230" customFormat="1" ht="15" customHeight="1">
      <c r="A56" s="233"/>
      <c r="B56" s="231"/>
      <c r="C56" s="232"/>
      <c r="D56" s="232"/>
      <c r="E56" s="232"/>
      <c r="F56" s="232"/>
      <c r="G56" s="232"/>
      <c r="H56" s="93"/>
      <c r="I56" s="38"/>
      <c r="J56" s="38"/>
      <c r="K56" s="38"/>
      <c r="L56" s="38"/>
      <c r="M56" s="38"/>
      <c r="N56" s="161">
        <f ca="1"/>
        <v>-18</v>
      </c>
      <c r="O56" s="161" t="e">
        <f ca="1"/>
        <v>#N/A</v>
      </c>
      <c r="P56" s="47" t="e">
        <f ca="1"/>
        <v>#N/A</v>
      </c>
      <c r="Q56" s="47" t="e">
        <f ca="1"/>
        <v>#N/A</v>
      </c>
      <c r="R56" s="47"/>
      <c r="S56" s="47"/>
      <c r="T56" s="47"/>
      <c r="U56" s="47"/>
    </row>
    <row r="57" spans="1:21" s="230" customFormat="1" ht="15" customHeight="1">
      <c r="A57" s="228"/>
      <c r="B57" s="16"/>
      <c r="C57" s="229"/>
      <c r="D57" s="229"/>
      <c r="E57" s="229"/>
      <c r="F57" s="229"/>
      <c r="G57" s="229"/>
      <c r="H57" s="93"/>
      <c r="I57" s="38"/>
      <c r="J57" s="38"/>
      <c r="K57" s="38"/>
      <c r="L57" s="38"/>
      <c r="M57" s="38"/>
      <c r="N57" s="161">
        <f ca="1"/>
        <v>-17</v>
      </c>
      <c r="O57" s="161" t="e">
        <f ca="1"/>
        <v>#N/A</v>
      </c>
      <c r="P57" s="47" t="e">
        <f ca="1"/>
        <v>#N/A</v>
      </c>
      <c r="Q57" s="47" t="e">
        <f ca="1"/>
        <v>#N/A</v>
      </c>
      <c r="R57" s="47"/>
      <c r="S57" s="47"/>
      <c r="T57" s="47"/>
      <c r="U57" s="47"/>
    </row>
    <row r="58" spans="1:21" s="230" customFormat="1" ht="15" customHeight="1">
      <c r="A58" s="228"/>
      <c r="B58" s="16"/>
      <c r="C58" s="229"/>
      <c r="D58" s="229"/>
      <c r="E58" s="229"/>
      <c r="F58" s="229"/>
      <c r="G58" s="229"/>
      <c r="H58" s="93"/>
      <c r="I58" s="38"/>
      <c r="J58" s="38"/>
      <c r="K58" s="38"/>
      <c r="L58" s="38"/>
      <c r="M58" s="38"/>
      <c r="N58" s="161">
        <f ca="1"/>
        <v>-16</v>
      </c>
      <c r="O58" s="161" t="e">
        <f ca="1"/>
        <v>#N/A</v>
      </c>
      <c r="P58" s="47" t="e">
        <f ca="1"/>
        <v>#N/A</v>
      </c>
      <c r="Q58" s="47" t="e">
        <f ca="1"/>
        <v>#N/A</v>
      </c>
      <c r="R58" s="47"/>
      <c r="S58" s="47"/>
      <c r="T58" s="47"/>
      <c r="U58" s="47"/>
    </row>
    <row r="59" spans="1:21" s="230" customFormat="1" ht="15" customHeight="1">
      <c r="A59" s="228"/>
      <c r="B59" s="16"/>
      <c r="C59" s="229"/>
      <c r="D59" s="229"/>
      <c r="E59" s="229"/>
      <c r="F59" s="229"/>
      <c r="G59" s="229"/>
      <c r="H59" s="93"/>
      <c r="I59" s="38"/>
      <c r="J59" s="38"/>
      <c r="K59" s="38"/>
      <c r="L59" s="38"/>
      <c r="M59" s="38"/>
      <c r="N59" s="161">
        <f ca="1"/>
        <v>-15</v>
      </c>
      <c r="O59" s="161" t="e">
        <f ca="1"/>
        <v>#N/A</v>
      </c>
      <c r="P59" s="47" t="e">
        <f ca="1"/>
        <v>#N/A</v>
      </c>
      <c r="Q59" s="47" t="e">
        <f ca="1"/>
        <v>#N/A</v>
      </c>
      <c r="R59" s="47"/>
      <c r="S59" s="47"/>
      <c r="T59" s="47"/>
      <c r="U59" s="47"/>
    </row>
    <row r="60" spans="1:21" s="230" customFormat="1" ht="15" customHeight="1">
      <c r="A60" s="228"/>
      <c r="B60" s="16"/>
      <c r="C60" s="229"/>
      <c r="D60" s="229"/>
      <c r="E60" s="229"/>
      <c r="F60" s="229"/>
      <c r="G60" s="229"/>
      <c r="H60" s="93"/>
      <c r="I60" s="38"/>
      <c r="J60" s="38"/>
      <c r="K60" s="38"/>
      <c r="L60" s="38"/>
      <c r="M60" s="38"/>
      <c r="N60" s="161">
        <f ca="1"/>
        <v>-14</v>
      </c>
      <c r="O60" s="161" t="e">
        <f ca="1"/>
        <v>#N/A</v>
      </c>
      <c r="P60" s="47" t="e">
        <f ca="1"/>
        <v>#N/A</v>
      </c>
      <c r="Q60" s="47" t="e">
        <f ca="1"/>
        <v>#N/A</v>
      </c>
      <c r="R60" s="47"/>
      <c r="S60" s="47"/>
      <c r="T60" s="47"/>
      <c r="U60" s="47"/>
    </row>
    <row r="61" spans="1:21" s="230" customFormat="1" ht="15" customHeight="1">
      <c r="A61" s="228"/>
      <c r="B61" s="16"/>
      <c r="C61" s="229"/>
      <c r="D61" s="229"/>
      <c r="E61" s="229"/>
      <c r="F61" s="229"/>
      <c r="G61" s="229"/>
      <c r="H61" s="93"/>
      <c r="I61" s="38"/>
      <c r="J61" s="38"/>
      <c r="K61" s="38"/>
      <c r="L61" s="38"/>
      <c r="M61" s="38"/>
      <c r="N61" s="161">
        <f ca="1"/>
        <v>-13</v>
      </c>
      <c r="O61" s="161" t="e">
        <f ca="1"/>
        <v>#N/A</v>
      </c>
      <c r="P61" s="47" t="e">
        <f ca="1"/>
        <v>#N/A</v>
      </c>
      <c r="Q61" s="47" t="e">
        <f ca="1"/>
        <v>#N/A</v>
      </c>
      <c r="R61" s="47"/>
      <c r="S61" s="47"/>
      <c r="T61" s="47"/>
      <c r="U61" s="47"/>
    </row>
    <row r="62" spans="1:21" s="230" customFormat="1" ht="15" customHeight="1">
      <c r="A62" s="228"/>
      <c r="B62" s="16"/>
      <c r="C62" s="229"/>
      <c r="D62" s="229"/>
      <c r="E62" s="229"/>
      <c r="F62" s="229"/>
      <c r="G62" s="229"/>
      <c r="H62" s="93"/>
      <c r="I62" s="38"/>
      <c r="J62" s="38"/>
      <c r="K62" s="38"/>
      <c r="L62" s="38"/>
      <c r="M62" s="38"/>
      <c r="N62" s="161">
        <f ca="1"/>
        <v>-12</v>
      </c>
      <c r="O62" s="161" t="e">
        <f ca="1"/>
        <v>#N/A</v>
      </c>
      <c r="P62" s="47" t="e">
        <f ca="1"/>
        <v>#N/A</v>
      </c>
      <c r="Q62" s="47" t="e">
        <f ca="1"/>
        <v>#N/A</v>
      </c>
      <c r="R62" s="47"/>
      <c r="S62" s="47"/>
      <c r="T62" s="47"/>
      <c r="U62" s="47"/>
    </row>
    <row r="63" spans="1:21" s="230" customFormat="1" ht="15" customHeight="1">
      <c r="A63" s="228"/>
      <c r="B63" s="16"/>
      <c r="C63" s="229"/>
      <c r="D63" s="229"/>
      <c r="E63" s="229"/>
      <c r="F63" s="229"/>
      <c r="G63" s="229"/>
      <c r="H63" s="93"/>
      <c r="I63" s="38"/>
      <c r="J63" s="38"/>
      <c r="K63" s="38"/>
      <c r="L63" s="38"/>
      <c r="M63" s="38"/>
      <c r="N63" s="161">
        <f ca="1"/>
        <v>-11</v>
      </c>
      <c r="O63" s="161" t="e">
        <f ca="1"/>
        <v>#N/A</v>
      </c>
      <c r="P63" s="47" t="e">
        <f ca="1"/>
        <v>#N/A</v>
      </c>
      <c r="Q63" s="47" t="e">
        <f ca="1"/>
        <v>#N/A</v>
      </c>
      <c r="R63" s="47"/>
      <c r="S63" s="47"/>
      <c r="T63" s="47"/>
      <c r="U63" s="47"/>
    </row>
    <row r="64" spans="1:21" s="230" customFormat="1" ht="15" customHeight="1">
      <c r="A64" s="228"/>
      <c r="B64" s="16"/>
      <c r="C64" s="229"/>
      <c r="D64" s="229"/>
      <c r="E64" s="229"/>
      <c r="F64" s="229"/>
      <c r="G64" s="229"/>
      <c r="H64" s="93"/>
      <c r="I64" s="38"/>
      <c r="J64" s="38"/>
      <c r="K64" s="38"/>
      <c r="L64" s="38"/>
      <c r="M64" s="38"/>
      <c r="N64" s="161">
        <f ca="1"/>
        <v>-10</v>
      </c>
      <c r="O64" s="161" t="e">
        <f ca="1"/>
        <v>#N/A</v>
      </c>
      <c r="P64" s="47" t="e">
        <f ca="1"/>
        <v>#N/A</v>
      </c>
      <c r="Q64" s="47" t="e">
        <f ca="1"/>
        <v>#N/A</v>
      </c>
      <c r="R64" s="47"/>
      <c r="S64" s="47"/>
      <c r="T64" s="47"/>
      <c r="U64" s="47"/>
    </row>
    <row r="65" spans="1:21" s="240" customFormat="1" ht="12.6" customHeight="1">
      <c r="A65" s="235"/>
      <c r="B65" s="242" t="s">
        <v>4825</v>
      </c>
      <c r="C65" s="321" t="s">
        <v>4635</v>
      </c>
      <c r="D65" s="322"/>
      <c r="E65" s="322"/>
      <c r="F65" s="322"/>
      <c r="G65" s="236"/>
      <c r="H65" s="237"/>
      <c r="I65" s="185"/>
      <c r="J65" s="185"/>
      <c r="K65" s="185"/>
      <c r="L65" s="185"/>
      <c r="M65" s="185"/>
      <c r="N65" s="238">
        <f ca="1"/>
        <v>-9</v>
      </c>
      <c r="O65" s="238" t="e">
        <f ca="1"/>
        <v>#N/A</v>
      </c>
      <c r="P65" s="239" t="e">
        <f ca="1"/>
        <v>#N/A</v>
      </c>
      <c r="Q65" s="239" t="e">
        <f ca="1"/>
        <v>#N/A</v>
      </c>
      <c r="R65" s="239"/>
      <c r="S65" s="239"/>
      <c r="T65" s="239"/>
      <c r="U65" s="239"/>
    </row>
    <row r="66" spans="1:21" s="240" customFormat="1" ht="12.6" customHeight="1">
      <c r="A66" s="235"/>
      <c r="B66" s="243" t="s">
        <v>5076</v>
      </c>
      <c r="C66" s="321" t="str" cm="1">
        <f t="array" ref="C66">INDEX(Trad, H66, $H$2)</f>
        <v>Kältemaschine</v>
      </c>
      <c r="D66" s="322"/>
      <c r="E66" s="322"/>
      <c r="F66" s="322"/>
      <c r="G66" s="236"/>
      <c r="H66" s="237">
        <v>112</v>
      </c>
      <c r="I66" s="185"/>
      <c r="J66" s="185"/>
      <c r="K66" s="185"/>
      <c r="L66" s="185"/>
      <c r="M66" s="185"/>
      <c r="N66" s="238">
        <f ca="1"/>
        <v>-8</v>
      </c>
      <c r="O66" s="238" t="e">
        <f ca="1"/>
        <v>#N/A</v>
      </c>
      <c r="P66" s="239" t="e">
        <f ca="1"/>
        <v>#N/A</v>
      </c>
      <c r="Q66" s="239" t="e">
        <f ca="1"/>
        <v>#N/A</v>
      </c>
      <c r="R66" s="239"/>
      <c r="S66" s="239"/>
      <c r="T66" s="239"/>
      <c r="U66" s="239"/>
    </row>
    <row r="67" spans="1:21" s="240" customFormat="1" ht="12.6" customHeight="1">
      <c r="A67" s="235"/>
      <c r="B67" s="243" t="s">
        <v>5077</v>
      </c>
      <c r="C67" s="323" t="str" cm="1">
        <f t="array" ref="C67">INDEX(Trad, H67, $H$2)</f>
        <v>Bin-Dauer</v>
      </c>
      <c r="D67" s="324"/>
      <c r="E67" s="324"/>
      <c r="F67" s="324"/>
      <c r="G67" s="236"/>
      <c r="H67" s="237">
        <v>111</v>
      </c>
      <c r="I67" s="185"/>
      <c r="J67" s="185"/>
      <c r="K67" s="185"/>
      <c r="L67" s="185"/>
      <c r="M67" s="185"/>
      <c r="N67" s="238">
        <f ca="1"/>
        <v>-7</v>
      </c>
      <c r="O67" s="238" t="e">
        <f ca="1"/>
        <v>#N/A</v>
      </c>
      <c r="P67" s="239" t="e">
        <f ca="1"/>
        <v>#N/A</v>
      </c>
      <c r="Q67" s="239" t="e">
        <f ca="1"/>
        <v>#N/A</v>
      </c>
      <c r="R67" s="239"/>
      <c r="S67" s="239"/>
      <c r="T67" s="239"/>
      <c r="U67" s="239"/>
    </row>
    <row r="68" spans="1:21" s="230" customFormat="1" ht="12.6" customHeight="1">
      <c r="A68" s="228"/>
      <c r="B68" s="243" t="s">
        <v>5080</v>
      </c>
      <c r="C68" s="321" t="str" cm="1">
        <f t="array" ref="C68">INDEX(Trad, H68, $H$2)</f>
        <v>Bin-Temperatur</v>
      </c>
      <c r="D68" s="322"/>
      <c r="E68" s="322"/>
      <c r="F68" s="322"/>
      <c r="G68" s="229"/>
      <c r="H68" s="93">
        <v>113</v>
      </c>
      <c r="I68" s="38"/>
      <c r="J68" s="38"/>
      <c r="K68" s="38"/>
      <c r="L68" s="38"/>
      <c r="M68" s="38"/>
      <c r="N68" s="161">
        <f ca="1"/>
        <v>-6</v>
      </c>
      <c r="O68" s="161" t="e">
        <f ca="1"/>
        <v>#N/A</v>
      </c>
      <c r="P68" s="47" t="e">
        <f ca="1"/>
        <v>#N/A</v>
      </c>
      <c r="Q68" s="47" t="e">
        <f ca="1"/>
        <v>#N/A</v>
      </c>
      <c r="R68" s="47"/>
      <c r="S68" s="47"/>
      <c r="T68" s="47"/>
      <c r="U68" s="47"/>
    </row>
    <row r="69" spans="1:21" s="230" customFormat="1" ht="12.6" customHeight="1">
      <c r="A69" s="228"/>
      <c r="B69" s="243" t="s">
        <v>5086</v>
      </c>
      <c r="C69" s="323" t="str" cm="1">
        <f t="array" ref="C69">INDEX(Trad, H69, $H$2)</f>
        <v>Kälteproduktion</v>
      </c>
      <c r="D69" s="324"/>
      <c r="E69" s="324"/>
      <c r="F69" s="324"/>
      <c r="G69" s="229"/>
      <c r="H69" s="93">
        <v>114</v>
      </c>
      <c r="I69" s="38"/>
      <c r="J69" s="38"/>
      <c r="K69" s="38"/>
      <c r="L69" s="38"/>
      <c r="M69" s="38"/>
      <c r="N69" s="161">
        <f ca="1"/>
        <v>-5</v>
      </c>
      <c r="O69" s="161" t="e">
        <f ca="1"/>
        <v>#N/A</v>
      </c>
      <c r="P69" s="47" t="e">
        <f ca="1"/>
        <v>#N/A</v>
      </c>
      <c r="Q69" s="47" t="e">
        <f ca="1"/>
        <v>#N/A</v>
      </c>
      <c r="R69" s="47"/>
      <c r="S69" s="47"/>
      <c r="T69" s="47"/>
      <c r="U69" s="47"/>
    </row>
    <row r="70" spans="1:21" s="230" customFormat="1" ht="15" customHeight="1">
      <c r="A70" s="228"/>
      <c r="B70" s="16"/>
      <c r="C70" s="229"/>
      <c r="D70" s="229"/>
      <c r="E70" s="229"/>
      <c r="F70" s="229"/>
      <c r="G70" s="229"/>
      <c r="H70" s="93"/>
      <c r="I70" s="38"/>
      <c r="J70" s="38"/>
      <c r="K70" s="38"/>
      <c r="L70" s="38"/>
      <c r="M70" s="38"/>
      <c r="N70" s="161">
        <f ca="1"/>
        <v>-4</v>
      </c>
      <c r="O70" s="161" t="e">
        <f ca="1"/>
        <v>#N/A</v>
      </c>
      <c r="P70" s="47" t="e">
        <f ca="1"/>
        <v>#N/A</v>
      </c>
      <c r="Q70" s="47" t="e">
        <f ca="1"/>
        <v>#N/A</v>
      </c>
      <c r="R70" s="47"/>
      <c r="S70" s="47"/>
      <c r="T70" s="47"/>
      <c r="U70" s="47"/>
    </row>
    <row r="71" spans="1:21" s="230" customFormat="1" ht="15" customHeight="1">
      <c r="A71" s="228"/>
      <c r="B71" s="16"/>
      <c r="C71" s="229"/>
      <c r="D71" s="229"/>
      <c r="E71" s="229"/>
      <c r="F71" s="229"/>
      <c r="G71" s="229"/>
      <c r="H71" s="93"/>
      <c r="I71" s="38"/>
      <c r="J71" s="38"/>
      <c r="K71" s="38"/>
      <c r="L71" s="38"/>
      <c r="M71" s="38"/>
      <c r="N71" s="161">
        <f ca="1"/>
        <v>-3</v>
      </c>
      <c r="O71" s="161" t="e">
        <f ca="1"/>
        <v>#N/A</v>
      </c>
      <c r="P71" s="47" t="e">
        <f ca="1"/>
        <v>#N/A</v>
      </c>
      <c r="Q71" s="47" t="e">
        <f ca="1"/>
        <v>#N/A</v>
      </c>
      <c r="R71" s="47"/>
      <c r="S71" s="47"/>
      <c r="T71" s="47"/>
      <c r="U71" s="47"/>
    </row>
    <row r="72" spans="1:21" s="230" customFormat="1" ht="15" customHeight="1">
      <c r="A72" s="228"/>
      <c r="B72" s="16"/>
      <c r="C72" s="229"/>
      <c r="D72" s="229"/>
      <c r="E72" s="229"/>
      <c r="F72" s="229"/>
      <c r="G72" s="229"/>
      <c r="H72" s="93"/>
      <c r="I72" s="38"/>
      <c r="J72" s="38"/>
      <c r="K72" s="38"/>
      <c r="L72" s="38"/>
      <c r="M72" s="38"/>
      <c r="N72" s="161">
        <f ca="1"/>
        <v>-2</v>
      </c>
      <c r="O72" s="161" t="e">
        <f ca="1"/>
        <v>#N/A</v>
      </c>
      <c r="P72" s="47" t="e">
        <f ca="1"/>
        <v>#N/A</v>
      </c>
      <c r="Q72" s="47" t="e">
        <f ca="1"/>
        <v>#N/A</v>
      </c>
      <c r="R72" s="47"/>
      <c r="S72" s="47"/>
      <c r="T72" s="47"/>
      <c r="U72" s="47"/>
    </row>
    <row r="73" spans="1:21" s="230" customFormat="1" ht="15" customHeight="1">
      <c r="A73" s="228"/>
      <c r="B73" s="16"/>
      <c r="C73" s="229"/>
      <c r="D73" s="229"/>
      <c r="E73" s="229"/>
      <c r="F73" s="229"/>
      <c r="G73" s="229"/>
      <c r="H73" s="93"/>
      <c r="I73" s="38"/>
      <c r="J73" s="38"/>
      <c r="K73" s="38"/>
      <c r="L73" s="38"/>
      <c r="M73" s="38"/>
      <c r="N73" s="161">
        <f ca="1"/>
        <v>-1</v>
      </c>
      <c r="O73" s="161" t="e">
        <f ca="1"/>
        <v>#N/A</v>
      </c>
      <c r="P73" s="47" t="e">
        <f ca="1"/>
        <v>#N/A</v>
      </c>
      <c r="Q73" s="47" t="e">
        <f ca="1"/>
        <v>#N/A</v>
      </c>
      <c r="R73" s="47"/>
      <c r="S73" s="47"/>
      <c r="T73" s="47"/>
      <c r="U73" s="47"/>
    </row>
    <row r="74" spans="1:21" s="230" customFormat="1" ht="15" customHeight="1">
      <c r="A74" s="228"/>
      <c r="B74" s="16"/>
      <c r="C74" s="229"/>
      <c r="D74" s="229"/>
      <c r="E74" s="229"/>
      <c r="F74" s="229"/>
      <c r="G74" s="229"/>
      <c r="H74" s="93"/>
      <c r="I74" s="38"/>
      <c r="J74" s="38"/>
      <c r="K74" s="38"/>
      <c r="L74" s="38"/>
      <c r="M74" s="38"/>
      <c r="N74" s="161">
        <f ca="1"/>
        <v>0</v>
      </c>
      <c r="O74" s="161" t="e">
        <f ca="1"/>
        <v>#N/A</v>
      </c>
      <c r="P74" s="47" t="e">
        <f ca="1"/>
        <v>#N/A</v>
      </c>
      <c r="Q74" s="47" t="e">
        <f ca="1"/>
        <v>#N/A</v>
      </c>
      <c r="R74" s="47"/>
      <c r="S74" s="47"/>
      <c r="T74" s="47"/>
      <c r="U74" s="47"/>
    </row>
    <row r="75" spans="1:21" s="230" customFormat="1" ht="15" customHeight="1">
      <c r="A75" s="228"/>
      <c r="B75" s="16"/>
      <c r="C75" s="229"/>
      <c r="D75" s="229"/>
      <c r="E75" s="229"/>
      <c r="F75" s="229"/>
      <c r="G75" s="229"/>
      <c r="H75" s="93"/>
      <c r="I75" s="38"/>
      <c r="J75" s="38"/>
      <c r="K75" s="38"/>
      <c r="L75" s="38"/>
      <c r="M75" s="38"/>
      <c r="N75" s="161">
        <f ca="1"/>
        <v>1</v>
      </c>
      <c r="O75" s="161" t="e">
        <f ca="1"/>
        <v>#N/A</v>
      </c>
      <c r="P75" s="47" t="e">
        <f ca="1"/>
        <v>#N/A</v>
      </c>
      <c r="Q75" s="47" t="e">
        <f ca="1"/>
        <v>#N/A</v>
      </c>
      <c r="R75" s="47"/>
      <c r="S75" s="47"/>
      <c r="T75" s="47"/>
      <c r="U75" s="47"/>
    </row>
    <row r="76" spans="1:21" s="230" customFormat="1" ht="15" hidden="1" customHeight="1">
      <c r="A76" s="228"/>
      <c r="B76" s="16"/>
      <c r="C76" s="229"/>
      <c r="D76" s="229"/>
      <c r="E76" s="229"/>
      <c r="F76" s="229"/>
      <c r="G76" s="229"/>
      <c r="H76" s="93"/>
      <c r="I76" s="38"/>
      <c r="J76" s="38"/>
      <c r="K76" s="38"/>
      <c r="L76" s="38"/>
      <c r="M76" s="38"/>
      <c r="N76" s="161">
        <f ca="1"/>
        <v>2</v>
      </c>
      <c r="O76" s="161" t="e">
        <f ca="1"/>
        <v>#N/A</v>
      </c>
      <c r="P76" s="47" t="e">
        <f ca="1"/>
        <v>#N/A</v>
      </c>
      <c r="Q76" s="47" t="e">
        <f ca="1"/>
        <v>#N/A</v>
      </c>
      <c r="R76" s="47"/>
      <c r="S76" s="47"/>
      <c r="T76" s="47"/>
      <c r="U76" s="47"/>
    </row>
    <row r="77" spans="1:21" s="230" customFormat="1" ht="15" hidden="1" customHeight="1">
      <c r="A77" s="228"/>
      <c r="B77" s="16"/>
      <c r="C77" s="229"/>
      <c r="D77" s="229"/>
      <c r="E77" s="229"/>
      <c r="F77" s="229"/>
      <c r="G77" s="229"/>
      <c r="H77" s="93"/>
      <c r="I77" s="38"/>
      <c r="J77" s="38"/>
      <c r="K77" s="38"/>
      <c r="L77" s="38"/>
      <c r="M77" s="38"/>
      <c r="N77" s="161">
        <f ca="1"/>
        <v>3</v>
      </c>
      <c r="O77" s="161" t="e">
        <f ca="1"/>
        <v>#N/A</v>
      </c>
      <c r="P77" s="47" t="e">
        <f ca="1"/>
        <v>#N/A</v>
      </c>
      <c r="Q77" s="47" t="e">
        <f ca="1"/>
        <v>#N/A</v>
      </c>
      <c r="R77" s="47"/>
      <c r="S77" s="47"/>
      <c r="T77" s="47"/>
      <c r="U77" s="47"/>
    </row>
    <row r="78" spans="1:21" s="230" customFormat="1" ht="15" hidden="1" customHeight="1">
      <c r="A78" s="233"/>
      <c r="B78" s="10"/>
      <c r="H78" s="93"/>
      <c r="I78" s="38"/>
      <c r="J78" s="38"/>
      <c r="K78" s="38"/>
      <c r="L78" s="38"/>
      <c r="M78" s="38"/>
      <c r="N78" s="161">
        <f ca="1"/>
        <v>4</v>
      </c>
      <c r="O78" s="161" t="e">
        <f ca="1"/>
        <v>#N/A</v>
      </c>
      <c r="P78" s="47" t="e">
        <f ca="1"/>
        <v>#N/A</v>
      </c>
      <c r="Q78" s="47" t="e">
        <f ca="1"/>
        <v>#N/A</v>
      </c>
      <c r="R78" s="47"/>
      <c r="S78" s="47"/>
      <c r="T78" s="47"/>
      <c r="U78" s="47"/>
    </row>
    <row r="79" spans="1:21" s="230" customFormat="1" ht="15" hidden="1" customHeight="1">
      <c r="A79" s="233"/>
      <c r="B79" s="10"/>
      <c r="H79" s="93"/>
      <c r="I79" s="38"/>
      <c r="J79" s="38"/>
      <c r="K79" s="38"/>
      <c r="L79" s="38"/>
      <c r="M79" s="38"/>
      <c r="N79" s="161">
        <f ca="1"/>
        <v>5</v>
      </c>
      <c r="O79" s="161" t="e">
        <f ca="1"/>
        <v>#N/A</v>
      </c>
      <c r="P79" s="47" t="e">
        <f ca="1"/>
        <v>#N/A</v>
      </c>
      <c r="Q79" s="47" t="e">
        <f ca="1"/>
        <v>#N/A</v>
      </c>
      <c r="R79" s="47"/>
      <c r="S79" s="47"/>
      <c r="T79" s="47"/>
      <c r="U79" s="47"/>
    </row>
    <row r="80" spans="1:21" s="230" customFormat="1" ht="15" hidden="1" customHeight="1">
      <c r="A80" s="233"/>
      <c r="B80" s="10"/>
      <c r="H80" s="93"/>
      <c r="I80" s="38"/>
      <c r="J80" s="38"/>
      <c r="K80" s="38"/>
      <c r="L80" s="38"/>
      <c r="M80" s="38"/>
      <c r="N80" s="161">
        <f ca="1"/>
        <v>6</v>
      </c>
      <c r="O80" s="161" t="e">
        <f ca="1"/>
        <v>#N/A</v>
      </c>
      <c r="P80" s="47" t="e">
        <f ca="1"/>
        <v>#N/A</v>
      </c>
      <c r="Q80" s="47" t="e">
        <f ca="1"/>
        <v>#N/A</v>
      </c>
      <c r="R80" s="47"/>
      <c r="S80" s="47"/>
      <c r="T80" s="47"/>
      <c r="U80" s="47"/>
    </row>
    <row r="81" spans="1:21" s="230" customFormat="1" ht="15" hidden="1" customHeight="1">
      <c r="A81" s="233"/>
      <c r="B81" s="10"/>
      <c r="H81" s="93"/>
      <c r="I81" s="38"/>
      <c r="J81" s="38"/>
      <c r="K81" s="38"/>
      <c r="L81" s="38"/>
      <c r="M81" s="38"/>
      <c r="N81" s="161">
        <f ca="1"/>
        <v>7</v>
      </c>
      <c r="O81" s="161" t="e">
        <f ca="1"/>
        <v>#N/A</v>
      </c>
      <c r="P81" s="47" t="e">
        <f ca="1"/>
        <v>#N/A</v>
      </c>
      <c r="Q81" s="47" t="e">
        <f ca="1"/>
        <v>#N/A</v>
      </c>
      <c r="R81" s="47"/>
      <c r="S81" s="47"/>
      <c r="T81" s="47"/>
      <c r="U81" s="47"/>
    </row>
    <row r="82" spans="1:21" s="230" customFormat="1" ht="15" hidden="1" customHeight="1">
      <c r="A82" s="233"/>
      <c r="B82" s="10"/>
      <c r="H82" s="93"/>
      <c r="I82" s="38"/>
      <c r="J82" s="38"/>
      <c r="K82" s="38"/>
      <c r="L82" s="38"/>
      <c r="M82" s="38"/>
      <c r="N82" s="161">
        <f ca="1"/>
        <v>8</v>
      </c>
      <c r="O82" s="161" t="e">
        <f ca="1"/>
        <v>#N/A</v>
      </c>
      <c r="P82" s="47" t="e">
        <f ca="1"/>
        <v>#N/A</v>
      </c>
      <c r="Q82" s="47" t="e">
        <f ca="1"/>
        <v>#N/A</v>
      </c>
      <c r="R82" s="47"/>
      <c r="S82" s="47"/>
      <c r="T82" s="47"/>
      <c r="U82" s="47"/>
    </row>
    <row r="83" spans="1:21" s="230" customFormat="1" ht="15" hidden="1" customHeight="1">
      <c r="A83" s="233"/>
      <c r="B83" s="10"/>
      <c r="H83" s="93"/>
      <c r="I83" s="38"/>
      <c r="J83" s="38"/>
      <c r="K83" s="38"/>
      <c r="L83" s="38"/>
      <c r="M83" s="38"/>
      <c r="N83" s="161">
        <f ca="1"/>
        <v>9</v>
      </c>
      <c r="O83" s="161" t="e">
        <f ca="1"/>
        <v>#N/A</v>
      </c>
      <c r="P83" s="47" t="e">
        <f ca="1"/>
        <v>#N/A</v>
      </c>
      <c r="Q83" s="47" t="e">
        <f ca="1"/>
        <v>#N/A</v>
      </c>
      <c r="R83" s="47"/>
      <c r="S83" s="47"/>
      <c r="T83" s="47"/>
      <c r="U83" s="47"/>
    </row>
    <row r="84" spans="1:21" s="230" customFormat="1" ht="15" hidden="1" customHeight="1">
      <c r="A84" s="233"/>
      <c r="B84" s="10"/>
      <c r="H84" s="93"/>
      <c r="I84" s="38"/>
      <c r="J84" s="38"/>
      <c r="K84" s="38"/>
      <c r="L84" s="38"/>
      <c r="M84" s="38"/>
      <c r="N84" s="161">
        <f ca="1"/>
        <v>10</v>
      </c>
      <c r="O84" s="161" t="e">
        <f ca="1"/>
        <v>#N/A</v>
      </c>
      <c r="P84" s="47" t="e">
        <f ca="1"/>
        <v>#N/A</v>
      </c>
      <c r="Q84" s="47" t="e">
        <f ca="1"/>
        <v>#N/A</v>
      </c>
      <c r="R84" s="47"/>
      <c r="S84" s="47"/>
      <c r="T84" s="47"/>
      <c r="U84" s="47"/>
    </row>
    <row r="85" spans="1:21" s="230" customFormat="1" ht="15" hidden="1" customHeight="1">
      <c r="A85" s="233"/>
      <c r="B85" s="10"/>
      <c r="H85" s="93"/>
      <c r="I85" s="38"/>
      <c r="J85" s="38"/>
      <c r="K85" s="38"/>
      <c r="L85" s="38"/>
      <c r="M85" s="38"/>
      <c r="N85" s="161">
        <f ca="1"/>
        <v>11</v>
      </c>
      <c r="O85" s="161" t="e">
        <f ca="1"/>
        <v>#N/A</v>
      </c>
      <c r="P85" s="47" t="e">
        <f ca="1"/>
        <v>#N/A</v>
      </c>
      <c r="Q85" s="47" t="e">
        <f ca="1"/>
        <v>#N/A</v>
      </c>
      <c r="R85" s="47"/>
      <c r="S85" s="47"/>
      <c r="T85" s="47"/>
      <c r="U85" s="47"/>
    </row>
    <row r="86" spans="1:21" s="230" customFormat="1" ht="15" hidden="1" customHeight="1">
      <c r="A86" s="233"/>
      <c r="B86" s="10"/>
      <c r="H86" s="93"/>
      <c r="I86" s="38"/>
      <c r="J86" s="38"/>
      <c r="K86" s="38"/>
      <c r="L86" s="38"/>
      <c r="M86" s="38"/>
      <c r="N86" s="161">
        <f ca="1"/>
        <v>12</v>
      </c>
      <c r="O86" s="161" t="e">
        <f ca="1"/>
        <v>#N/A</v>
      </c>
      <c r="P86" s="47" t="e">
        <f ca="1"/>
        <v>#N/A</v>
      </c>
      <c r="Q86" s="47" t="e">
        <f ca="1"/>
        <v>#N/A</v>
      </c>
      <c r="R86" s="47"/>
      <c r="S86" s="47"/>
      <c r="T86" s="47"/>
      <c r="U86" s="47"/>
    </row>
    <row r="87" spans="1:21" s="230" customFormat="1" ht="15" hidden="1" customHeight="1">
      <c r="A87" s="233"/>
      <c r="B87" s="10"/>
      <c r="H87" s="93"/>
      <c r="I87" s="38"/>
      <c r="J87" s="38"/>
      <c r="K87" s="38"/>
      <c r="L87" s="38"/>
      <c r="M87" s="38"/>
      <c r="N87" s="161">
        <f ca="1"/>
        <v>13</v>
      </c>
      <c r="O87" s="161" t="e">
        <f ca="1"/>
        <v>#N/A</v>
      </c>
      <c r="P87" s="47" t="e">
        <f ca="1"/>
        <v>#N/A</v>
      </c>
      <c r="Q87" s="47" t="e">
        <f ca="1"/>
        <v>#N/A</v>
      </c>
      <c r="R87" s="47"/>
      <c r="S87" s="47"/>
      <c r="T87" s="47"/>
      <c r="U87" s="47"/>
    </row>
    <row r="88" spans="1:21" s="230" customFormat="1" ht="15" hidden="1" customHeight="1">
      <c r="A88" s="233"/>
      <c r="B88" s="10"/>
      <c r="H88" s="93"/>
      <c r="I88" s="38"/>
      <c r="J88" s="38"/>
      <c r="K88" s="38"/>
      <c r="L88" s="38"/>
      <c r="M88" s="38"/>
      <c r="N88" s="161">
        <f ca="1"/>
        <v>14</v>
      </c>
      <c r="O88" s="161" t="e">
        <f ca="1"/>
        <v>#N/A</v>
      </c>
      <c r="P88" s="47" t="e">
        <f ca="1"/>
        <v>#N/A</v>
      </c>
      <c r="Q88" s="47" t="e">
        <f ca="1"/>
        <v>#N/A</v>
      </c>
      <c r="R88" s="47"/>
      <c r="S88" s="47"/>
      <c r="T88" s="47"/>
      <c r="U88" s="47"/>
    </row>
    <row r="89" spans="1:21" s="230" customFormat="1" ht="15" hidden="1" customHeight="1">
      <c r="A89" s="233"/>
      <c r="B89" s="10"/>
      <c r="H89" s="93"/>
      <c r="I89" s="38"/>
      <c r="J89" s="38"/>
      <c r="K89" s="38"/>
      <c r="L89" s="38"/>
      <c r="M89" s="38"/>
      <c r="N89" s="161">
        <f ca="1"/>
        <v>15</v>
      </c>
      <c r="O89" s="161" t="e">
        <f ca="1"/>
        <v>#N/A</v>
      </c>
      <c r="P89" s="47" t="e">
        <f ca="1"/>
        <v>#N/A</v>
      </c>
      <c r="Q89" s="47" t="e">
        <f ca="1"/>
        <v>#N/A</v>
      </c>
      <c r="R89" s="47"/>
      <c r="S89" s="47"/>
      <c r="T89" s="47"/>
      <c r="U89" s="47"/>
    </row>
    <row r="90" spans="1:21" s="230" customFormat="1" ht="15" hidden="1" customHeight="1">
      <c r="A90" s="233"/>
      <c r="B90" s="10"/>
      <c r="H90" s="93"/>
      <c r="I90" s="38"/>
      <c r="J90" s="38"/>
      <c r="K90" s="38"/>
      <c r="L90" s="38"/>
      <c r="M90" s="38"/>
      <c r="N90" s="161">
        <f ca="1"/>
        <v>16</v>
      </c>
      <c r="O90" s="161" t="e">
        <f ca="1"/>
        <v>#N/A</v>
      </c>
      <c r="P90" s="47" t="e">
        <f ca="1"/>
        <v>#N/A</v>
      </c>
      <c r="Q90" s="47" t="e">
        <f ca="1"/>
        <v>#N/A</v>
      </c>
      <c r="R90" s="47"/>
      <c r="S90" s="47"/>
      <c r="T90" s="47"/>
      <c r="U90" s="47"/>
    </row>
    <row r="91" spans="1:21" s="230" customFormat="1" ht="15" hidden="1" customHeight="1">
      <c r="A91" s="233"/>
      <c r="B91" s="10"/>
      <c r="H91" s="93"/>
      <c r="I91" s="38"/>
      <c r="J91" s="38"/>
      <c r="K91" s="38"/>
      <c r="L91" s="38"/>
      <c r="M91" s="38"/>
      <c r="N91" s="161">
        <f ca="1"/>
        <v>17</v>
      </c>
      <c r="O91" s="161" t="e">
        <f ca="1"/>
        <v>#N/A</v>
      </c>
      <c r="P91" s="47" t="e">
        <f ca="1"/>
        <v>#N/A</v>
      </c>
      <c r="Q91" s="47" t="e">
        <f ca="1"/>
        <v>#N/A</v>
      </c>
      <c r="R91" s="47"/>
      <c r="S91" s="47"/>
      <c r="T91" s="47"/>
      <c r="U91" s="47"/>
    </row>
    <row r="92" spans="1:21" s="230" customFormat="1" ht="15" hidden="1" customHeight="1">
      <c r="A92" s="233"/>
      <c r="B92" s="10"/>
      <c r="H92" s="93"/>
      <c r="I92" s="38"/>
      <c r="J92" s="38"/>
      <c r="K92" s="38"/>
      <c r="L92" s="38"/>
      <c r="M92" s="38"/>
      <c r="N92" s="161">
        <f ca="1"/>
        <v>18</v>
      </c>
      <c r="O92" s="161" t="e">
        <f ca="1"/>
        <v>#N/A</v>
      </c>
      <c r="P92" s="47" t="e">
        <f ca="1"/>
        <v>#N/A</v>
      </c>
      <c r="Q92" s="47" t="e">
        <f ca="1"/>
        <v>#N/A</v>
      </c>
      <c r="R92" s="47"/>
      <c r="S92" s="47"/>
      <c r="T92" s="47"/>
      <c r="U92" s="47"/>
    </row>
    <row r="93" spans="1:21" s="230" customFormat="1" ht="15" hidden="1" customHeight="1">
      <c r="A93" s="233"/>
      <c r="B93" s="10"/>
      <c r="H93" s="93"/>
      <c r="I93" s="38"/>
      <c r="J93" s="38"/>
      <c r="K93" s="38"/>
      <c r="L93" s="38"/>
      <c r="M93" s="38"/>
      <c r="N93" s="161">
        <f ca="1"/>
        <v>19</v>
      </c>
      <c r="O93" s="161" t="e">
        <f ca="1"/>
        <v>#N/A</v>
      </c>
      <c r="P93" s="47" t="e">
        <f ca="1"/>
        <v>#N/A</v>
      </c>
      <c r="Q93" s="47" t="e">
        <f ca="1"/>
        <v>#N/A</v>
      </c>
      <c r="R93" s="47"/>
      <c r="S93" s="47"/>
      <c r="T93" s="47"/>
      <c r="U93" s="47"/>
    </row>
    <row r="94" spans="1:21" s="230" customFormat="1" ht="15" hidden="1" customHeight="1">
      <c r="A94" s="233"/>
      <c r="B94" s="10"/>
      <c r="H94" s="93"/>
      <c r="I94" s="38"/>
      <c r="J94" s="38"/>
      <c r="K94" s="38"/>
      <c r="L94" s="38"/>
      <c r="M94" s="38"/>
      <c r="N94" s="161">
        <f ca="1"/>
        <v>20</v>
      </c>
      <c r="O94" s="161" t="e">
        <f ca="1"/>
        <v>#N/A</v>
      </c>
      <c r="P94" s="47" t="e">
        <f ca="1"/>
        <v>#N/A</v>
      </c>
      <c r="Q94" s="47" t="e">
        <f ca="1"/>
        <v>#N/A</v>
      </c>
      <c r="R94" s="47"/>
      <c r="S94" s="47"/>
      <c r="T94" s="47"/>
      <c r="U94" s="47"/>
    </row>
    <row r="95" spans="1:21" s="230" customFormat="1" ht="15" hidden="1" customHeight="1">
      <c r="A95" s="233"/>
      <c r="B95" s="10"/>
      <c r="H95" s="93"/>
      <c r="I95" s="38"/>
      <c r="J95" s="38"/>
      <c r="K95" s="38"/>
      <c r="L95" s="38"/>
      <c r="M95" s="38"/>
      <c r="N95" s="161">
        <f ca="1"/>
        <v>21</v>
      </c>
      <c r="O95" s="161" t="e">
        <f ca="1"/>
        <v>#N/A</v>
      </c>
      <c r="P95" s="47" t="e">
        <f ca="1"/>
        <v>#N/A</v>
      </c>
      <c r="Q95" s="47" t="e">
        <f ca="1"/>
        <v>#N/A</v>
      </c>
      <c r="R95" s="47"/>
      <c r="S95" s="47"/>
      <c r="T95" s="47"/>
      <c r="U95" s="47"/>
    </row>
    <row r="96" spans="1:21" s="230" customFormat="1" ht="15" hidden="1" customHeight="1">
      <c r="A96" s="233"/>
      <c r="B96" s="10"/>
      <c r="H96" s="93"/>
      <c r="I96" s="38"/>
      <c r="J96" s="38"/>
      <c r="K96" s="38"/>
      <c r="L96" s="38"/>
      <c r="M96" s="38"/>
      <c r="N96" s="161">
        <f ca="1"/>
        <v>22</v>
      </c>
      <c r="O96" s="161" t="e">
        <f ca="1"/>
        <v>#N/A</v>
      </c>
      <c r="P96" s="47" t="e">
        <f ca="1"/>
        <v>#N/A</v>
      </c>
      <c r="Q96" s="47" t="e">
        <f ca="1"/>
        <v>#N/A</v>
      </c>
      <c r="R96" s="47"/>
      <c r="S96" s="47"/>
      <c r="T96" s="47"/>
      <c r="U96" s="47"/>
    </row>
    <row r="97" spans="1:21" s="230" customFormat="1" ht="15" hidden="1" customHeight="1">
      <c r="A97" s="233"/>
      <c r="B97" s="10"/>
      <c r="H97" s="93"/>
      <c r="I97" s="38"/>
      <c r="J97" s="38"/>
      <c r="K97" s="38"/>
      <c r="L97" s="38"/>
      <c r="M97" s="38"/>
      <c r="N97" s="161">
        <f ca="1"/>
        <v>23</v>
      </c>
      <c r="O97" s="161" t="e">
        <f ca="1"/>
        <v>#N/A</v>
      </c>
      <c r="P97" s="47" t="e">
        <f ca="1"/>
        <v>#N/A</v>
      </c>
      <c r="Q97" s="47" t="e">
        <f ca="1"/>
        <v>#N/A</v>
      </c>
      <c r="R97" s="47"/>
      <c r="S97" s="47"/>
      <c r="T97" s="47"/>
      <c r="U97" s="47"/>
    </row>
    <row r="98" spans="1:21" s="230" customFormat="1" ht="15" hidden="1" customHeight="1">
      <c r="A98" s="233"/>
      <c r="B98" s="10"/>
      <c r="H98" s="93"/>
      <c r="I98" s="38"/>
      <c r="J98" s="38"/>
      <c r="K98" s="38"/>
      <c r="L98" s="38"/>
      <c r="M98" s="38"/>
      <c r="N98" s="161">
        <f ca="1"/>
        <v>24</v>
      </c>
      <c r="O98" s="161" t="e">
        <f ca="1"/>
        <v>#N/A</v>
      </c>
      <c r="P98" s="47" t="e">
        <f ca="1"/>
        <v>#N/A</v>
      </c>
      <c r="Q98" s="47" t="e">
        <f ca="1"/>
        <v>#N/A</v>
      </c>
      <c r="R98" s="47"/>
      <c r="S98" s="47"/>
      <c r="T98" s="47"/>
      <c r="U98" s="47"/>
    </row>
    <row r="99" spans="1:21" s="230" customFormat="1" ht="15" hidden="1" customHeight="1">
      <c r="A99" s="233"/>
      <c r="B99" s="10"/>
      <c r="H99" s="93"/>
      <c r="I99" s="38"/>
      <c r="J99" s="38"/>
      <c r="K99" s="38"/>
      <c r="L99" s="38"/>
      <c r="M99" s="38"/>
      <c r="N99" s="161">
        <f ca="1"/>
        <v>25</v>
      </c>
      <c r="O99" s="161" t="e">
        <f ca="1"/>
        <v>#N/A</v>
      </c>
      <c r="P99" s="47" t="e">
        <f ca="1"/>
        <v>#N/A</v>
      </c>
      <c r="Q99" s="47" t="e">
        <f ca="1"/>
        <v>#N/A</v>
      </c>
      <c r="R99" s="47"/>
      <c r="S99" s="47"/>
      <c r="T99" s="47"/>
      <c r="U99" s="47"/>
    </row>
    <row r="100" spans="1:21" s="230" customFormat="1" ht="15" hidden="1" customHeight="1">
      <c r="A100" s="233"/>
      <c r="B100" s="10"/>
      <c r="H100" s="93"/>
      <c r="I100" s="38"/>
      <c r="J100" s="38"/>
      <c r="K100" s="38"/>
      <c r="L100" s="38"/>
      <c r="M100" s="38"/>
      <c r="N100" s="161">
        <f ca="1"/>
        <v>26</v>
      </c>
      <c r="O100" s="161" t="e">
        <f ca="1"/>
        <v>#N/A</v>
      </c>
      <c r="P100" s="47" t="e">
        <f ca="1"/>
        <v>#N/A</v>
      </c>
      <c r="Q100" s="47" t="e">
        <f ca="1"/>
        <v>#N/A</v>
      </c>
      <c r="R100" s="47"/>
      <c r="S100" s="47"/>
      <c r="T100" s="47"/>
      <c r="U100" s="47"/>
    </row>
    <row r="101" spans="1:21" s="230" customFormat="1" ht="15" hidden="1" customHeight="1">
      <c r="A101" s="233"/>
      <c r="B101" s="10"/>
      <c r="H101" s="93"/>
      <c r="I101" s="38"/>
      <c r="J101" s="38"/>
      <c r="K101" s="38"/>
      <c r="L101" s="38"/>
      <c r="M101" s="38"/>
      <c r="N101" s="161">
        <f ca="1"/>
        <v>27</v>
      </c>
      <c r="O101" s="161" t="e">
        <f ca="1"/>
        <v>#N/A</v>
      </c>
      <c r="P101" s="47" t="e">
        <f ca="1"/>
        <v>#N/A</v>
      </c>
      <c r="Q101" s="47" t="e">
        <f ca="1"/>
        <v>#N/A</v>
      </c>
      <c r="R101" s="47"/>
      <c r="S101" s="47"/>
      <c r="T101" s="47"/>
      <c r="U101" s="47"/>
    </row>
    <row r="102" spans="1:21" s="230" customFormat="1" ht="15" hidden="1" customHeight="1">
      <c r="A102" s="233"/>
      <c r="B102" s="10"/>
      <c r="H102" s="93"/>
      <c r="I102" s="38"/>
      <c r="J102" s="38"/>
      <c r="K102" s="38"/>
      <c r="L102" s="38"/>
      <c r="M102" s="38"/>
      <c r="N102" s="161">
        <f ca="1"/>
        <v>28</v>
      </c>
      <c r="O102" s="161" t="e">
        <f ca="1"/>
        <v>#N/A</v>
      </c>
      <c r="P102" s="47" t="e">
        <f ca="1"/>
        <v>#N/A</v>
      </c>
      <c r="Q102" s="47" t="e">
        <f ca="1"/>
        <v>#N/A</v>
      </c>
      <c r="R102" s="47"/>
      <c r="S102" s="47"/>
      <c r="T102" s="47"/>
      <c r="U102" s="47"/>
    </row>
    <row r="103" spans="1:21" s="230" customFormat="1" ht="15" hidden="1" customHeight="1">
      <c r="A103" s="233"/>
      <c r="B103" s="10"/>
      <c r="H103" s="93"/>
      <c r="I103" s="38"/>
      <c r="J103" s="38"/>
      <c r="K103" s="38"/>
      <c r="L103" s="38"/>
      <c r="M103" s="38"/>
      <c r="N103" s="161">
        <f ca="1"/>
        <v>29</v>
      </c>
      <c r="O103" s="161" t="e">
        <f ca="1"/>
        <v>#N/A</v>
      </c>
      <c r="P103" s="47" t="e">
        <f ca="1"/>
        <v>#N/A</v>
      </c>
      <c r="Q103" s="47" t="e">
        <f ca="1"/>
        <v>#N/A</v>
      </c>
      <c r="R103" s="47"/>
      <c r="S103" s="47"/>
      <c r="T103" s="47"/>
      <c r="U103" s="47"/>
    </row>
    <row r="104" spans="1:21" s="230" customFormat="1" ht="15" hidden="1" customHeight="1">
      <c r="A104" s="233"/>
      <c r="B104" s="10"/>
      <c r="H104" s="93"/>
      <c r="I104" s="38"/>
      <c r="J104" s="38"/>
      <c r="K104" s="38"/>
      <c r="L104" s="38"/>
      <c r="M104" s="38"/>
      <c r="N104" s="161">
        <f ca="1"/>
        <v>30</v>
      </c>
      <c r="O104" s="161" t="e">
        <f ca="1"/>
        <v>#N/A</v>
      </c>
      <c r="P104" s="47" t="e">
        <f ca="1"/>
        <v>#N/A</v>
      </c>
      <c r="Q104" s="47" t="e">
        <f ca="1"/>
        <v>#N/A</v>
      </c>
      <c r="R104" s="47"/>
      <c r="S104" s="47"/>
      <c r="T104" s="47"/>
      <c r="U104" s="47"/>
    </row>
    <row r="105" spans="1:21" s="230" customFormat="1" ht="15" hidden="1" customHeight="1">
      <c r="A105" s="233"/>
      <c r="B105" s="10"/>
      <c r="H105" s="93"/>
      <c r="I105" s="38"/>
      <c r="J105" s="38"/>
      <c r="K105" s="38"/>
      <c r="L105" s="38"/>
      <c r="M105" s="38"/>
      <c r="N105" s="161">
        <f ca="1"/>
        <v>31</v>
      </c>
      <c r="O105" s="161" t="e">
        <f ca="1"/>
        <v>#N/A</v>
      </c>
      <c r="P105" s="47" t="e">
        <f ca="1"/>
        <v>#N/A</v>
      </c>
      <c r="Q105" s="47" t="e">
        <f ca="1"/>
        <v>#N/A</v>
      </c>
      <c r="R105" s="47"/>
      <c r="S105" s="47"/>
      <c r="T105" s="47"/>
      <c r="U105" s="47"/>
    </row>
    <row r="106" spans="1:21" s="230" customFormat="1" ht="15" hidden="1" customHeight="1">
      <c r="A106" s="233"/>
      <c r="B106" s="10"/>
      <c r="H106" s="93"/>
      <c r="I106" s="38"/>
      <c r="J106" s="38"/>
      <c r="K106" s="38"/>
      <c r="L106" s="38"/>
      <c r="M106" s="38"/>
      <c r="N106" s="161">
        <f ca="1"/>
        <v>32</v>
      </c>
      <c r="O106" s="161" t="e">
        <f ca="1"/>
        <v>#N/A</v>
      </c>
      <c r="P106" s="47" t="e">
        <f ca="1"/>
        <v>#N/A</v>
      </c>
      <c r="Q106" s="47" t="e">
        <f ca="1"/>
        <v>#N/A</v>
      </c>
      <c r="R106" s="47"/>
      <c r="S106" s="47"/>
      <c r="T106" s="47"/>
      <c r="U106" s="47"/>
    </row>
    <row r="107" spans="1:21" s="230" customFormat="1" ht="15" hidden="1" customHeight="1">
      <c r="A107" s="233"/>
      <c r="B107" s="10"/>
      <c r="H107" s="93"/>
      <c r="I107" s="38"/>
      <c r="J107" s="38"/>
      <c r="K107" s="38"/>
      <c r="L107" s="38"/>
      <c r="M107" s="38"/>
      <c r="N107" s="161">
        <f ca="1"/>
        <v>33</v>
      </c>
      <c r="O107" s="161" t="e">
        <f ca="1"/>
        <v>#N/A</v>
      </c>
      <c r="P107" s="47" t="e">
        <f ca="1"/>
        <v>#N/A</v>
      </c>
      <c r="Q107" s="47" t="e">
        <f ca="1"/>
        <v>#N/A</v>
      </c>
      <c r="R107" s="47"/>
      <c r="S107" s="47"/>
      <c r="T107" s="47"/>
      <c r="U107" s="47"/>
    </row>
    <row r="108" spans="1:21" s="230" customFormat="1" ht="15" hidden="1" customHeight="1">
      <c r="A108" s="233"/>
      <c r="B108" s="10"/>
      <c r="H108" s="93"/>
      <c r="I108" s="38"/>
      <c r="J108" s="38"/>
      <c r="K108" s="38"/>
      <c r="L108" s="38"/>
      <c r="M108" s="38"/>
      <c r="N108" s="161">
        <f ca="1"/>
        <v>34</v>
      </c>
      <c r="O108" s="161" t="e">
        <f ca="1"/>
        <v>#N/A</v>
      </c>
      <c r="P108" s="47" t="e">
        <f ca="1"/>
        <v>#N/A</v>
      </c>
      <c r="Q108" s="47" t="e">
        <f ca="1"/>
        <v>#N/A</v>
      </c>
      <c r="R108" s="47"/>
      <c r="S108" s="47"/>
      <c r="T108" s="47"/>
      <c r="U108" s="47"/>
    </row>
    <row r="109" spans="1:21" s="230" customFormat="1" ht="15" hidden="1" customHeight="1">
      <c r="A109" s="233"/>
      <c r="B109" s="10"/>
      <c r="H109" s="93"/>
      <c r="I109" s="38"/>
      <c r="J109" s="38"/>
      <c r="K109" s="38"/>
      <c r="L109" s="38"/>
      <c r="M109" s="38"/>
      <c r="N109" s="161">
        <f ca="1"/>
        <v>35</v>
      </c>
      <c r="O109" s="161" t="e">
        <f ca="1"/>
        <v>#N/A</v>
      </c>
      <c r="P109" s="47" t="e">
        <f ca="1"/>
        <v>#N/A</v>
      </c>
      <c r="Q109" s="47" t="e">
        <f ca="1"/>
        <v>#N/A</v>
      </c>
      <c r="R109" s="47"/>
      <c r="S109" s="47"/>
      <c r="T109" s="47"/>
      <c r="U109" s="47"/>
    </row>
    <row r="110" spans="1:21" s="230" customFormat="1" ht="15" hidden="1" customHeight="1">
      <c r="A110" s="233"/>
      <c r="B110" s="10"/>
      <c r="H110" s="93"/>
      <c r="I110" s="38"/>
      <c r="J110" s="38"/>
      <c r="K110" s="38"/>
      <c r="L110" s="38"/>
      <c r="M110" s="38"/>
      <c r="N110" s="161">
        <f ca="1"/>
        <v>36</v>
      </c>
      <c r="O110" s="161" t="e">
        <f ca="1"/>
        <v>#N/A</v>
      </c>
      <c r="P110" s="47" t="e">
        <f ca="1"/>
        <v>#N/A</v>
      </c>
      <c r="Q110" s="47" t="e">
        <f ca="1"/>
        <v>#N/A</v>
      </c>
      <c r="R110" s="47"/>
      <c r="S110" s="47"/>
      <c r="T110" s="47"/>
      <c r="U110" s="47"/>
    </row>
    <row r="111" spans="1:21" s="230" customFormat="1" ht="15" hidden="1" customHeight="1">
      <c r="A111" s="233"/>
      <c r="B111" s="10"/>
      <c r="H111" s="93"/>
      <c r="I111" s="38"/>
      <c r="J111" s="38"/>
      <c r="K111" s="38"/>
      <c r="L111" s="38"/>
      <c r="M111" s="38"/>
      <c r="N111" s="161">
        <f ca="1"/>
        <v>37</v>
      </c>
      <c r="O111" s="161" t="e">
        <f ca="1"/>
        <v>#N/A</v>
      </c>
      <c r="P111" s="47" t="e">
        <f ca="1"/>
        <v>#N/A</v>
      </c>
      <c r="Q111" s="47" t="e">
        <f ca="1"/>
        <v>#N/A</v>
      </c>
      <c r="R111" s="47"/>
      <c r="S111" s="47"/>
      <c r="T111" s="47"/>
      <c r="U111" s="47"/>
    </row>
    <row r="112" spans="1:21" s="230" customFormat="1" ht="15" hidden="1" customHeight="1">
      <c r="A112" s="233"/>
      <c r="B112" s="10"/>
      <c r="H112" s="93"/>
      <c r="I112" s="38"/>
      <c r="J112" s="38"/>
      <c r="K112" s="38"/>
      <c r="L112" s="38"/>
      <c r="M112" s="38"/>
      <c r="N112" s="161">
        <f ca="1"/>
        <v>38</v>
      </c>
      <c r="O112" s="161" t="e">
        <f ca="1"/>
        <v>#N/A</v>
      </c>
      <c r="P112" s="47" t="e">
        <f ca="1"/>
        <v>#N/A</v>
      </c>
      <c r="Q112" s="47" t="e">
        <f ca="1"/>
        <v>#N/A</v>
      </c>
      <c r="R112" s="47"/>
      <c r="S112" s="47"/>
      <c r="T112" s="47"/>
      <c r="U112" s="47"/>
    </row>
    <row r="113" spans="1:21" s="230" customFormat="1" ht="15" hidden="1" customHeight="1">
      <c r="A113" s="233"/>
      <c r="B113" s="10"/>
      <c r="H113" s="93"/>
      <c r="I113" s="38"/>
      <c r="J113" s="38"/>
      <c r="K113" s="38"/>
      <c r="L113" s="38"/>
      <c r="M113" s="38"/>
      <c r="N113" s="161">
        <f ca="1"/>
        <v>39</v>
      </c>
      <c r="O113" s="161" t="e">
        <f ca="1"/>
        <v>#N/A</v>
      </c>
      <c r="P113" s="47" t="e">
        <f ca="1"/>
        <v>#N/A</v>
      </c>
      <c r="Q113" s="47" t="e">
        <f ca="1"/>
        <v>#N/A</v>
      </c>
      <c r="R113" s="47"/>
      <c r="S113" s="47"/>
      <c r="T113" s="47"/>
      <c r="U113" s="47"/>
    </row>
    <row r="114" spans="1:21" s="230" customFormat="1" ht="15" hidden="1" customHeight="1">
      <c r="A114" s="233"/>
      <c r="B114" s="10"/>
      <c r="H114" s="93"/>
      <c r="I114" s="38"/>
      <c r="J114" s="38"/>
      <c r="K114" s="38"/>
      <c r="L114" s="38"/>
      <c r="M114" s="38"/>
      <c r="N114" s="161">
        <f ca="1"/>
        <v>40</v>
      </c>
      <c r="O114" s="161" t="e">
        <f ca="1"/>
        <v>#N/A</v>
      </c>
      <c r="P114" s="47" t="e">
        <f ca="1"/>
        <v>#N/A</v>
      </c>
      <c r="Q114" s="47" t="e">
        <f ca="1"/>
        <v>#N/A</v>
      </c>
      <c r="R114" s="47"/>
      <c r="S114" s="47"/>
      <c r="T114" s="47"/>
      <c r="U114" s="47"/>
    </row>
  </sheetData>
  <sheetProtection algorithmName="SHA-512" hashValue="V8sH18qLDRZ8usKnaX4QqOfl+YXBmzaeZJCxvT0GwvlwkcPq1d4Fz7F2yqaXi9Lv8EBZr580U70nto6pW4WNXg==" saltValue="Gp0zztI705l9XCeB6BUJtg==" spinCount="100000" sheet="1" objects="1" scenarios="1"/>
  <mergeCells count="40">
    <mergeCell ref="C69:F69"/>
    <mergeCell ref="B32:F32"/>
    <mergeCell ref="C45:F45"/>
    <mergeCell ref="C68:F68"/>
    <mergeCell ref="C42:F42"/>
    <mergeCell ref="C43:F43"/>
    <mergeCell ref="C44:F44"/>
    <mergeCell ref="C65:F65"/>
    <mergeCell ref="C66:F66"/>
    <mergeCell ref="C67:F67"/>
    <mergeCell ref="B30:F30"/>
    <mergeCell ref="C22:F22"/>
    <mergeCell ref="C23:D23"/>
    <mergeCell ref="E23:F23"/>
    <mergeCell ref="C24:D24"/>
    <mergeCell ref="E24:F24"/>
    <mergeCell ref="B25:F25"/>
    <mergeCell ref="C27:F27"/>
    <mergeCell ref="C28:D28"/>
    <mergeCell ref="E28:F28"/>
    <mergeCell ref="C29:D29"/>
    <mergeCell ref="E29:F29"/>
    <mergeCell ref="C21:F21"/>
    <mergeCell ref="C12:D12"/>
    <mergeCell ref="E12:F12"/>
    <mergeCell ref="C13:D13"/>
    <mergeCell ref="E13:F13"/>
    <mergeCell ref="C15:F15"/>
    <mergeCell ref="C16:F16"/>
    <mergeCell ref="C17:D17"/>
    <mergeCell ref="E17:F17"/>
    <mergeCell ref="C18:D18"/>
    <mergeCell ref="E18:F18"/>
    <mergeCell ref="B19:F19"/>
    <mergeCell ref="C10:F10"/>
    <mergeCell ref="B4:F4"/>
    <mergeCell ref="C6:F6"/>
    <mergeCell ref="C7:F7"/>
    <mergeCell ref="C8:F8"/>
    <mergeCell ref="C9:F9"/>
  </mergeCells>
  <conditionalFormatting sqref="B38">
    <cfRule type="expression" dxfId="17" priority="1">
      <formula>NOT(ISBLANK(B38))</formula>
    </cfRule>
  </conditionalFormatting>
  <conditionalFormatting sqref="B32:F32">
    <cfRule type="expression" dxfId="16" priority="5">
      <formula>NOT(ISBLANK($B$32))</formula>
    </cfRule>
  </conditionalFormatting>
  <conditionalFormatting sqref="C18">
    <cfRule type="expression" dxfId="15" priority="4">
      <formula>NOT(ISBLANK($E18))</formula>
    </cfRule>
  </conditionalFormatting>
  <conditionalFormatting sqref="C23:D24 C12:D13 C17:D17 C28:D29">
    <cfRule type="expression" dxfId="14" priority="6">
      <formula>NOT(ISBLANK($E12))</formula>
    </cfRule>
  </conditionalFormatting>
  <conditionalFormatting sqref="C6:F10 C15:F16 C21:F22 C27">
    <cfRule type="expression" dxfId="13" priority="9">
      <formula>NOT(ISBLANK($C6))</formula>
    </cfRule>
  </conditionalFormatting>
  <conditionalFormatting sqref="C18:F18 C24:F24">
    <cfRule type="expression" dxfId="12" priority="3">
      <formula>$O15="W"</formula>
    </cfRule>
  </conditionalFormatting>
  <conditionalFormatting sqref="C38:F38 B37:E37">
    <cfRule type="expression" dxfId="11" priority="7">
      <formula>NOT(ISBLANK(B37))</formula>
    </cfRule>
  </conditionalFormatting>
  <conditionalFormatting sqref="C38:F38">
    <cfRule type="expression" dxfId="10" priority="2">
      <formula>NOT(ISBLANK($B$37))</formula>
    </cfRule>
  </conditionalFormatting>
  <conditionalFormatting sqref="E17:F18 E23:F24 E12:F13 E28:F29">
    <cfRule type="expression" dxfId="9" priority="8">
      <formula>NOT(ISBLANK($E12))</formula>
    </cfRule>
  </conditionalFormatting>
  <dataValidations count="20">
    <dataValidation type="list" allowBlank="1" showInputMessage="1" showErrorMessage="1" sqref="E13:F13" xr:uid="{80AF6EB1-2533-4BDE-91C3-EBB695298F1D}">
      <formula1>INDEX(INDIRECT($I$13),,1)</formula1>
    </dataValidation>
    <dataValidation type="list" allowBlank="1" showInputMessage="1" showErrorMessage="1" sqref="C9:F9" xr:uid="{9E5C99B1-1C6C-4BFF-AB2B-CFA45D6605B8}">
      <formula1>"&lt; 1995,1995 - 2005,&gt; 2005"</formula1>
    </dataValidation>
    <dataValidation type="textLength" allowBlank="1" showInputMessage="1" showErrorMessage="1" sqref="C7:F7" xr:uid="{9203788E-CF95-46E3-81E8-0A383E70E503}">
      <formula1>0</formula1>
      <formula2>250</formula2>
    </dataValidation>
    <dataValidation type="decimal" operator="greaterThanOrEqual" allowBlank="1" showInputMessage="1" showErrorMessage="1" sqref="F38 E37:E38" xr:uid="{34D2FC39-4951-40C3-9E69-DFEB2F9251F4}">
      <formula1>0</formula1>
    </dataValidation>
    <dataValidation type="whole" allowBlank="1" showInputMessage="1" showErrorMessage="1" sqref="D37:D38" xr:uid="{EA901A55-766A-4C08-9AA4-C4992B32C167}">
      <formula1>0</formula1>
      <formula2>24</formula2>
    </dataValidation>
    <dataValidation type="list" allowBlank="1" showInputMessage="1" showErrorMessage="1" sqref="C6:F6" xr:uid="{9BD35BCF-042E-482A-8660-9F647DDF884E}">
      <formula1>INDIRECT($I$6)</formula1>
    </dataValidation>
    <dataValidation type="list" allowBlank="1" showInputMessage="1" showErrorMessage="1" sqref="C21:F21" xr:uid="{EBCF2F9F-18FF-45BA-9B4A-5EBCB14C19BD}">
      <formula1>INDEX(INDIRECT($I$21),,1)</formula1>
    </dataValidation>
    <dataValidation type="list" allowBlank="1" showInputMessage="1" showErrorMessage="1" sqref="C10:F10" xr:uid="{45C9922C-99A5-4689-BB39-6B87482B73DE}">
      <formula1>INDEX(INDIRECT($I$10),,1)</formula1>
    </dataValidation>
    <dataValidation type="list" allowBlank="1" showInputMessage="1" showErrorMessage="1" sqref="C27:F27" xr:uid="{058F9927-BFDC-49FC-9335-59FFEA4F281D}">
      <formula1>$P$27:$P$30</formula1>
    </dataValidation>
    <dataValidation type="list" allowBlank="1" showInputMessage="1" showErrorMessage="1" sqref="C16:F16" xr:uid="{358F2D7C-D0BD-4A44-B004-44BD2CA58BE2}">
      <formula1>$P$15:$P$17</formula1>
    </dataValidation>
    <dataValidation type="decimal" allowBlank="1" showInputMessage="1" showErrorMessage="1" sqref="E23:F23 E17:F17 E28:F28" xr:uid="{A1766517-0324-40B8-BCDF-4E42135CE6CF}">
      <formula1>0</formula1>
      <formula2>15</formula2>
    </dataValidation>
    <dataValidation type="list" allowBlank="1" showInputMessage="1" showErrorMessage="1" sqref="C22:F22" xr:uid="{E061C557-7431-49A9-84D9-6A6B1CF3B9A9}">
      <formula1>$P$21:$P$23</formula1>
    </dataValidation>
    <dataValidation type="list" allowBlank="1" showInputMessage="1" showErrorMessage="1" sqref="C15:F15" xr:uid="{0995A32A-772A-4699-9770-AE295A3E625B}">
      <formula1>INDEX(INDIRECT($I$15),,1)</formula1>
    </dataValidation>
    <dataValidation type="list" allowBlank="1" showInputMessage="1" showErrorMessage="1" sqref="E18:F18" xr:uid="{8FE5197C-943C-4644-B4E4-E3BAD1AFBA3F}">
      <formula1>INDEX(INDIRECT($I$18),,1)</formula1>
    </dataValidation>
    <dataValidation type="list" allowBlank="1" showInputMessage="1" showErrorMessage="1" sqref="E24:F24 E29:F29" xr:uid="{094C3E56-AD07-42CA-B31C-BCBB821E9341}">
      <formula1>INDEX(INDIRECT($I$24),,1)</formula1>
    </dataValidation>
    <dataValidation type="list" allowBlank="1" showInputMessage="1" showErrorMessage="1" sqref="E12:F12" xr:uid="{3A0E1137-0F6F-48E8-8CCD-06490BF89CB0}">
      <formula1>INDEX(INDIRECT($I$12),,1)</formula1>
    </dataValidation>
    <dataValidation type="decimal" allowBlank="1" showInputMessage="1" showErrorMessage="1" sqref="C8:F8" xr:uid="{654E53C8-990B-46C0-B5F8-8360FF2F303C}">
      <formula1>0</formula1>
      <formula2>250</formula2>
    </dataValidation>
    <dataValidation type="list" allowBlank="1" showInputMessage="1" showErrorMessage="1" sqref="B37" xr:uid="{CB347A87-0607-489C-9A90-1237B2B6501B}">
      <formula1>$P$36:$P$39</formula1>
    </dataValidation>
    <dataValidation type="whole" allowBlank="1" showInputMessage="1" showErrorMessage="1" sqref="C37:C38" xr:uid="{EA35D770-BD77-4F49-8B57-FEBF74669472}">
      <formula1>-30</formula1>
      <formula2>35</formula2>
    </dataValidation>
    <dataValidation type="list" allowBlank="1" showInputMessage="1" showErrorMessage="1" sqref="C10:F10" xr:uid="{D7D520A4-820D-448D-8558-EFA57909987C}">
      <formula1>JaNein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13</vt:i4>
      </vt:variant>
    </vt:vector>
  </HeadingPairs>
  <TitlesOfParts>
    <vt:vector size="31" baseType="lpstr">
      <vt:lpstr>Info</vt:lpstr>
      <vt:lpstr>A</vt:lpstr>
      <vt:lpstr>B-1</vt:lpstr>
      <vt:lpstr>B-2</vt:lpstr>
      <vt:lpstr>CAL-1</vt:lpstr>
      <vt:lpstr>CAL-2</vt:lpstr>
      <vt:lpstr>B-3</vt:lpstr>
      <vt:lpstr>CAL-3</vt:lpstr>
      <vt:lpstr>B-4</vt:lpstr>
      <vt:lpstr>CAL-4</vt:lpstr>
      <vt:lpstr>B-5</vt:lpstr>
      <vt:lpstr>CAL-5</vt:lpstr>
      <vt:lpstr>_Loc</vt:lpstr>
      <vt:lpstr>_Trad</vt:lpstr>
      <vt:lpstr>_Drops</vt:lpstr>
      <vt:lpstr>BIN</vt:lpstr>
      <vt:lpstr>BINa</vt:lpstr>
      <vt:lpstr>BINw</vt:lpstr>
      <vt:lpstr>Kältebedarf</vt:lpstr>
      <vt:lpstr>KM_Druckregler</vt:lpstr>
      <vt:lpstr>KM_Freecooling</vt:lpstr>
      <vt:lpstr>KM_Kompressor</vt:lpstr>
      <vt:lpstr>KM_Medium</vt:lpstr>
      <vt:lpstr>KM_Rückkühler</vt:lpstr>
      <vt:lpstr>KM_Ventilator</vt:lpstr>
      <vt:lpstr>KM_Ventilatoren</vt:lpstr>
      <vt:lpstr>KM_Verdampfer</vt:lpstr>
      <vt:lpstr>KM_Verflüssiger</vt:lpstr>
      <vt:lpstr>PLZ</vt:lpstr>
      <vt:lpstr>Status</vt:lpstr>
      <vt:lpstr>Trad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Stadler Paul BFE</dc:creator>
  <cp:lastModifiedBy>Stadler Paul BFE</cp:lastModifiedBy>
  <dcterms:created xsi:type="dcterms:W3CDTF">2015-06-05T18:19:34Z</dcterms:created>
  <dcterms:modified xsi:type="dcterms:W3CDTF">2024-12-03T05:49:00Z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MSIP_Label_245c3252-146d-46f3-8062-82cd8c8d7e7d_Enabled">
    <vt:lpwstr>true</vt:lpwstr>
  </property>
  <property fmtid="{D5CDD505-2E9C-101B-9397-08002B2CF9AE}" pid="4" name="MSIP_Label_245c3252-146d-46f3-8062-82cd8c8d7e7d_SetDate">
    <vt:lpwstr>2024-11-26T13:46:34Z</vt:lpwstr>
  </property>
  <property fmtid="{D5CDD505-2E9C-101B-9397-08002B2CF9AE}" pid="5" name="MSIP_Label_245c3252-146d-46f3-8062-82cd8c8d7e7d_Method">
    <vt:lpwstr>Privileged</vt:lpwstr>
  </property>
  <property fmtid="{D5CDD505-2E9C-101B-9397-08002B2CF9AE}" pid="6" name="MSIP_Label_245c3252-146d-46f3-8062-82cd8c8d7e7d_Name">
    <vt:lpwstr>L1</vt:lpwstr>
  </property>
  <property fmtid="{D5CDD505-2E9C-101B-9397-08002B2CF9AE}" pid="7" name="MSIP_Label_245c3252-146d-46f3-8062-82cd8c8d7e7d_SiteId">
    <vt:lpwstr>6ae27add-8276-4a38-88c1-3a9c1f973767</vt:lpwstr>
  </property>
  <property fmtid="{D5CDD505-2E9C-101B-9397-08002B2CF9AE}" pid="8" name="MSIP_Label_245c3252-146d-46f3-8062-82cd8c8d7e7d_ActionId">
    <vt:lpwstr>1e6fdc6e-e47e-45b6-aeb0-3c5365cece4a</vt:lpwstr>
  </property>
  <property fmtid="{D5CDD505-2E9C-101B-9397-08002B2CF9AE}" pid="9" name="MSIP_Label_245c3252-146d-46f3-8062-82cd8c8d7e7d_ContentBits">
    <vt:lpwstr>0</vt:lpwstr>
  </property>
</Properties>
</file>