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ustomProperty1.bin" ContentType="application/vnd.openxmlformats-officedocument.spreadsheetml.customProperty"/>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updateLinks="never" codeName="DieseArbeitsmappe"/>
  <mc:AlternateContent xmlns:mc="http://schemas.openxmlformats.org/markup-compatibility/2006">
    <mc:Choice Requires="x15">
      <x15ac:absPath xmlns:x15ac="http://schemas.microsoft.com/office/spreadsheetml/2010/11/ac" url="\\adb.intra.admin.ch\userhome$\BFE-01\U80810842\config\Desktop\GF 2026\geschützte Versionen für Webpage\"/>
    </mc:Choice>
  </mc:AlternateContent>
  <xr:revisionPtr revIDLastSave="0" documentId="13_ncr:1_{9F94F6C6-8AC3-46D5-A2CF-C3C93BD30329}" xr6:coauthVersionLast="47" xr6:coauthVersionMax="47" xr10:uidLastSave="{00000000-0000-0000-0000-000000000000}"/>
  <bookViews>
    <workbookView xWindow="-96" yWindow="-96" windowWidth="23232" windowHeight="13872" tabRatio="900" xr2:uid="{3C5F67C7-5026-4F17-BC64-D41B7DBADA65}"/>
  </bookViews>
  <sheets>
    <sheet name="Allg. Informationen" sheetId="1" r:id="rId1"/>
    <sheet name="Gesuchsteller" sheetId="2" r:id="rId2"/>
    <sheet name="Freigabeerklärung" sheetId="21" r:id="rId3"/>
    <sheet name="Anhänge" sheetId="17" r:id="rId4"/>
    <sheet name="Übersicht" sheetId="34" r:id="rId5"/>
    <sheet name="Grundversorgung" sheetId="45" r:id="rId6"/>
    <sheet name="Eigene EE" sheetId="18" r:id="rId7"/>
    <sheet name="Fremde EE" sheetId="19" r:id="rId8"/>
    <sheet name="E_prod_Eingabe" sheetId="35" r:id="rId9"/>
    <sheet name="KW1" sheetId="4" r:id="rId10"/>
    <sheet name="KW2" sheetId="60" r:id="rId11"/>
    <sheet name="KW3" sheetId="61" r:id="rId12"/>
    <sheet name="KW4" sheetId="62" r:id="rId13"/>
    <sheet name="KW5" sheetId="63" r:id="rId14"/>
    <sheet name="KW6" sheetId="64" r:id="rId15"/>
    <sheet name="KW7" sheetId="65" r:id="rId16"/>
    <sheet name="KW8" sheetId="66" r:id="rId17"/>
    <sheet name="KW9" sheetId="67" r:id="rId18"/>
    <sheet name="KW10" sheetId="68" r:id="rId19"/>
    <sheet name="Sprachen" sheetId="49" state="hidden" r:id="rId20"/>
    <sheet name="Dropdown" sheetId="13" state="hidden" r:id="rId21"/>
  </sheets>
  <externalReferences>
    <externalReference r:id="rId22"/>
  </externalReferences>
  <definedNames>
    <definedName name="_xlnm._FilterDatabase" localSheetId="19" hidden="1">Sprachen!$A$3:$F$3</definedName>
    <definedName name="_ftnref1" localSheetId="19">Sprachen!$B$102</definedName>
    <definedName name="Abschreibungsmethodik">[1]Dropdown!$F$7:$F$10</definedName>
    <definedName name="Ausw.KWTyp">_xlfn.IFS('Allg. Informationen'!$C$4="Deutsch",Dropdown!$BJ$7:$BJ$9,'Allg. Informationen'!$C$4="Français",Dropdown!$BK$7:$BK$9,'Allg. Informationen'!$C$4="Italiano",Dropdown!$BL$7:$BL$9)</definedName>
    <definedName name="_xlnm.Print_Area" localSheetId="0">'Allg. Informationen'!$A$1:$G$53</definedName>
    <definedName name="_xlnm.Print_Area" localSheetId="3">Anhänge!$A$1:$K$121</definedName>
    <definedName name="_xlnm.Print_Area" localSheetId="8">E_prod_Eingabe!$A$1:$L$42</definedName>
    <definedName name="_xlnm.Print_Area" localSheetId="6">'Eigene EE'!$A$1:$N$34</definedName>
    <definedName name="_xlnm.Print_Area" localSheetId="2">Freigabeerklärung!$A$1:$H$56</definedName>
    <definedName name="_xlnm.Print_Area" localSheetId="7">'Fremde EE'!$A$1:$O$32</definedName>
    <definedName name="_xlnm.Print_Area" localSheetId="1">Gesuchsteller!$A$1:$E$39</definedName>
    <definedName name="_xlnm.Print_Area" localSheetId="5">Grundversorgung!$A$1:$N$71</definedName>
    <definedName name="_xlnm.Print_Area" localSheetId="9">'KW1'!$A$1:$Y$123</definedName>
    <definedName name="_xlnm.Print_Area" localSheetId="18">'KW10'!$A$1:$Y$123</definedName>
    <definedName name="_xlnm.Print_Area" localSheetId="10">'KW2'!$A$1:$Y$123</definedName>
    <definedName name="_xlnm.Print_Area" localSheetId="11">'KW3'!$A$1:$Y$123</definedName>
    <definedName name="_xlnm.Print_Area" localSheetId="12">'KW4'!$A$1:$Y$123</definedName>
    <definedName name="_xlnm.Print_Area" localSheetId="13">'KW5'!$A$1:$Y$123</definedName>
    <definedName name="_xlnm.Print_Area" localSheetId="14">'KW6'!$A$1:$Y$123</definedName>
    <definedName name="_xlnm.Print_Area" localSheetId="15">'KW7'!$A$1:$Y$123</definedName>
    <definedName name="_xlnm.Print_Area" localSheetId="16">'KW8'!$A$1:$Y$123</definedName>
    <definedName name="_xlnm.Print_Area" localSheetId="17">'KW9'!$A$1:$Y$123</definedName>
    <definedName name="_xlnm.Print_Area" localSheetId="4">Übersicht!$A$1:$P$61</definedName>
    <definedName name="_xlnm.Print_Titles" localSheetId="9">'KW1'!$1:$5</definedName>
    <definedName name="_xlnm.Print_Titles" localSheetId="18">'KW10'!$1:$5</definedName>
    <definedName name="_xlnm.Print_Titles" localSheetId="10">'KW2'!$1:$5</definedName>
    <definedName name="_xlnm.Print_Titles" localSheetId="11">'KW3'!$1:$5</definedName>
    <definedName name="_xlnm.Print_Titles" localSheetId="12">'KW4'!$1:$5</definedName>
    <definedName name="_xlnm.Print_Titles" localSheetId="13">'KW5'!$1:$5</definedName>
    <definedName name="_xlnm.Print_Titles" localSheetId="14">'KW6'!$1:$5</definedName>
    <definedName name="_xlnm.Print_Titles" localSheetId="15">'KW7'!$1:$5</definedName>
    <definedName name="_xlnm.Print_Titles" localSheetId="16">'KW8'!$1:$5</definedName>
    <definedName name="_xlnm.Print_Titles" localSheetId="17">'KW9'!$1:$5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7" i="60" l="1"/>
  <c r="B107" i="61"/>
  <c r="B107" i="62"/>
  <c r="B107" i="63"/>
  <c r="B107" i="64"/>
  <c r="B107" i="65"/>
  <c r="B107" i="66"/>
  <c r="B107" i="67"/>
  <c r="B107" i="68"/>
  <c r="B107" i="4"/>
  <c r="B106" i="60"/>
  <c r="B106" i="61"/>
  <c r="B106" i="62"/>
  <c r="B106" i="63"/>
  <c r="B106" i="64"/>
  <c r="B106" i="65"/>
  <c r="B106" i="66"/>
  <c r="B106" i="67"/>
  <c r="B106" i="68"/>
  <c r="B106" i="4"/>
  <c r="K75" i="68" l="1"/>
  <c r="J75" i="68"/>
  <c r="I75" i="68"/>
  <c r="H75" i="68"/>
  <c r="D75" i="68"/>
  <c r="K75" i="67"/>
  <c r="J75" i="67"/>
  <c r="I75" i="67"/>
  <c r="H75" i="67"/>
  <c r="D75" i="67"/>
  <c r="K75" i="66"/>
  <c r="J75" i="66"/>
  <c r="I75" i="66"/>
  <c r="H75" i="66"/>
  <c r="D75" i="66"/>
  <c r="K75" i="65"/>
  <c r="J75" i="65"/>
  <c r="I75" i="65"/>
  <c r="H75" i="65"/>
  <c r="D75" i="65"/>
  <c r="K75" i="64"/>
  <c r="J75" i="64"/>
  <c r="I75" i="64"/>
  <c r="H75" i="64"/>
  <c r="D75" i="64"/>
  <c r="K75" i="63"/>
  <c r="J75" i="63"/>
  <c r="I75" i="63"/>
  <c r="H75" i="63"/>
  <c r="D75" i="63"/>
  <c r="K75" i="62"/>
  <c r="J75" i="62"/>
  <c r="I75" i="62"/>
  <c r="H75" i="62"/>
  <c r="D75" i="62"/>
  <c r="K75" i="61"/>
  <c r="J75" i="61"/>
  <c r="I75" i="61"/>
  <c r="H75" i="61"/>
  <c r="D75" i="61"/>
  <c r="K75" i="60"/>
  <c r="J75" i="60"/>
  <c r="I75" i="60"/>
  <c r="H75" i="60"/>
  <c r="D75" i="60"/>
  <c r="D75" i="4"/>
  <c r="I75" i="4"/>
  <c r="J75" i="4"/>
  <c r="K75" i="4"/>
  <c r="H75" i="4"/>
  <c r="N32" i="45"/>
  <c r="N33" i="45"/>
  <c r="Q122" i="68"/>
  <c r="P122" i="68"/>
  <c r="O122" i="68"/>
  <c r="N122" i="68"/>
  <c r="M122" i="68"/>
  <c r="L122" i="68"/>
  <c r="K122" i="68"/>
  <c r="J122" i="68"/>
  <c r="I122" i="68"/>
  <c r="H122" i="68"/>
  <c r="Q121" i="68"/>
  <c r="P121" i="68"/>
  <c r="O121" i="68"/>
  <c r="N121" i="68"/>
  <c r="M121" i="68"/>
  <c r="L121" i="68"/>
  <c r="K121" i="68"/>
  <c r="J121" i="68"/>
  <c r="I121" i="68"/>
  <c r="H121" i="68"/>
  <c r="AA112" i="68"/>
  <c r="AA113" i="68" s="1"/>
  <c r="AA111" i="68"/>
  <c r="D96" i="68"/>
  <c r="D83" i="68"/>
  <c r="D85" i="68" s="1"/>
  <c r="D86" i="68" s="1"/>
  <c r="K72" i="68" a="1"/>
  <c r="K72" i="68" s="1"/>
  <c r="AA65" i="68"/>
  <c r="AA66" i="68" s="1"/>
  <c r="AA64" i="68"/>
  <c r="D58" i="68"/>
  <c r="D62" i="68" s="1"/>
  <c r="D57" i="68"/>
  <c r="D56" i="68"/>
  <c r="D55" i="68"/>
  <c r="Q54" i="68"/>
  <c r="P54" i="68"/>
  <c r="O54" i="68"/>
  <c r="N54" i="68"/>
  <c r="M54" i="68"/>
  <c r="L54" i="68"/>
  <c r="K54" i="68"/>
  <c r="J54" i="68"/>
  <c r="I54" i="68"/>
  <c r="H54" i="68"/>
  <c r="D52" i="68"/>
  <c r="D27" i="68" s="1"/>
  <c r="D51" i="68"/>
  <c r="D26" i="68" s="1"/>
  <c r="D50" i="68"/>
  <c r="D24" i="68" s="1"/>
  <c r="AA42" i="68"/>
  <c r="AA43" i="68" s="1"/>
  <c r="AA39" i="68"/>
  <c r="AA38" i="68"/>
  <c r="AA18" i="68"/>
  <c r="AA19" i="68" s="1"/>
  <c r="AA17" i="68"/>
  <c r="G14" i="68"/>
  <c r="F14" i="68"/>
  <c r="E14" i="68"/>
  <c r="Q122" i="67"/>
  <c r="P122" i="67"/>
  <c r="O122" i="67"/>
  <c r="N122" i="67"/>
  <c r="M122" i="67"/>
  <c r="L122" i="67"/>
  <c r="K122" i="67"/>
  <c r="J122" i="67"/>
  <c r="I122" i="67"/>
  <c r="H122" i="67"/>
  <c r="Q121" i="67"/>
  <c r="P121" i="67"/>
  <c r="O121" i="67"/>
  <c r="N121" i="67"/>
  <c r="M121" i="67"/>
  <c r="L121" i="67"/>
  <c r="K121" i="67"/>
  <c r="J121" i="67"/>
  <c r="I121" i="67"/>
  <c r="H121" i="67"/>
  <c r="D121" i="67"/>
  <c r="AA111" i="67"/>
  <c r="AA112" i="67" s="1"/>
  <c r="AA113" i="67" s="1"/>
  <c r="D96" i="67"/>
  <c r="D83" i="67"/>
  <c r="D85" i="67" s="1"/>
  <c r="D86" i="67" s="1"/>
  <c r="K72" i="67" a="1"/>
  <c r="K72" i="67" s="1"/>
  <c r="AA66" i="67"/>
  <c r="AA67" i="67" s="1"/>
  <c r="AA68" i="67" s="1"/>
  <c r="AA69" i="67" s="1"/>
  <c r="AA65" i="67"/>
  <c r="AA64" i="67"/>
  <c r="D58" i="67"/>
  <c r="D62" i="67" s="1"/>
  <c r="D57" i="67"/>
  <c r="D56" i="67"/>
  <c r="D55" i="67"/>
  <c r="Q54" i="67"/>
  <c r="P54" i="67"/>
  <c r="O54" i="67"/>
  <c r="N54" i="67"/>
  <c r="M54" i="67"/>
  <c r="L54" i="67"/>
  <c r="K54" i="67"/>
  <c r="J54" i="67"/>
  <c r="I54" i="67"/>
  <c r="H54" i="67"/>
  <c r="D54" i="67"/>
  <c r="D32" i="67" s="1"/>
  <c r="D52" i="67"/>
  <c r="D27" i="67" s="1"/>
  <c r="D51" i="67"/>
  <c r="D26" i="67" s="1"/>
  <c r="D50" i="67"/>
  <c r="D24" i="67" s="1"/>
  <c r="AA43" i="67"/>
  <c r="AA44" i="67" s="1"/>
  <c r="AA42" i="67"/>
  <c r="AA38" i="67"/>
  <c r="AA39" i="67" s="1"/>
  <c r="AA17" i="67"/>
  <c r="AA18" i="67" s="1"/>
  <c r="AA19" i="67" s="1"/>
  <c r="AA20" i="67" s="1"/>
  <c r="G14" i="67"/>
  <c r="F14" i="67"/>
  <c r="E14" i="67"/>
  <c r="Q122" i="66"/>
  <c r="P122" i="66"/>
  <c r="O122" i="66"/>
  <c r="N122" i="66"/>
  <c r="M122" i="66"/>
  <c r="L122" i="66"/>
  <c r="K122" i="66"/>
  <c r="J122" i="66"/>
  <c r="I122" i="66"/>
  <c r="H122" i="66"/>
  <c r="Q121" i="66"/>
  <c r="P121" i="66"/>
  <c r="O121" i="66"/>
  <c r="N121" i="66"/>
  <c r="M121" i="66"/>
  <c r="L121" i="66"/>
  <c r="K121" i="66"/>
  <c r="J121" i="66"/>
  <c r="I121" i="66"/>
  <c r="H121" i="66"/>
  <c r="AA112" i="66"/>
  <c r="AA113" i="66" s="1"/>
  <c r="AA111" i="66"/>
  <c r="D96" i="66"/>
  <c r="D83" i="66"/>
  <c r="D85" i="66" s="1"/>
  <c r="D86" i="66" s="1"/>
  <c r="K72" i="66" a="1"/>
  <c r="K72" i="66" s="1"/>
  <c r="AA65" i="66"/>
  <c r="AA66" i="66" s="1"/>
  <c r="AA64" i="66"/>
  <c r="D58" i="66"/>
  <c r="D62" i="66" s="1"/>
  <c r="D57" i="66"/>
  <c r="D56" i="66"/>
  <c r="D55" i="66"/>
  <c r="Q54" i="66"/>
  <c r="P54" i="66"/>
  <c r="O54" i="66"/>
  <c r="N54" i="66"/>
  <c r="M54" i="66"/>
  <c r="L54" i="66"/>
  <c r="K54" i="66"/>
  <c r="J54" i="66"/>
  <c r="I54" i="66"/>
  <c r="H54" i="66"/>
  <c r="D52" i="66"/>
  <c r="D27" i="66" s="1"/>
  <c r="D51" i="66"/>
  <c r="D50" i="66"/>
  <c r="D24" i="66" s="1"/>
  <c r="AA42" i="66"/>
  <c r="AA43" i="66" s="1"/>
  <c r="AA39" i="66"/>
  <c r="AA38" i="66"/>
  <c r="D26" i="66"/>
  <c r="AA18" i="66"/>
  <c r="AA17" i="66"/>
  <c r="G14" i="66"/>
  <c r="F14" i="66"/>
  <c r="E14" i="66"/>
  <c r="Q122" i="65"/>
  <c r="P122" i="65"/>
  <c r="O122" i="65"/>
  <c r="N122" i="65"/>
  <c r="M122" i="65"/>
  <c r="L122" i="65"/>
  <c r="K122" i="65"/>
  <c r="J122" i="65"/>
  <c r="I122" i="65"/>
  <c r="H122" i="65"/>
  <c r="Q121" i="65"/>
  <c r="P121" i="65"/>
  <c r="O121" i="65"/>
  <c r="N121" i="65"/>
  <c r="M121" i="65"/>
  <c r="L121" i="65"/>
  <c r="K121" i="65"/>
  <c r="J121" i="65"/>
  <c r="I121" i="65"/>
  <c r="H121" i="65"/>
  <c r="D121" i="65"/>
  <c r="AA111" i="65"/>
  <c r="AA112" i="65" s="1"/>
  <c r="AA113" i="65" s="1"/>
  <c r="D96" i="65"/>
  <c r="D83" i="65"/>
  <c r="D85" i="65" s="1"/>
  <c r="D86" i="65" s="1"/>
  <c r="K72" i="65" a="1"/>
  <c r="K72" i="65" s="1"/>
  <c r="AA66" i="65"/>
  <c r="AA67" i="65" s="1"/>
  <c r="AA68" i="65" s="1"/>
  <c r="AA69" i="65" s="1"/>
  <c r="AA65" i="65"/>
  <c r="AA64" i="65"/>
  <c r="D58" i="65"/>
  <c r="D62" i="65" s="1"/>
  <c r="D57" i="65"/>
  <c r="D56" i="65"/>
  <c r="D55" i="65"/>
  <c r="Q54" i="65"/>
  <c r="P54" i="65"/>
  <c r="O54" i="65"/>
  <c r="N54" i="65"/>
  <c r="M54" i="65"/>
  <c r="L54" i="65"/>
  <c r="K54" i="65"/>
  <c r="J54" i="65"/>
  <c r="I54" i="65"/>
  <c r="H54" i="65"/>
  <c r="D54" i="65"/>
  <c r="D32" i="65" s="1"/>
  <c r="D52" i="65"/>
  <c r="D27" i="65" s="1"/>
  <c r="D51" i="65"/>
  <c r="D26" i="65" s="1"/>
  <c r="D50" i="65"/>
  <c r="D24" i="65" s="1"/>
  <c r="AA43" i="65"/>
  <c r="AA44" i="65" s="1"/>
  <c r="AA42" i="65"/>
  <c r="AA39" i="65"/>
  <c r="AA38" i="65"/>
  <c r="AA17" i="65"/>
  <c r="AA18" i="65" s="1"/>
  <c r="AA19" i="65" s="1"/>
  <c r="AA20" i="65" s="1"/>
  <c r="G14" i="65"/>
  <c r="F14" i="65"/>
  <c r="E14" i="65"/>
  <c r="Q122" i="64"/>
  <c r="P122" i="64"/>
  <c r="O122" i="64"/>
  <c r="N122" i="64"/>
  <c r="M122" i="64"/>
  <c r="L122" i="64"/>
  <c r="K122" i="64"/>
  <c r="J122" i="64"/>
  <c r="I122" i="64"/>
  <c r="H122" i="64"/>
  <c r="Q121" i="64"/>
  <c r="P121" i="64"/>
  <c r="O121" i="64"/>
  <c r="N121" i="64"/>
  <c r="M121" i="64"/>
  <c r="L121" i="64"/>
  <c r="K121" i="64"/>
  <c r="J121" i="64"/>
  <c r="I121" i="64"/>
  <c r="H121" i="64"/>
  <c r="D121" i="64"/>
  <c r="AA112" i="64"/>
  <c r="AA113" i="64" s="1"/>
  <c r="AA111" i="64"/>
  <c r="D96" i="64"/>
  <c r="D83" i="64"/>
  <c r="D85" i="64" s="1"/>
  <c r="D86" i="64" s="1"/>
  <c r="K72" i="64"/>
  <c r="K72" i="64" a="1"/>
  <c r="AA65" i="64"/>
  <c r="AA66" i="64" s="1"/>
  <c r="AA64" i="64"/>
  <c r="D62" i="64"/>
  <c r="D58" i="64"/>
  <c r="D57" i="64"/>
  <c r="D56" i="64"/>
  <c r="D55" i="64"/>
  <c r="Q54" i="64"/>
  <c r="P54" i="64"/>
  <c r="O54" i="64"/>
  <c r="N54" i="64"/>
  <c r="M54" i="64"/>
  <c r="L54" i="64"/>
  <c r="K54" i="64"/>
  <c r="J54" i="64"/>
  <c r="I54" i="64"/>
  <c r="H54" i="64"/>
  <c r="D54" i="64"/>
  <c r="D32" i="64" s="1"/>
  <c r="D52" i="64"/>
  <c r="D27" i="64" s="1"/>
  <c r="D51" i="64"/>
  <c r="D50" i="64"/>
  <c r="D24" i="64" s="1"/>
  <c r="AA43" i="64"/>
  <c r="AA44" i="64" s="1"/>
  <c r="AA42" i="64"/>
  <c r="AA39" i="64"/>
  <c r="AA38" i="64"/>
  <c r="D26" i="64"/>
  <c r="AA17" i="64"/>
  <c r="AA18" i="64" s="1"/>
  <c r="G14" i="64"/>
  <c r="F14" i="64"/>
  <c r="E14" i="64"/>
  <c r="Q122" i="63"/>
  <c r="P122" i="63"/>
  <c r="O122" i="63"/>
  <c r="N122" i="63"/>
  <c r="M122" i="63"/>
  <c r="L122" i="63"/>
  <c r="K122" i="63"/>
  <c r="J122" i="63"/>
  <c r="I122" i="63"/>
  <c r="H122" i="63"/>
  <c r="Q121" i="63"/>
  <c r="P121" i="63"/>
  <c r="O121" i="63"/>
  <c r="N121" i="63"/>
  <c r="M121" i="63"/>
  <c r="L121" i="63"/>
  <c r="K121" i="63"/>
  <c r="J121" i="63"/>
  <c r="I121" i="63"/>
  <c r="H121" i="63"/>
  <c r="D121" i="63"/>
  <c r="AA112" i="63"/>
  <c r="AA113" i="63" s="1"/>
  <c r="AA111" i="63"/>
  <c r="D96" i="63"/>
  <c r="D83" i="63"/>
  <c r="D85" i="63" s="1"/>
  <c r="D86" i="63" s="1"/>
  <c r="K72" i="63" a="1"/>
  <c r="K72" i="63" s="1"/>
  <c r="AA65" i="63"/>
  <c r="AA66" i="63" s="1"/>
  <c r="AA64" i="63"/>
  <c r="D58" i="63"/>
  <c r="D62" i="63" s="1"/>
  <c r="D57" i="63"/>
  <c r="D56" i="63"/>
  <c r="D55" i="63"/>
  <c r="Q54" i="63"/>
  <c r="P54" i="63"/>
  <c r="O54" i="63"/>
  <c r="N54" i="63"/>
  <c r="M54" i="63"/>
  <c r="L54" i="63"/>
  <c r="K54" i="63"/>
  <c r="J54" i="63"/>
  <c r="I54" i="63"/>
  <c r="H54" i="63"/>
  <c r="D52" i="63"/>
  <c r="D51" i="63"/>
  <c r="D50" i="63"/>
  <c r="D24" i="63" s="1"/>
  <c r="AA43" i="63"/>
  <c r="AA44" i="63" s="1"/>
  <c r="AA42" i="63"/>
  <c r="AA39" i="63"/>
  <c r="AA38" i="63"/>
  <c r="D27" i="63"/>
  <c r="D26" i="63"/>
  <c r="AA19" i="63"/>
  <c r="AA20" i="63" s="1"/>
  <c r="AA18" i="63"/>
  <c r="AA17" i="63"/>
  <c r="G14" i="63"/>
  <c r="F14" i="63"/>
  <c r="E14" i="63"/>
  <c r="Q122" i="62"/>
  <c r="P122" i="62"/>
  <c r="O122" i="62"/>
  <c r="N122" i="62"/>
  <c r="M122" i="62"/>
  <c r="L122" i="62"/>
  <c r="K122" i="62"/>
  <c r="J122" i="62"/>
  <c r="I122" i="62"/>
  <c r="H122" i="62"/>
  <c r="D122" i="62" s="1"/>
  <c r="Q121" i="62"/>
  <c r="P121" i="62"/>
  <c r="O121" i="62"/>
  <c r="N121" i="62"/>
  <c r="M121" i="62"/>
  <c r="L121" i="62"/>
  <c r="K121" i="62"/>
  <c r="J121" i="62"/>
  <c r="I121" i="62"/>
  <c r="H121" i="62"/>
  <c r="D121" i="62"/>
  <c r="AA112" i="62"/>
  <c r="AA113" i="62" s="1"/>
  <c r="AA111" i="62"/>
  <c r="D96" i="62"/>
  <c r="D83" i="62"/>
  <c r="D85" i="62" s="1"/>
  <c r="D86" i="62" s="1"/>
  <c r="K72" i="62" a="1"/>
  <c r="K72" i="62" s="1"/>
  <c r="AA65" i="62"/>
  <c r="AA66" i="62" s="1"/>
  <c r="AA64" i="62"/>
  <c r="D58" i="62"/>
  <c r="D57" i="62"/>
  <c r="D56" i="62"/>
  <c r="D55" i="62"/>
  <c r="Q54" i="62"/>
  <c r="P54" i="62"/>
  <c r="O54" i="62"/>
  <c r="N54" i="62"/>
  <c r="M54" i="62"/>
  <c r="L54" i="62"/>
  <c r="K54" i="62"/>
  <c r="J54" i="62"/>
  <c r="I54" i="62"/>
  <c r="H54" i="62"/>
  <c r="D54" i="62"/>
  <c r="D32" i="62" s="1"/>
  <c r="D52" i="62"/>
  <c r="D27" i="62" s="1"/>
  <c r="D51" i="62"/>
  <c r="D50" i="62"/>
  <c r="D24" i="62" s="1"/>
  <c r="AA42" i="62"/>
  <c r="AA43" i="62" s="1"/>
  <c r="AA44" i="62" s="1"/>
  <c r="AA47" i="62" s="1"/>
  <c r="AA48" i="62" s="1"/>
  <c r="AA38" i="62"/>
  <c r="AA39" i="62" s="1"/>
  <c r="D26" i="62"/>
  <c r="AA17" i="62"/>
  <c r="AA18" i="62" s="1"/>
  <c r="AA19" i="62" s="1"/>
  <c r="AA20" i="62" s="1"/>
  <c r="AA21" i="62" s="1"/>
  <c r="AA22" i="62" s="1"/>
  <c r="AA23" i="62" s="1"/>
  <c r="G14" i="62"/>
  <c r="F14" i="62"/>
  <c r="E14" i="62"/>
  <c r="Q122" i="61"/>
  <c r="P122" i="61"/>
  <c r="O122" i="61"/>
  <c r="N122" i="61"/>
  <c r="M122" i="61"/>
  <c r="L122" i="61"/>
  <c r="K122" i="61"/>
  <c r="J122" i="61"/>
  <c r="I122" i="61"/>
  <c r="H122" i="61"/>
  <c r="Q121" i="61"/>
  <c r="P121" i="61"/>
  <c r="O121" i="61"/>
  <c r="N121" i="61"/>
  <c r="M121" i="61"/>
  <c r="L121" i="61"/>
  <c r="K121" i="61"/>
  <c r="J121" i="61"/>
  <c r="I121" i="61"/>
  <c r="H121" i="61"/>
  <c r="AA114" i="61"/>
  <c r="AA117" i="61" s="1"/>
  <c r="AA112" i="61"/>
  <c r="AA113" i="61" s="1"/>
  <c r="AA111" i="61"/>
  <c r="D96" i="61"/>
  <c r="D83" i="61"/>
  <c r="D85" i="61" s="1"/>
  <c r="D86" i="61" s="1"/>
  <c r="K72" i="61" a="1"/>
  <c r="K72" i="61" s="1"/>
  <c r="AA65" i="61"/>
  <c r="AA66" i="61" s="1"/>
  <c r="AA64" i="61"/>
  <c r="D58" i="61"/>
  <c r="D62" i="61" s="1"/>
  <c r="D57" i="61"/>
  <c r="D56" i="61"/>
  <c r="D55" i="61"/>
  <c r="Q54" i="61"/>
  <c r="P54" i="61"/>
  <c r="O54" i="61"/>
  <c r="N54" i="61"/>
  <c r="M54" i="61"/>
  <c r="L54" i="61"/>
  <c r="K54" i="61"/>
  <c r="J54" i="61"/>
  <c r="I54" i="61"/>
  <c r="H54" i="61"/>
  <c r="D52" i="61"/>
  <c r="D27" i="61" s="1"/>
  <c r="D51" i="61"/>
  <c r="D26" i="61" s="1"/>
  <c r="D50" i="61"/>
  <c r="D24" i="61" s="1"/>
  <c r="AA42" i="61"/>
  <c r="AA43" i="61" s="1"/>
  <c r="AA44" i="61" s="1"/>
  <c r="AA39" i="61"/>
  <c r="AA38" i="61"/>
  <c r="AA21" i="61"/>
  <c r="AA22" i="61" s="1"/>
  <c r="AA23" i="61" s="1"/>
  <c r="AA18" i="61"/>
  <c r="AA19" i="61" s="1"/>
  <c r="AA20" i="61" s="1"/>
  <c r="AA17" i="61"/>
  <c r="G14" i="61"/>
  <c r="F14" i="61"/>
  <c r="E14" i="61"/>
  <c r="Q122" i="60"/>
  <c r="P122" i="60"/>
  <c r="O122" i="60"/>
  <c r="N122" i="60"/>
  <c r="M122" i="60"/>
  <c r="L122" i="60"/>
  <c r="K122" i="60"/>
  <c r="J122" i="60"/>
  <c r="I122" i="60"/>
  <c r="H122" i="60"/>
  <c r="Q121" i="60"/>
  <c r="P121" i="60"/>
  <c r="O121" i="60"/>
  <c r="N121" i="60"/>
  <c r="M121" i="60"/>
  <c r="L121" i="60"/>
  <c r="K121" i="60"/>
  <c r="J121" i="60"/>
  <c r="I121" i="60"/>
  <c r="H121" i="60"/>
  <c r="AA112" i="60"/>
  <c r="AA113" i="60" s="1"/>
  <c r="AA111" i="60"/>
  <c r="D96" i="60"/>
  <c r="D85" i="60"/>
  <c r="D86" i="60" s="1"/>
  <c r="D83" i="60"/>
  <c r="K72" i="60" a="1"/>
  <c r="K72" i="60" s="1"/>
  <c r="AA65" i="60"/>
  <c r="AA66" i="60" s="1"/>
  <c r="AA64" i="60"/>
  <c r="D58" i="60"/>
  <c r="D62" i="60" s="1"/>
  <c r="D57" i="60"/>
  <c r="D56" i="60"/>
  <c r="D55" i="60"/>
  <c r="Q54" i="60"/>
  <c r="P54" i="60"/>
  <c r="O54" i="60"/>
  <c r="N54" i="60"/>
  <c r="M54" i="60"/>
  <c r="L54" i="60"/>
  <c r="K54" i="60"/>
  <c r="J54" i="60"/>
  <c r="I54" i="60"/>
  <c r="H54" i="60"/>
  <c r="D52" i="60"/>
  <c r="D51" i="60"/>
  <c r="D50" i="60"/>
  <c r="D24" i="60" s="1"/>
  <c r="AA43" i="60"/>
  <c r="AA44" i="60" s="1"/>
  <c r="AA42" i="60"/>
  <c r="AA39" i="60"/>
  <c r="AA38" i="60"/>
  <c r="D27" i="60"/>
  <c r="D26" i="60"/>
  <c r="AA19" i="60"/>
  <c r="AA20" i="60" s="1"/>
  <c r="AA18" i="60"/>
  <c r="AA17" i="60"/>
  <c r="G14" i="60"/>
  <c r="F14" i="60"/>
  <c r="E14" i="60"/>
  <c r="F14" i="4"/>
  <c r="G14" i="4"/>
  <c r="E14" i="4"/>
  <c r="A263" i="17"/>
  <c r="B272" i="17" s="1"/>
  <c r="A253" i="17"/>
  <c r="A243" i="17"/>
  <c r="A233" i="17"/>
  <c r="A223" i="17"/>
  <c r="A213" i="17"/>
  <c r="A203" i="17"/>
  <c r="A193" i="17"/>
  <c r="A183" i="17"/>
  <c r="A173" i="17"/>
  <c r="A163" i="17"/>
  <c r="A153" i="17"/>
  <c r="A143" i="17"/>
  <c r="A133" i="17"/>
  <c r="A123" i="17"/>
  <c r="A480" i="49"/>
  <c r="A481" i="49"/>
  <c r="A482" i="49"/>
  <c r="A483" i="49"/>
  <c r="A484" i="49"/>
  <c r="A485" i="49"/>
  <c r="A486" i="49"/>
  <c r="A487" i="49"/>
  <c r="A488" i="49"/>
  <c r="A489" i="49"/>
  <c r="A479" i="49"/>
  <c r="A468" i="49"/>
  <c r="A469" i="49"/>
  <c r="A470" i="49"/>
  <c r="A471" i="49"/>
  <c r="A472" i="49"/>
  <c r="A473" i="49"/>
  <c r="A474" i="49"/>
  <c r="A475" i="49"/>
  <c r="A476" i="49"/>
  <c r="A477" i="49"/>
  <c r="A478" i="49"/>
  <c r="A467" i="49"/>
  <c r="A458" i="49"/>
  <c r="A459" i="49"/>
  <c r="A460" i="49"/>
  <c r="A461" i="49"/>
  <c r="A462" i="49"/>
  <c r="A450" i="49"/>
  <c r="A451" i="49"/>
  <c r="A452" i="49"/>
  <c r="A453" i="49"/>
  <c r="A454" i="49"/>
  <c r="A456" i="49"/>
  <c r="A457" i="49"/>
  <c r="A449" i="49"/>
  <c r="A448" i="49"/>
  <c r="A440" i="49"/>
  <c r="A441" i="49"/>
  <c r="A442" i="49"/>
  <c r="A443" i="49"/>
  <c r="A444" i="49"/>
  <c r="A445" i="49"/>
  <c r="A446" i="49"/>
  <c r="A447" i="49"/>
  <c r="A439" i="49"/>
  <c r="A438" i="49"/>
  <c r="A435" i="49"/>
  <c r="A436" i="49"/>
  <c r="A437" i="49"/>
  <c r="A434" i="49"/>
  <c r="A407" i="49"/>
  <c r="A408" i="49"/>
  <c r="A409" i="49"/>
  <c r="A410" i="49"/>
  <c r="A411" i="49"/>
  <c r="A412" i="49"/>
  <c r="A413" i="49"/>
  <c r="A414" i="49"/>
  <c r="A415" i="49"/>
  <c r="A416" i="49"/>
  <c r="A417" i="49"/>
  <c r="A418" i="49"/>
  <c r="A419" i="49"/>
  <c r="A420" i="49"/>
  <c r="A421" i="49"/>
  <c r="A422" i="49"/>
  <c r="A423" i="49"/>
  <c r="A424" i="49"/>
  <c r="A425" i="49"/>
  <c r="A426" i="49"/>
  <c r="A427" i="49"/>
  <c r="A428" i="49"/>
  <c r="A429" i="49"/>
  <c r="A430" i="49"/>
  <c r="A431" i="49"/>
  <c r="A432" i="49"/>
  <c r="A433" i="49"/>
  <c r="A406" i="49"/>
  <c r="A388" i="49"/>
  <c r="A385" i="49"/>
  <c r="A386" i="49"/>
  <c r="A387" i="49"/>
  <c r="A384" i="49"/>
  <c r="A383" i="49"/>
  <c r="A543" i="49"/>
  <c r="A544" i="49"/>
  <c r="A542" i="49"/>
  <c r="A510" i="49"/>
  <c r="A511" i="49"/>
  <c r="A508" i="49"/>
  <c r="A509" i="49"/>
  <c r="A507" i="49"/>
  <c r="A505" i="49"/>
  <c r="A504" i="49"/>
  <c r="A503" i="49"/>
  <c r="A500" i="49"/>
  <c r="A501" i="49"/>
  <c r="A502" i="49"/>
  <c r="A499" i="49"/>
  <c r="A498" i="49"/>
  <c r="A496" i="49"/>
  <c r="A497" i="49"/>
  <c r="A495" i="49"/>
  <c r="A506" i="49"/>
  <c r="A491" i="49"/>
  <c r="A492" i="49"/>
  <c r="A490" i="49"/>
  <c r="A377" i="49"/>
  <c r="A376" i="49"/>
  <c r="A375" i="49"/>
  <c r="A366" i="49"/>
  <c r="A367" i="49"/>
  <c r="A368" i="49"/>
  <c r="A369" i="49"/>
  <c r="A370" i="49"/>
  <c r="A371" i="49"/>
  <c r="A372" i="49"/>
  <c r="A373" i="49"/>
  <c r="A374" i="49"/>
  <c r="A365" i="49"/>
  <c r="A363" i="49"/>
  <c r="A364" i="49"/>
  <c r="A362" i="49"/>
  <c r="A361" i="49"/>
  <c r="K72" i="4" a="1"/>
  <c r="K72" i="4" s="1"/>
  <c r="D32" i="34"/>
  <c r="E41" i="34"/>
  <c r="D44" i="34"/>
  <c r="D38" i="34"/>
  <c r="B43" i="34"/>
  <c r="F48" i="34"/>
  <c r="F46" i="34"/>
  <c r="C40" i="34"/>
  <c r="E40" i="34"/>
  <c r="C53" i="34"/>
  <c r="E53" i="34"/>
  <c r="D35" i="34"/>
  <c r="D51" i="34"/>
  <c r="J53" i="34"/>
  <c r="I44" i="34"/>
  <c r="C33" i="34"/>
  <c r="D33" i="34"/>
  <c r="E51" i="34"/>
  <c r="E46" i="34"/>
  <c r="J41" i="34"/>
  <c r="E42" i="34"/>
  <c r="D49" i="34"/>
  <c r="B51" i="34"/>
  <c r="D54" i="34"/>
  <c r="B47" i="34"/>
  <c r="J44" i="34"/>
  <c r="E48" i="34"/>
  <c r="F43" i="34"/>
  <c r="F52" i="34"/>
  <c r="I48" i="34"/>
  <c r="C49" i="34"/>
  <c r="F41" i="34"/>
  <c r="E50" i="34"/>
  <c r="J51" i="34"/>
  <c r="B49" i="34"/>
  <c r="B44" i="34"/>
  <c r="F53" i="34"/>
  <c r="I52" i="34"/>
  <c r="D39" i="34"/>
  <c r="E43" i="34"/>
  <c r="E47" i="34"/>
  <c r="J42" i="34"/>
  <c r="E49" i="34"/>
  <c r="D37" i="34"/>
  <c r="D52" i="34"/>
  <c r="I42" i="34"/>
  <c r="F42" i="34"/>
  <c r="D40" i="34"/>
  <c r="B45" i="34"/>
  <c r="J46" i="34"/>
  <c r="F51" i="34"/>
  <c r="C47" i="34"/>
  <c r="D42" i="34"/>
  <c r="J50" i="34"/>
  <c r="J45" i="34"/>
  <c r="C35" i="34"/>
  <c r="E45" i="34"/>
  <c r="F54" i="34"/>
  <c r="B54" i="34"/>
  <c r="C30" i="34"/>
  <c r="C45" i="34"/>
  <c r="B46" i="34"/>
  <c r="C44" i="34"/>
  <c r="B42" i="34"/>
  <c r="C50" i="34"/>
  <c r="I51" i="34"/>
  <c r="B52" i="34"/>
  <c r="F47" i="34"/>
  <c r="C32" i="34"/>
  <c r="C38" i="34"/>
  <c r="J54" i="34"/>
  <c r="F50" i="34"/>
  <c r="C46" i="34"/>
  <c r="I43" i="34"/>
  <c r="F49" i="34"/>
  <c r="D47" i="34"/>
  <c r="J49" i="34"/>
  <c r="B50" i="34"/>
  <c r="J40" i="34"/>
  <c r="I40" i="34"/>
  <c r="B48" i="34"/>
  <c r="I45" i="34"/>
  <c r="I54" i="34"/>
  <c r="I50" i="34"/>
  <c r="C34" i="34"/>
  <c r="D43" i="34"/>
  <c r="I46" i="34"/>
  <c r="D31" i="34"/>
  <c r="D46" i="34"/>
  <c r="J47" i="34"/>
  <c r="B41" i="34"/>
  <c r="F45" i="34"/>
  <c r="F44" i="34"/>
  <c r="C52" i="34"/>
  <c r="C51" i="34"/>
  <c r="C37" i="34"/>
  <c r="D45" i="34"/>
  <c r="E54" i="34"/>
  <c r="C31" i="34"/>
  <c r="D50" i="34"/>
  <c r="C48" i="34"/>
  <c r="D48" i="34"/>
  <c r="B53" i="34"/>
  <c r="D41" i="34"/>
  <c r="J52" i="34"/>
  <c r="C43" i="34"/>
  <c r="D34" i="34"/>
  <c r="J43" i="34"/>
  <c r="I47" i="34"/>
  <c r="B40" i="34"/>
  <c r="C36" i="34"/>
  <c r="C41" i="34"/>
  <c r="D53" i="34"/>
  <c r="I41" i="34"/>
  <c r="E44" i="34"/>
  <c r="D36" i="34"/>
  <c r="J48" i="34"/>
  <c r="E52" i="34"/>
  <c r="I49" i="34"/>
  <c r="C39" i="34"/>
  <c r="C42" i="34"/>
  <c r="C54" i="34"/>
  <c r="F40" i="34"/>
  <c r="D30" i="34"/>
  <c r="I53" i="34"/>
  <c r="B21" i="45" l="1"/>
  <c r="D62" i="62"/>
  <c r="D54" i="60"/>
  <c r="D32" i="60" s="1"/>
  <c r="D121" i="60"/>
  <c r="D122" i="60"/>
  <c r="D54" i="61"/>
  <c r="D32" i="61" s="1"/>
  <c r="D29" i="61" s="1"/>
  <c r="D121" i="61"/>
  <c r="D122" i="61"/>
  <c r="D54" i="63"/>
  <c r="D32" i="63" s="1"/>
  <c r="D122" i="63"/>
  <c r="D122" i="65"/>
  <c r="D54" i="66"/>
  <c r="D32" i="66" s="1"/>
  <c r="D29" i="66" s="1"/>
  <c r="D121" i="66"/>
  <c r="D122" i="66"/>
  <c r="D122" i="67"/>
  <c r="D54" i="68"/>
  <c r="D32" i="68" s="1"/>
  <c r="D121" i="68"/>
  <c r="D122" i="68"/>
  <c r="J45" i="45"/>
  <c r="J33" i="45"/>
  <c r="J44" i="45"/>
  <c r="J32" i="45"/>
  <c r="J43" i="45"/>
  <c r="J31" i="45"/>
  <c r="J42" i="45"/>
  <c r="J41" i="45"/>
  <c r="J40" i="45"/>
  <c r="J38" i="45"/>
  <c r="J35" i="45"/>
  <c r="J39" i="45"/>
  <c r="J37" i="45"/>
  <c r="J36" i="45"/>
  <c r="J34" i="45"/>
  <c r="B36" i="45"/>
  <c r="E36" i="45" s="1"/>
  <c r="B34" i="45"/>
  <c r="E34" i="45" s="1"/>
  <c r="B45" i="45"/>
  <c r="E45" i="45" s="1"/>
  <c r="B40" i="45"/>
  <c r="E40" i="45" s="1"/>
  <c r="B37" i="45"/>
  <c r="E37" i="45" s="1"/>
  <c r="B32" i="45"/>
  <c r="E32" i="45" s="1"/>
  <c r="B43" i="45"/>
  <c r="E43" i="45" s="1"/>
  <c r="B42" i="45"/>
  <c r="E42" i="45" s="1"/>
  <c r="B31" i="45"/>
  <c r="E31" i="45" s="1"/>
  <c r="B33" i="45"/>
  <c r="E33" i="45" s="1"/>
  <c r="B38" i="45"/>
  <c r="E38" i="45" s="1"/>
  <c r="B41" i="45"/>
  <c r="E41" i="45" s="1"/>
  <c r="B39" i="45"/>
  <c r="E39" i="45" s="1"/>
  <c r="B44" i="45"/>
  <c r="E44" i="45" s="1"/>
  <c r="B35" i="45"/>
  <c r="E35" i="45" s="1"/>
  <c r="B30" i="45"/>
  <c r="E30" i="45" s="1"/>
  <c r="B29" i="45"/>
  <c r="E29" i="45" s="1"/>
  <c r="B28" i="45"/>
  <c r="E28" i="45" s="1"/>
  <c r="B27" i="45"/>
  <c r="E27" i="45" s="1"/>
  <c r="B26" i="45"/>
  <c r="E26" i="45" s="1"/>
  <c r="B25" i="45"/>
  <c r="E25" i="45" s="1"/>
  <c r="B24" i="45"/>
  <c r="B23" i="45"/>
  <c r="E23" i="45" s="1"/>
  <c r="B22" i="45"/>
  <c r="K54" i="34"/>
  <c r="L54" i="34" s="1"/>
  <c r="K42" i="34"/>
  <c r="L42" i="34" s="1"/>
  <c r="K53" i="34"/>
  <c r="L53" i="34" s="1"/>
  <c r="K41" i="34"/>
  <c r="L41" i="34" s="1"/>
  <c r="K52" i="34"/>
  <c r="L52" i="34" s="1"/>
  <c r="K40" i="34"/>
  <c r="L40" i="34" s="1"/>
  <c r="K51" i="34"/>
  <c r="L51" i="34" s="1"/>
  <c r="K50" i="34"/>
  <c r="L50" i="34" s="1"/>
  <c r="K49" i="34"/>
  <c r="L49" i="34" s="1"/>
  <c r="K47" i="34"/>
  <c r="L47" i="34" s="1"/>
  <c r="K44" i="34"/>
  <c r="L44" i="34" s="1"/>
  <c r="K48" i="34"/>
  <c r="L48" i="34" s="1"/>
  <c r="K46" i="34"/>
  <c r="L46" i="34" s="1"/>
  <c r="K45" i="34"/>
  <c r="L45" i="34" s="1"/>
  <c r="K43" i="34"/>
  <c r="L43" i="34" s="1"/>
  <c r="G42" i="34"/>
  <c r="F33" i="45" s="1"/>
  <c r="G41" i="34"/>
  <c r="F32" i="45" s="1"/>
  <c r="G40" i="34"/>
  <c r="F31" i="45" s="1"/>
  <c r="G51" i="34"/>
  <c r="F42" i="45" s="1"/>
  <c r="G50" i="34"/>
  <c r="F41" i="45" s="1"/>
  <c r="G48" i="34"/>
  <c r="F39" i="45" s="1"/>
  <c r="G45" i="34"/>
  <c r="F36" i="45" s="1"/>
  <c r="G53" i="34"/>
  <c r="F44" i="45" s="1"/>
  <c r="G52" i="34"/>
  <c r="F43" i="45" s="1"/>
  <c r="G49" i="34"/>
  <c r="F40" i="45" s="1"/>
  <c r="G47" i="34"/>
  <c r="F38" i="45" s="1"/>
  <c r="G46" i="34"/>
  <c r="F37" i="45" s="1"/>
  <c r="G44" i="34"/>
  <c r="F35" i="45" s="1"/>
  <c r="G54" i="34"/>
  <c r="F45" i="45" s="1"/>
  <c r="G43" i="34"/>
  <c r="F34" i="45" s="1"/>
  <c r="D35" i="68"/>
  <c r="K73" i="68" s="1"/>
  <c r="D29" i="68"/>
  <c r="AA67" i="68"/>
  <c r="AA68" i="68" s="1"/>
  <c r="AA114" i="68"/>
  <c r="AA117" i="68" s="1"/>
  <c r="AA20" i="68"/>
  <c r="AA44" i="68"/>
  <c r="AA21" i="67"/>
  <c r="AA22" i="67" s="1"/>
  <c r="AA23" i="67" s="1"/>
  <c r="AA47" i="67"/>
  <c r="AA48" i="67" s="1"/>
  <c r="AA70" i="67"/>
  <c r="AA71" i="67" s="1"/>
  <c r="AA72" i="67" s="1"/>
  <c r="D29" i="67"/>
  <c r="D35" i="67"/>
  <c r="K73" i="67" s="1"/>
  <c r="AA114" i="67"/>
  <c r="AA117" i="67" s="1"/>
  <c r="AA67" i="66"/>
  <c r="AA68" i="66" s="1"/>
  <c r="AA114" i="66"/>
  <c r="AA117" i="66" s="1"/>
  <c r="AA44" i="66"/>
  <c r="AA19" i="66"/>
  <c r="AA114" i="65"/>
  <c r="AA117" i="65" s="1"/>
  <c r="AA21" i="65"/>
  <c r="AA47" i="65"/>
  <c r="AA48" i="65" s="1"/>
  <c r="AA70" i="65"/>
  <c r="AA71" i="65" s="1"/>
  <c r="AA72" i="65" s="1"/>
  <c r="D29" i="65"/>
  <c r="D35" i="65"/>
  <c r="K73" i="65" s="1"/>
  <c r="D29" i="64"/>
  <c r="D35" i="64"/>
  <c r="K73" i="64" s="1"/>
  <c r="AA19" i="64"/>
  <c r="AA47" i="64"/>
  <c r="AA67" i="64"/>
  <c r="AA68" i="64" s="1"/>
  <c r="AA114" i="64"/>
  <c r="AA117" i="64" s="1"/>
  <c r="D122" i="64"/>
  <c r="AA21" i="63"/>
  <c r="AA47" i="63"/>
  <c r="AA114" i="63"/>
  <c r="AA117" i="63" s="1"/>
  <c r="D29" i="63"/>
  <c r="D35" i="63"/>
  <c r="K73" i="63" s="1"/>
  <c r="AA67" i="63"/>
  <c r="AA68" i="63" s="1"/>
  <c r="AA24" i="62"/>
  <c r="AA25" i="62" s="1"/>
  <c r="AA26" i="62" s="1"/>
  <c r="AA27" i="62" s="1"/>
  <c r="AA29" i="62" s="1"/>
  <c r="AA30" i="62" s="1"/>
  <c r="AA31" i="62" s="1"/>
  <c r="AA32" i="62" s="1"/>
  <c r="D29" i="62"/>
  <c r="D35" i="62"/>
  <c r="K73" i="62" s="1"/>
  <c r="AA67" i="62"/>
  <c r="AA68" i="62" s="1"/>
  <c r="AA69" i="62" s="1"/>
  <c r="AA70" i="62" s="1"/>
  <c r="AA71" i="62" s="1"/>
  <c r="AA72" i="62" s="1"/>
  <c r="AA73" i="62" s="1"/>
  <c r="AA76" i="62" s="1"/>
  <c r="AA77" i="62" s="1"/>
  <c r="AA78" i="62" s="1"/>
  <c r="AA79" i="62" s="1"/>
  <c r="AA80" i="62" s="1"/>
  <c r="AA81" i="62" s="1"/>
  <c r="AA82" i="62" s="1"/>
  <c r="AA83" i="62" s="1"/>
  <c r="AA84" i="62" s="1"/>
  <c r="AA85" i="62" s="1"/>
  <c r="AA86" i="62" s="1"/>
  <c r="AA89" i="62" s="1"/>
  <c r="AA90" i="62" s="1"/>
  <c r="AA114" i="62"/>
  <c r="AA117" i="62" s="1"/>
  <c r="AA49" i="62"/>
  <c r="AA50" i="62" s="1"/>
  <c r="AA51" i="62" s="1"/>
  <c r="D35" i="61"/>
  <c r="K73" i="61" s="1"/>
  <c r="AA118" i="61"/>
  <c r="AA24" i="61"/>
  <c r="AA47" i="61"/>
  <c r="AA67" i="61"/>
  <c r="AA68" i="61" s="1"/>
  <c r="AA21" i="60"/>
  <c r="AA22" i="60" s="1"/>
  <c r="AA47" i="60"/>
  <c r="D29" i="60"/>
  <c r="D35" i="60"/>
  <c r="K73" i="60" s="1"/>
  <c r="AA114" i="60"/>
  <c r="AA117" i="60" s="1"/>
  <c r="AA67" i="60"/>
  <c r="AA68" i="60" s="1"/>
  <c r="D56" i="4"/>
  <c r="D21" i="45"/>
  <c r="D35" i="66" l="1"/>
  <c r="K73" i="66" s="1"/>
  <c r="D30" i="45"/>
  <c r="C30" i="45"/>
  <c r="D40" i="45"/>
  <c r="C40" i="45"/>
  <c r="D35" i="45"/>
  <c r="C35" i="45"/>
  <c r="D45" i="45"/>
  <c r="C45" i="45"/>
  <c r="D28" i="45"/>
  <c r="C28" i="45"/>
  <c r="D29" i="45"/>
  <c r="C29" i="45"/>
  <c r="D39" i="45"/>
  <c r="C39" i="45"/>
  <c r="D32" i="45"/>
  <c r="C32" i="45"/>
  <c r="D44" i="45"/>
  <c r="C44" i="45"/>
  <c r="D36" i="45"/>
  <c r="C36" i="45"/>
  <c r="D41" i="45"/>
  <c r="C41" i="45"/>
  <c r="D23" i="45"/>
  <c r="C23" i="45"/>
  <c r="D38" i="45"/>
  <c r="C38" i="45"/>
  <c r="D33" i="45"/>
  <c r="C33" i="45"/>
  <c r="D25" i="45"/>
  <c r="C25" i="45"/>
  <c r="D31" i="45"/>
  <c r="C31" i="45"/>
  <c r="D26" i="45"/>
  <c r="C26" i="45"/>
  <c r="D42" i="45"/>
  <c r="C42" i="45"/>
  <c r="D37" i="45"/>
  <c r="C37" i="45"/>
  <c r="D34" i="45"/>
  <c r="C34" i="45"/>
  <c r="D27" i="45"/>
  <c r="C27" i="45"/>
  <c r="D43" i="45"/>
  <c r="C43" i="45"/>
  <c r="AA118" i="68"/>
  <c r="AA21" i="68"/>
  <c r="AA69" i="68"/>
  <c r="AA47" i="68"/>
  <c r="AA73" i="67"/>
  <c r="AA49" i="67"/>
  <c r="AA118" i="67"/>
  <c r="AA24" i="67"/>
  <c r="AA118" i="66"/>
  <c r="AA69" i="66"/>
  <c r="AA20" i="66"/>
  <c r="AA47" i="66"/>
  <c r="AA49" i="65"/>
  <c r="AA22" i="65"/>
  <c r="AA118" i="65"/>
  <c r="AA73" i="65"/>
  <c r="AA69" i="64"/>
  <c r="AA48" i="64"/>
  <c r="AA118" i="64"/>
  <c r="AA20" i="64"/>
  <c r="AA69" i="63"/>
  <c r="AA118" i="63"/>
  <c r="AA48" i="63"/>
  <c r="AA22" i="63"/>
  <c r="AA91" i="62"/>
  <c r="AA118" i="62"/>
  <c r="AA52" i="62"/>
  <c r="AA48" i="61"/>
  <c r="AA119" i="61"/>
  <c r="AA69" i="61"/>
  <c r="AA25" i="61"/>
  <c r="AA118" i="60"/>
  <c r="AA48" i="60"/>
  <c r="AA23" i="60"/>
  <c r="AA69" i="60"/>
  <c r="K12" i="45"/>
  <c r="L12" i="45"/>
  <c r="C24" i="45"/>
  <c r="D24" i="45"/>
  <c r="D22" i="45"/>
  <c r="C22" i="45"/>
  <c r="C21" i="45"/>
  <c r="D12" i="45" l="1"/>
  <c r="AA70" i="68"/>
  <c r="AA48" i="68"/>
  <c r="AA22" i="68"/>
  <c r="AA119" i="68"/>
  <c r="AA25" i="67"/>
  <c r="AA119" i="67"/>
  <c r="AA50" i="67"/>
  <c r="AA76" i="67"/>
  <c r="AA21" i="66"/>
  <c r="AA48" i="66"/>
  <c r="AA70" i="66"/>
  <c r="AA119" i="66"/>
  <c r="AA119" i="65"/>
  <c r="AA23" i="65"/>
  <c r="AA76" i="65"/>
  <c r="AA50" i="65"/>
  <c r="AA119" i="64"/>
  <c r="AA49" i="64"/>
  <c r="AA21" i="64"/>
  <c r="AA70" i="64"/>
  <c r="AA23" i="63"/>
  <c r="AA49" i="63"/>
  <c r="AA119" i="63"/>
  <c r="AA70" i="63"/>
  <c r="AA92" i="62"/>
  <c r="AA53" i="62"/>
  <c r="AA119" i="62"/>
  <c r="AA26" i="61"/>
  <c r="AA70" i="61"/>
  <c r="AA120" i="61"/>
  <c r="AA49" i="61"/>
  <c r="AA70" i="60"/>
  <c r="AA24" i="60"/>
  <c r="AA49" i="60"/>
  <c r="AA119" i="60"/>
  <c r="C4" i="17"/>
  <c r="AA120" i="68" l="1"/>
  <c r="AA49" i="68"/>
  <c r="AA23" i="68"/>
  <c r="AA71" i="68"/>
  <c r="AA77" i="67"/>
  <c r="AA26" i="67"/>
  <c r="AA51" i="67"/>
  <c r="AA120" i="67"/>
  <c r="AA120" i="66"/>
  <c r="AA71" i="66"/>
  <c r="AA49" i="66"/>
  <c r="AA22" i="66"/>
  <c r="AA77" i="65"/>
  <c r="AA24" i="65"/>
  <c r="AA51" i="65"/>
  <c r="AA120" i="65"/>
  <c r="AA71" i="64"/>
  <c r="AA22" i="64"/>
  <c r="AA50" i="64"/>
  <c r="AA120" i="64"/>
  <c r="AA71" i="63"/>
  <c r="AA50" i="63"/>
  <c r="AA24" i="63"/>
  <c r="AA120" i="63"/>
  <c r="AA120" i="62"/>
  <c r="AA54" i="62"/>
  <c r="AA93" i="62"/>
  <c r="AA71" i="61"/>
  <c r="AA50" i="61"/>
  <c r="AA121" i="61"/>
  <c r="AA27" i="61"/>
  <c r="AA120" i="60"/>
  <c r="AA50" i="60"/>
  <c r="AA25" i="60"/>
  <c r="AA71" i="60"/>
  <c r="E16" i="17"/>
  <c r="E21" i="17"/>
  <c r="D52" i="4"/>
  <c r="D51" i="4"/>
  <c r="AA24" i="68" l="1"/>
  <c r="AA72" i="68"/>
  <c r="AA50" i="68"/>
  <c r="AA121" i="68"/>
  <c r="AA121" i="67"/>
  <c r="AA52" i="67"/>
  <c r="AA27" i="67"/>
  <c r="AA78" i="67"/>
  <c r="AA121" i="66"/>
  <c r="AA23" i="66"/>
  <c r="AA50" i="66"/>
  <c r="AA72" i="66"/>
  <c r="AA121" i="65"/>
  <c r="AA52" i="65"/>
  <c r="AA25" i="65"/>
  <c r="AA78" i="65"/>
  <c r="AA121" i="64"/>
  <c r="AA51" i="64"/>
  <c r="AA23" i="64"/>
  <c r="AA72" i="64"/>
  <c r="AA121" i="63"/>
  <c r="AA25" i="63"/>
  <c r="AA51" i="63"/>
  <c r="AA72" i="63"/>
  <c r="AA55" i="62"/>
  <c r="AA94" i="62"/>
  <c r="AA121" i="62"/>
  <c r="AA29" i="61"/>
  <c r="AA122" i="61"/>
  <c r="AA51" i="61"/>
  <c r="AA72" i="61"/>
  <c r="AA72" i="60"/>
  <c r="AA26" i="60"/>
  <c r="AA51" i="60"/>
  <c r="AA121" i="60"/>
  <c r="D57" i="4"/>
  <c r="D58" i="4"/>
  <c r="D55" i="4"/>
  <c r="D27" i="4"/>
  <c r="D50" i="4"/>
  <c r="D24" i="4" s="1"/>
  <c r="D83" i="4"/>
  <c r="D85" i="4" s="1"/>
  <c r="D86" i="4" s="1"/>
  <c r="D96" i="4"/>
  <c r="AA51" i="68" l="1"/>
  <c r="AA122" i="68"/>
  <c r="AA73" i="68"/>
  <c r="AA25" i="68"/>
  <c r="AA79" i="67"/>
  <c r="AA29" i="67"/>
  <c r="AA53" i="67"/>
  <c r="AA122" i="67"/>
  <c r="AA73" i="66"/>
  <c r="AA51" i="66"/>
  <c r="AA24" i="66"/>
  <c r="AA122" i="66"/>
  <c r="AA79" i="65"/>
  <c r="AA53" i="65"/>
  <c r="AA26" i="65"/>
  <c r="AA122" i="65"/>
  <c r="AA73" i="64"/>
  <c r="AA24" i="64"/>
  <c r="AA52" i="64"/>
  <c r="AA122" i="64"/>
  <c r="AA73" i="63"/>
  <c r="AA52" i="63"/>
  <c r="AA26" i="63"/>
  <c r="AA122" i="63"/>
  <c r="AA122" i="62"/>
  <c r="AA95" i="62"/>
  <c r="AA56" i="62"/>
  <c r="AA73" i="61"/>
  <c r="AA52" i="61"/>
  <c r="AA123" i="61"/>
  <c r="AA30" i="61"/>
  <c r="AA52" i="60"/>
  <c r="AA122" i="60"/>
  <c r="AA27" i="60"/>
  <c r="AA73" i="60"/>
  <c r="D62" i="4"/>
  <c r="AA26" i="68" l="1"/>
  <c r="AA76" i="68"/>
  <c r="AA123" i="68"/>
  <c r="AA52" i="68"/>
  <c r="AA123" i="67"/>
  <c r="AA54" i="67"/>
  <c r="AA30" i="67"/>
  <c r="AA80" i="67"/>
  <c r="AA25" i="66"/>
  <c r="AA123" i="66"/>
  <c r="AA52" i="66"/>
  <c r="AA76" i="66"/>
  <c r="AA123" i="65"/>
  <c r="AA27" i="65"/>
  <c r="AA54" i="65"/>
  <c r="AA80" i="65"/>
  <c r="AA123" i="64"/>
  <c r="AA25" i="64"/>
  <c r="AA53" i="64"/>
  <c r="AA76" i="64"/>
  <c r="AA123" i="63"/>
  <c r="AA27" i="63"/>
  <c r="AA53" i="63"/>
  <c r="AA76" i="63"/>
  <c r="AA96" i="62"/>
  <c r="AA123" i="62"/>
  <c r="AA31" i="61"/>
  <c r="AA53" i="61"/>
  <c r="AA76" i="61"/>
  <c r="AA123" i="60"/>
  <c r="AA76" i="60"/>
  <c r="AA29" i="60"/>
  <c r="AA53" i="60"/>
  <c r="H12" i="45"/>
  <c r="I12" i="45"/>
  <c r="D23" i="34"/>
  <c r="H46" i="45"/>
  <c r="AA77" i="68" l="1"/>
  <c r="AA53" i="68"/>
  <c r="AA27" i="68"/>
  <c r="AA81" i="67"/>
  <c r="AA55" i="67"/>
  <c r="AA31" i="67"/>
  <c r="AA77" i="66"/>
  <c r="AA53" i="66"/>
  <c r="AA26" i="66"/>
  <c r="AA81" i="65"/>
  <c r="AA55" i="65"/>
  <c r="AA29" i="65"/>
  <c r="AA54" i="64"/>
  <c r="AA26" i="64"/>
  <c r="AA77" i="64"/>
  <c r="AA77" i="63"/>
  <c r="AA54" i="63"/>
  <c r="AA29" i="63"/>
  <c r="AA97" i="62"/>
  <c r="AA77" i="61"/>
  <c r="AA54" i="61"/>
  <c r="AA32" i="61"/>
  <c r="AA54" i="60"/>
  <c r="AA30" i="60"/>
  <c r="AA77" i="60"/>
  <c r="B266" i="17"/>
  <c r="B267" i="17"/>
  <c r="B264" i="17"/>
  <c r="B268" i="17"/>
  <c r="B269" i="17"/>
  <c r="B270" i="17"/>
  <c r="B265" i="17"/>
  <c r="B263" i="17"/>
  <c r="B256" i="17"/>
  <c r="B257" i="17"/>
  <c r="B258" i="17"/>
  <c r="B260" i="17"/>
  <c r="B262" i="17"/>
  <c r="B259" i="17"/>
  <c r="B254" i="17"/>
  <c r="B255" i="17"/>
  <c r="B253" i="17"/>
  <c r="B248" i="17"/>
  <c r="B249" i="17"/>
  <c r="B250" i="17"/>
  <c r="B252" i="17"/>
  <c r="B244" i="17"/>
  <c r="B246" i="17"/>
  <c r="B243" i="17"/>
  <c r="B245" i="17"/>
  <c r="B247" i="17"/>
  <c r="B237" i="17"/>
  <c r="B233" i="17"/>
  <c r="B239" i="17"/>
  <c r="B240" i="17"/>
  <c r="B235" i="17"/>
  <c r="B238" i="17"/>
  <c r="B242" i="17"/>
  <c r="B234" i="17"/>
  <c r="B236" i="17"/>
  <c r="B228" i="17"/>
  <c r="B229" i="17"/>
  <c r="B224" i="17"/>
  <c r="B223" i="17"/>
  <c r="B230" i="17"/>
  <c r="B232" i="17"/>
  <c r="B226" i="17"/>
  <c r="B227" i="17"/>
  <c r="B225" i="17"/>
  <c r="B216" i="17"/>
  <c r="B217" i="17"/>
  <c r="B218" i="17"/>
  <c r="B219" i="17"/>
  <c r="B220" i="17"/>
  <c r="B222" i="17"/>
  <c r="B214" i="17"/>
  <c r="B215" i="17"/>
  <c r="B213" i="17"/>
  <c r="B206" i="17"/>
  <c r="B210" i="17"/>
  <c r="B205" i="17"/>
  <c r="B207" i="17"/>
  <c r="B203" i="17"/>
  <c r="B208" i="17"/>
  <c r="B209" i="17"/>
  <c r="B204" i="17"/>
  <c r="B212" i="17"/>
  <c r="B200" i="17"/>
  <c r="B198" i="17"/>
  <c r="B199" i="17"/>
  <c r="B202" i="17"/>
  <c r="B194" i="17"/>
  <c r="B195" i="17"/>
  <c r="B196" i="17"/>
  <c r="B197" i="17"/>
  <c r="B193" i="17"/>
  <c r="B186" i="17"/>
  <c r="B187" i="17"/>
  <c r="B183" i="17"/>
  <c r="B188" i="17"/>
  <c r="B189" i="17"/>
  <c r="B190" i="17"/>
  <c r="B192" i="17"/>
  <c r="B184" i="17"/>
  <c r="B185" i="17"/>
  <c r="B176" i="17"/>
  <c r="B177" i="17"/>
  <c r="B173" i="17"/>
  <c r="B179" i="17"/>
  <c r="B178" i="17"/>
  <c r="B182" i="17"/>
  <c r="B174" i="17"/>
  <c r="B175" i="17"/>
  <c r="B180" i="17"/>
  <c r="B168" i="17"/>
  <c r="B172" i="17"/>
  <c r="B164" i="17"/>
  <c r="B165" i="17"/>
  <c r="B166" i="17"/>
  <c r="B167" i="17"/>
  <c r="B163" i="17"/>
  <c r="B169" i="17"/>
  <c r="B170" i="17"/>
  <c r="B157" i="17"/>
  <c r="B153" i="17"/>
  <c r="B158" i="17"/>
  <c r="B159" i="17"/>
  <c r="B155" i="17"/>
  <c r="B160" i="17"/>
  <c r="B154" i="17"/>
  <c r="B162" i="17"/>
  <c r="B156" i="17"/>
  <c r="B146" i="17"/>
  <c r="B148" i="17"/>
  <c r="B149" i="17"/>
  <c r="B147" i="17"/>
  <c r="B143" i="17"/>
  <c r="B150" i="17"/>
  <c r="B152" i="17"/>
  <c r="B144" i="17"/>
  <c r="B145" i="17"/>
  <c r="B136" i="17"/>
  <c r="B137" i="17"/>
  <c r="B138" i="17"/>
  <c r="B139" i="17"/>
  <c r="B142" i="17"/>
  <c r="B140" i="17"/>
  <c r="B134" i="17"/>
  <c r="B135" i="17"/>
  <c r="B133" i="17"/>
  <c r="B126" i="17"/>
  <c r="B127" i="17"/>
  <c r="B123" i="17"/>
  <c r="B129" i="17"/>
  <c r="B130" i="17"/>
  <c r="B128" i="17"/>
  <c r="B132" i="17"/>
  <c r="B124" i="17"/>
  <c r="B125" i="17"/>
  <c r="AA29" i="68" l="1"/>
  <c r="AA54" i="68"/>
  <c r="AA78" i="68"/>
  <c r="AA32" i="67"/>
  <c r="AA56" i="67"/>
  <c r="AA82" i="67"/>
  <c r="AA54" i="66"/>
  <c r="AA27" i="66"/>
  <c r="AA78" i="66"/>
  <c r="AA56" i="65"/>
  <c r="AA30" i="65"/>
  <c r="AA82" i="65"/>
  <c r="AA78" i="64"/>
  <c r="AA27" i="64"/>
  <c r="AA55" i="64"/>
  <c r="AA55" i="63"/>
  <c r="AA30" i="63"/>
  <c r="AA78" i="63"/>
  <c r="AA98" i="62"/>
  <c r="AA55" i="61"/>
  <c r="AA78" i="61"/>
  <c r="AA78" i="60"/>
  <c r="AA31" i="60"/>
  <c r="AA55" i="60"/>
  <c r="E272" i="17"/>
  <c r="A272" i="17"/>
  <c r="E269" i="17"/>
  <c r="A269" i="17"/>
  <c r="A268" i="17"/>
  <c r="E268" i="17"/>
  <c r="A270" i="17"/>
  <c r="E270" i="17"/>
  <c r="E264" i="17"/>
  <c r="A264" i="17"/>
  <c r="A267" i="17"/>
  <c r="E267" i="17"/>
  <c r="A265" i="17"/>
  <c r="E265" i="17"/>
  <c r="E266" i="17"/>
  <c r="A266" i="17"/>
  <c r="E254" i="17"/>
  <c r="A254" i="17"/>
  <c r="E259" i="17"/>
  <c r="A259" i="17"/>
  <c r="E262" i="17"/>
  <c r="A262" i="17"/>
  <c r="E260" i="17"/>
  <c r="A260" i="17"/>
  <c r="A258" i="17"/>
  <c r="E258" i="17"/>
  <c r="A257" i="17"/>
  <c r="E257" i="17"/>
  <c r="A255" i="17"/>
  <c r="E255" i="17"/>
  <c r="A256" i="17"/>
  <c r="E256" i="17"/>
  <c r="E246" i="17"/>
  <c r="A246" i="17"/>
  <c r="E244" i="17"/>
  <c r="A244" i="17"/>
  <c r="E252" i="17"/>
  <c r="A252" i="17"/>
  <c r="A250" i="17"/>
  <c r="E250" i="17"/>
  <c r="A247" i="17"/>
  <c r="E247" i="17"/>
  <c r="A249" i="17"/>
  <c r="E249" i="17"/>
  <c r="E245" i="17"/>
  <c r="A245" i="17"/>
  <c r="A248" i="17"/>
  <c r="E248" i="17"/>
  <c r="E242" i="17"/>
  <c r="A242" i="17"/>
  <c r="E234" i="17"/>
  <c r="A234" i="17"/>
  <c r="A238" i="17"/>
  <c r="E238" i="17"/>
  <c r="E235" i="17"/>
  <c r="A235" i="17"/>
  <c r="E240" i="17"/>
  <c r="A240" i="17"/>
  <c r="A239" i="17"/>
  <c r="E239" i="17"/>
  <c r="A236" i="17"/>
  <c r="E236" i="17"/>
  <c r="A237" i="17"/>
  <c r="E237" i="17"/>
  <c r="E226" i="17"/>
  <c r="A226" i="17"/>
  <c r="E232" i="17"/>
  <c r="A232" i="17"/>
  <c r="A230" i="17"/>
  <c r="E230" i="17"/>
  <c r="E224" i="17"/>
  <c r="A224" i="17"/>
  <c r="E225" i="17"/>
  <c r="A225" i="17"/>
  <c r="A229" i="17"/>
  <c r="E229" i="17"/>
  <c r="A227" i="17"/>
  <c r="E227" i="17"/>
  <c r="A228" i="17"/>
  <c r="E228" i="17"/>
  <c r="E214" i="17"/>
  <c r="A214" i="17"/>
  <c r="E222" i="17"/>
  <c r="A222" i="17"/>
  <c r="E220" i="17"/>
  <c r="A220" i="17"/>
  <c r="E219" i="17"/>
  <c r="A219" i="17"/>
  <c r="A218" i="17"/>
  <c r="E218" i="17"/>
  <c r="A217" i="17"/>
  <c r="E217" i="17"/>
  <c r="A215" i="17"/>
  <c r="E215" i="17"/>
  <c r="E216" i="17"/>
  <c r="A216" i="17"/>
  <c r="A208" i="17"/>
  <c r="E208" i="17"/>
  <c r="E209" i="17"/>
  <c r="A209" i="17"/>
  <c r="A207" i="17"/>
  <c r="E207" i="17"/>
  <c r="A205" i="17"/>
  <c r="E205" i="17"/>
  <c r="E210" i="17"/>
  <c r="A210" i="17"/>
  <c r="A212" i="17"/>
  <c r="E212" i="17"/>
  <c r="E204" i="17"/>
  <c r="A204" i="17"/>
  <c r="A206" i="17"/>
  <c r="E206" i="17"/>
  <c r="E196" i="17"/>
  <c r="A196" i="17"/>
  <c r="E195" i="17"/>
  <c r="A195" i="17"/>
  <c r="E194" i="17"/>
  <c r="A194" i="17"/>
  <c r="E202" i="17"/>
  <c r="A202" i="17"/>
  <c r="E199" i="17"/>
  <c r="A199" i="17"/>
  <c r="A198" i="17"/>
  <c r="E198" i="17"/>
  <c r="A197" i="17"/>
  <c r="E197" i="17"/>
  <c r="A200" i="17"/>
  <c r="E200" i="17"/>
  <c r="E192" i="17"/>
  <c r="A192" i="17"/>
  <c r="E190" i="17"/>
  <c r="A190" i="17"/>
  <c r="E189" i="17"/>
  <c r="A189" i="17"/>
  <c r="A188" i="17"/>
  <c r="E188" i="17"/>
  <c r="A187" i="17"/>
  <c r="E187" i="17"/>
  <c r="A185" i="17"/>
  <c r="E185" i="17"/>
  <c r="E184" i="17"/>
  <c r="A184" i="17"/>
  <c r="A186" i="17"/>
  <c r="E186" i="17"/>
  <c r="E182" i="17"/>
  <c r="A182" i="17"/>
  <c r="A178" i="17"/>
  <c r="E178" i="17"/>
  <c r="A174" i="17"/>
  <c r="E174" i="17"/>
  <c r="E179" i="17"/>
  <c r="A179" i="17"/>
  <c r="A177" i="17"/>
  <c r="E177" i="17"/>
  <c r="E180" i="17"/>
  <c r="A180" i="17"/>
  <c r="A175" i="17"/>
  <c r="E175" i="17"/>
  <c r="A176" i="17"/>
  <c r="E176" i="17"/>
  <c r="A166" i="17"/>
  <c r="E166" i="17"/>
  <c r="E165" i="17"/>
  <c r="A165" i="17"/>
  <c r="E164" i="17"/>
  <c r="A164" i="17"/>
  <c r="A167" i="17"/>
  <c r="E167" i="17"/>
  <c r="A170" i="17"/>
  <c r="E170" i="17"/>
  <c r="E172" i="17"/>
  <c r="A172" i="17"/>
  <c r="A169" i="17"/>
  <c r="E169" i="17"/>
  <c r="A168" i="17"/>
  <c r="E168" i="17"/>
  <c r="E154" i="17"/>
  <c r="A154" i="17"/>
  <c r="E160" i="17"/>
  <c r="A160" i="17"/>
  <c r="A155" i="17"/>
  <c r="E155" i="17"/>
  <c r="E159" i="17"/>
  <c r="A159" i="17"/>
  <c r="A158" i="17"/>
  <c r="E158" i="17"/>
  <c r="A156" i="17"/>
  <c r="E156" i="17"/>
  <c r="E162" i="17"/>
  <c r="A162" i="17"/>
  <c r="A157" i="17"/>
  <c r="E157" i="17"/>
  <c r="E152" i="17"/>
  <c r="A152" i="17"/>
  <c r="E150" i="17"/>
  <c r="A150" i="17"/>
  <c r="A147" i="17"/>
  <c r="E147" i="17"/>
  <c r="E149" i="17"/>
  <c r="A149" i="17"/>
  <c r="A148" i="17"/>
  <c r="E148" i="17"/>
  <c r="A145" i="17"/>
  <c r="E145" i="17"/>
  <c r="A144" i="17"/>
  <c r="E144" i="17"/>
  <c r="A146" i="17"/>
  <c r="E146" i="17"/>
  <c r="E134" i="17"/>
  <c r="A134" i="17"/>
  <c r="E140" i="17"/>
  <c r="A140" i="17"/>
  <c r="E142" i="17"/>
  <c r="A142" i="17"/>
  <c r="E139" i="17"/>
  <c r="A139" i="17"/>
  <c r="A138" i="17"/>
  <c r="E138" i="17"/>
  <c r="A137" i="17"/>
  <c r="E137" i="17"/>
  <c r="A135" i="17"/>
  <c r="E135" i="17"/>
  <c r="A136" i="17"/>
  <c r="E136" i="17"/>
  <c r="A128" i="17"/>
  <c r="E128" i="17"/>
  <c r="E132" i="17"/>
  <c r="A132" i="17"/>
  <c r="E130" i="17"/>
  <c r="A130" i="17"/>
  <c r="E129" i="17"/>
  <c r="A129" i="17"/>
  <c r="A127" i="17"/>
  <c r="E127" i="17"/>
  <c r="A125" i="17"/>
  <c r="E125" i="17"/>
  <c r="A124" i="17"/>
  <c r="E124" i="17"/>
  <c r="A126" i="17"/>
  <c r="E126" i="17"/>
  <c r="AA79" i="68" l="1"/>
  <c r="AA55" i="68"/>
  <c r="AA30" i="68"/>
  <c r="AA83" i="67"/>
  <c r="AA79" i="66"/>
  <c r="AA29" i="66"/>
  <c r="AA55" i="66"/>
  <c r="AA83" i="65"/>
  <c r="AA31" i="65"/>
  <c r="AA29" i="64"/>
  <c r="AA56" i="64"/>
  <c r="AA79" i="64"/>
  <c r="AA79" i="63"/>
  <c r="AA31" i="63"/>
  <c r="AA56" i="63"/>
  <c r="AA99" i="62"/>
  <c r="AA79" i="61"/>
  <c r="AA56" i="61"/>
  <c r="AA56" i="60"/>
  <c r="AA32" i="60"/>
  <c r="AA79" i="60"/>
  <c r="AA31" i="68" l="1"/>
  <c r="AA56" i="68"/>
  <c r="AA80" i="68"/>
  <c r="AA84" i="67"/>
  <c r="AA30" i="66"/>
  <c r="AA56" i="66"/>
  <c r="AA80" i="66"/>
  <c r="AA32" i="65"/>
  <c r="AA84" i="65"/>
  <c r="AA80" i="64"/>
  <c r="AA30" i="64"/>
  <c r="AA32" i="63"/>
  <c r="AA80" i="63"/>
  <c r="AA101" i="62"/>
  <c r="AA80" i="61"/>
  <c r="AA80" i="60"/>
  <c r="AD9" i="13"/>
  <c r="P122" i="4"/>
  <c r="O122" i="4"/>
  <c r="N122" i="4"/>
  <c r="M122" i="4"/>
  <c r="L122" i="4"/>
  <c r="Q121" i="4"/>
  <c r="P121" i="4"/>
  <c r="O121" i="4"/>
  <c r="N121" i="4"/>
  <c r="M121" i="4"/>
  <c r="L121" i="4"/>
  <c r="K121" i="4"/>
  <c r="J121" i="4"/>
  <c r="I121" i="4"/>
  <c r="AA111" i="4"/>
  <c r="AA112" i="4" s="1"/>
  <c r="AA113" i="4" s="1"/>
  <c r="AA114" i="4" s="1"/>
  <c r="AA117" i="4" s="1"/>
  <c r="AA118" i="4" s="1"/>
  <c r="AA119" i="4" s="1"/>
  <c r="AA120" i="4" s="1"/>
  <c r="AA121" i="4" s="1"/>
  <c r="AA122" i="4" s="1"/>
  <c r="AA123" i="4" s="1"/>
  <c r="AA64" i="4"/>
  <c r="AA65" i="4" s="1"/>
  <c r="AA66" i="4" s="1"/>
  <c r="AA67" i="4" s="1"/>
  <c r="AA68" i="4" s="1"/>
  <c r="AA69" i="4" s="1"/>
  <c r="AA70" i="4" s="1"/>
  <c r="AA71" i="4" s="1"/>
  <c r="AA72" i="4" s="1"/>
  <c r="AA73" i="4" s="1"/>
  <c r="AA76" i="4" s="1"/>
  <c r="AA77" i="4" s="1"/>
  <c r="AA78" i="4" s="1"/>
  <c r="AA79" i="4" s="1"/>
  <c r="AA80" i="4" s="1"/>
  <c r="AA81" i="4" s="1"/>
  <c r="AA82" i="4" s="1"/>
  <c r="AA83" i="4" s="1"/>
  <c r="AA84" i="4" s="1"/>
  <c r="AA85" i="4" s="1"/>
  <c r="AA86" i="4" s="1"/>
  <c r="AA89" i="4" s="1"/>
  <c r="AA90" i="4" s="1"/>
  <c r="AA91" i="4" s="1"/>
  <c r="AA92" i="4" s="1"/>
  <c r="AA93" i="4" s="1"/>
  <c r="AA94" i="4" s="1"/>
  <c r="AA95" i="4" s="1"/>
  <c r="AA96" i="4" s="1"/>
  <c r="AA97" i="4" s="1"/>
  <c r="AA98" i="4" s="1"/>
  <c r="AA99" i="4" s="1"/>
  <c r="AA101" i="4" s="1"/>
  <c r="AA105" i="4" s="1"/>
  <c r="AA106" i="4" s="1"/>
  <c r="D26" i="4"/>
  <c r="AA42" i="4"/>
  <c r="AA43" i="4" s="1"/>
  <c r="AA44" i="4" s="1"/>
  <c r="AA47" i="4" s="1"/>
  <c r="AA48" i="4" s="1"/>
  <c r="AA49" i="4" s="1"/>
  <c r="AA50" i="4" s="1"/>
  <c r="AA51" i="4" s="1"/>
  <c r="AA52" i="4" s="1"/>
  <c r="AA53" i="4" s="1"/>
  <c r="AA54" i="4" s="1"/>
  <c r="AA55" i="4" s="1"/>
  <c r="AA56" i="4" s="1"/>
  <c r="AA38" i="4"/>
  <c r="AA39" i="4" s="1"/>
  <c r="AA17" i="4"/>
  <c r="AA18" i="4" s="1"/>
  <c r="AA19" i="4" s="1"/>
  <c r="AA20" i="4" s="1"/>
  <c r="AA21" i="4" s="1"/>
  <c r="AA22" i="4" s="1"/>
  <c r="AA23" i="4" s="1"/>
  <c r="AA24" i="4" s="1"/>
  <c r="AA25" i="4" s="1"/>
  <c r="AA26" i="4" s="1"/>
  <c r="AA27" i="4" s="1"/>
  <c r="AA29" i="4" s="1"/>
  <c r="AA30" i="4" s="1"/>
  <c r="AA31" i="4" s="1"/>
  <c r="AA32" i="4" s="1"/>
  <c r="D6" i="35"/>
  <c r="E6" i="35" s="1"/>
  <c r="F6" i="35" s="1"/>
  <c r="G6" i="35" s="1"/>
  <c r="H6" i="35" s="1"/>
  <c r="I6" i="35" s="1"/>
  <c r="J6" i="35" s="1"/>
  <c r="K6" i="35" s="1"/>
  <c r="L6" i="35" s="1"/>
  <c r="M6" i="35" s="1"/>
  <c r="N6" i="35" s="1"/>
  <c r="O6" i="35" s="1"/>
  <c r="P6" i="35" s="1"/>
  <c r="Q6" i="35" s="1"/>
  <c r="R6" i="35" s="1"/>
  <c r="S6" i="35" s="1"/>
  <c r="T6" i="35" s="1"/>
  <c r="U6" i="35" s="1"/>
  <c r="V6" i="35" s="1"/>
  <c r="W6" i="35" s="1"/>
  <c r="X6" i="35" s="1"/>
  <c r="Y6" i="35" s="1"/>
  <c r="Z6" i="35" s="1"/>
  <c r="AA6" i="35" s="1"/>
  <c r="AA5" i="35"/>
  <c r="Z5" i="35"/>
  <c r="Y5" i="35"/>
  <c r="X5" i="35"/>
  <c r="W5" i="35"/>
  <c r="V5" i="35"/>
  <c r="U5" i="35"/>
  <c r="T5" i="35"/>
  <c r="S5" i="35"/>
  <c r="R5" i="35"/>
  <c r="Q5" i="35"/>
  <c r="P5" i="35"/>
  <c r="O5" i="35"/>
  <c r="N5" i="35"/>
  <c r="J306" i="19"/>
  <c r="B306" i="19"/>
  <c r="A306" i="19"/>
  <c r="J305" i="19"/>
  <c r="B305" i="19"/>
  <c r="A305" i="19"/>
  <c r="J304" i="19"/>
  <c r="B304" i="19"/>
  <c r="A304" i="19"/>
  <c r="J303" i="19"/>
  <c r="B303" i="19"/>
  <c r="A303" i="19"/>
  <c r="J302" i="19"/>
  <c r="B302" i="19"/>
  <c r="A302" i="19"/>
  <c r="J301" i="19"/>
  <c r="B301" i="19"/>
  <c r="A301" i="19"/>
  <c r="J300" i="19"/>
  <c r="B300" i="19"/>
  <c r="A300" i="19"/>
  <c r="J299" i="19"/>
  <c r="B299" i="19"/>
  <c r="A299" i="19"/>
  <c r="J298" i="19"/>
  <c r="B298" i="19"/>
  <c r="A298" i="19"/>
  <c r="J297" i="19"/>
  <c r="B297" i="19"/>
  <c r="A297" i="19"/>
  <c r="J296" i="19"/>
  <c r="B296" i="19"/>
  <c r="A296" i="19"/>
  <c r="J295" i="19"/>
  <c r="B295" i="19"/>
  <c r="A295" i="19"/>
  <c r="J294" i="19"/>
  <c r="B294" i="19"/>
  <c r="A294" i="19"/>
  <c r="J293" i="19"/>
  <c r="B293" i="19"/>
  <c r="A293" i="19"/>
  <c r="J292" i="19"/>
  <c r="B292" i="19"/>
  <c r="A292" i="19"/>
  <c r="J291" i="19"/>
  <c r="B291" i="19"/>
  <c r="A291" i="19"/>
  <c r="J290" i="19"/>
  <c r="B290" i="19"/>
  <c r="A290" i="19"/>
  <c r="J289" i="19"/>
  <c r="B289" i="19"/>
  <c r="A289" i="19"/>
  <c r="J288" i="19"/>
  <c r="B288" i="19"/>
  <c r="A288" i="19"/>
  <c r="J287" i="19"/>
  <c r="B287" i="19"/>
  <c r="A287" i="19"/>
  <c r="J286" i="19"/>
  <c r="B286" i="19"/>
  <c r="A286" i="19"/>
  <c r="J285" i="19"/>
  <c r="B285" i="19"/>
  <c r="A285" i="19"/>
  <c r="J284" i="19"/>
  <c r="B284" i="19"/>
  <c r="A284" i="19"/>
  <c r="J283" i="19"/>
  <c r="B283" i="19"/>
  <c r="A283" i="19"/>
  <c r="J282" i="19"/>
  <c r="B282" i="19"/>
  <c r="A282" i="19"/>
  <c r="J281" i="19"/>
  <c r="B281" i="19"/>
  <c r="A281" i="19"/>
  <c r="J280" i="19"/>
  <c r="B280" i="19"/>
  <c r="A280" i="19"/>
  <c r="J279" i="19"/>
  <c r="B279" i="19"/>
  <c r="A279" i="19"/>
  <c r="J278" i="19"/>
  <c r="B278" i="19"/>
  <c r="A278" i="19"/>
  <c r="J277" i="19"/>
  <c r="B277" i="19"/>
  <c r="A277" i="19"/>
  <c r="J276" i="19"/>
  <c r="B276" i="19"/>
  <c r="A276" i="19"/>
  <c r="J275" i="19"/>
  <c r="B275" i="19"/>
  <c r="A275" i="19"/>
  <c r="J274" i="19"/>
  <c r="B274" i="19"/>
  <c r="A274" i="19"/>
  <c r="J273" i="19"/>
  <c r="B273" i="19"/>
  <c r="A273" i="19"/>
  <c r="J272" i="19"/>
  <c r="B272" i="19"/>
  <c r="A272" i="19"/>
  <c r="J271" i="19"/>
  <c r="B271" i="19"/>
  <c r="A271" i="19"/>
  <c r="J270" i="19"/>
  <c r="B270" i="19"/>
  <c r="A270" i="19"/>
  <c r="J269" i="19"/>
  <c r="B269" i="19"/>
  <c r="A269" i="19"/>
  <c r="J268" i="19"/>
  <c r="B268" i="19"/>
  <c r="A268" i="19"/>
  <c r="J267" i="19"/>
  <c r="B267" i="19"/>
  <c r="A267" i="19"/>
  <c r="J266" i="19"/>
  <c r="B266" i="19"/>
  <c r="A266" i="19"/>
  <c r="J265" i="19"/>
  <c r="B265" i="19"/>
  <c r="A265" i="19"/>
  <c r="J264" i="19"/>
  <c r="B264" i="19"/>
  <c r="A264" i="19"/>
  <c r="J263" i="19"/>
  <c r="B263" i="19"/>
  <c r="A263" i="19"/>
  <c r="J262" i="19"/>
  <c r="B262" i="19"/>
  <c r="A262" i="19"/>
  <c r="J261" i="19"/>
  <c r="B261" i="19"/>
  <c r="A261" i="19"/>
  <c r="J260" i="19"/>
  <c r="B260" i="19"/>
  <c r="A260" i="19"/>
  <c r="J259" i="19"/>
  <c r="B259" i="19"/>
  <c r="A259" i="19"/>
  <c r="J258" i="19"/>
  <c r="B258" i="19"/>
  <c r="A258" i="19"/>
  <c r="J257" i="19"/>
  <c r="B257" i="19"/>
  <c r="A257" i="19"/>
  <c r="J256" i="19"/>
  <c r="B256" i="19"/>
  <c r="A256" i="19"/>
  <c r="J255" i="19"/>
  <c r="B255" i="19"/>
  <c r="A255" i="19"/>
  <c r="J254" i="19"/>
  <c r="B254" i="19"/>
  <c r="A254" i="19"/>
  <c r="J253" i="19"/>
  <c r="B253" i="19"/>
  <c r="A253" i="19"/>
  <c r="J252" i="19"/>
  <c r="B252" i="19"/>
  <c r="A252" i="19"/>
  <c r="J251" i="19"/>
  <c r="B251" i="19"/>
  <c r="A251" i="19"/>
  <c r="J250" i="19"/>
  <c r="B250" i="19"/>
  <c r="A250" i="19"/>
  <c r="J249" i="19"/>
  <c r="B249" i="19"/>
  <c r="A249" i="19"/>
  <c r="J248" i="19"/>
  <c r="B248" i="19"/>
  <c r="A248" i="19"/>
  <c r="J247" i="19"/>
  <c r="B247" i="19"/>
  <c r="A247" i="19"/>
  <c r="J246" i="19"/>
  <c r="B246" i="19"/>
  <c r="A246" i="19"/>
  <c r="J245" i="19"/>
  <c r="B245" i="19"/>
  <c r="A245" i="19"/>
  <c r="J244" i="19"/>
  <c r="B244" i="19"/>
  <c r="A244" i="19"/>
  <c r="J243" i="19"/>
  <c r="B243" i="19"/>
  <c r="A243" i="19"/>
  <c r="J242" i="19"/>
  <c r="B242" i="19"/>
  <c r="A242" i="19"/>
  <c r="J241" i="19"/>
  <c r="B241" i="19"/>
  <c r="A241" i="19"/>
  <c r="J240" i="19"/>
  <c r="B240" i="19"/>
  <c r="A240" i="19"/>
  <c r="J239" i="19"/>
  <c r="B239" i="19"/>
  <c r="A239" i="19"/>
  <c r="J238" i="19"/>
  <c r="B238" i="19"/>
  <c r="A238" i="19"/>
  <c r="J237" i="19"/>
  <c r="B237" i="19"/>
  <c r="A237" i="19"/>
  <c r="J236" i="19"/>
  <c r="B236" i="19"/>
  <c r="A236" i="19"/>
  <c r="J235" i="19"/>
  <c r="B235" i="19"/>
  <c r="A235" i="19"/>
  <c r="J234" i="19"/>
  <c r="B234" i="19"/>
  <c r="A234" i="19"/>
  <c r="J233" i="19"/>
  <c r="B233" i="19"/>
  <c r="A233" i="19"/>
  <c r="J232" i="19"/>
  <c r="B232" i="19"/>
  <c r="A232" i="19"/>
  <c r="J231" i="19"/>
  <c r="B231" i="19"/>
  <c r="A231" i="19"/>
  <c r="J230" i="19"/>
  <c r="B230" i="19"/>
  <c r="A230" i="19"/>
  <c r="J229" i="19"/>
  <c r="B229" i="19"/>
  <c r="A229" i="19"/>
  <c r="J228" i="19"/>
  <c r="B228" i="19"/>
  <c r="A228" i="19"/>
  <c r="J227" i="19"/>
  <c r="B227" i="19"/>
  <c r="A227" i="19"/>
  <c r="J226" i="19"/>
  <c r="B226" i="19"/>
  <c r="A226" i="19"/>
  <c r="J225" i="19"/>
  <c r="B225" i="19"/>
  <c r="A225" i="19"/>
  <c r="J224" i="19"/>
  <c r="B224" i="19"/>
  <c r="A224" i="19"/>
  <c r="J223" i="19"/>
  <c r="B223" i="19"/>
  <c r="A223" i="19"/>
  <c r="J222" i="19"/>
  <c r="B222" i="19"/>
  <c r="A222" i="19"/>
  <c r="J221" i="19"/>
  <c r="B221" i="19"/>
  <c r="A221" i="19"/>
  <c r="J220" i="19"/>
  <c r="B220" i="19"/>
  <c r="A220" i="19"/>
  <c r="J219" i="19"/>
  <c r="B219" i="19"/>
  <c r="A219" i="19"/>
  <c r="J218" i="19"/>
  <c r="B218" i="19"/>
  <c r="A218" i="19"/>
  <c r="J217" i="19"/>
  <c r="B217" i="19"/>
  <c r="A217" i="19"/>
  <c r="J216" i="19"/>
  <c r="B216" i="19"/>
  <c r="A216" i="19"/>
  <c r="J215" i="19"/>
  <c r="B215" i="19"/>
  <c r="A215" i="19"/>
  <c r="J214" i="19"/>
  <c r="B214" i="19"/>
  <c r="A214" i="19"/>
  <c r="J213" i="19"/>
  <c r="B213" i="19"/>
  <c r="A213" i="19"/>
  <c r="J212" i="19"/>
  <c r="B212" i="19"/>
  <c r="A212" i="19"/>
  <c r="J211" i="19"/>
  <c r="B211" i="19"/>
  <c r="A211" i="19"/>
  <c r="J210" i="19"/>
  <c r="B210" i="19"/>
  <c r="A210" i="19"/>
  <c r="J209" i="19"/>
  <c r="B209" i="19"/>
  <c r="A209" i="19"/>
  <c r="J208" i="19"/>
  <c r="B208" i="19"/>
  <c r="A208" i="19"/>
  <c r="J207" i="19"/>
  <c r="B207" i="19"/>
  <c r="A207" i="19"/>
  <c r="J206" i="19"/>
  <c r="B206" i="19"/>
  <c r="A206" i="19"/>
  <c r="J205" i="19"/>
  <c r="B205" i="19"/>
  <c r="A205" i="19"/>
  <c r="J204" i="19"/>
  <c r="B204" i="19"/>
  <c r="A204" i="19"/>
  <c r="J203" i="19"/>
  <c r="B203" i="19"/>
  <c r="A203" i="19"/>
  <c r="J202" i="19"/>
  <c r="B202" i="19"/>
  <c r="A202" i="19"/>
  <c r="J201" i="19"/>
  <c r="B201" i="19"/>
  <c r="A201" i="19"/>
  <c r="J200" i="19"/>
  <c r="B200" i="19"/>
  <c r="A200" i="19"/>
  <c r="J199" i="19"/>
  <c r="B199" i="19"/>
  <c r="A199" i="19"/>
  <c r="J198" i="19"/>
  <c r="B198" i="19"/>
  <c r="A198" i="19"/>
  <c r="J197" i="19"/>
  <c r="B197" i="19"/>
  <c r="A197" i="19"/>
  <c r="J196" i="19"/>
  <c r="B196" i="19"/>
  <c r="A196" i="19"/>
  <c r="J195" i="19"/>
  <c r="B195" i="19"/>
  <c r="A195" i="19"/>
  <c r="J194" i="19"/>
  <c r="B194" i="19"/>
  <c r="A194" i="19"/>
  <c r="J193" i="19"/>
  <c r="B193" i="19"/>
  <c r="A193" i="19"/>
  <c r="J192" i="19"/>
  <c r="B192" i="19"/>
  <c r="A192" i="19"/>
  <c r="J191" i="19"/>
  <c r="B191" i="19"/>
  <c r="A191" i="19"/>
  <c r="J190" i="19"/>
  <c r="B190" i="19"/>
  <c r="A190" i="19"/>
  <c r="J189" i="19"/>
  <c r="B189" i="19"/>
  <c r="A189" i="19"/>
  <c r="J188" i="19"/>
  <c r="B188" i="19"/>
  <c r="A188" i="19"/>
  <c r="J187" i="19"/>
  <c r="B187" i="19"/>
  <c r="A187" i="19"/>
  <c r="J186" i="19"/>
  <c r="B186" i="19"/>
  <c r="A186" i="19"/>
  <c r="J185" i="19"/>
  <c r="B185" i="19"/>
  <c r="A185" i="19"/>
  <c r="J184" i="19"/>
  <c r="B184" i="19"/>
  <c r="A184" i="19"/>
  <c r="J183" i="19"/>
  <c r="B183" i="19"/>
  <c r="A183" i="19"/>
  <c r="J182" i="19"/>
  <c r="B182" i="19"/>
  <c r="A182" i="19"/>
  <c r="J181" i="19"/>
  <c r="B181" i="19"/>
  <c r="A181" i="19"/>
  <c r="J180" i="19"/>
  <c r="B180" i="19"/>
  <c r="A180" i="19"/>
  <c r="J179" i="19"/>
  <c r="B179" i="19"/>
  <c r="A179" i="19"/>
  <c r="J178" i="19"/>
  <c r="B178" i="19"/>
  <c r="A178" i="19"/>
  <c r="J177" i="19"/>
  <c r="B177" i="19"/>
  <c r="A177" i="19"/>
  <c r="J176" i="19"/>
  <c r="B176" i="19"/>
  <c r="A176" i="19"/>
  <c r="J175" i="19"/>
  <c r="B175" i="19"/>
  <c r="A175" i="19"/>
  <c r="J174" i="19"/>
  <c r="B174" i="19"/>
  <c r="A174" i="19"/>
  <c r="J173" i="19"/>
  <c r="B173" i="19"/>
  <c r="A173" i="19"/>
  <c r="J172" i="19"/>
  <c r="B172" i="19"/>
  <c r="A172" i="19"/>
  <c r="J171" i="19"/>
  <c r="B171" i="19"/>
  <c r="A171" i="19"/>
  <c r="J170" i="19"/>
  <c r="B170" i="19"/>
  <c r="A170" i="19"/>
  <c r="J169" i="19"/>
  <c r="B169" i="19"/>
  <c r="A169" i="19"/>
  <c r="J168" i="19"/>
  <c r="B168" i="19"/>
  <c r="A168" i="19"/>
  <c r="J167" i="19"/>
  <c r="B167" i="19"/>
  <c r="A167" i="19"/>
  <c r="J166" i="19"/>
  <c r="B166" i="19"/>
  <c r="A166" i="19"/>
  <c r="J165" i="19"/>
  <c r="B165" i="19"/>
  <c r="A165" i="19"/>
  <c r="J164" i="19"/>
  <c r="B164" i="19"/>
  <c r="A164" i="19"/>
  <c r="J163" i="19"/>
  <c r="B163" i="19"/>
  <c r="A163" i="19"/>
  <c r="J162" i="19"/>
  <c r="B162" i="19"/>
  <c r="A162" i="19"/>
  <c r="J161" i="19"/>
  <c r="B161" i="19"/>
  <c r="A161" i="19"/>
  <c r="J160" i="19"/>
  <c r="B160" i="19"/>
  <c r="A160" i="19"/>
  <c r="J159" i="19"/>
  <c r="B159" i="19"/>
  <c r="A159" i="19"/>
  <c r="J158" i="19"/>
  <c r="B158" i="19"/>
  <c r="A158" i="19"/>
  <c r="J157" i="19"/>
  <c r="B157" i="19"/>
  <c r="A157" i="19"/>
  <c r="J156" i="19"/>
  <c r="B156" i="19"/>
  <c r="A156" i="19"/>
  <c r="J155" i="19"/>
  <c r="B155" i="19"/>
  <c r="A155" i="19"/>
  <c r="J154" i="19"/>
  <c r="B154" i="19"/>
  <c r="A154" i="19"/>
  <c r="J153" i="19"/>
  <c r="B153" i="19"/>
  <c r="A153" i="19"/>
  <c r="J152" i="19"/>
  <c r="B152" i="19"/>
  <c r="A152" i="19"/>
  <c r="J151" i="19"/>
  <c r="B151" i="19"/>
  <c r="A151" i="19"/>
  <c r="J150" i="19"/>
  <c r="B150" i="19"/>
  <c r="A150" i="19"/>
  <c r="J149" i="19"/>
  <c r="B149" i="19"/>
  <c r="A149" i="19"/>
  <c r="J148" i="19"/>
  <c r="B148" i="19"/>
  <c r="A148" i="19"/>
  <c r="J147" i="19"/>
  <c r="B147" i="19"/>
  <c r="A147" i="19"/>
  <c r="J146" i="19"/>
  <c r="B146" i="19"/>
  <c r="A146" i="19"/>
  <c r="J145" i="19"/>
  <c r="B145" i="19"/>
  <c r="A145" i="19"/>
  <c r="J144" i="19"/>
  <c r="B144" i="19"/>
  <c r="A144" i="19"/>
  <c r="J143" i="19"/>
  <c r="B143" i="19"/>
  <c r="A143" i="19"/>
  <c r="J142" i="19"/>
  <c r="B142" i="19"/>
  <c r="A142" i="19"/>
  <c r="J141" i="19"/>
  <c r="B141" i="19"/>
  <c r="A141" i="19"/>
  <c r="J140" i="19"/>
  <c r="B140" i="19"/>
  <c r="A140" i="19"/>
  <c r="J139" i="19"/>
  <c r="B139" i="19"/>
  <c r="A139" i="19"/>
  <c r="J138" i="19"/>
  <c r="B138" i="19"/>
  <c r="A138" i="19"/>
  <c r="J137" i="19"/>
  <c r="B137" i="19"/>
  <c r="A137" i="19"/>
  <c r="J136" i="19"/>
  <c r="B136" i="19"/>
  <c r="A136" i="19"/>
  <c r="J135" i="19"/>
  <c r="B135" i="19"/>
  <c r="A135" i="19"/>
  <c r="J134" i="19"/>
  <c r="B134" i="19"/>
  <c r="A134" i="19"/>
  <c r="J133" i="19"/>
  <c r="B133" i="19"/>
  <c r="A133" i="19"/>
  <c r="J132" i="19"/>
  <c r="B132" i="19"/>
  <c r="A132" i="19"/>
  <c r="J131" i="19"/>
  <c r="B131" i="19"/>
  <c r="A131" i="19"/>
  <c r="J130" i="19"/>
  <c r="B130" i="19"/>
  <c r="A130" i="19"/>
  <c r="J129" i="19"/>
  <c r="B129" i="19"/>
  <c r="A129" i="19"/>
  <c r="J128" i="19"/>
  <c r="B128" i="19"/>
  <c r="A128" i="19"/>
  <c r="J127" i="19"/>
  <c r="B127" i="19"/>
  <c r="A127" i="19"/>
  <c r="J126" i="19"/>
  <c r="B126" i="19"/>
  <c r="A126" i="19"/>
  <c r="J125" i="19"/>
  <c r="B125" i="19"/>
  <c r="A125" i="19"/>
  <c r="J124" i="19"/>
  <c r="B124" i="19"/>
  <c r="A124" i="19"/>
  <c r="J123" i="19"/>
  <c r="B123" i="19"/>
  <c r="A123" i="19"/>
  <c r="J122" i="19"/>
  <c r="B122" i="19"/>
  <c r="A122" i="19"/>
  <c r="J121" i="19"/>
  <c r="B121" i="19"/>
  <c r="A121" i="19"/>
  <c r="J120" i="19"/>
  <c r="B120" i="19"/>
  <c r="A120" i="19"/>
  <c r="J119" i="19"/>
  <c r="B119" i="19"/>
  <c r="A119" i="19"/>
  <c r="J118" i="19"/>
  <c r="B118" i="19"/>
  <c r="A118" i="19"/>
  <c r="J117" i="19"/>
  <c r="B117" i="19"/>
  <c r="A117" i="19"/>
  <c r="J116" i="19"/>
  <c r="B116" i="19"/>
  <c r="A116" i="19"/>
  <c r="J115" i="19"/>
  <c r="B115" i="19"/>
  <c r="A115" i="19"/>
  <c r="J114" i="19"/>
  <c r="B114" i="19"/>
  <c r="A114" i="19"/>
  <c r="J113" i="19"/>
  <c r="B113" i="19"/>
  <c r="A113" i="19"/>
  <c r="J112" i="19"/>
  <c r="B112" i="19"/>
  <c r="A112" i="19"/>
  <c r="J111" i="19"/>
  <c r="B111" i="19"/>
  <c r="A111" i="19"/>
  <c r="J110" i="19"/>
  <c r="B110" i="19"/>
  <c r="A110" i="19"/>
  <c r="J109" i="19"/>
  <c r="B109" i="19"/>
  <c r="A109" i="19"/>
  <c r="J108" i="19"/>
  <c r="B108" i="19"/>
  <c r="A108" i="19"/>
  <c r="J107" i="19"/>
  <c r="B107" i="19"/>
  <c r="A107" i="19"/>
  <c r="J106" i="19"/>
  <c r="B106" i="19"/>
  <c r="A106" i="19"/>
  <c r="J105" i="19"/>
  <c r="B105" i="19"/>
  <c r="A105" i="19"/>
  <c r="J104" i="19"/>
  <c r="B104" i="19"/>
  <c r="A104" i="19"/>
  <c r="J103" i="19"/>
  <c r="B103" i="19"/>
  <c r="A103" i="19"/>
  <c r="J102" i="19"/>
  <c r="B102" i="19"/>
  <c r="A102" i="19"/>
  <c r="J101" i="19"/>
  <c r="B101" i="19"/>
  <c r="A101" i="19"/>
  <c r="J100" i="19"/>
  <c r="B100" i="19"/>
  <c r="A100" i="19"/>
  <c r="J99" i="19"/>
  <c r="B99" i="19"/>
  <c r="A99" i="19"/>
  <c r="J98" i="19"/>
  <c r="B98" i="19"/>
  <c r="A98" i="19"/>
  <c r="J97" i="19"/>
  <c r="B97" i="19"/>
  <c r="A97" i="19"/>
  <c r="J96" i="19"/>
  <c r="B96" i="19"/>
  <c r="A96" i="19"/>
  <c r="J95" i="19"/>
  <c r="B95" i="19"/>
  <c r="A95" i="19"/>
  <c r="J94" i="19"/>
  <c r="B94" i="19"/>
  <c r="A94" i="19"/>
  <c r="J93" i="19"/>
  <c r="B93" i="19"/>
  <c r="A93" i="19"/>
  <c r="J92" i="19"/>
  <c r="B92" i="19"/>
  <c r="A92" i="19"/>
  <c r="J91" i="19"/>
  <c r="B91" i="19"/>
  <c r="A91" i="19"/>
  <c r="J90" i="19"/>
  <c r="B90" i="19"/>
  <c r="A90" i="19"/>
  <c r="J89" i="19"/>
  <c r="B89" i="19"/>
  <c r="A89" i="19"/>
  <c r="J88" i="19"/>
  <c r="B88" i="19"/>
  <c r="A88" i="19"/>
  <c r="J87" i="19"/>
  <c r="B87" i="19"/>
  <c r="A87" i="19"/>
  <c r="J86" i="19"/>
  <c r="B86" i="19"/>
  <c r="A86" i="19"/>
  <c r="J85" i="19"/>
  <c r="B85" i="19"/>
  <c r="A85" i="19"/>
  <c r="J84" i="19"/>
  <c r="B84" i="19"/>
  <c r="A84" i="19"/>
  <c r="J83" i="19"/>
  <c r="B83" i="19"/>
  <c r="A83" i="19"/>
  <c r="J82" i="19"/>
  <c r="B82" i="19"/>
  <c r="A82" i="19"/>
  <c r="J81" i="19"/>
  <c r="B81" i="19"/>
  <c r="A81" i="19"/>
  <c r="J80" i="19"/>
  <c r="B80" i="19"/>
  <c r="A80" i="19"/>
  <c r="J79" i="19"/>
  <c r="B79" i="19"/>
  <c r="A79" i="19"/>
  <c r="J78" i="19"/>
  <c r="B78" i="19"/>
  <c r="A78" i="19"/>
  <c r="J77" i="19"/>
  <c r="B77" i="19"/>
  <c r="A77" i="19"/>
  <c r="J76" i="19"/>
  <c r="B76" i="19"/>
  <c r="A76" i="19"/>
  <c r="J75" i="19"/>
  <c r="B75" i="19"/>
  <c r="A75" i="19"/>
  <c r="J74" i="19"/>
  <c r="B74" i="19"/>
  <c r="A74" i="19"/>
  <c r="J73" i="19"/>
  <c r="B73" i="19"/>
  <c r="A73" i="19"/>
  <c r="J72" i="19"/>
  <c r="B72" i="19"/>
  <c r="A72" i="19"/>
  <c r="J71" i="19"/>
  <c r="B71" i="19"/>
  <c r="A71" i="19"/>
  <c r="J70" i="19"/>
  <c r="B70" i="19"/>
  <c r="A70" i="19"/>
  <c r="J69" i="19"/>
  <c r="B69" i="19"/>
  <c r="A69" i="19"/>
  <c r="J68" i="19"/>
  <c r="B68" i="19"/>
  <c r="A68" i="19"/>
  <c r="J67" i="19"/>
  <c r="B67" i="19"/>
  <c r="A67" i="19"/>
  <c r="J66" i="19"/>
  <c r="B66" i="19"/>
  <c r="A66" i="19"/>
  <c r="J65" i="19"/>
  <c r="B65" i="19"/>
  <c r="A65" i="19"/>
  <c r="J64" i="19"/>
  <c r="B64" i="19"/>
  <c r="A64" i="19"/>
  <c r="J63" i="19"/>
  <c r="B63" i="19"/>
  <c r="A63" i="19"/>
  <c r="J62" i="19"/>
  <c r="B62" i="19"/>
  <c r="A62" i="19"/>
  <c r="J61" i="19"/>
  <c r="B61" i="19"/>
  <c r="A61" i="19"/>
  <c r="J60" i="19"/>
  <c r="B60" i="19"/>
  <c r="A60" i="19"/>
  <c r="J59" i="19"/>
  <c r="B59" i="19"/>
  <c r="A59" i="19"/>
  <c r="J58" i="19"/>
  <c r="B58" i="19"/>
  <c r="A58" i="19"/>
  <c r="J57" i="19"/>
  <c r="B57" i="19"/>
  <c r="A57" i="19"/>
  <c r="J56" i="19"/>
  <c r="B56" i="19"/>
  <c r="A56" i="19"/>
  <c r="J55" i="19"/>
  <c r="B55" i="19"/>
  <c r="A55" i="19"/>
  <c r="J54" i="19"/>
  <c r="B54" i="19"/>
  <c r="A54" i="19"/>
  <c r="J53" i="19"/>
  <c r="B53" i="19"/>
  <c r="A53" i="19"/>
  <c r="J52" i="19"/>
  <c r="B52" i="19"/>
  <c r="A52" i="19"/>
  <c r="J51" i="19"/>
  <c r="B51" i="19"/>
  <c r="A51" i="19"/>
  <c r="J50" i="19"/>
  <c r="B50" i="19"/>
  <c r="A50" i="19"/>
  <c r="J49" i="19"/>
  <c r="B49" i="19"/>
  <c r="A49" i="19"/>
  <c r="J48" i="19"/>
  <c r="B48" i="19"/>
  <c r="A48" i="19"/>
  <c r="J47" i="19"/>
  <c r="B47" i="19"/>
  <c r="A47" i="19"/>
  <c r="J46" i="19"/>
  <c r="B46" i="19"/>
  <c r="A46" i="19"/>
  <c r="J45" i="19"/>
  <c r="B45" i="19"/>
  <c r="A45" i="19"/>
  <c r="J44" i="19"/>
  <c r="B44" i="19"/>
  <c r="A44" i="19"/>
  <c r="J43" i="19"/>
  <c r="B43" i="19"/>
  <c r="A43" i="19"/>
  <c r="J42" i="19"/>
  <c r="B42" i="19"/>
  <c r="A42" i="19"/>
  <c r="J41" i="19"/>
  <c r="B41" i="19"/>
  <c r="A41" i="19"/>
  <c r="J40" i="19"/>
  <c r="B40" i="19"/>
  <c r="A40" i="19"/>
  <c r="J39" i="19"/>
  <c r="B39" i="19"/>
  <c r="A39" i="19"/>
  <c r="J38" i="19"/>
  <c r="B38" i="19"/>
  <c r="A38" i="19"/>
  <c r="J37" i="19"/>
  <c r="B37" i="19"/>
  <c r="A37" i="19"/>
  <c r="J36" i="19"/>
  <c r="B36" i="19"/>
  <c r="A36" i="19"/>
  <c r="J35" i="19"/>
  <c r="B35" i="19"/>
  <c r="A35" i="19"/>
  <c r="J34" i="19"/>
  <c r="B34" i="19"/>
  <c r="A34" i="19"/>
  <c r="J33" i="19"/>
  <c r="B33" i="19"/>
  <c r="A33" i="19"/>
  <c r="J32" i="19"/>
  <c r="B32" i="19"/>
  <c r="A32" i="19"/>
  <c r="J31" i="19"/>
  <c r="B31" i="19"/>
  <c r="A31" i="19"/>
  <c r="J30" i="19"/>
  <c r="B30" i="19"/>
  <c r="A30" i="19"/>
  <c r="J29" i="19"/>
  <c r="B29" i="19"/>
  <c r="A29" i="19"/>
  <c r="J28" i="19"/>
  <c r="B28" i="19"/>
  <c r="A28" i="19"/>
  <c r="J27" i="19"/>
  <c r="B27" i="19"/>
  <c r="A27" i="19"/>
  <c r="J26" i="19"/>
  <c r="B26" i="19"/>
  <c r="A26" i="19"/>
  <c r="J25" i="19"/>
  <c r="B25" i="19"/>
  <c r="A25" i="19"/>
  <c r="J24" i="19"/>
  <c r="B24" i="19"/>
  <c r="A24" i="19"/>
  <c r="J23" i="19"/>
  <c r="B23" i="19"/>
  <c r="A23" i="19"/>
  <c r="J22" i="19"/>
  <c r="B22" i="19"/>
  <c r="A22" i="19"/>
  <c r="J21" i="19"/>
  <c r="B21" i="19"/>
  <c r="A21" i="19"/>
  <c r="J20" i="19"/>
  <c r="B20" i="19"/>
  <c r="A20" i="19"/>
  <c r="J19" i="19"/>
  <c r="B19" i="19"/>
  <c r="A19" i="19"/>
  <c r="J18" i="19"/>
  <c r="B18" i="19"/>
  <c r="A18" i="19"/>
  <c r="J17" i="19"/>
  <c r="B17" i="19"/>
  <c r="A17" i="19"/>
  <c r="J16" i="19"/>
  <c r="B16" i="19"/>
  <c r="A16" i="19"/>
  <c r="J15" i="19"/>
  <c r="B15" i="19"/>
  <c r="A15" i="19"/>
  <c r="H14" i="19"/>
  <c r="G14" i="19"/>
  <c r="F14" i="19"/>
  <c r="J304" i="18"/>
  <c r="B304" i="18"/>
  <c r="A304" i="18"/>
  <c r="J303" i="18"/>
  <c r="B303" i="18"/>
  <c r="A303" i="18"/>
  <c r="J302" i="18"/>
  <c r="B302" i="18"/>
  <c r="A302" i="18"/>
  <c r="J301" i="18"/>
  <c r="B301" i="18"/>
  <c r="A301" i="18"/>
  <c r="J300" i="18"/>
  <c r="B300" i="18"/>
  <c r="A300" i="18"/>
  <c r="J299" i="18"/>
  <c r="B299" i="18"/>
  <c r="A299" i="18"/>
  <c r="J298" i="18"/>
  <c r="B298" i="18"/>
  <c r="A298" i="18"/>
  <c r="J297" i="18"/>
  <c r="B297" i="18"/>
  <c r="A297" i="18"/>
  <c r="J296" i="18"/>
  <c r="B296" i="18"/>
  <c r="A296" i="18"/>
  <c r="J295" i="18"/>
  <c r="B295" i="18"/>
  <c r="A295" i="18"/>
  <c r="J294" i="18"/>
  <c r="B294" i="18"/>
  <c r="A294" i="18"/>
  <c r="J293" i="18"/>
  <c r="B293" i="18"/>
  <c r="A293" i="18"/>
  <c r="J292" i="18"/>
  <c r="B292" i="18"/>
  <c r="A292" i="18"/>
  <c r="J291" i="18"/>
  <c r="B291" i="18"/>
  <c r="A291" i="18"/>
  <c r="J290" i="18"/>
  <c r="B290" i="18"/>
  <c r="A290" i="18"/>
  <c r="J289" i="18"/>
  <c r="B289" i="18"/>
  <c r="A289" i="18"/>
  <c r="J288" i="18"/>
  <c r="B288" i="18"/>
  <c r="A288" i="18"/>
  <c r="J287" i="18"/>
  <c r="B287" i="18"/>
  <c r="A287" i="18"/>
  <c r="J286" i="18"/>
  <c r="B286" i="18"/>
  <c r="A286" i="18"/>
  <c r="J285" i="18"/>
  <c r="B285" i="18"/>
  <c r="A285" i="18"/>
  <c r="J284" i="18"/>
  <c r="B284" i="18"/>
  <c r="A284" i="18"/>
  <c r="J283" i="18"/>
  <c r="B283" i="18"/>
  <c r="A283" i="18"/>
  <c r="J282" i="18"/>
  <c r="B282" i="18"/>
  <c r="A282" i="18"/>
  <c r="J281" i="18"/>
  <c r="B281" i="18"/>
  <c r="A281" i="18"/>
  <c r="J280" i="18"/>
  <c r="B280" i="18"/>
  <c r="A280" i="18"/>
  <c r="J279" i="18"/>
  <c r="B279" i="18"/>
  <c r="A279" i="18"/>
  <c r="J278" i="18"/>
  <c r="B278" i="18"/>
  <c r="A278" i="18"/>
  <c r="J277" i="18"/>
  <c r="B277" i="18"/>
  <c r="A277" i="18"/>
  <c r="J276" i="18"/>
  <c r="B276" i="18"/>
  <c r="A276" i="18"/>
  <c r="J275" i="18"/>
  <c r="B275" i="18"/>
  <c r="A275" i="18"/>
  <c r="J274" i="18"/>
  <c r="B274" i="18"/>
  <c r="A274" i="18"/>
  <c r="J273" i="18"/>
  <c r="B273" i="18"/>
  <c r="A273" i="18"/>
  <c r="J272" i="18"/>
  <c r="B272" i="18"/>
  <c r="A272" i="18"/>
  <c r="J271" i="18"/>
  <c r="B271" i="18"/>
  <c r="A271" i="18"/>
  <c r="J270" i="18"/>
  <c r="B270" i="18"/>
  <c r="A270" i="18"/>
  <c r="J269" i="18"/>
  <c r="B269" i="18"/>
  <c r="A269" i="18"/>
  <c r="J268" i="18"/>
  <c r="B268" i="18"/>
  <c r="A268" i="18"/>
  <c r="J267" i="18"/>
  <c r="B267" i="18"/>
  <c r="A267" i="18"/>
  <c r="J266" i="18"/>
  <c r="B266" i="18"/>
  <c r="A266" i="18"/>
  <c r="J265" i="18"/>
  <c r="B265" i="18"/>
  <c r="A265" i="18"/>
  <c r="J264" i="18"/>
  <c r="B264" i="18"/>
  <c r="A264" i="18"/>
  <c r="J263" i="18"/>
  <c r="B263" i="18"/>
  <c r="A263" i="18"/>
  <c r="J262" i="18"/>
  <c r="B262" i="18"/>
  <c r="A262" i="18"/>
  <c r="J261" i="18"/>
  <c r="B261" i="18"/>
  <c r="A261" i="18"/>
  <c r="J260" i="18"/>
  <c r="B260" i="18"/>
  <c r="A260" i="18"/>
  <c r="J259" i="18"/>
  <c r="B259" i="18"/>
  <c r="A259" i="18"/>
  <c r="J258" i="18"/>
  <c r="B258" i="18"/>
  <c r="A258" i="18"/>
  <c r="J257" i="18"/>
  <c r="B257" i="18"/>
  <c r="A257" i="18"/>
  <c r="J256" i="18"/>
  <c r="B256" i="18"/>
  <c r="A256" i="18"/>
  <c r="J255" i="18"/>
  <c r="B255" i="18"/>
  <c r="A255" i="18"/>
  <c r="J254" i="18"/>
  <c r="B254" i="18"/>
  <c r="A254" i="18"/>
  <c r="J253" i="18"/>
  <c r="B253" i="18"/>
  <c r="A253" i="18"/>
  <c r="J252" i="18"/>
  <c r="B252" i="18"/>
  <c r="A252" i="18"/>
  <c r="J251" i="18"/>
  <c r="B251" i="18"/>
  <c r="A251" i="18"/>
  <c r="J250" i="18"/>
  <c r="B250" i="18"/>
  <c r="A250" i="18"/>
  <c r="J249" i="18"/>
  <c r="B249" i="18"/>
  <c r="A249" i="18"/>
  <c r="J248" i="18"/>
  <c r="B248" i="18"/>
  <c r="A248" i="18"/>
  <c r="J247" i="18"/>
  <c r="B247" i="18"/>
  <c r="A247" i="18"/>
  <c r="J246" i="18"/>
  <c r="B246" i="18"/>
  <c r="A246" i="18"/>
  <c r="J245" i="18"/>
  <c r="B245" i="18"/>
  <c r="A245" i="18"/>
  <c r="J244" i="18"/>
  <c r="B244" i="18"/>
  <c r="A244" i="18"/>
  <c r="J243" i="18"/>
  <c r="B243" i="18"/>
  <c r="A243" i="18"/>
  <c r="J242" i="18"/>
  <c r="B242" i="18"/>
  <c r="A242" i="18"/>
  <c r="J241" i="18"/>
  <c r="B241" i="18"/>
  <c r="A241" i="18"/>
  <c r="J240" i="18"/>
  <c r="B240" i="18"/>
  <c r="A240" i="18"/>
  <c r="J239" i="18"/>
  <c r="B239" i="18"/>
  <c r="A239" i="18"/>
  <c r="J238" i="18"/>
  <c r="B238" i="18"/>
  <c r="A238" i="18"/>
  <c r="J237" i="18"/>
  <c r="B237" i="18"/>
  <c r="A237" i="18"/>
  <c r="J236" i="18"/>
  <c r="B236" i="18"/>
  <c r="A236" i="18"/>
  <c r="J235" i="18"/>
  <c r="B235" i="18"/>
  <c r="A235" i="18"/>
  <c r="J234" i="18"/>
  <c r="B234" i="18"/>
  <c r="A234" i="18"/>
  <c r="J233" i="18"/>
  <c r="B233" i="18"/>
  <c r="A233" i="18"/>
  <c r="J232" i="18"/>
  <c r="B232" i="18"/>
  <c r="A232" i="18"/>
  <c r="J231" i="18"/>
  <c r="B231" i="18"/>
  <c r="A231" i="18"/>
  <c r="J230" i="18"/>
  <c r="B230" i="18"/>
  <c r="A230" i="18"/>
  <c r="J229" i="18"/>
  <c r="B229" i="18"/>
  <c r="A229" i="18"/>
  <c r="J228" i="18"/>
  <c r="B228" i="18"/>
  <c r="A228" i="18"/>
  <c r="J227" i="18"/>
  <c r="B227" i="18"/>
  <c r="A227" i="18"/>
  <c r="J226" i="18"/>
  <c r="B226" i="18"/>
  <c r="A226" i="18"/>
  <c r="J225" i="18"/>
  <c r="B225" i="18"/>
  <c r="A225" i="18"/>
  <c r="J224" i="18"/>
  <c r="B224" i="18"/>
  <c r="A224" i="18"/>
  <c r="J223" i="18"/>
  <c r="B223" i="18"/>
  <c r="A223" i="18"/>
  <c r="J222" i="18"/>
  <c r="B222" i="18"/>
  <c r="A222" i="18"/>
  <c r="J221" i="18"/>
  <c r="B221" i="18"/>
  <c r="A221" i="18"/>
  <c r="J220" i="18"/>
  <c r="B220" i="18"/>
  <c r="A220" i="18"/>
  <c r="J219" i="18"/>
  <c r="B219" i="18"/>
  <c r="A219" i="18"/>
  <c r="J218" i="18"/>
  <c r="B218" i="18"/>
  <c r="A218" i="18"/>
  <c r="J217" i="18"/>
  <c r="B217" i="18"/>
  <c r="A217" i="18"/>
  <c r="J216" i="18"/>
  <c r="B216" i="18"/>
  <c r="A216" i="18"/>
  <c r="J215" i="18"/>
  <c r="B215" i="18"/>
  <c r="A215" i="18"/>
  <c r="J214" i="18"/>
  <c r="B214" i="18"/>
  <c r="A214" i="18"/>
  <c r="J213" i="18"/>
  <c r="B213" i="18"/>
  <c r="A213" i="18"/>
  <c r="J212" i="18"/>
  <c r="B212" i="18"/>
  <c r="A212" i="18"/>
  <c r="J211" i="18"/>
  <c r="B211" i="18"/>
  <c r="A211" i="18"/>
  <c r="J210" i="18"/>
  <c r="B210" i="18"/>
  <c r="A210" i="18"/>
  <c r="J209" i="18"/>
  <c r="B209" i="18"/>
  <c r="A209" i="18"/>
  <c r="J208" i="18"/>
  <c r="B208" i="18"/>
  <c r="A208" i="18"/>
  <c r="J207" i="18"/>
  <c r="B207" i="18"/>
  <c r="A207" i="18"/>
  <c r="J206" i="18"/>
  <c r="B206" i="18"/>
  <c r="A206" i="18"/>
  <c r="J205" i="18"/>
  <c r="B205" i="18"/>
  <c r="A205" i="18"/>
  <c r="J204" i="18"/>
  <c r="B204" i="18"/>
  <c r="A204" i="18"/>
  <c r="J203" i="18"/>
  <c r="B203" i="18"/>
  <c r="A203" i="18"/>
  <c r="J202" i="18"/>
  <c r="B202" i="18"/>
  <c r="A202" i="18"/>
  <c r="J201" i="18"/>
  <c r="B201" i="18"/>
  <c r="A201" i="18"/>
  <c r="J200" i="18"/>
  <c r="B200" i="18"/>
  <c r="A200" i="18"/>
  <c r="J199" i="18"/>
  <c r="B199" i="18"/>
  <c r="A199" i="18"/>
  <c r="J198" i="18"/>
  <c r="B198" i="18"/>
  <c r="A198" i="18"/>
  <c r="J197" i="18"/>
  <c r="B197" i="18"/>
  <c r="A197" i="18"/>
  <c r="J196" i="18"/>
  <c r="B196" i="18"/>
  <c r="A196" i="18"/>
  <c r="J195" i="18"/>
  <c r="B195" i="18"/>
  <c r="A195" i="18"/>
  <c r="J194" i="18"/>
  <c r="B194" i="18"/>
  <c r="A194" i="18"/>
  <c r="J193" i="18"/>
  <c r="B193" i="18"/>
  <c r="A193" i="18"/>
  <c r="J192" i="18"/>
  <c r="B192" i="18"/>
  <c r="A192" i="18"/>
  <c r="J191" i="18"/>
  <c r="B191" i="18"/>
  <c r="A191" i="18"/>
  <c r="J190" i="18"/>
  <c r="B190" i="18"/>
  <c r="A190" i="18"/>
  <c r="J189" i="18"/>
  <c r="B189" i="18"/>
  <c r="A189" i="18"/>
  <c r="J188" i="18"/>
  <c r="B188" i="18"/>
  <c r="A188" i="18"/>
  <c r="J187" i="18"/>
  <c r="B187" i="18"/>
  <c r="A187" i="18"/>
  <c r="J186" i="18"/>
  <c r="B186" i="18"/>
  <c r="A186" i="18"/>
  <c r="J185" i="18"/>
  <c r="B185" i="18"/>
  <c r="A185" i="18"/>
  <c r="J184" i="18"/>
  <c r="B184" i="18"/>
  <c r="A184" i="18"/>
  <c r="J183" i="18"/>
  <c r="B183" i="18"/>
  <c r="A183" i="18"/>
  <c r="J182" i="18"/>
  <c r="B182" i="18"/>
  <c r="A182" i="18"/>
  <c r="J181" i="18"/>
  <c r="B181" i="18"/>
  <c r="A181" i="18"/>
  <c r="J180" i="18"/>
  <c r="B180" i="18"/>
  <c r="A180" i="18"/>
  <c r="J179" i="18"/>
  <c r="B179" i="18"/>
  <c r="A179" i="18"/>
  <c r="J178" i="18"/>
  <c r="B178" i="18"/>
  <c r="A178" i="18"/>
  <c r="J177" i="18"/>
  <c r="B177" i="18"/>
  <c r="A177" i="18"/>
  <c r="J176" i="18"/>
  <c r="B176" i="18"/>
  <c r="A176" i="18"/>
  <c r="J175" i="18"/>
  <c r="B175" i="18"/>
  <c r="A175" i="18"/>
  <c r="J174" i="18"/>
  <c r="B174" i="18"/>
  <c r="A174" i="18"/>
  <c r="J173" i="18"/>
  <c r="B173" i="18"/>
  <c r="A173" i="18"/>
  <c r="J172" i="18"/>
  <c r="B172" i="18"/>
  <c r="A172" i="18"/>
  <c r="J171" i="18"/>
  <c r="B171" i="18"/>
  <c r="A171" i="18"/>
  <c r="J170" i="18"/>
  <c r="B170" i="18"/>
  <c r="A170" i="18"/>
  <c r="J169" i="18"/>
  <c r="B169" i="18"/>
  <c r="A169" i="18"/>
  <c r="J168" i="18"/>
  <c r="B168" i="18"/>
  <c r="A168" i="18"/>
  <c r="J167" i="18"/>
  <c r="B167" i="18"/>
  <c r="A167" i="18"/>
  <c r="J166" i="18"/>
  <c r="B166" i="18"/>
  <c r="A166" i="18"/>
  <c r="J165" i="18"/>
  <c r="B165" i="18"/>
  <c r="A165" i="18"/>
  <c r="J164" i="18"/>
  <c r="B164" i="18"/>
  <c r="A164" i="18"/>
  <c r="J163" i="18"/>
  <c r="B163" i="18"/>
  <c r="A163" i="18"/>
  <c r="J162" i="18"/>
  <c r="B162" i="18"/>
  <c r="A162" i="18"/>
  <c r="J161" i="18"/>
  <c r="B161" i="18"/>
  <c r="A161" i="18"/>
  <c r="J160" i="18"/>
  <c r="B160" i="18"/>
  <c r="A160" i="18"/>
  <c r="J159" i="18"/>
  <c r="B159" i="18"/>
  <c r="A159" i="18"/>
  <c r="J158" i="18"/>
  <c r="B158" i="18"/>
  <c r="A158" i="18"/>
  <c r="J157" i="18"/>
  <c r="B157" i="18"/>
  <c r="A157" i="18"/>
  <c r="J156" i="18"/>
  <c r="B156" i="18"/>
  <c r="A156" i="18"/>
  <c r="J155" i="18"/>
  <c r="B155" i="18"/>
  <c r="A155" i="18"/>
  <c r="J154" i="18"/>
  <c r="B154" i="18"/>
  <c r="A154" i="18"/>
  <c r="J153" i="18"/>
  <c r="B153" i="18"/>
  <c r="A153" i="18"/>
  <c r="J152" i="18"/>
  <c r="B152" i="18"/>
  <c r="A152" i="18"/>
  <c r="J151" i="18"/>
  <c r="B151" i="18"/>
  <c r="A151" i="18"/>
  <c r="J150" i="18"/>
  <c r="B150" i="18"/>
  <c r="A150" i="18"/>
  <c r="J149" i="18"/>
  <c r="B149" i="18"/>
  <c r="A149" i="18"/>
  <c r="J148" i="18"/>
  <c r="B148" i="18"/>
  <c r="A148" i="18"/>
  <c r="J147" i="18"/>
  <c r="B147" i="18"/>
  <c r="A147" i="18"/>
  <c r="J146" i="18"/>
  <c r="B146" i="18"/>
  <c r="A146" i="18"/>
  <c r="J145" i="18"/>
  <c r="B145" i="18"/>
  <c r="A145" i="18"/>
  <c r="J144" i="18"/>
  <c r="B144" i="18"/>
  <c r="A144" i="18"/>
  <c r="J143" i="18"/>
  <c r="B143" i="18"/>
  <c r="A143" i="18"/>
  <c r="J142" i="18"/>
  <c r="B142" i="18"/>
  <c r="A142" i="18"/>
  <c r="J141" i="18"/>
  <c r="B141" i="18"/>
  <c r="A141" i="18"/>
  <c r="J140" i="18"/>
  <c r="B140" i="18"/>
  <c r="A140" i="18"/>
  <c r="J139" i="18"/>
  <c r="B139" i="18"/>
  <c r="A139" i="18"/>
  <c r="J138" i="18"/>
  <c r="B138" i="18"/>
  <c r="A138" i="18"/>
  <c r="J137" i="18"/>
  <c r="B137" i="18"/>
  <c r="A137" i="18"/>
  <c r="J136" i="18"/>
  <c r="B136" i="18"/>
  <c r="A136" i="18"/>
  <c r="J135" i="18"/>
  <c r="B135" i="18"/>
  <c r="A135" i="18"/>
  <c r="J134" i="18"/>
  <c r="B134" i="18"/>
  <c r="A134" i="18"/>
  <c r="J133" i="18"/>
  <c r="B133" i="18"/>
  <c r="A133" i="18"/>
  <c r="J132" i="18"/>
  <c r="B132" i="18"/>
  <c r="A132" i="18"/>
  <c r="J131" i="18"/>
  <c r="B131" i="18"/>
  <c r="A131" i="18"/>
  <c r="J130" i="18"/>
  <c r="B130" i="18"/>
  <c r="A130" i="18"/>
  <c r="J129" i="18"/>
  <c r="B129" i="18"/>
  <c r="A129" i="18"/>
  <c r="J128" i="18"/>
  <c r="B128" i="18"/>
  <c r="A128" i="18"/>
  <c r="J127" i="18"/>
  <c r="B127" i="18"/>
  <c r="A127" i="18"/>
  <c r="J126" i="18"/>
  <c r="B126" i="18"/>
  <c r="A126" i="18"/>
  <c r="J125" i="18"/>
  <c r="B125" i="18"/>
  <c r="A125" i="18"/>
  <c r="J124" i="18"/>
  <c r="B124" i="18"/>
  <c r="A124" i="18"/>
  <c r="J123" i="18"/>
  <c r="B123" i="18"/>
  <c r="A123" i="18"/>
  <c r="J122" i="18"/>
  <c r="B122" i="18"/>
  <c r="A122" i="18"/>
  <c r="J121" i="18"/>
  <c r="B121" i="18"/>
  <c r="A121" i="18"/>
  <c r="J120" i="18"/>
  <c r="B120" i="18"/>
  <c r="A120" i="18"/>
  <c r="J119" i="18"/>
  <c r="B119" i="18"/>
  <c r="A119" i="18"/>
  <c r="J118" i="18"/>
  <c r="B118" i="18"/>
  <c r="A118" i="18"/>
  <c r="J117" i="18"/>
  <c r="B117" i="18"/>
  <c r="A117" i="18"/>
  <c r="J116" i="18"/>
  <c r="B116" i="18"/>
  <c r="A116" i="18"/>
  <c r="J115" i="18"/>
  <c r="B115" i="18"/>
  <c r="A115" i="18"/>
  <c r="J114" i="18"/>
  <c r="B114" i="18"/>
  <c r="A114" i="18"/>
  <c r="J113" i="18"/>
  <c r="B113" i="18"/>
  <c r="A113" i="18"/>
  <c r="J112" i="18"/>
  <c r="B112" i="18"/>
  <c r="A112" i="18"/>
  <c r="J111" i="18"/>
  <c r="B111" i="18"/>
  <c r="A111" i="18"/>
  <c r="J110" i="18"/>
  <c r="B110" i="18"/>
  <c r="A110" i="18"/>
  <c r="J109" i="18"/>
  <c r="B109" i="18"/>
  <c r="A109" i="18"/>
  <c r="J108" i="18"/>
  <c r="B108" i="18"/>
  <c r="A108" i="18"/>
  <c r="J107" i="18"/>
  <c r="B107" i="18"/>
  <c r="A107" i="18"/>
  <c r="J106" i="18"/>
  <c r="B106" i="18"/>
  <c r="A106" i="18"/>
  <c r="J105" i="18"/>
  <c r="B105" i="18"/>
  <c r="A105" i="18"/>
  <c r="J104" i="18"/>
  <c r="B104" i="18"/>
  <c r="A104" i="18"/>
  <c r="J103" i="18"/>
  <c r="B103" i="18"/>
  <c r="A103" i="18"/>
  <c r="J102" i="18"/>
  <c r="B102" i="18"/>
  <c r="A102" i="18"/>
  <c r="J101" i="18"/>
  <c r="B101" i="18"/>
  <c r="A101" i="18"/>
  <c r="J100" i="18"/>
  <c r="B100" i="18"/>
  <c r="A100" i="18"/>
  <c r="J99" i="18"/>
  <c r="B99" i="18"/>
  <c r="A99" i="18"/>
  <c r="J98" i="18"/>
  <c r="B98" i="18"/>
  <c r="A98" i="18"/>
  <c r="J97" i="18"/>
  <c r="B97" i="18"/>
  <c r="A97" i="18"/>
  <c r="J96" i="18"/>
  <c r="B96" i="18"/>
  <c r="A96" i="18"/>
  <c r="J95" i="18"/>
  <c r="B95" i="18"/>
  <c r="A95" i="18"/>
  <c r="J94" i="18"/>
  <c r="B94" i="18"/>
  <c r="A94" i="18"/>
  <c r="J93" i="18"/>
  <c r="B93" i="18"/>
  <c r="A93" i="18"/>
  <c r="J92" i="18"/>
  <c r="B92" i="18"/>
  <c r="A92" i="18"/>
  <c r="J91" i="18"/>
  <c r="B91" i="18"/>
  <c r="A91" i="18"/>
  <c r="J90" i="18"/>
  <c r="B90" i="18"/>
  <c r="A90" i="18"/>
  <c r="J89" i="18"/>
  <c r="B89" i="18"/>
  <c r="A89" i="18"/>
  <c r="J88" i="18"/>
  <c r="B88" i="18"/>
  <c r="A88" i="18"/>
  <c r="J87" i="18"/>
  <c r="B87" i="18"/>
  <c r="A87" i="18"/>
  <c r="J86" i="18"/>
  <c r="B86" i="18"/>
  <c r="A86" i="18"/>
  <c r="J85" i="18"/>
  <c r="B85" i="18"/>
  <c r="A85" i="18"/>
  <c r="J84" i="18"/>
  <c r="B84" i="18"/>
  <c r="A84" i="18"/>
  <c r="J83" i="18"/>
  <c r="B83" i="18"/>
  <c r="A83" i="18"/>
  <c r="J82" i="18"/>
  <c r="B82" i="18"/>
  <c r="A82" i="18"/>
  <c r="J81" i="18"/>
  <c r="B81" i="18"/>
  <c r="A81" i="18"/>
  <c r="J80" i="18"/>
  <c r="B80" i="18"/>
  <c r="A80" i="18"/>
  <c r="J79" i="18"/>
  <c r="B79" i="18"/>
  <c r="A79" i="18"/>
  <c r="J78" i="18"/>
  <c r="B78" i="18"/>
  <c r="A78" i="18"/>
  <c r="J77" i="18"/>
  <c r="B77" i="18"/>
  <c r="A77" i="18"/>
  <c r="J76" i="18"/>
  <c r="B76" i="18"/>
  <c r="A76" i="18"/>
  <c r="J75" i="18"/>
  <c r="B75" i="18"/>
  <c r="A75" i="18"/>
  <c r="J74" i="18"/>
  <c r="B74" i="18"/>
  <c r="A74" i="18"/>
  <c r="J73" i="18"/>
  <c r="B73" i="18"/>
  <c r="A73" i="18"/>
  <c r="J72" i="18"/>
  <c r="B72" i="18"/>
  <c r="A72" i="18"/>
  <c r="J71" i="18"/>
  <c r="B71" i="18"/>
  <c r="A71" i="18"/>
  <c r="J70" i="18"/>
  <c r="B70" i="18"/>
  <c r="A70" i="18"/>
  <c r="J69" i="18"/>
  <c r="B69" i="18"/>
  <c r="A69" i="18"/>
  <c r="J68" i="18"/>
  <c r="B68" i="18"/>
  <c r="A68" i="18"/>
  <c r="J67" i="18"/>
  <c r="B67" i="18"/>
  <c r="A67" i="18"/>
  <c r="J66" i="18"/>
  <c r="B66" i="18"/>
  <c r="A66" i="18"/>
  <c r="J65" i="18"/>
  <c r="B65" i="18"/>
  <c r="A65" i="18"/>
  <c r="J64" i="18"/>
  <c r="B64" i="18"/>
  <c r="A64" i="18"/>
  <c r="J63" i="18"/>
  <c r="B63" i="18"/>
  <c r="A63" i="18"/>
  <c r="J62" i="18"/>
  <c r="B62" i="18"/>
  <c r="A62" i="18"/>
  <c r="J61" i="18"/>
  <c r="B61" i="18"/>
  <c r="A61" i="18"/>
  <c r="J60" i="18"/>
  <c r="B60" i="18"/>
  <c r="A60" i="18"/>
  <c r="J59" i="18"/>
  <c r="B59" i="18"/>
  <c r="A59" i="18"/>
  <c r="J58" i="18"/>
  <c r="B58" i="18"/>
  <c r="A58" i="18"/>
  <c r="J57" i="18"/>
  <c r="B57" i="18"/>
  <c r="A57" i="18"/>
  <c r="J56" i="18"/>
  <c r="B56" i="18"/>
  <c r="A56" i="18"/>
  <c r="J55" i="18"/>
  <c r="B55" i="18"/>
  <c r="A55" i="18"/>
  <c r="J54" i="18"/>
  <c r="B54" i="18"/>
  <c r="A54" i="18"/>
  <c r="J53" i="18"/>
  <c r="B53" i="18"/>
  <c r="A53" i="18"/>
  <c r="J52" i="18"/>
  <c r="B52" i="18"/>
  <c r="A52" i="18"/>
  <c r="J51" i="18"/>
  <c r="B51" i="18"/>
  <c r="A51" i="18"/>
  <c r="J50" i="18"/>
  <c r="B50" i="18"/>
  <c r="A50" i="18"/>
  <c r="J49" i="18"/>
  <c r="B49" i="18"/>
  <c r="A49" i="18"/>
  <c r="J48" i="18"/>
  <c r="B48" i="18"/>
  <c r="A48" i="18"/>
  <c r="J47" i="18"/>
  <c r="B47" i="18"/>
  <c r="A47" i="18"/>
  <c r="J46" i="18"/>
  <c r="B46" i="18"/>
  <c r="A46" i="18"/>
  <c r="J45" i="18"/>
  <c r="B45" i="18"/>
  <c r="A45" i="18"/>
  <c r="J44" i="18"/>
  <c r="B44" i="18"/>
  <c r="A44" i="18"/>
  <c r="J43" i="18"/>
  <c r="B43" i="18"/>
  <c r="A43" i="18"/>
  <c r="J42" i="18"/>
  <c r="B42" i="18"/>
  <c r="A42" i="18"/>
  <c r="J41" i="18"/>
  <c r="B41" i="18"/>
  <c r="A41" i="18"/>
  <c r="J40" i="18"/>
  <c r="B40" i="18"/>
  <c r="A40" i="18"/>
  <c r="J39" i="18"/>
  <c r="B39" i="18"/>
  <c r="A39" i="18"/>
  <c r="J38" i="18"/>
  <c r="B38" i="18"/>
  <c r="A38" i="18"/>
  <c r="J37" i="18"/>
  <c r="B37" i="18"/>
  <c r="A37" i="18"/>
  <c r="J36" i="18"/>
  <c r="B36" i="18"/>
  <c r="A36" i="18"/>
  <c r="J35" i="18"/>
  <c r="B35" i="18"/>
  <c r="A35" i="18"/>
  <c r="J34" i="18"/>
  <c r="B34" i="18"/>
  <c r="A34" i="18"/>
  <c r="J33" i="18"/>
  <c r="B33" i="18"/>
  <c r="A33" i="18"/>
  <c r="J32" i="18"/>
  <c r="B32" i="18"/>
  <c r="A32" i="18"/>
  <c r="J31" i="18"/>
  <c r="B31" i="18"/>
  <c r="A31" i="18"/>
  <c r="J30" i="18"/>
  <c r="B30" i="18"/>
  <c r="A30" i="18"/>
  <c r="J29" i="18"/>
  <c r="B29" i="18"/>
  <c r="A29" i="18"/>
  <c r="J28" i="18"/>
  <c r="B28" i="18"/>
  <c r="A28" i="18"/>
  <c r="J27" i="18"/>
  <c r="B27" i="18"/>
  <c r="A27" i="18"/>
  <c r="J26" i="18"/>
  <c r="B26" i="18"/>
  <c r="A26" i="18"/>
  <c r="J25" i="18"/>
  <c r="B25" i="18"/>
  <c r="A25" i="18"/>
  <c r="J24" i="18"/>
  <c r="B24" i="18"/>
  <c r="A24" i="18"/>
  <c r="J23" i="18"/>
  <c r="B23" i="18"/>
  <c r="A23" i="18"/>
  <c r="J22" i="18"/>
  <c r="B22" i="18"/>
  <c r="A22" i="18"/>
  <c r="J21" i="18"/>
  <c r="B21" i="18"/>
  <c r="A21" i="18"/>
  <c r="J20" i="18"/>
  <c r="B20" i="18"/>
  <c r="A20" i="18"/>
  <c r="J19" i="18"/>
  <c r="B19" i="18"/>
  <c r="A19" i="18"/>
  <c r="J18" i="18"/>
  <c r="B18" i="18"/>
  <c r="A18" i="18"/>
  <c r="J17" i="18"/>
  <c r="B17" i="18"/>
  <c r="A17" i="18"/>
  <c r="J16" i="18"/>
  <c r="B16" i="18"/>
  <c r="A16" i="18"/>
  <c r="J15" i="18"/>
  <c r="B15" i="18"/>
  <c r="A15" i="18"/>
  <c r="J14" i="18"/>
  <c r="B14" i="18"/>
  <c r="A14" i="18"/>
  <c r="J13" i="18"/>
  <c r="B13" i="18"/>
  <c r="A13" i="18"/>
  <c r="H12" i="18"/>
  <c r="G12" i="18"/>
  <c r="F12" i="18"/>
  <c r="F71" i="45"/>
  <c r="F70" i="45"/>
  <c r="F69" i="45"/>
  <c r="F68" i="45"/>
  <c r="F67" i="45"/>
  <c r="F66" i="45"/>
  <c r="F65" i="45"/>
  <c r="F64" i="45"/>
  <c r="F63" i="45"/>
  <c r="F62" i="45"/>
  <c r="F61" i="45"/>
  <c r="F60" i="45"/>
  <c r="F59" i="45"/>
  <c r="F58" i="45"/>
  <c r="F57" i="45"/>
  <c r="F56" i="45"/>
  <c r="F55" i="45"/>
  <c r="F54" i="45"/>
  <c r="F53" i="45"/>
  <c r="F52" i="45"/>
  <c r="W31" i="34"/>
  <c r="Y30" i="34"/>
  <c r="E20" i="17"/>
  <c r="B4" i="1"/>
  <c r="A4" i="1" s="1"/>
  <c r="C263" i="17"/>
  <c r="C193" i="17"/>
  <c r="C203" i="17"/>
  <c r="C173" i="17"/>
  <c r="C253" i="17"/>
  <c r="C143" i="17"/>
  <c r="C153" i="17"/>
  <c r="C233" i="17"/>
  <c r="C223" i="17"/>
  <c r="C163" i="17"/>
  <c r="C243" i="17"/>
  <c r="C183" i="17"/>
  <c r="C213" i="17"/>
  <c r="C133" i="17"/>
  <c r="C123" i="17"/>
  <c r="H68" i="68" l="1"/>
  <c r="H68" i="4"/>
  <c r="H68" i="60"/>
  <c r="H68" i="62"/>
  <c r="H68" i="63"/>
  <c r="H68" i="65"/>
  <c r="H68" i="66"/>
  <c r="H68" i="61"/>
  <c r="H68" i="64"/>
  <c r="H68" i="67"/>
  <c r="I69" i="62"/>
  <c r="I69" i="63"/>
  <c r="I69" i="64"/>
  <c r="I69" i="65"/>
  <c r="I69" i="66"/>
  <c r="I69" i="67"/>
  <c r="I69" i="68"/>
  <c r="I69" i="4"/>
  <c r="I69" i="60"/>
  <c r="I69" i="61"/>
  <c r="D40" i="68"/>
  <c r="D40" i="62"/>
  <c r="D40" i="60"/>
  <c r="D40" i="67"/>
  <c r="D40" i="66"/>
  <c r="D40" i="63"/>
  <c r="D40" i="61"/>
  <c r="D40" i="65"/>
  <c r="D40" i="64"/>
  <c r="D40" i="4"/>
  <c r="H14" i="45"/>
  <c r="G14" i="45"/>
  <c r="F14" i="45"/>
  <c r="D14" i="45"/>
  <c r="C14" i="45"/>
  <c r="H13" i="45"/>
  <c r="G13" i="45"/>
  <c r="F13" i="45"/>
  <c r="D13" i="45"/>
  <c r="C13" i="45"/>
  <c r="A42" i="2"/>
  <c r="P119" i="68"/>
  <c r="A116" i="68"/>
  <c r="A104" i="68"/>
  <c r="B93" i="68"/>
  <c r="B84" i="68"/>
  <c r="B76" i="68"/>
  <c r="B67" i="68"/>
  <c r="A60" i="68"/>
  <c r="M46" i="68"/>
  <c r="B42" i="68"/>
  <c r="B36" i="68"/>
  <c r="B29" i="68"/>
  <c r="H20" i="68"/>
  <c r="A12" i="68"/>
  <c r="B5" i="68"/>
  <c r="H119" i="67"/>
  <c r="B95" i="67"/>
  <c r="B86" i="67"/>
  <c r="B78" i="67"/>
  <c r="B69" i="67"/>
  <c r="B55" i="67"/>
  <c r="B54" i="67"/>
  <c r="R47" i="67"/>
  <c r="Q46" i="67"/>
  <c r="H38" i="67"/>
  <c r="H31" i="67"/>
  <c r="H16" i="67"/>
  <c r="V12" i="67"/>
  <c r="V46" i="67" s="1"/>
  <c r="V60" i="67" s="1"/>
  <c r="V75" i="67" s="1"/>
  <c r="V88" i="67" s="1"/>
  <c r="K6" i="67"/>
  <c r="K119" i="66"/>
  <c r="H97" i="66"/>
  <c r="H90" i="66"/>
  <c r="B82" i="66"/>
  <c r="I72" i="66"/>
  <c r="B65" i="66"/>
  <c r="C49" i="66"/>
  <c r="H46" i="66"/>
  <c r="B33" i="66"/>
  <c r="H25" i="66"/>
  <c r="X12" i="66"/>
  <c r="X46" i="66" s="1"/>
  <c r="X60" i="66" s="1"/>
  <c r="X75" i="66" s="1"/>
  <c r="X88" i="66" s="1"/>
  <c r="S6" i="66"/>
  <c r="N119" i="65"/>
  <c r="B113" i="65"/>
  <c r="B99" i="65"/>
  <c r="H91" i="65"/>
  <c r="H82" i="65"/>
  <c r="B66" i="65"/>
  <c r="K46" i="65"/>
  <c r="H41" i="65"/>
  <c r="B35" i="65"/>
  <c r="B28" i="65"/>
  <c r="H19" i="65"/>
  <c r="H13" i="65"/>
  <c r="D8" i="65"/>
  <c r="Q119" i="64"/>
  <c r="B117" i="64"/>
  <c r="B105" i="64"/>
  <c r="O119" i="68"/>
  <c r="B114" i="68"/>
  <c r="B101" i="68"/>
  <c r="H92" i="68"/>
  <c r="H83" i="68"/>
  <c r="B75" i="68"/>
  <c r="B51" i="68"/>
  <c r="L46" i="68"/>
  <c r="H41" i="68"/>
  <c r="B35" i="68"/>
  <c r="B28" i="68"/>
  <c r="B20" i="68"/>
  <c r="A10" i="68"/>
  <c r="A4" i="68"/>
  <c r="B122" i="67"/>
  <c r="B121" i="67"/>
  <c r="B119" i="67"/>
  <c r="H94" i="67"/>
  <c r="B85" i="67"/>
  <c r="B77" i="67"/>
  <c r="B68" i="67"/>
  <c r="B62" i="67"/>
  <c r="B53" i="67"/>
  <c r="P46" i="67"/>
  <c r="H43" i="67"/>
  <c r="B38" i="67"/>
  <c r="B31" i="67"/>
  <c r="B24" i="67"/>
  <c r="B16" i="67"/>
  <c r="M12" i="67"/>
  <c r="T46" i="67" s="1"/>
  <c r="M60" i="67" s="1"/>
  <c r="Q75" i="67" s="1"/>
  <c r="M88" i="67" s="1"/>
  <c r="M116" i="67" s="1"/>
  <c r="D6" i="67"/>
  <c r="J119" i="66"/>
  <c r="B111" i="66"/>
  <c r="B97" i="66"/>
  <c r="B90" i="66"/>
  <c r="B81" i="66"/>
  <c r="B72" i="66"/>
  <c r="B56" i="66"/>
  <c r="B49" i="66"/>
  <c r="B46" i="66"/>
  <c r="B39" i="66"/>
  <c r="H32" i="66"/>
  <c r="B25" i="66"/>
  <c r="B17" i="66"/>
  <c r="W12" i="66"/>
  <c r="W46" i="66" s="1"/>
  <c r="W60" i="66" s="1"/>
  <c r="W75" i="66" s="1"/>
  <c r="W88" i="66" s="1"/>
  <c r="O6" i="66"/>
  <c r="M119" i="65"/>
  <c r="B112" i="65"/>
  <c r="B98" i="65"/>
  <c r="B91" i="65"/>
  <c r="B82" i="65"/>
  <c r="I72" i="65"/>
  <c r="B57" i="65"/>
  <c r="B50" i="65"/>
  <c r="J46" i="65"/>
  <c r="B41" i="65"/>
  <c r="H34" i="65"/>
  <c r="B27" i="65"/>
  <c r="B19" i="65"/>
  <c r="B13" i="65"/>
  <c r="B8" i="65"/>
  <c r="P119" i="64"/>
  <c r="A116" i="64"/>
  <c r="A104" i="64"/>
  <c r="B93" i="64"/>
  <c r="H83" i="64"/>
  <c r="B75" i="64"/>
  <c r="B67" i="64"/>
  <c r="A60" i="64"/>
  <c r="B52" i="64"/>
  <c r="N46" i="64"/>
  <c r="B37" i="64"/>
  <c r="H30" i="64"/>
  <c r="B21" i="64"/>
  <c r="A12" i="64"/>
  <c r="B5" i="64"/>
  <c r="H119" i="63"/>
  <c r="B108" i="63"/>
  <c r="B96" i="63"/>
  <c r="B88" i="63"/>
  <c r="B80" i="63"/>
  <c r="B70" i="63"/>
  <c r="B63" i="63"/>
  <c r="N119" i="68"/>
  <c r="B113" i="68"/>
  <c r="B100" i="68"/>
  <c r="B92" i="68"/>
  <c r="I73" i="68"/>
  <c r="C66" i="68"/>
  <c r="C99" i="68" s="1"/>
  <c r="C100" i="68" s="1"/>
  <c r="C106" i="68" s="1"/>
  <c r="C107" i="68" s="1"/>
  <c r="C112" i="68" s="1"/>
  <c r="C113" i="68" s="1"/>
  <c r="B58" i="68"/>
  <c r="K46" i="68"/>
  <c r="B41" i="68"/>
  <c r="H34" i="68"/>
  <c r="H19" i="68"/>
  <c r="K8" i="68"/>
  <c r="A2" i="68"/>
  <c r="B120" i="67"/>
  <c r="B118" i="67"/>
  <c r="B105" i="67"/>
  <c r="B94" i="67"/>
  <c r="B84" i="67"/>
  <c r="B76" i="67"/>
  <c r="B67" i="67"/>
  <c r="B61" i="67"/>
  <c r="O46" i="67"/>
  <c r="B43" i="67"/>
  <c r="B37" i="67"/>
  <c r="H30" i="67"/>
  <c r="B23" i="67"/>
  <c r="H15" i="67"/>
  <c r="H12" i="67"/>
  <c r="R46" i="67" s="1"/>
  <c r="H60" i="67" s="1"/>
  <c r="L75" i="67" s="1"/>
  <c r="H88" i="67" s="1"/>
  <c r="H116" i="67" s="1"/>
  <c r="B6" i="67"/>
  <c r="I119" i="66"/>
  <c r="A110" i="66"/>
  <c r="B89" i="66"/>
  <c r="L80" i="66"/>
  <c r="B71" i="66"/>
  <c r="B64" i="66"/>
  <c r="B48" i="66"/>
  <c r="B47" i="66"/>
  <c r="B44" i="66"/>
  <c r="B32" i="66"/>
  <c r="B24" i="66"/>
  <c r="H16" i="66"/>
  <c r="V12" i="66"/>
  <c r="V46" i="66" s="1"/>
  <c r="V60" i="66" s="1"/>
  <c r="V75" i="66" s="1"/>
  <c r="V88" i="66" s="1"/>
  <c r="K6" i="66"/>
  <c r="L119" i="65"/>
  <c r="H97" i="65"/>
  <c r="H90" i="65"/>
  <c r="B81" i="65"/>
  <c r="B72" i="65"/>
  <c r="B65" i="65"/>
  <c r="R49" i="65"/>
  <c r="I46" i="65"/>
  <c r="B34" i="65"/>
  <c r="B18" i="65"/>
  <c r="Y12" i="65"/>
  <c r="Y46" i="65" s="1"/>
  <c r="Y60" i="65" s="1"/>
  <c r="Y75" i="65" s="1"/>
  <c r="Y88" i="65" s="1"/>
  <c r="B7" i="65"/>
  <c r="O119" i="64"/>
  <c r="B114" i="64"/>
  <c r="B101" i="64"/>
  <c r="H92" i="64"/>
  <c r="I73" i="64"/>
  <c r="M46" i="64"/>
  <c r="H42" i="64"/>
  <c r="H36" i="64"/>
  <c r="B30" i="64"/>
  <c r="H20" i="64"/>
  <c r="A10" i="64"/>
  <c r="A4" i="64"/>
  <c r="B122" i="63"/>
  <c r="B121" i="63"/>
  <c r="B119" i="63"/>
  <c r="B95" i="63"/>
  <c r="B86" i="63"/>
  <c r="B79" i="63"/>
  <c r="B55" i="63"/>
  <c r="B53" i="63"/>
  <c r="P46" i="63"/>
  <c r="H43" i="63"/>
  <c r="H38" i="63"/>
  <c r="M119" i="68"/>
  <c r="B99" i="68"/>
  <c r="H91" i="68"/>
  <c r="B83" i="68"/>
  <c r="B73" i="68"/>
  <c r="B66" i="68"/>
  <c r="B50" i="68"/>
  <c r="J46" i="68"/>
  <c r="B34" i="68"/>
  <c r="B27" i="68"/>
  <c r="B19" i="68"/>
  <c r="H13" i="68"/>
  <c r="D8" i="68"/>
  <c r="Q119" i="67"/>
  <c r="B117" i="67"/>
  <c r="A104" i="67"/>
  <c r="B93" i="67"/>
  <c r="H83" i="67"/>
  <c r="B75" i="67"/>
  <c r="A60" i="67"/>
  <c r="B52" i="67"/>
  <c r="N46" i="67"/>
  <c r="H36" i="67"/>
  <c r="B30" i="67"/>
  <c r="B22" i="67"/>
  <c r="B15" i="67"/>
  <c r="B12" i="67"/>
  <c r="H5" i="67"/>
  <c r="H119" i="66"/>
  <c r="B108" i="66"/>
  <c r="B96" i="66"/>
  <c r="B88" i="66"/>
  <c r="B80" i="66"/>
  <c r="B70" i="66"/>
  <c r="B63" i="66"/>
  <c r="C55" i="66"/>
  <c r="B54" i="66"/>
  <c r="R47" i="66"/>
  <c r="Q46" i="66"/>
  <c r="H43" i="66"/>
  <c r="H38" i="66"/>
  <c r="H31" i="66"/>
  <c r="B23" i="66"/>
  <c r="B16" i="66"/>
  <c r="M12" i="66"/>
  <c r="T46" i="66" s="1"/>
  <c r="M60" i="66" s="1"/>
  <c r="Q75" i="66" s="1"/>
  <c r="M88" i="66" s="1"/>
  <c r="M116" i="66" s="1"/>
  <c r="D6" i="66"/>
  <c r="K119" i="65"/>
  <c r="B111" i="65"/>
  <c r="B97" i="65"/>
  <c r="B90" i="65"/>
  <c r="L80" i="65"/>
  <c r="B71" i="65"/>
  <c r="B56" i="65"/>
  <c r="C49" i="65"/>
  <c r="H46" i="65"/>
  <c r="B40" i="65"/>
  <c r="H33" i="65"/>
  <c r="B26" i="65"/>
  <c r="X12" i="65"/>
  <c r="X46" i="65" s="1"/>
  <c r="X60" i="65" s="1"/>
  <c r="X75" i="65" s="1"/>
  <c r="X88" i="65" s="1"/>
  <c r="S6" i="65"/>
  <c r="N119" i="64"/>
  <c r="B113" i="64"/>
  <c r="B100" i="64"/>
  <c r="B92" i="64"/>
  <c r="B83" i="64"/>
  <c r="B73" i="64"/>
  <c r="C66" i="64"/>
  <c r="C99" i="64" s="1"/>
  <c r="C100" i="64" s="1"/>
  <c r="C106" i="64" s="1"/>
  <c r="C107" i="64" s="1"/>
  <c r="C112" i="64" s="1"/>
  <c r="C113" i="64" s="1"/>
  <c r="B58" i="64"/>
  <c r="B51" i="64"/>
  <c r="L46" i="64"/>
  <c r="B42" i="64"/>
  <c r="B36" i="64"/>
  <c r="B29" i="64"/>
  <c r="B20" i="64"/>
  <c r="K8" i="64"/>
  <c r="A2" i="64"/>
  <c r="B120" i="63"/>
  <c r="B118" i="63"/>
  <c r="H94" i="63"/>
  <c r="B78" i="63"/>
  <c r="B69" i="63"/>
  <c r="B62" i="63"/>
  <c r="O46" i="63"/>
  <c r="B43" i="63"/>
  <c r="L119" i="68"/>
  <c r="B112" i="68"/>
  <c r="J119" i="68"/>
  <c r="B111" i="68"/>
  <c r="B97" i="68"/>
  <c r="B90" i="68"/>
  <c r="B81" i="68"/>
  <c r="B72" i="68"/>
  <c r="B56" i="68"/>
  <c r="B49" i="68"/>
  <c r="B46" i="68"/>
  <c r="B39" i="68"/>
  <c r="H32" i="68"/>
  <c r="H25" i="68"/>
  <c r="X12" i="68"/>
  <c r="X46" i="68" s="1"/>
  <c r="X60" i="68" s="1"/>
  <c r="X75" i="68" s="1"/>
  <c r="X88" i="68" s="1"/>
  <c r="S6" i="68"/>
  <c r="N119" i="67"/>
  <c r="B113" i="67"/>
  <c r="B99" i="67"/>
  <c r="H91" i="67"/>
  <c r="H82" i="67"/>
  <c r="B66" i="67"/>
  <c r="K46" i="67"/>
  <c r="H41" i="67"/>
  <c r="H34" i="67"/>
  <c r="B20" i="67"/>
  <c r="K8" i="67"/>
  <c r="A2" i="67"/>
  <c r="Q119" i="66"/>
  <c r="B117" i="66"/>
  <c r="B105" i="66"/>
  <c r="B94" i="66"/>
  <c r="B85" i="66"/>
  <c r="B77" i="66"/>
  <c r="B68" i="66"/>
  <c r="B61" i="66"/>
  <c r="B52" i="66"/>
  <c r="N46" i="66"/>
  <c r="H42" i="66"/>
  <c r="H36" i="66"/>
  <c r="B30" i="66"/>
  <c r="H20" i="66"/>
  <c r="A12" i="66"/>
  <c r="B5" i="66"/>
  <c r="H119" i="65"/>
  <c r="B95" i="65"/>
  <c r="B86" i="65"/>
  <c r="B78" i="65"/>
  <c r="B69" i="65"/>
  <c r="B55" i="65"/>
  <c r="B54" i="65"/>
  <c r="R47" i="65"/>
  <c r="Q46" i="65"/>
  <c r="B32" i="65"/>
  <c r="B24" i="65"/>
  <c r="B16" i="65"/>
  <c r="M12" i="65"/>
  <c r="T46" i="65" s="1"/>
  <c r="M60" i="65" s="1"/>
  <c r="Q75" i="65" s="1"/>
  <c r="M88" i="65" s="1"/>
  <c r="M116" i="65" s="1"/>
  <c r="D6" i="65"/>
  <c r="K119" i="64"/>
  <c r="H97" i="64"/>
  <c r="H90" i="64"/>
  <c r="B81" i="64"/>
  <c r="I72" i="64"/>
  <c r="B65" i="64"/>
  <c r="R49" i="64"/>
  <c r="I46" i="64"/>
  <c r="B34" i="64"/>
  <c r="B18" i="64"/>
  <c r="Y12" i="64"/>
  <c r="Y46" i="64" s="1"/>
  <c r="Y60" i="64" s="1"/>
  <c r="Y75" i="64" s="1"/>
  <c r="Y88" i="64" s="1"/>
  <c r="B7" i="64"/>
  <c r="O119" i="63"/>
  <c r="B114" i="63"/>
  <c r="B101" i="63"/>
  <c r="H92" i="63"/>
  <c r="H83" i="63"/>
  <c r="B75" i="63"/>
  <c r="B51" i="63"/>
  <c r="L46" i="63"/>
  <c r="B42" i="63"/>
  <c r="K119" i="68"/>
  <c r="B105" i="68"/>
  <c r="B86" i="68"/>
  <c r="I72" i="68"/>
  <c r="B62" i="68"/>
  <c r="B43" i="68"/>
  <c r="B33" i="68"/>
  <c r="I119" i="68"/>
  <c r="B98" i="68"/>
  <c r="B71" i="68"/>
  <c r="B61" i="68"/>
  <c r="R49" i="68"/>
  <c r="B32" i="68"/>
  <c r="B21" i="68"/>
  <c r="B13" i="68"/>
  <c r="B6" i="68"/>
  <c r="O119" i="67"/>
  <c r="B108" i="67"/>
  <c r="B90" i="67"/>
  <c r="B64" i="67"/>
  <c r="B51" i="67"/>
  <c r="B44" i="67"/>
  <c r="B34" i="67"/>
  <c r="B25" i="67"/>
  <c r="H13" i="67"/>
  <c r="B5" i="67"/>
  <c r="B122" i="66"/>
  <c r="B120" i="66"/>
  <c r="B112" i="66"/>
  <c r="B93" i="66"/>
  <c r="B79" i="66"/>
  <c r="B66" i="66"/>
  <c r="B55" i="66"/>
  <c r="H34" i="66"/>
  <c r="B20" i="66"/>
  <c r="B13" i="66"/>
  <c r="A2" i="66"/>
  <c r="B120" i="65"/>
  <c r="A110" i="65"/>
  <c r="H92" i="65"/>
  <c r="B76" i="65"/>
  <c r="L46" i="65"/>
  <c r="B29" i="65"/>
  <c r="H15" i="65"/>
  <c r="O6" i="65"/>
  <c r="B119" i="64"/>
  <c r="B97" i="64"/>
  <c r="B85" i="64"/>
  <c r="H46" i="64"/>
  <c r="B39" i="64"/>
  <c r="B28" i="64"/>
  <c r="B17" i="64"/>
  <c r="V12" i="64"/>
  <c r="V46" i="64" s="1"/>
  <c r="V60" i="64" s="1"/>
  <c r="V75" i="64" s="1"/>
  <c r="V88" i="64" s="1"/>
  <c r="M119" i="63"/>
  <c r="A110" i="63"/>
  <c r="H91" i="63"/>
  <c r="B81" i="63"/>
  <c r="C66" i="63"/>
  <c r="C99" i="63" s="1"/>
  <c r="C100" i="63" s="1"/>
  <c r="C106" i="63" s="1"/>
  <c r="C107" i="63" s="1"/>
  <c r="C112" i="63" s="1"/>
  <c r="C113" i="63" s="1"/>
  <c r="B57" i="63"/>
  <c r="B48" i="63"/>
  <c r="B47" i="63"/>
  <c r="H42" i="63"/>
  <c r="B35" i="63"/>
  <c r="B28" i="63"/>
  <c r="B20" i="63"/>
  <c r="A12" i="63"/>
  <c r="B5" i="63"/>
  <c r="H119" i="62"/>
  <c r="B108" i="62"/>
  <c r="B96" i="62"/>
  <c r="B88" i="62"/>
  <c r="B79" i="62"/>
  <c r="B62" i="62"/>
  <c r="B53" i="62"/>
  <c r="P46" i="62"/>
  <c r="B43" i="62"/>
  <c r="B37" i="62"/>
  <c r="H30" i="62"/>
  <c r="B23" i="62"/>
  <c r="H15" i="62"/>
  <c r="H12" i="62"/>
  <c r="R46" i="62" s="1"/>
  <c r="H60" i="62" s="1"/>
  <c r="L75" i="62" s="1"/>
  <c r="H88" i="62" s="1"/>
  <c r="H116" i="62" s="1"/>
  <c r="B6" i="62"/>
  <c r="I119" i="61"/>
  <c r="B111" i="61"/>
  <c r="B97" i="61"/>
  <c r="B90" i="61"/>
  <c r="B81" i="61"/>
  <c r="B72" i="61"/>
  <c r="B56" i="61"/>
  <c r="B49" i="61"/>
  <c r="B46" i="61"/>
  <c r="B39" i="61"/>
  <c r="H32" i="61"/>
  <c r="B25" i="61"/>
  <c r="X12" i="61"/>
  <c r="X46" i="61" s="1"/>
  <c r="X60" i="61" s="1"/>
  <c r="X75" i="61" s="1"/>
  <c r="X88" i="61" s="1"/>
  <c r="S6" i="61"/>
  <c r="M119" i="60"/>
  <c r="B99" i="60"/>
  <c r="H119" i="68"/>
  <c r="H97" i="68"/>
  <c r="B85" i="68"/>
  <c r="B70" i="68"/>
  <c r="C49" i="68"/>
  <c r="H42" i="68"/>
  <c r="H31" i="68"/>
  <c r="Y12" i="68"/>
  <c r="Y46" i="68" s="1"/>
  <c r="Y60" i="68" s="1"/>
  <c r="Y75" i="68" s="1"/>
  <c r="Y88" i="68" s="1"/>
  <c r="H5" i="68"/>
  <c r="M119" i="67"/>
  <c r="B101" i="67"/>
  <c r="B89" i="67"/>
  <c r="I72" i="67"/>
  <c r="B63" i="67"/>
  <c r="H33" i="67"/>
  <c r="B13" i="67"/>
  <c r="A4" i="67"/>
  <c r="P119" i="66"/>
  <c r="H92" i="66"/>
  <c r="B78" i="66"/>
  <c r="B42" i="66"/>
  <c r="B34" i="66"/>
  <c r="H19" i="66"/>
  <c r="Y12" i="66"/>
  <c r="Y46" i="66" s="1"/>
  <c r="Y60" i="66" s="1"/>
  <c r="Y75" i="66" s="1"/>
  <c r="Y88" i="66" s="1"/>
  <c r="Q119" i="65"/>
  <c r="B108" i="65"/>
  <c r="B92" i="65"/>
  <c r="B75" i="65"/>
  <c r="C55" i="65"/>
  <c r="B53" i="65"/>
  <c r="B46" i="65"/>
  <c r="H38" i="65"/>
  <c r="B15" i="65"/>
  <c r="K6" i="65"/>
  <c r="B118" i="64"/>
  <c r="B84" i="64"/>
  <c r="B72" i="64"/>
  <c r="B62" i="64"/>
  <c r="B46" i="64"/>
  <c r="B27" i="64"/>
  <c r="H16" i="64"/>
  <c r="M12" i="64"/>
  <c r="T46" i="64" s="1"/>
  <c r="M60" i="64" s="1"/>
  <c r="Q75" i="64" s="1"/>
  <c r="M88" i="64" s="1"/>
  <c r="M116" i="64" s="1"/>
  <c r="L119" i="63"/>
  <c r="B105" i="63"/>
  <c r="B91" i="63"/>
  <c r="L80" i="63"/>
  <c r="B66" i="63"/>
  <c r="R47" i="63"/>
  <c r="Q46" i="63"/>
  <c r="H41" i="63"/>
  <c r="H34" i="63"/>
  <c r="A10" i="63"/>
  <c r="A4" i="63"/>
  <c r="B122" i="62"/>
  <c r="B121" i="62"/>
  <c r="B119" i="62"/>
  <c r="B95" i="62"/>
  <c r="B86" i="62"/>
  <c r="B78" i="62"/>
  <c r="B69" i="62"/>
  <c r="B61" i="62"/>
  <c r="O46" i="62"/>
  <c r="H36" i="62"/>
  <c r="B30" i="62"/>
  <c r="B22" i="62"/>
  <c r="B15" i="62"/>
  <c r="B12" i="62"/>
  <c r="H5" i="62"/>
  <c r="H119" i="61"/>
  <c r="A110" i="61"/>
  <c r="B89" i="61"/>
  <c r="L80" i="61"/>
  <c r="B71" i="61"/>
  <c r="B64" i="61"/>
  <c r="B48" i="61"/>
  <c r="B47" i="61"/>
  <c r="B44" i="61"/>
  <c r="B32" i="61"/>
  <c r="B24" i="61"/>
  <c r="B17" i="61"/>
  <c r="W12" i="61"/>
  <c r="W46" i="61" s="1"/>
  <c r="W60" i="61" s="1"/>
  <c r="W75" i="61" s="1"/>
  <c r="W88" i="61" s="1"/>
  <c r="O6" i="61"/>
  <c r="L119" i="60"/>
  <c r="B112" i="60"/>
  <c r="H94" i="68"/>
  <c r="L80" i="68"/>
  <c r="O46" i="68"/>
  <c r="H16" i="68"/>
  <c r="H12" i="68"/>
  <c r="R46" i="68" s="1"/>
  <c r="H60" i="68" s="1"/>
  <c r="L75" i="68" s="1"/>
  <c r="H88" i="68" s="1"/>
  <c r="H116" i="68" s="1"/>
  <c r="I119" i="67"/>
  <c r="B97" i="67"/>
  <c r="B82" i="67"/>
  <c r="B49" i="67"/>
  <c r="B47" i="67"/>
  <c r="B41" i="67"/>
  <c r="B29" i="67"/>
  <c r="B19" i="67"/>
  <c r="A12" i="67"/>
  <c r="B119" i="68"/>
  <c r="B94" i="68"/>
  <c r="B77" i="68"/>
  <c r="P46" i="68"/>
  <c r="B38" i="68"/>
  <c r="B23" i="68"/>
  <c r="W12" i="68"/>
  <c r="W46" i="68" s="1"/>
  <c r="W60" i="68" s="1"/>
  <c r="W75" i="68" s="1"/>
  <c r="W88" i="68" s="1"/>
  <c r="B112" i="67"/>
  <c r="H90" i="67"/>
  <c r="B71" i="67"/>
  <c r="B57" i="67"/>
  <c r="I46" i="67"/>
  <c r="B35" i="67"/>
  <c r="H20" i="67"/>
  <c r="D8" i="67"/>
  <c r="H91" i="66"/>
  <c r="B73" i="66"/>
  <c r="L46" i="66"/>
  <c r="B38" i="66"/>
  <c r="B22" i="66"/>
  <c r="H12" i="66"/>
  <c r="R46" i="66" s="1"/>
  <c r="H60" i="66" s="1"/>
  <c r="L75" i="66" s="1"/>
  <c r="H88" i="66" s="1"/>
  <c r="H116" i="66" s="1"/>
  <c r="I119" i="65"/>
  <c r="B80" i="65"/>
  <c r="C66" i="65"/>
  <c r="C99" i="65" s="1"/>
  <c r="C100" i="65" s="1"/>
  <c r="C106" i="65" s="1"/>
  <c r="C107" i="65" s="1"/>
  <c r="C112" i="65" s="1"/>
  <c r="C113" i="65" s="1"/>
  <c r="H36" i="65"/>
  <c r="B22" i="65"/>
  <c r="H12" i="65"/>
  <c r="R46" i="65" s="1"/>
  <c r="H60" i="65" s="1"/>
  <c r="L75" i="65" s="1"/>
  <c r="H88" i="65" s="1"/>
  <c r="H116" i="65" s="1"/>
  <c r="J119" i="64"/>
  <c r="B98" i="64"/>
  <c r="B70" i="64"/>
  <c r="C49" i="64"/>
  <c r="B33" i="64"/>
  <c r="H19" i="64"/>
  <c r="W12" i="64"/>
  <c r="W46" i="64" s="1"/>
  <c r="W60" i="64" s="1"/>
  <c r="W75" i="64" s="1"/>
  <c r="W88" i="64" s="1"/>
  <c r="J119" i="63"/>
  <c r="B98" i="63"/>
  <c r="B84" i="63"/>
  <c r="B71" i="63"/>
  <c r="K46" i="63"/>
  <c r="B39" i="63"/>
  <c r="B31" i="63"/>
  <c r="B22" i="63"/>
  <c r="H15" i="63"/>
  <c r="H12" i="63"/>
  <c r="R46" i="63" s="1"/>
  <c r="H60" i="63" s="1"/>
  <c r="L75" i="63" s="1"/>
  <c r="H88" i="63" s="1"/>
  <c r="H116" i="63" s="1"/>
  <c r="A2" i="63"/>
  <c r="P119" i="62"/>
  <c r="B113" i="62"/>
  <c r="B98" i="62"/>
  <c r="B90" i="62"/>
  <c r="B77" i="62"/>
  <c r="B57" i="62"/>
  <c r="R49" i="62"/>
  <c r="B46" i="62"/>
  <c r="H38" i="62"/>
  <c r="B29" i="62"/>
  <c r="B20" i="62"/>
  <c r="B13" i="62"/>
  <c r="S6" i="62"/>
  <c r="K119" i="61"/>
  <c r="B108" i="61"/>
  <c r="B95" i="61"/>
  <c r="B85" i="61"/>
  <c r="B75" i="61"/>
  <c r="B66" i="61"/>
  <c r="B57" i="61"/>
  <c r="C49" i="61"/>
  <c r="Q46" i="61"/>
  <c r="H36" i="61"/>
  <c r="B28" i="61"/>
  <c r="B19" i="61"/>
  <c r="B13" i="61"/>
  <c r="K6" i="61"/>
  <c r="I119" i="60"/>
  <c r="B108" i="60"/>
  <c r="B95" i="60"/>
  <c r="B86" i="60"/>
  <c r="B79" i="60"/>
  <c r="B55" i="60"/>
  <c r="B53" i="60"/>
  <c r="P46" i="60"/>
  <c r="H43" i="60"/>
  <c r="H38" i="60"/>
  <c r="H31" i="60"/>
  <c r="B118" i="68"/>
  <c r="B91" i="68"/>
  <c r="B57" i="68"/>
  <c r="N46" i="68"/>
  <c r="B37" i="68"/>
  <c r="B22" i="68"/>
  <c r="V12" i="68"/>
  <c r="V46" i="68" s="1"/>
  <c r="V60" i="68" s="1"/>
  <c r="V75" i="68" s="1"/>
  <c r="V88" i="68" s="1"/>
  <c r="B88" i="67"/>
  <c r="B70" i="67"/>
  <c r="H46" i="67"/>
  <c r="B33" i="67"/>
  <c r="H19" i="67"/>
  <c r="B8" i="67"/>
  <c r="B121" i="66"/>
  <c r="B91" i="66"/>
  <c r="B58" i="66"/>
  <c r="K46" i="66"/>
  <c r="B37" i="66"/>
  <c r="B21" i="66"/>
  <c r="B12" i="66"/>
  <c r="B119" i="65"/>
  <c r="B96" i="65"/>
  <c r="B79" i="65"/>
  <c r="H43" i="65"/>
  <c r="B36" i="65"/>
  <c r="B21" i="65"/>
  <c r="B12" i="65"/>
  <c r="I119" i="64"/>
  <c r="H82" i="64"/>
  <c r="B57" i="64"/>
  <c r="B49" i="64"/>
  <c r="H41" i="64"/>
  <c r="H32" i="64"/>
  <c r="B19" i="64"/>
  <c r="H12" i="64"/>
  <c r="R46" i="64" s="1"/>
  <c r="H60" i="64" s="1"/>
  <c r="L75" i="64" s="1"/>
  <c r="H88" i="64" s="1"/>
  <c r="H116" i="64" s="1"/>
  <c r="I119" i="63"/>
  <c r="H97" i="63"/>
  <c r="B68" i="63"/>
  <c r="J46" i="63"/>
  <c r="H30" i="63"/>
  <c r="B21" i="63"/>
  <c r="B15" i="63"/>
  <c r="B12" i="63"/>
  <c r="O119" i="62"/>
  <c r="H97" i="62"/>
  <c r="B89" i="62"/>
  <c r="B76" i="62"/>
  <c r="C66" i="62"/>
  <c r="C99" i="62" s="1"/>
  <c r="C100" i="62" s="1"/>
  <c r="C106" i="62" s="1"/>
  <c r="C107" i="62" s="1"/>
  <c r="C112" i="62" s="1"/>
  <c r="C113" i="62" s="1"/>
  <c r="C49" i="62"/>
  <c r="B44" i="62"/>
  <c r="B38" i="62"/>
  <c r="B28" i="62"/>
  <c r="H19" i="62"/>
  <c r="Y12" i="62"/>
  <c r="Y46" i="62" s="1"/>
  <c r="Y60" i="62" s="1"/>
  <c r="Y75" i="62" s="1"/>
  <c r="Y88" i="62" s="1"/>
  <c r="O6" i="62"/>
  <c r="J119" i="61"/>
  <c r="H94" i="61"/>
  <c r="B84" i="61"/>
  <c r="I73" i="61"/>
  <c r="R47" i="61"/>
  <c r="P46" i="61"/>
  <c r="H42" i="61"/>
  <c r="B36" i="61"/>
  <c r="B27" i="61"/>
  <c r="Y12" i="61"/>
  <c r="Y46" i="61" s="1"/>
  <c r="Y60" i="61" s="1"/>
  <c r="Y75" i="61" s="1"/>
  <c r="Y88" i="61" s="1"/>
  <c r="D6" i="61"/>
  <c r="H119" i="60"/>
  <c r="H94" i="60"/>
  <c r="B78" i="60"/>
  <c r="B69" i="60"/>
  <c r="B62" i="60"/>
  <c r="O46" i="60"/>
  <c r="B43" i="60"/>
  <c r="B38" i="60"/>
  <c r="B31" i="60"/>
  <c r="B23" i="60"/>
  <c r="H16" i="60"/>
  <c r="V12" i="60"/>
  <c r="V46" i="60" s="1"/>
  <c r="V60" i="60" s="1"/>
  <c r="V75" i="60" s="1"/>
  <c r="V88" i="60" s="1"/>
  <c r="K6" i="60"/>
  <c r="B117" i="68"/>
  <c r="H90" i="68"/>
  <c r="I46" i="68"/>
  <c r="H36" i="68"/>
  <c r="M12" i="68"/>
  <c r="T46" i="68" s="1"/>
  <c r="M60" i="68" s="1"/>
  <c r="Q75" i="68" s="1"/>
  <c r="M88" i="68" s="1"/>
  <c r="M116" i="68" s="1"/>
  <c r="B111" i="67"/>
  <c r="B56" i="67"/>
  <c r="B46" i="67"/>
  <c r="H32" i="67"/>
  <c r="B18" i="67"/>
  <c r="B7" i="67"/>
  <c r="O119" i="66"/>
  <c r="B86" i="66"/>
  <c r="J46" i="66"/>
  <c r="B36" i="66"/>
  <c r="B19" i="66"/>
  <c r="A10" i="66"/>
  <c r="B118" i="65"/>
  <c r="H94" i="65"/>
  <c r="B77" i="65"/>
  <c r="B52" i="65"/>
  <c r="B43" i="65"/>
  <c r="B33" i="65"/>
  <c r="H20" i="65"/>
  <c r="A12" i="65"/>
  <c r="H119" i="64"/>
  <c r="B96" i="64"/>
  <c r="B82" i="64"/>
  <c r="B69" i="64"/>
  <c r="B48" i="64"/>
  <c r="B47" i="64"/>
  <c r="B41" i="64"/>
  <c r="B32" i="64"/>
  <c r="B12" i="64"/>
  <c r="B117" i="63"/>
  <c r="B97" i="63"/>
  <c r="B83" i="63"/>
  <c r="B67" i="63"/>
  <c r="B56" i="63"/>
  <c r="I46" i="63"/>
  <c r="B38" i="63"/>
  <c r="B30" i="63"/>
  <c r="H20" i="63"/>
  <c r="K8" i="63"/>
  <c r="N119" i="62"/>
  <c r="B112" i="62"/>
  <c r="B97" i="62"/>
  <c r="B85" i="62"/>
  <c r="B75" i="62"/>
  <c r="B66" i="62"/>
  <c r="B56" i="62"/>
  <c r="B49" i="62"/>
  <c r="H43" i="62"/>
  <c r="B36" i="62"/>
  <c r="B19" i="62"/>
  <c r="X12" i="62"/>
  <c r="X46" i="62" s="1"/>
  <c r="X60" i="62" s="1"/>
  <c r="X75" i="62" s="1"/>
  <c r="X88" i="62" s="1"/>
  <c r="K6" i="62"/>
  <c r="B119" i="61"/>
  <c r="B94" i="61"/>
  <c r="H83" i="61"/>
  <c r="B73" i="61"/>
  <c r="B65" i="61"/>
  <c r="O46" i="61"/>
  <c r="B42" i="61"/>
  <c r="B35" i="61"/>
  <c r="B18" i="61"/>
  <c r="V12" i="61"/>
  <c r="V46" i="61" s="1"/>
  <c r="V60" i="61" s="1"/>
  <c r="V75" i="61" s="1"/>
  <c r="V88" i="61" s="1"/>
  <c r="B6" i="61"/>
  <c r="B119" i="60"/>
  <c r="B94" i="60"/>
  <c r="B85" i="60"/>
  <c r="B77" i="60"/>
  <c r="B68" i="60"/>
  <c r="B61" i="60"/>
  <c r="B52" i="60"/>
  <c r="N46" i="60"/>
  <c r="B37" i="60"/>
  <c r="H30" i="60"/>
  <c r="B22" i="60"/>
  <c r="B16" i="60"/>
  <c r="M12" i="60"/>
  <c r="T46" i="60" s="1"/>
  <c r="M60" i="60" s="1"/>
  <c r="Q75" i="60" s="1"/>
  <c r="M88" i="60" s="1"/>
  <c r="M116" i="60" s="1"/>
  <c r="D6" i="60"/>
  <c r="B108" i="68"/>
  <c r="B65" i="68"/>
  <c r="B30" i="68"/>
  <c r="B16" i="68"/>
  <c r="O6" i="68"/>
  <c r="P119" i="67"/>
  <c r="H97" i="67"/>
  <c r="B80" i="67"/>
  <c r="B65" i="67"/>
  <c r="B42" i="67"/>
  <c r="B27" i="67"/>
  <c r="B119" i="66"/>
  <c r="B99" i="66"/>
  <c r="C66" i="66"/>
  <c r="C99" i="66" s="1"/>
  <c r="C100" i="66" s="1"/>
  <c r="C106" i="66" s="1"/>
  <c r="C107" i="66" s="1"/>
  <c r="C112" i="66" s="1"/>
  <c r="C113" i="66" s="1"/>
  <c r="H41" i="66"/>
  <c r="H30" i="66"/>
  <c r="H15" i="66"/>
  <c r="B7" i="66"/>
  <c r="B88" i="65"/>
  <c r="B70" i="65"/>
  <c r="B62" i="65"/>
  <c r="B49" i="65"/>
  <c r="B47" i="65"/>
  <c r="H30" i="65"/>
  <c r="H16" i="65"/>
  <c r="H5" i="65"/>
  <c r="B111" i="64"/>
  <c r="H91" i="64"/>
  <c r="B78" i="64"/>
  <c r="B55" i="64"/>
  <c r="B54" i="64"/>
  <c r="K46" i="64"/>
  <c r="B26" i="64"/>
  <c r="O6" i="64"/>
  <c r="B112" i="63"/>
  <c r="B92" i="63"/>
  <c r="B76" i="63"/>
  <c r="B64" i="63"/>
  <c r="B34" i="63"/>
  <c r="B13" i="63"/>
  <c r="S6" i="63"/>
  <c r="J119" i="62"/>
  <c r="B93" i="62"/>
  <c r="B83" i="62"/>
  <c r="I72" i="62"/>
  <c r="B64" i="62"/>
  <c r="M46" i="62"/>
  <c r="H41" i="62"/>
  <c r="H33" i="62"/>
  <c r="H25" i="62"/>
  <c r="H16" i="62"/>
  <c r="B82" i="68"/>
  <c r="B64" i="68"/>
  <c r="B40" i="68"/>
  <c r="B15" i="68"/>
  <c r="D6" i="68"/>
  <c r="K119" i="67"/>
  <c r="B96" i="67"/>
  <c r="I73" i="67"/>
  <c r="R49" i="67"/>
  <c r="B40" i="67"/>
  <c r="B26" i="67"/>
  <c r="Y12" i="67"/>
  <c r="Y46" i="67" s="1"/>
  <c r="Y60" i="67" s="1"/>
  <c r="Y75" i="67" s="1"/>
  <c r="Y88" i="67" s="1"/>
  <c r="A116" i="66"/>
  <c r="H82" i="66"/>
  <c r="B28" i="66"/>
  <c r="H5" i="66"/>
  <c r="B122" i="65"/>
  <c r="B121" i="65"/>
  <c r="B105" i="65"/>
  <c r="B80" i="68"/>
  <c r="H43" i="68"/>
  <c r="B25" i="68"/>
  <c r="B7" i="68"/>
  <c r="J119" i="67"/>
  <c r="B83" i="67"/>
  <c r="J46" i="67"/>
  <c r="H25" i="67"/>
  <c r="O6" i="67"/>
  <c r="B118" i="66"/>
  <c r="B92" i="66"/>
  <c r="B51" i="66"/>
  <c r="B64" i="65"/>
  <c r="P46" i="65"/>
  <c r="A2" i="65"/>
  <c r="B120" i="64"/>
  <c r="B95" i="64"/>
  <c r="B77" i="64"/>
  <c r="B61" i="64"/>
  <c r="O46" i="64"/>
  <c r="B38" i="64"/>
  <c r="S6" i="64"/>
  <c r="B100" i="63"/>
  <c r="B82" i="63"/>
  <c r="A60" i="63"/>
  <c r="C49" i="63"/>
  <c r="N46" i="63"/>
  <c r="B37" i="63"/>
  <c r="B26" i="63"/>
  <c r="H16" i="63"/>
  <c r="B8" i="63"/>
  <c r="A116" i="62"/>
  <c r="H94" i="62"/>
  <c r="B81" i="62"/>
  <c r="B65" i="62"/>
  <c r="B52" i="62"/>
  <c r="H46" i="62"/>
  <c r="B33" i="62"/>
  <c r="B21" i="62"/>
  <c r="M12" i="62"/>
  <c r="T46" i="62" s="1"/>
  <c r="M60" i="62" s="1"/>
  <c r="Q75" i="62" s="1"/>
  <c r="M88" i="62" s="1"/>
  <c r="M116" i="62" s="1"/>
  <c r="O119" i="61"/>
  <c r="B92" i="61"/>
  <c r="B79" i="61"/>
  <c r="C66" i="61"/>
  <c r="C99" i="61" s="1"/>
  <c r="C100" i="61" s="1"/>
  <c r="C106" i="61" s="1"/>
  <c r="C107" i="61" s="1"/>
  <c r="C112" i="61" s="1"/>
  <c r="C113" i="61" s="1"/>
  <c r="J46" i="61"/>
  <c r="H38" i="61"/>
  <c r="H16" i="61"/>
  <c r="A10" i="61"/>
  <c r="K119" i="60"/>
  <c r="A104" i="60"/>
  <c r="B91" i="60"/>
  <c r="B81" i="60"/>
  <c r="B67" i="60"/>
  <c r="B58" i="60"/>
  <c r="C49" i="60"/>
  <c r="B36" i="60"/>
  <c r="B27" i="60"/>
  <c r="X12" i="60"/>
  <c r="X46" i="60" s="1"/>
  <c r="X60" i="60" s="1"/>
  <c r="X75" i="60" s="1"/>
  <c r="X88" i="60" s="1"/>
  <c r="B6" i="60"/>
  <c r="B88" i="61"/>
  <c r="B96" i="68"/>
  <c r="Q119" i="62"/>
  <c r="B62" i="61"/>
  <c r="B33" i="60"/>
  <c r="B67" i="65"/>
  <c r="B84" i="62"/>
  <c r="A4" i="61"/>
  <c r="H20" i="60"/>
  <c r="K8" i="65"/>
  <c r="B79" i="68"/>
  <c r="B24" i="68"/>
  <c r="K6" i="68"/>
  <c r="A116" i="67"/>
  <c r="B81" i="67"/>
  <c r="B114" i="66"/>
  <c r="B35" i="66"/>
  <c r="B83" i="65"/>
  <c r="B63" i="65"/>
  <c r="B48" i="65"/>
  <c r="O46" i="65"/>
  <c r="B38" i="65"/>
  <c r="B17" i="65"/>
  <c r="M119" i="64"/>
  <c r="H94" i="64"/>
  <c r="B76" i="64"/>
  <c r="J46" i="64"/>
  <c r="B35" i="64"/>
  <c r="B16" i="64"/>
  <c r="K6" i="64"/>
  <c r="B99" i="63"/>
  <c r="B77" i="63"/>
  <c r="B49" i="63"/>
  <c r="M46" i="63"/>
  <c r="H36" i="63"/>
  <c r="H25" i="63"/>
  <c r="B16" i="63"/>
  <c r="B7" i="63"/>
  <c r="B114" i="62"/>
  <c r="B94" i="62"/>
  <c r="L80" i="62"/>
  <c r="H32" i="62"/>
  <c r="H20" i="62"/>
  <c r="A12" i="62"/>
  <c r="N119" i="61"/>
  <c r="B105" i="61"/>
  <c r="H91" i="61"/>
  <c r="B78" i="61"/>
  <c r="C55" i="61"/>
  <c r="B54" i="61"/>
  <c r="I46" i="61"/>
  <c r="B38" i="61"/>
  <c r="B26" i="61"/>
  <c r="B16" i="61"/>
  <c r="K8" i="61"/>
  <c r="J119" i="60"/>
  <c r="B101" i="60"/>
  <c r="H90" i="60"/>
  <c r="L80" i="60"/>
  <c r="B49" i="60"/>
  <c r="B35" i="60"/>
  <c r="B18" i="60"/>
  <c r="W12" i="60"/>
  <c r="W46" i="60" s="1"/>
  <c r="W60" i="60" s="1"/>
  <c r="W75" i="60" s="1"/>
  <c r="W88" i="60" s="1"/>
  <c r="H5" i="60"/>
  <c r="B73" i="67"/>
  <c r="B43" i="61"/>
  <c r="B68" i="68"/>
  <c r="H13" i="63"/>
  <c r="B86" i="61"/>
  <c r="B93" i="65"/>
  <c r="A104" i="62"/>
  <c r="H31" i="61"/>
  <c r="B96" i="60"/>
  <c r="B40" i="60"/>
  <c r="B63" i="68"/>
  <c r="A110" i="68"/>
  <c r="B78" i="68"/>
  <c r="C55" i="68"/>
  <c r="B54" i="68"/>
  <c r="B114" i="67"/>
  <c r="L80" i="67"/>
  <c r="B58" i="67"/>
  <c r="B21" i="67"/>
  <c r="B113" i="66"/>
  <c r="B84" i="66"/>
  <c r="B50" i="66"/>
  <c r="P46" i="66"/>
  <c r="H33" i="66"/>
  <c r="A104" i="65"/>
  <c r="I73" i="65"/>
  <c r="N46" i="65"/>
  <c r="B37" i="65"/>
  <c r="L119" i="64"/>
  <c r="B94" i="64"/>
  <c r="B44" i="64"/>
  <c r="H34" i="64"/>
  <c r="H15" i="64"/>
  <c r="D6" i="64"/>
  <c r="Q119" i="63"/>
  <c r="I73" i="63"/>
  <c r="B58" i="63"/>
  <c r="H46" i="63"/>
  <c r="B36" i="63"/>
  <c r="B25" i="63"/>
  <c r="O6" i="63"/>
  <c r="H92" i="62"/>
  <c r="B80" i="62"/>
  <c r="B63" i="62"/>
  <c r="B51" i="62"/>
  <c r="H42" i="62"/>
  <c r="B32" i="62"/>
  <c r="B18" i="62"/>
  <c r="A10" i="62"/>
  <c r="M119" i="61"/>
  <c r="A104" i="61"/>
  <c r="B91" i="61"/>
  <c r="B77" i="61"/>
  <c r="B55" i="61"/>
  <c r="B53" i="61"/>
  <c r="H46" i="61"/>
  <c r="B37" i="61"/>
  <c r="H25" i="61"/>
  <c r="H15" i="61"/>
  <c r="D8" i="61"/>
  <c r="B118" i="60"/>
  <c r="B100" i="60"/>
  <c r="B90" i="60"/>
  <c r="B80" i="60"/>
  <c r="C66" i="60"/>
  <c r="C99" i="60" s="1"/>
  <c r="C100" i="60" s="1"/>
  <c r="C106" i="60" s="1"/>
  <c r="C107" i="60" s="1"/>
  <c r="C112" i="60" s="1"/>
  <c r="C113" i="60" s="1"/>
  <c r="B57" i="60"/>
  <c r="B48" i="60"/>
  <c r="B47" i="60"/>
  <c r="H42" i="60"/>
  <c r="H34" i="60"/>
  <c r="B26" i="60"/>
  <c r="H12" i="60"/>
  <c r="R46" i="60" s="1"/>
  <c r="H60" i="60" s="1"/>
  <c r="L75" i="60" s="1"/>
  <c r="H88" i="60" s="1"/>
  <c r="H116" i="60" s="1"/>
  <c r="B5" i="60"/>
  <c r="Q46" i="60"/>
  <c r="B17" i="60"/>
  <c r="A110" i="67"/>
  <c r="B62" i="66"/>
  <c r="B29" i="66"/>
  <c r="K8" i="66"/>
  <c r="A60" i="65"/>
  <c r="H31" i="65"/>
  <c r="B90" i="64"/>
  <c r="B56" i="64"/>
  <c r="H31" i="64"/>
  <c r="H5" i="64"/>
  <c r="B93" i="63"/>
  <c r="B44" i="63"/>
  <c r="B23" i="63"/>
  <c r="B111" i="62"/>
  <c r="H91" i="62"/>
  <c r="B73" i="62"/>
  <c r="B50" i="62"/>
  <c r="B31" i="62"/>
  <c r="D8" i="62"/>
  <c r="B100" i="61"/>
  <c r="B52" i="61"/>
  <c r="B22" i="61"/>
  <c r="B7" i="61"/>
  <c r="H97" i="60"/>
  <c r="B75" i="60"/>
  <c r="H41" i="60"/>
  <c r="B25" i="60"/>
  <c r="A12" i="60"/>
  <c r="B52" i="68"/>
  <c r="H38" i="68"/>
  <c r="B17" i="68"/>
  <c r="B100" i="67"/>
  <c r="A104" i="66"/>
  <c r="A60" i="66"/>
  <c r="B27" i="66"/>
  <c r="B31" i="65"/>
  <c r="B89" i="64"/>
  <c r="B43" i="64"/>
  <c r="K119" i="63"/>
  <c r="I72" i="63"/>
  <c r="B54" i="63"/>
  <c r="A110" i="62"/>
  <c r="B48" i="62"/>
  <c r="B16" i="62"/>
  <c r="B117" i="61"/>
  <c r="I72" i="61"/>
  <c r="B114" i="60"/>
  <c r="I73" i="60"/>
  <c r="B54" i="60"/>
  <c r="B41" i="60"/>
  <c r="B15" i="60"/>
  <c r="H31" i="63"/>
  <c r="B39" i="62"/>
  <c r="A60" i="61"/>
  <c r="B120" i="60"/>
  <c r="J46" i="60"/>
  <c r="D8" i="60"/>
  <c r="B47" i="68"/>
  <c r="H92" i="67"/>
  <c r="B32" i="67"/>
  <c r="B98" i="66"/>
  <c r="B57" i="66"/>
  <c r="B41" i="66"/>
  <c r="B89" i="65"/>
  <c r="H25" i="65"/>
  <c r="B13" i="64"/>
  <c r="B55" i="68"/>
  <c r="B53" i="68"/>
  <c r="B18" i="68"/>
  <c r="B79" i="67"/>
  <c r="H42" i="67"/>
  <c r="H83" i="66"/>
  <c r="R49" i="66"/>
  <c r="O46" i="66"/>
  <c r="B31" i="66"/>
  <c r="H13" i="66"/>
  <c r="B101" i="65"/>
  <c r="B73" i="65"/>
  <c r="B61" i="65"/>
  <c r="M46" i="65"/>
  <c r="H32" i="65"/>
  <c r="B91" i="64"/>
  <c r="H33" i="64"/>
  <c r="B15" i="64"/>
  <c r="B6" i="64"/>
  <c r="P119" i="63"/>
  <c r="B94" i="63"/>
  <c r="B73" i="63"/>
  <c r="B46" i="63"/>
  <c r="H33" i="63"/>
  <c r="B24" i="63"/>
  <c r="K6" i="63"/>
  <c r="B92" i="62"/>
  <c r="I73" i="62"/>
  <c r="A60" i="62"/>
  <c r="B42" i="62"/>
  <c r="H31" i="62"/>
  <c r="K8" i="62"/>
  <c r="L119" i="61"/>
  <c r="B101" i="61"/>
  <c r="H90" i="61"/>
  <c r="B76" i="61"/>
  <c r="B63" i="61"/>
  <c r="H43" i="61"/>
  <c r="H34" i="61"/>
  <c r="B23" i="61"/>
  <c r="B15" i="61"/>
  <c r="B8" i="61"/>
  <c r="B117" i="60"/>
  <c r="B98" i="60"/>
  <c r="B89" i="60"/>
  <c r="B76" i="60"/>
  <c r="B66" i="60"/>
  <c r="R47" i="60"/>
  <c r="B42" i="60"/>
  <c r="B34" i="60"/>
  <c r="H25" i="60"/>
  <c r="B12" i="60"/>
  <c r="A4" i="60"/>
  <c r="B69" i="68"/>
  <c r="B17" i="67"/>
  <c r="M46" i="66"/>
  <c r="B100" i="65"/>
  <c r="B44" i="65"/>
  <c r="B112" i="64"/>
  <c r="B71" i="64"/>
  <c r="H43" i="64"/>
  <c r="N119" i="63"/>
  <c r="B33" i="63"/>
  <c r="D6" i="63"/>
  <c r="B120" i="62"/>
  <c r="B41" i="62"/>
  <c r="B17" i="62"/>
  <c r="B118" i="61"/>
  <c r="B34" i="61"/>
  <c r="A116" i="60"/>
  <c r="B88" i="60"/>
  <c r="B56" i="60"/>
  <c r="M46" i="60"/>
  <c r="H33" i="60"/>
  <c r="H15" i="60"/>
  <c r="A2" i="60"/>
  <c r="B39" i="67"/>
  <c r="B83" i="66"/>
  <c r="I46" i="66"/>
  <c r="D8" i="66"/>
  <c r="W12" i="65"/>
  <c r="W46" i="65" s="1"/>
  <c r="W60" i="65" s="1"/>
  <c r="W75" i="65" s="1"/>
  <c r="W88" i="65" s="1"/>
  <c r="B68" i="64"/>
  <c r="B31" i="64"/>
  <c r="H90" i="63"/>
  <c r="H32" i="63"/>
  <c r="B6" i="63"/>
  <c r="B91" i="62"/>
  <c r="B58" i="62"/>
  <c r="B47" i="62"/>
  <c r="B8" i="62"/>
  <c r="B99" i="61"/>
  <c r="H33" i="61"/>
  <c r="H5" i="61"/>
  <c r="B97" i="60"/>
  <c r="B65" i="60"/>
  <c r="L46" i="60"/>
  <c r="B24" i="60"/>
  <c r="A10" i="60"/>
  <c r="B36" i="67"/>
  <c r="H13" i="61"/>
  <c r="H83" i="60"/>
  <c r="B32" i="60"/>
  <c r="B48" i="68"/>
  <c r="H30" i="68"/>
  <c r="X12" i="67"/>
  <c r="X46" i="67" s="1"/>
  <c r="X60" i="67" s="1"/>
  <c r="X75" i="67" s="1"/>
  <c r="X88" i="67" s="1"/>
  <c r="I73" i="66"/>
  <c r="A4" i="66"/>
  <c r="J119" i="65"/>
  <c r="B42" i="65"/>
  <c r="B40" i="64"/>
  <c r="B95" i="68"/>
  <c r="H33" i="68"/>
  <c r="H15" i="68"/>
  <c r="B98" i="67"/>
  <c r="B72" i="67"/>
  <c r="C55" i="67"/>
  <c r="B101" i="66"/>
  <c r="B76" i="66"/>
  <c r="B43" i="66"/>
  <c r="B8" i="66"/>
  <c r="P119" i="65"/>
  <c r="B94" i="65"/>
  <c r="B68" i="65"/>
  <c r="B58" i="65"/>
  <c r="B30" i="65"/>
  <c r="V12" i="65"/>
  <c r="V46" i="65" s="1"/>
  <c r="V60" i="65" s="1"/>
  <c r="V75" i="65" s="1"/>
  <c r="V88" i="65" s="1"/>
  <c r="A110" i="64"/>
  <c r="B88" i="64"/>
  <c r="B66" i="64"/>
  <c r="C55" i="64"/>
  <c r="B53" i="64"/>
  <c r="A116" i="63"/>
  <c r="B90" i="63"/>
  <c r="B72" i="63"/>
  <c r="C55" i="63"/>
  <c r="B32" i="63"/>
  <c r="H19" i="63"/>
  <c r="Y12" i="63"/>
  <c r="Y46" i="63" s="1"/>
  <c r="Y60" i="63" s="1"/>
  <c r="Y75" i="63" s="1"/>
  <c r="Y88" i="63" s="1"/>
  <c r="H5" i="63"/>
  <c r="M119" i="62"/>
  <c r="B105" i="62"/>
  <c r="H90" i="62"/>
  <c r="B72" i="62"/>
  <c r="R47" i="62"/>
  <c r="Q46" i="62"/>
  <c r="B40" i="62"/>
  <c r="B27" i="62"/>
  <c r="B7" i="62"/>
  <c r="A116" i="61"/>
  <c r="B98" i="61"/>
  <c r="B70" i="61"/>
  <c r="B61" i="61"/>
  <c r="B51" i="61"/>
  <c r="H41" i="61"/>
  <c r="B33" i="61"/>
  <c r="B21" i="61"/>
  <c r="B5" i="61"/>
  <c r="B121" i="60"/>
  <c r="B113" i="60"/>
  <c r="B84" i="60"/>
  <c r="B73" i="60"/>
  <c r="C55" i="60"/>
  <c r="K46" i="60"/>
  <c r="H32" i="60"/>
  <c r="B21" i="60"/>
  <c r="K8" i="60"/>
  <c r="B89" i="68"/>
  <c r="B31" i="68"/>
  <c r="B100" i="66"/>
  <c r="B75" i="66"/>
  <c r="B26" i="66"/>
  <c r="B6" i="66"/>
  <c r="O119" i="65"/>
  <c r="H42" i="65"/>
  <c r="A10" i="65"/>
  <c r="B108" i="64"/>
  <c r="B86" i="64"/>
  <c r="H25" i="64"/>
  <c r="H13" i="64"/>
  <c r="B113" i="63"/>
  <c r="B89" i="63"/>
  <c r="B52" i="63"/>
  <c r="B41" i="63"/>
  <c r="B19" i="63"/>
  <c r="X12" i="63"/>
  <c r="X46" i="63" s="1"/>
  <c r="X60" i="63" s="1"/>
  <c r="X75" i="63" s="1"/>
  <c r="X88" i="63" s="1"/>
  <c r="L119" i="62"/>
  <c r="B71" i="62"/>
  <c r="N46" i="62"/>
  <c r="D6" i="62"/>
  <c r="H97" i="61"/>
  <c r="B41" i="61"/>
  <c r="H20" i="61"/>
  <c r="B122" i="60"/>
  <c r="B64" i="60"/>
  <c r="B88" i="68"/>
  <c r="C66" i="67"/>
  <c r="C99" i="67" s="1"/>
  <c r="C100" i="67" s="1"/>
  <c r="C106" i="67" s="1"/>
  <c r="C107" i="67" s="1"/>
  <c r="C112" i="67" s="1"/>
  <c r="C113" i="67" s="1"/>
  <c r="B48" i="67"/>
  <c r="L46" i="67"/>
  <c r="L47" i="67" s="1"/>
  <c r="N119" i="66"/>
  <c r="B67" i="66"/>
  <c r="B84" i="65"/>
  <c r="L80" i="64"/>
  <c r="A104" i="63"/>
  <c r="V12" i="63"/>
  <c r="V46" i="63" s="1"/>
  <c r="V60" i="63" s="1"/>
  <c r="V75" i="63" s="1"/>
  <c r="V88" i="63" s="1"/>
  <c r="K119" i="62"/>
  <c r="H82" i="62"/>
  <c r="C55" i="62"/>
  <c r="B34" i="62"/>
  <c r="W12" i="62"/>
  <c r="W46" i="62" s="1"/>
  <c r="W60" i="62" s="1"/>
  <c r="W75" i="62" s="1"/>
  <c r="W88" i="62" s="1"/>
  <c r="B68" i="61"/>
  <c r="B50" i="61"/>
  <c r="N46" i="61"/>
  <c r="B29" i="61"/>
  <c r="B12" i="61"/>
  <c r="P119" i="60"/>
  <c r="H91" i="60"/>
  <c r="B46" i="60"/>
  <c r="B13" i="60"/>
  <c r="B82" i="62"/>
  <c r="B54" i="62"/>
  <c r="V12" i="62"/>
  <c r="V46" i="62" s="1"/>
  <c r="V60" i="62" s="1"/>
  <c r="V75" i="62" s="1"/>
  <c r="V88" i="62" s="1"/>
  <c r="B96" i="61"/>
  <c r="B67" i="61"/>
  <c r="M46" i="61"/>
  <c r="A12" i="61"/>
  <c r="O119" i="60"/>
  <c r="B63" i="60"/>
  <c r="B44" i="60"/>
  <c r="Y12" i="60"/>
  <c r="Y46" i="60" s="1"/>
  <c r="Y60" i="60" s="1"/>
  <c r="Y75" i="60" s="1"/>
  <c r="Y88" i="60" s="1"/>
  <c r="H46" i="68"/>
  <c r="B23" i="64"/>
  <c r="B117" i="62"/>
  <c r="B26" i="62"/>
  <c r="B122" i="61"/>
  <c r="H92" i="61"/>
  <c r="K46" i="61"/>
  <c r="B83" i="60"/>
  <c r="L119" i="67"/>
  <c r="B50" i="64"/>
  <c r="B22" i="64"/>
  <c r="K46" i="62"/>
  <c r="Q119" i="61"/>
  <c r="H19" i="60"/>
  <c r="B12" i="68"/>
  <c r="B122" i="64"/>
  <c r="R47" i="64"/>
  <c r="P46" i="64"/>
  <c r="H82" i="63"/>
  <c r="B50" i="63"/>
  <c r="B18" i="63"/>
  <c r="B67" i="62"/>
  <c r="J46" i="62"/>
  <c r="P119" i="61"/>
  <c r="B111" i="60"/>
  <c r="B19" i="60"/>
  <c r="O6" i="60"/>
  <c r="B83" i="61"/>
  <c r="H94" i="66"/>
  <c r="A116" i="65"/>
  <c r="B114" i="61"/>
  <c r="B58" i="61"/>
  <c r="B105" i="60"/>
  <c r="B61" i="63"/>
  <c r="Q119" i="60"/>
  <c r="H13" i="60"/>
  <c r="W12" i="67"/>
  <c r="W46" i="67" s="1"/>
  <c r="W60" i="67" s="1"/>
  <c r="W75" i="67" s="1"/>
  <c r="W88" i="67" s="1"/>
  <c r="M119" i="66"/>
  <c r="H83" i="65"/>
  <c r="B80" i="64"/>
  <c r="B25" i="64"/>
  <c r="B27" i="63"/>
  <c r="M12" i="63"/>
  <c r="T46" i="63" s="1"/>
  <c r="M60" i="63" s="1"/>
  <c r="Q75" i="63" s="1"/>
  <c r="M88" i="63" s="1"/>
  <c r="M116" i="63" s="1"/>
  <c r="I119" i="62"/>
  <c r="B55" i="62"/>
  <c r="R49" i="61"/>
  <c r="B25" i="62"/>
  <c r="H19" i="61"/>
  <c r="S6" i="60"/>
  <c r="H82" i="68"/>
  <c r="B82" i="60"/>
  <c r="A110" i="60"/>
  <c r="B39" i="60"/>
  <c r="B17" i="63"/>
  <c r="Q46" i="68"/>
  <c r="A10" i="67"/>
  <c r="L119" i="66"/>
  <c r="B51" i="65"/>
  <c r="B79" i="64"/>
  <c r="B24" i="64"/>
  <c r="D8" i="63"/>
  <c r="B118" i="62"/>
  <c r="B5" i="62"/>
  <c r="B121" i="61"/>
  <c r="B93" i="61"/>
  <c r="L46" i="61"/>
  <c r="A2" i="61"/>
  <c r="N119" i="60"/>
  <c r="B20" i="60"/>
  <c r="B8" i="60"/>
  <c r="R47" i="68"/>
  <c r="S6" i="67"/>
  <c r="B18" i="66"/>
  <c r="B85" i="63"/>
  <c r="B70" i="62"/>
  <c r="L46" i="62"/>
  <c r="A4" i="62"/>
  <c r="B120" i="61"/>
  <c r="B20" i="61"/>
  <c r="A60" i="60"/>
  <c r="B7" i="60"/>
  <c r="B44" i="68"/>
  <c r="B6" i="65"/>
  <c r="Q46" i="64"/>
  <c r="B68" i="62"/>
  <c r="A2" i="62"/>
  <c r="H82" i="60"/>
  <c r="B28" i="67"/>
  <c r="B15" i="66"/>
  <c r="B5" i="65"/>
  <c r="B121" i="64"/>
  <c r="B24" i="62"/>
  <c r="B40" i="61"/>
  <c r="B92" i="67"/>
  <c r="B64" i="64"/>
  <c r="B100" i="62"/>
  <c r="H82" i="61"/>
  <c r="I72" i="60"/>
  <c r="B8" i="64"/>
  <c r="H12" i="61"/>
  <c r="R46" i="61" s="1"/>
  <c r="H60" i="61" s="1"/>
  <c r="L75" i="61" s="1"/>
  <c r="H88" i="61" s="1"/>
  <c r="H116" i="61" s="1"/>
  <c r="B8" i="68"/>
  <c r="B95" i="66"/>
  <c r="B53" i="66"/>
  <c r="B117" i="65"/>
  <c r="B39" i="65"/>
  <c r="A4" i="65"/>
  <c r="R49" i="63"/>
  <c r="B101" i="62"/>
  <c r="I46" i="62"/>
  <c r="B29" i="63"/>
  <c r="H13" i="62"/>
  <c r="B30" i="61"/>
  <c r="R49" i="60"/>
  <c r="B91" i="67"/>
  <c r="B114" i="65"/>
  <c r="B63" i="64"/>
  <c r="B65" i="63"/>
  <c r="B40" i="63"/>
  <c r="B99" i="62"/>
  <c r="B113" i="61"/>
  <c r="B82" i="61"/>
  <c r="B72" i="60"/>
  <c r="B51" i="60"/>
  <c r="H36" i="60"/>
  <c r="B121" i="68"/>
  <c r="B25" i="65"/>
  <c r="B99" i="64"/>
  <c r="X12" i="64"/>
  <c r="X46" i="64" s="1"/>
  <c r="X60" i="64" s="1"/>
  <c r="X75" i="64" s="1"/>
  <c r="X88" i="64" s="1"/>
  <c r="B80" i="61"/>
  <c r="B31" i="61"/>
  <c r="B93" i="60"/>
  <c r="B71" i="60"/>
  <c r="B30" i="60"/>
  <c r="B122" i="68"/>
  <c r="B120" i="68"/>
  <c r="B50" i="67"/>
  <c r="B40" i="66"/>
  <c r="B23" i="65"/>
  <c r="D8" i="64"/>
  <c r="H83" i="62"/>
  <c r="B35" i="62"/>
  <c r="B112" i="61"/>
  <c r="H30" i="61"/>
  <c r="M12" i="61"/>
  <c r="T46" i="61" s="1"/>
  <c r="M60" i="61" s="1"/>
  <c r="Q75" i="61" s="1"/>
  <c r="M88" i="61" s="1"/>
  <c r="M116" i="61" s="1"/>
  <c r="H92" i="60"/>
  <c r="B70" i="60"/>
  <c r="B50" i="60"/>
  <c r="I46" i="60"/>
  <c r="B29" i="60"/>
  <c r="Q119" i="68"/>
  <c r="B26" i="68"/>
  <c r="C49" i="67"/>
  <c r="M46" i="67"/>
  <c r="B69" i="66"/>
  <c r="B85" i="65"/>
  <c r="B20" i="65"/>
  <c r="H38" i="64"/>
  <c r="B111" i="63"/>
  <c r="W12" i="63"/>
  <c r="W46" i="63" s="1"/>
  <c r="W60" i="63" s="1"/>
  <c r="W75" i="63" s="1"/>
  <c r="W88" i="63" s="1"/>
  <c r="H34" i="62"/>
  <c r="B69" i="61"/>
  <c r="B92" i="60"/>
  <c r="H46" i="60"/>
  <c r="B28" i="60"/>
  <c r="AA81" i="68"/>
  <c r="AA32" i="68"/>
  <c r="AA85" i="67"/>
  <c r="AA81" i="66"/>
  <c r="AA31" i="66"/>
  <c r="AA85" i="65"/>
  <c r="AA31" i="64"/>
  <c r="AA81" i="64"/>
  <c r="AA81" i="63"/>
  <c r="AA105" i="62"/>
  <c r="AA81" i="61"/>
  <c r="AA81" i="60"/>
  <c r="B39" i="2"/>
  <c r="D38" i="2"/>
  <c r="B38" i="2"/>
  <c r="A37" i="2"/>
  <c r="A30" i="2"/>
  <c r="A29" i="34"/>
  <c r="B29" i="34"/>
  <c r="C66" i="4"/>
  <c r="F22" i="17"/>
  <c r="BM7" i="13"/>
  <c r="BM8" i="13"/>
  <c r="B66" i="4"/>
  <c r="I72" i="4"/>
  <c r="B64" i="4"/>
  <c r="A70" i="35"/>
  <c r="A72" i="35"/>
  <c r="A71" i="35"/>
  <c r="A75" i="35"/>
  <c r="A73" i="35"/>
  <c r="A74" i="35"/>
  <c r="A69" i="35"/>
  <c r="I73" i="4"/>
  <c r="A2" i="4"/>
  <c r="J14" i="19"/>
  <c r="D10" i="34" s="1"/>
  <c r="O46" i="4"/>
  <c r="N46" i="4"/>
  <c r="M46" i="4"/>
  <c r="C55" i="4"/>
  <c r="C49" i="4"/>
  <c r="A55" i="34"/>
  <c r="B15" i="4"/>
  <c r="B16" i="4"/>
  <c r="B62" i="4"/>
  <c r="A24" i="1"/>
  <c r="A25" i="1"/>
  <c r="A9" i="1"/>
  <c r="A10" i="1"/>
  <c r="A19" i="1"/>
  <c r="A22" i="1"/>
  <c r="A14" i="1"/>
  <c r="A11" i="1"/>
  <c r="A21" i="1"/>
  <c r="A12" i="1"/>
  <c r="A7" i="1"/>
  <c r="A15" i="1"/>
  <c r="A16" i="1"/>
  <c r="A8" i="1"/>
  <c r="A17" i="1"/>
  <c r="A18" i="1"/>
  <c r="H36" i="4"/>
  <c r="H90" i="4"/>
  <c r="B6" i="4"/>
  <c r="R49" i="4"/>
  <c r="H34" i="4"/>
  <c r="H32" i="4"/>
  <c r="H42" i="4"/>
  <c r="H83" i="4"/>
  <c r="D8" i="4"/>
  <c r="H91" i="4"/>
  <c r="H20" i="4"/>
  <c r="B12" i="4"/>
  <c r="H33" i="4"/>
  <c r="K8" i="4"/>
  <c r="B8" i="4"/>
  <c r="H16" i="4"/>
  <c r="H92" i="4"/>
  <c r="R47" i="4"/>
  <c r="H38" i="4"/>
  <c r="H5" i="4"/>
  <c r="H94" i="4"/>
  <c r="B7" i="4"/>
  <c r="D6" i="4"/>
  <c r="H82" i="4"/>
  <c r="H25" i="4"/>
  <c r="M12" i="4"/>
  <c r="T46" i="4" s="1"/>
  <c r="M60" i="4" s="1"/>
  <c r="Q75" i="4" s="1"/>
  <c r="M88" i="4" s="1"/>
  <c r="M116" i="4" s="1"/>
  <c r="H43" i="4"/>
  <c r="H41" i="4"/>
  <c r="H12" i="4"/>
  <c r="R46" i="4" s="1"/>
  <c r="H60" i="4" s="1"/>
  <c r="L75" i="4" s="1"/>
  <c r="H88" i="4" s="1"/>
  <c r="H116" i="4" s="1"/>
  <c r="H15" i="4"/>
  <c r="H13" i="4"/>
  <c r="L80" i="4"/>
  <c r="H30" i="4"/>
  <c r="H19" i="4"/>
  <c r="H97" i="4"/>
  <c r="H31" i="4"/>
  <c r="B114" i="4"/>
  <c r="B73" i="4"/>
  <c r="B36" i="4"/>
  <c r="A12" i="4"/>
  <c r="A116" i="4"/>
  <c r="B84" i="4"/>
  <c r="B40" i="4"/>
  <c r="B100" i="4"/>
  <c r="B83" i="4"/>
  <c r="B90" i="4"/>
  <c r="B29" i="4"/>
  <c r="B89" i="4"/>
  <c r="B24" i="4"/>
  <c r="B117" i="4"/>
  <c r="B96" i="4"/>
  <c r="B79" i="4"/>
  <c r="B61" i="4"/>
  <c r="B43" i="4"/>
  <c r="B27" i="4"/>
  <c r="K6" i="4"/>
  <c r="B119" i="4"/>
  <c r="B58" i="4"/>
  <c r="B80" i="4"/>
  <c r="B20" i="4"/>
  <c r="B111" i="4"/>
  <c r="B82" i="4"/>
  <c r="B65" i="4"/>
  <c r="B47" i="4"/>
  <c r="B30" i="4"/>
  <c r="A10" i="4"/>
  <c r="X12" i="4"/>
  <c r="X46" i="4" s="1"/>
  <c r="X60" i="4" s="1"/>
  <c r="X75" i="4" s="1"/>
  <c r="X88" i="4" s="1"/>
  <c r="B71" i="4"/>
  <c r="B112" i="4"/>
  <c r="B75" i="4"/>
  <c r="B39" i="4"/>
  <c r="B41" i="4"/>
  <c r="O6" i="4"/>
  <c r="B78" i="4"/>
  <c r="B42" i="4"/>
  <c r="B5" i="4"/>
  <c r="B46" i="4"/>
  <c r="B97" i="4"/>
  <c r="B54" i="4"/>
  <c r="B57" i="4"/>
  <c r="B118" i="4"/>
  <c r="B70" i="4"/>
  <c r="B35" i="4"/>
  <c r="B21" i="4"/>
  <c r="B55" i="4"/>
  <c r="B17" i="4"/>
  <c r="Y12" i="4"/>
  <c r="Y46" i="4" s="1"/>
  <c r="Y60" i="4" s="1"/>
  <c r="Y75" i="4" s="1"/>
  <c r="Y88" i="4" s="1"/>
  <c r="B113" i="4"/>
  <c r="B121" i="4"/>
  <c r="B72" i="4"/>
  <c r="B105" i="4"/>
  <c r="B95" i="4"/>
  <c r="B68" i="4"/>
  <c r="B81" i="4"/>
  <c r="S6" i="4"/>
  <c r="B44" i="4"/>
  <c r="B77" i="4"/>
  <c r="A4" i="4"/>
  <c r="B76" i="4"/>
  <c r="B92" i="4"/>
  <c r="B56" i="4"/>
  <c r="B23" i="4"/>
  <c r="B67" i="4"/>
  <c r="B99" i="4"/>
  <c r="A60" i="4"/>
  <c r="B26" i="4"/>
  <c r="V12" i="4"/>
  <c r="V46" i="4" s="1"/>
  <c r="V60" i="4" s="1"/>
  <c r="V75" i="4" s="1"/>
  <c r="V88" i="4" s="1"/>
  <c r="B28" i="4"/>
  <c r="B122" i="4"/>
  <c r="B53" i="4"/>
  <c r="W12" i="4"/>
  <c r="W46" i="4" s="1"/>
  <c r="W60" i="4" s="1"/>
  <c r="W75" i="4" s="1"/>
  <c r="W88" i="4" s="1"/>
  <c r="B88" i="4"/>
  <c r="B52" i="4"/>
  <c r="B19" i="4"/>
  <c r="B94" i="4"/>
  <c r="B49" i="4"/>
  <c r="B91" i="4"/>
  <c r="B38" i="4"/>
  <c r="B22" i="4"/>
  <c r="A110" i="4"/>
  <c r="B50" i="4"/>
  <c r="B37" i="4"/>
  <c r="B108" i="4"/>
  <c r="B48" i="4"/>
  <c r="B98" i="4"/>
  <c r="B25" i="4"/>
  <c r="B101" i="4"/>
  <c r="B69" i="4"/>
  <c r="B33" i="4"/>
  <c r="B51" i="4"/>
  <c r="B31" i="4"/>
  <c r="B63" i="4"/>
  <c r="B13" i="4"/>
  <c r="B120" i="4"/>
  <c r="B34" i="4"/>
  <c r="B85" i="4"/>
  <c r="A104" i="4"/>
  <c r="B86" i="4"/>
  <c r="B18" i="4"/>
  <c r="B93" i="4"/>
  <c r="B32" i="4"/>
  <c r="A1" i="34"/>
  <c r="Q46" i="4"/>
  <c r="I46" i="4"/>
  <c r="K119" i="4"/>
  <c r="A67" i="35"/>
  <c r="A15" i="35"/>
  <c r="A26" i="35" s="1"/>
  <c r="A38" i="35" s="1"/>
  <c r="A50" i="35" s="1"/>
  <c r="A62" i="35" s="1"/>
  <c r="A7" i="35"/>
  <c r="K12" i="19"/>
  <c r="C12" i="19"/>
  <c r="H4" i="19"/>
  <c r="L10" i="18"/>
  <c r="D10" i="18"/>
  <c r="H6" i="18"/>
  <c r="M18" i="45"/>
  <c r="M49" i="45" s="1"/>
  <c r="F18" i="45"/>
  <c r="F49" i="45" s="1"/>
  <c r="A12" i="45"/>
  <c r="F9" i="45"/>
  <c r="A9" i="45"/>
  <c r="L12" i="19"/>
  <c r="A13" i="45"/>
  <c r="P46" i="4"/>
  <c r="H46" i="4"/>
  <c r="J119" i="4"/>
  <c r="A55" i="35"/>
  <c r="A16" i="35"/>
  <c r="A27" i="35" s="1"/>
  <c r="A39" i="35" s="1"/>
  <c r="A51" i="35" s="1"/>
  <c r="A63" i="35" s="1"/>
  <c r="A3" i="35"/>
  <c r="J12" i="19"/>
  <c r="B12" i="19"/>
  <c r="F6" i="19"/>
  <c r="K10" i="18"/>
  <c r="C10" i="18"/>
  <c r="H4" i="18"/>
  <c r="L19" i="45"/>
  <c r="L50" i="45" s="1"/>
  <c r="E18" i="45"/>
  <c r="E49" i="45" s="1"/>
  <c r="L9" i="45"/>
  <c r="E9" i="45"/>
  <c r="A1" i="45"/>
  <c r="H8" i="19"/>
  <c r="G9" i="45"/>
  <c r="Q119" i="4"/>
  <c r="I119" i="4"/>
  <c r="A43" i="35"/>
  <c r="A17" i="35"/>
  <c r="A28" i="35" s="1"/>
  <c r="A40" i="35" s="1"/>
  <c r="A52" i="35" s="1"/>
  <c r="A64" i="35" s="1"/>
  <c r="A1" i="35"/>
  <c r="I12" i="19"/>
  <c r="A12" i="19"/>
  <c r="A6" i="19"/>
  <c r="J10" i="18"/>
  <c r="B10" i="18"/>
  <c r="F4" i="18"/>
  <c r="L18" i="45"/>
  <c r="L49" i="45" s="1"/>
  <c r="D18" i="45"/>
  <c r="D49" i="45" s="1"/>
  <c r="K9" i="45"/>
  <c r="D9" i="45"/>
  <c r="L119" i="4"/>
  <c r="H5" i="18"/>
  <c r="P119" i="4"/>
  <c r="H119" i="4"/>
  <c r="A31" i="35"/>
  <c r="A18" i="35"/>
  <c r="A29" i="35" s="1"/>
  <c r="A41" i="35" s="1"/>
  <c r="A53" i="35" s="1"/>
  <c r="A65" i="35" s="1"/>
  <c r="H12" i="19"/>
  <c r="A10" i="19"/>
  <c r="A1" i="19"/>
  <c r="I10" i="18"/>
  <c r="A10" i="18"/>
  <c r="A6" i="18"/>
  <c r="K18" i="45"/>
  <c r="K49" i="45" s="1"/>
  <c r="C18" i="45"/>
  <c r="C49" i="45" s="1"/>
  <c r="J9" i="45"/>
  <c r="C9" i="45"/>
  <c r="A20" i="35"/>
  <c r="E10" i="18"/>
  <c r="O119" i="4"/>
  <c r="A56" i="35"/>
  <c r="A11" i="35"/>
  <c r="A22" i="35" s="1"/>
  <c r="A34" i="35" s="1"/>
  <c r="A46" i="35" s="1"/>
  <c r="A58" i="35" s="1"/>
  <c r="A19" i="35"/>
  <c r="A30" i="35" s="1"/>
  <c r="A42" i="35" s="1"/>
  <c r="A54" i="35" s="1"/>
  <c r="A66" i="35" s="1"/>
  <c r="G12" i="19"/>
  <c r="H5" i="19"/>
  <c r="K13" i="18"/>
  <c r="H10" i="18"/>
  <c r="A1" i="18"/>
  <c r="J18" i="45"/>
  <c r="J49" i="45" s="1"/>
  <c r="B18" i="45"/>
  <c r="B49" i="45" s="1"/>
  <c r="I9" i="45"/>
  <c r="A14" i="35"/>
  <c r="A25" i="35" s="1"/>
  <c r="A37" i="35" s="1"/>
  <c r="A49" i="35" s="1"/>
  <c r="A61" i="35" s="1"/>
  <c r="N11" i="18"/>
  <c r="L46" i="4"/>
  <c r="N119" i="4"/>
  <c r="A44" i="35"/>
  <c r="A12" i="35"/>
  <c r="A23" i="35" s="1"/>
  <c r="A35" i="35" s="1"/>
  <c r="A47" i="35" s="1"/>
  <c r="A59" i="35" s="1"/>
  <c r="A10" i="35"/>
  <c r="L15" i="19"/>
  <c r="F12" i="19"/>
  <c r="H6" i="19"/>
  <c r="M10" i="18"/>
  <c r="G10" i="18"/>
  <c r="A48" i="45"/>
  <c r="I18" i="45"/>
  <c r="I49" i="45" s="1"/>
  <c r="A17" i="45"/>
  <c r="H10" i="45"/>
  <c r="A8" i="35"/>
  <c r="D12" i="19"/>
  <c r="G18" i="45"/>
  <c r="G49" i="45" s="1"/>
  <c r="K46" i="4"/>
  <c r="M119" i="4"/>
  <c r="A32" i="35"/>
  <c r="A13" i="35"/>
  <c r="A24" i="35" s="1"/>
  <c r="A36" i="35" s="1"/>
  <c r="A48" i="35" s="1"/>
  <c r="A60" i="35" s="1"/>
  <c r="A9" i="35"/>
  <c r="M12" i="19"/>
  <c r="E12" i="19"/>
  <c r="H7" i="19"/>
  <c r="M11" i="18"/>
  <c r="F10" i="18"/>
  <c r="N19" i="45"/>
  <c r="N50" i="45" s="1"/>
  <c r="H19" i="45"/>
  <c r="H50" i="45" s="1"/>
  <c r="A14" i="45"/>
  <c r="G10" i="45"/>
  <c r="J46" i="4"/>
  <c r="M19" i="45"/>
  <c r="M50" i="45" s="1"/>
  <c r="Z29" i="34"/>
  <c r="P29" i="34"/>
  <c r="I29" i="34"/>
  <c r="C23" i="34"/>
  <c r="C15" i="34"/>
  <c r="C10" i="34"/>
  <c r="V29" i="34"/>
  <c r="G29" i="34"/>
  <c r="F8" i="34"/>
  <c r="C17" i="34"/>
  <c r="A8" i="18"/>
  <c r="M29" i="34"/>
  <c r="F9" i="34"/>
  <c r="C18" i="34"/>
  <c r="A6" i="45"/>
  <c r="F10" i="34"/>
  <c r="C13" i="34"/>
  <c r="S29" i="34"/>
  <c r="L29" i="34"/>
  <c r="F7" i="34"/>
  <c r="A12" i="34"/>
  <c r="R29" i="34"/>
  <c r="C29" i="34"/>
  <c r="A20" i="34"/>
  <c r="AA29" i="34"/>
  <c r="J29" i="34"/>
  <c r="C9" i="34"/>
  <c r="X29" i="34"/>
  <c r="O29" i="34"/>
  <c r="H29" i="34"/>
  <c r="F16" i="34"/>
  <c r="C24" i="34"/>
  <c r="C16" i="34"/>
  <c r="C7" i="34"/>
  <c r="A7" i="45"/>
  <c r="N29" i="34"/>
  <c r="C25" i="34"/>
  <c r="A6" i="34"/>
  <c r="U29" i="34"/>
  <c r="F29" i="34"/>
  <c r="C26" i="34"/>
  <c r="T29" i="34"/>
  <c r="E29" i="34"/>
  <c r="C27" i="34"/>
  <c r="Q62" i="34"/>
  <c r="D29" i="34"/>
  <c r="C21" i="34"/>
  <c r="A56" i="34"/>
  <c r="K29" i="34"/>
  <c r="C22" i="34"/>
  <c r="C8" i="34"/>
  <c r="R28" i="34"/>
  <c r="C14" i="34"/>
  <c r="G19" i="45"/>
  <c r="G50" i="45" s="1"/>
  <c r="C24" i="17"/>
  <c r="C34" i="17" s="1"/>
  <c r="C44" i="17" s="1"/>
  <c r="C54" i="17" s="1"/>
  <c r="C64" i="17" s="1"/>
  <c r="C74" i="17" s="1"/>
  <c r="C84" i="17" s="1"/>
  <c r="C94" i="17" s="1"/>
  <c r="C104" i="17" s="1"/>
  <c r="C114" i="17" s="1"/>
  <c r="C124" i="17" s="1"/>
  <c r="C134" i="17" s="1"/>
  <c r="C144" i="17" s="1"/>
  <c r="C154" i="17" s="1"/>
  <c r="C164" i="17" s="1"/>
  <c r="C174" i="17" s="1"/>
  <c r="C184" i="17" s="1"/>
  <c r="C194" i="17" s="1"/>
  <c r="C204" i="17" s="1"/>
  <c r="C214" i="17" s="1"/>
  <c r="C224" i="17" s="1"/>
  <c r="C234" i="17" s="1"/>
  <c r="C244" i="17" s="1"/>
  <c r="C254" i="17" s="1"/>
  <c r="C264" i="17" s="1"/>
  <c r="D16" i="17"/>
  <c r="C32" i="21"/>
  <c r="D32" i="17"/>
  <c r="D42" i="17" s="1"/>
  <c r="D52" i="17" s="1"/>
  <c r="D62" i="17" s="1"/>
  <c r="D72" i="17" s="1"/>
  <c r="D82" i="17" s="1"/>
  <c r="D92" i="17" s="1"/>
  <c r="D102" i="17" s="1"/>
  <c r="D112" i="17" s="1"/>
  <c r="D122" i="17" s="1"/>
  <c r="D132" i="17" s="1"/>
  <c r="D142" i="17" s="1"/>
  <c r="D152" i="17" s="1"/>
  <c r="D162" i="17" s="1"/>
  <c r="D172" i="17" s="1"/>
  <c r="D182" i="17" s="1"/>
  <c r="D192" i="17" s="1"/>
  <c r="D202" i="17" s="1"/>
  <c r="D212" i="17" s="1"/>
  <c r="D222" i="17" s="1"/>
  <c r="D232" i="17" s="1"/>
  <c r="D242" i="17" s="1"/>
  <c r="D252" i="17" s="1"/>
  <c r="D262" i="17" s="1"/>
  <c r="D272" i="17" s="1"/>
  <c r="C20" i="17"/>
  <c r="D24" i="17"/>
  <c r="D34" i="17" s="1"/>
  <c r="D44" i="17" s="1"/>
  <c r="D54" i="17" s="1"/>
  <c r="D64" i="17" s="1"/>
  <c r="D74" i="17" s="1"/>
  <c r="D84" i="17" s="1"/>
  <c r="D94" i="17" s="1"/>
  <c r="D104" i="17" s="1"/>
  <c r="D114" i="17" s="1"/>
  <c r="D124" i="17" s="1"/>
  <c r="D134" i="17" s="1"/>
  <c r="D144" i="17" s="1"/>
  <c r="D154" i="17" s="1"/>
  <c r="D164" i="17" s="1"/>
  <c r="D174" i="17" s="1"/>
  <c r="D184" i="17" s="1"/>
  <c r="D194" i="17" s="1"/>
  <c r="D204" i="17" s="1"/>
  <c r="D214" i="17" s="1"/>
  <c r="D224" i="17" s="1"/>
  <c r="D234" i="17" s="1"/>
  <c r="D244" i="17" s="1"/>
  <c r="D254" i="17" s="1"/>
  <c r="D264" i="17" s="1"/>
  <c r="C17" i="17"/>
  <c r="F20" i="17"/>
  <c r="L14" i="17"/>
  <c r="A9" i="17"/>
  <c r="D20" i="17"/>
  <c r="D17" i="17"/>
  <c r="F19" i="17"/>
  <c r="K14" i="17"/>
  <c r="A7" i="17"/>
  <c r="G54" i="21"/>
  <c r="A54" i="21"/>
  <c r="F17" i="17"/>
  <c r="I14" i="17"/>
  <c r="E54" i="21"/>
  <c r="F14" i="17"/>
  <c r="I12" i="17"/>
  <c r="A39" i="21"/>
  <c r="L19" i="17"/>
  <c r="D19" i="17"/>
  <c r="D5" i="21"/>
  <c r="A8" i="21"/>
  <c r="D12" i="17"/>
  <c r="L24" i="17"/>
  <c r="L34" i="17" s="1"/>
  <c r="L44" i="17" s="1"/>
  <c r="L54" i="17" s="1"/>
  <c r="L64" i="17" s="1"/>
  <c r="L74" i="17" s="1"/>
  <c r="L84" i="17" s="1"/>
  <c r="L94" i="17" s="1"/>
  <c r="L104" i="17" s="1"/>
  <c r="L114" i="17" s="1"/>
  <c r="L124" i="17" s="1"/>
  <c r="L134" i="17" s="1"/>
  <c r="L144" i="17" s="1"/>
  <c r="L154" i="17" s="1"/>
  <c r="L164" i="17" s="1"/>
  <c r="L174" i="17" s="1"/>
  <c r="L184" i="17" s="1"/>
  <c r="L194" i="17" s="1"/>
  <c r="L204" i="17" s="1"/>
  <c r="L214" i="17" s="1"/>
  <c r="L224" i="17" s="1"/>
  <c r="L234" i="17" s="1"/>
  <c r="L244" i="17" s="1"/>
  <c r="L254" i="17" s="1"/>
  <c r="L264" i="17" s="1"/>
  <c r="G12" i="17"/>
  <c r="A26" i="21"/>
  <c r="L28" i="17"/>
  <c r="L38" i="17" s="1"/>
  <c r="L48" i="17" s="1"/>
  <c r="L58" i="17" s="1"/>
  <c r="L68" i="17" s="1"/>
  <c r="L78" i="17" s="1"/>
  <c r="L88" i="17" s="1"/>
  <c r="L98" i="17" s="1"/>
  <c r="L108" i="17" s="1"/>
  <c r="L118" i="17" s="1"/>
  <c r="L128" i="17" s="1"/>
  <c r="L138" i="17" s="1"/>
  <c r="L148" i="17" s="1"/>
  <c r="L158" i="17" s="1"/>
  <c r="L168" i="17" s="1"/>
  <c r="L178" i="17" s="1"/>
  <c r="L188" i="17" s="1"/>
  <c r="L198" i="17" s="1"/>
  <c r="L208" i="17" s="1"/>
  <c r="L218" i="17" s="1"/>
  <c r="L228" i="17" s="1"/>
  <c r="L238" i="17" s="1"/>
  <c r="L248" i="17" s="1"/>
  <c r="L258" i="17" s="1"/>
  <c r="L268" i="17" s="1"/>
  <c r="F16" i="17"/>
  <c r="D4" i="21"/>
  <c r="A30" i="21"/>
  <c r="A27" i="21"/>
  <c r="L26" i="17"/>
  <c r="L36" i="17" s="1"/>
  <c r="L46" i="17" s="1"/>
  <c r="L56" i="17" s="1"/>
  <c r="L66" i="17" s="1"/>
  <c r="L76" i="17" s="1"/>
  <c r="L86" i="17" s="1"/>
  <c r="L96" i="17" s="1"/>
  <c r="L106" i="17" s="1"/>
  <c r="L116" i="17" s="1"/>
  <c r="L126" i="17" s="1"/>
  <c r="L136" i="17" s="1"/>
  <c r="L146" i="17" s="1"/>
  <c r="L156" i="17" s="1"/>
  <c r="L166" i="17" s="1"/>
  <c r="L176" i="17" s="1"/>
  <c r="L186" i="17" s="1"/>
  <c r="L196" i="17" s="1"/>
  <c r="L206" i="17" s="1"/>
  <c r="L216" i="17" s="1"/>
  <c r="L226" i="17" s="1"/>
  <c r="L236" i="17" s="1"/>
  <c r="L246" i="17" s="1"/>
  <c r="L256" i="17" s="1"/>
  <c r="L266" i="17" s="1"/>
  <c r="L20" i="17"/>
  <c r="H14" i="17"/>
  <c r="A49" i="21"/>
  <c r="D27" i="17"/>
  <c r="D37" i="17" s="1"/>
  <c r="D47" i="17" s="1"/>
  <c r="D57" i="17" s="1"/>
  <c r="D67" i="17" s="1"/>
  <c r="D77" i="17" s="1"/>
  <c r="D87" i="17" s="1"/>
  <c r="D97" i="17" s="1"/>
  <c r="D107" i="17" s="1"/>
  <c r="D117" i="17" s="1"/>
  <c r="D127" i="17" s="1"/>
  <c r="D137" i="17" s="1"/>
  <c r="D147" i="17" s="1"/>
  <c r="D157" i="17" s="1"/>
  <c r="D167" i="17" s="1"/>
  <c r="D177" i="17" s="1"/>
  <c r="D187" i="17" s="1"/>
  <c r="D197" i="17" s="1"/>
  <c r="D207" i="17" s="1"/>
  <c r="D217" i="17" s="1"/>
  <c r="D227" i="17" s="1"/>
  <c r="D237" i="17" s="1"/>
  <c r="D247" i="17" s="1"/>
  <c r="D257" i="17" s="1"/>
  <c r="D267" i="17" s="1"/>
  <c r="D21" i="17"/>
  <c r="D26" i="17"/>
  <c r="D36" i="17" s="1"/>
  <c r="D46" i="17" s="1"/>
  <c r="D56" i="17" s="1"/>
  <c r="D66" i="17" s="1"/>
  <c r="D76" i="17" s="1"/>
  <c r="D86" i="17" s="1"/>
  <c r="D96" i="17" s="1"/>
  <c r="D106" i="17" s="1"/>
  <c r="D116" i="17" s="1"/>
  <c r="D126" i="17" s="1"/>
  <c r="D136" i="17" s="1"/>
  <c r="D146" i="17" s="1"/>
  <c r="D156" i="17" s="1"/>
  <c r="D166" i="17" s="1"/>
  <c r="D176" i="17" s="1"/>
  <c r="D186" i="17" s="1"/>
  <c r="D196" i="17" s="1"/>
  <c r="D206" i="17" s="1"/>
  <c r="D216" i="17" s="1"/>
  <c r="D226" i="17" s="1"/>
  <c r="D236" i="17" s="1"/>
  <c r="D246" i="17" s="1"/>
  <c r="D256" i="17" s="1"/>
  <c r="D266" i="17" s="1"/>
  <c r="D28" i="17"/>
  <c r="D38" i="17" s="1"/>
  <c r="D48" i="17" s="1"/>
  <c r="D58" i="17" s="1"/>
  <c r="D68" i="17" s="1"/>
  <c r="D78" i="17" s="1"/>
  <c r="D88" i="17" s="1"/>
  <c r="D98" i="17" s="1"/>
  <c r="D108" i="17" s="1"/>
  <c r="D118" i="17" s="1"/>
  <c r="D128" i="17" s="1"/>
  <c r="D138" i="17" s="1"/>
  <c r="D148" i="17" s="1"/>
  <c r="D158" i="17" s="1"/>
  <c r="D168" i="17" s="1"/>
  <c r="D178" i="17" s="1"/>
  <c r="D188" i="17" s="1"/>
  <c r="D198" i="17" s="1"/>
  <c r="D208" i="17" s="1"/>
  <c r="D218" i="17" s="1"/>
  <c r="D228" i="17" s="1"/>
  <c r="D238" i="17" s="1"/>
  <c r="D248" i="17" s="1"/>
  <c r="D258" i="17" s="1"/>
  <c r="D268" i="17" s="1"/>
  <c r="A25" i="21"/>
  <c r="D6" i="21"/>
  <c r="C16" i="17"/>
  <c r="C39" i="21"/>
  <c r="E44" i="21"/>
  <c r="F32" i="17"/>
  <c r="F42" i="17" s="1"/>
  <c r="F52" i="17" s="1"/>
  <c r="F62" i="17" s="1"/>
  <c r="F72" i="17" s="1"/>
  <c r="F82" i="17" s="1"/>
  <c r="F92" i="17" s="1"/>
  <c r="F102" i="17" s="1"/>
  <c r="F112" i="17" s="1"/>
  <c r="F122" i="17" s="1"/>
  <c r="F132" i="17" s="1"/>
  <c r="F142" i="17" s="1"/>
  <c r="F152" i="17" s="1"/>
  <c r="F162" i="17" s="1"/>
  <c r="F172" i="17" s="1"/>
  <c r="F182" i="17" s="1"/>
  <c r="F192" i="17" s="1"/>
  <c r="F202" i="17" s="1"/>
  <c r="F212" i="17" s="1"/>
  <c r="F222" i="17" s="1"/>
  <c r="F232" i="17" s="1"/>
  <c r="F242" i="17" s="1"/>
  <c r="F252" i="17" s="1"/>
  <c r="F262" i="17" s="1"/>
  <c r="F272" i="17" s="1"/>
  <c r="L32" i="17"/>
  <c r="L42" i="17" s="1"/>
  <c r="L52" i="17" s="1"/>
  <c r="L62" i="17" s="1"/>
  <c r="L72" i="17" s="1"/>
  <c r="L82" i="17" s="1"/>
  <c r="L92" i="17" s="1"/>
  <c r="L102" i="17" s="1"/>
  <c r="L112" i="17" s="1"/>
  <c r="L122" i="17" s="1"/>
  <c r="L132" i="17" s="1"/>
  <c r="L142" i="17" s="1"/>
  <c r="L152" i="17" s="1"/>
  <c r="L162" i="17" s="1"/>
  <c r="L172" i="17" s="1"/>
  <c r="L182" i="17" s="1"/>
  <c r="L192" i="17" s="1"/>
  <c r="L202" i="17" s="1"/>
  <c r="L212" i="17" s="1"/>
  <c r="L222" i="17" s="1"/>
  <c r="L232" i="17" s="1"/>
  <c r="L242" i="17" s="1"/>
  <c r="L252" i="17" s="1"/>
  <c r="L262" i="17" s="1"/>
  <c r="L272" i="17" s="1"/>
  <c r="C19" i="17"/>
  <c r="A1" i="17"/>
  <c r="D30" i="17"/>
  <c r="D40" i="17" s="1"/>
  <c r="D50" i="17" s="1"/>
  <c r="D60" i="17" s="1"/>
  <c r="D70" i="17" s="1"/>
  <c r="D80" i="17" s="1"/>
  <c r="D90" i="17" s="1"/>
  <c r="D100" i="17" s="1"/>
  <c r="D110" i="17" s="1"/>
  <c r="D120" i="17" s="1"/>
  <c r="D130" i="17" s="1"/>
  <c r="D140" i="17" s="1"/>
  <c r="D150" i="17" s="1"/>
  <c r="D160" i="17" s="1"/>
  <c r="D170" i="17" s="1"/>
  <c r="D180" i="17" s="1"/>
  <c r="D190" i="17" s="1"/>
  <c r="D200" i="17" s="1"/>
  <c r="D210" i="17" s="1"/>
  <c r="D220" i="17" s="1"/>
  <c r="D230" i="17" s="1"/>
  <c r="D240" i="17" s="1"/>
  <c r="D250" i="17" s="1"/>
  <c r="D260" i="17" s="1"/>
  <c r="D270" i="17" s="1"/>
  <c r="E49" i="21"/>
  <c r="L21" i="17"/>
  <c r="C32" i="17"/>
  <c r="C42" i="17" s="1"/>
  <c r="C52" i="17" s="1"/>
  <c r="C62" i="17" s="1"/>
  <c r="C72" i="17" s="1"/>
  <c r="C82" i="17" s="1"/>
  <c r="C92" i="17" s="1"/>
  <c r="C102" i="17" s="1"/>
  <c r="C112" i="17" s="1"/>
  <c r="C122" i="17" s="1"/>
  <c r="C132" i="17" s="1"/>
  <c r="C142" i="17" s="1"/>
  <c r="C152" i="17" s="1"/>
  <c r="C162" i="17" s="1"/>
  <c r="C172" i="17" s="1"/>
  <c r="C182" i="17" s="1"/>
  <c r="C192" i="17" s="1"/>
  <c r="C202" i="17" s="1"/>
  <c r="C212" i="17" s="1"/>
  <c r="C222" i="17" s="1"/>
  <c r="C232" i="17" s="1"/>
  <c r="C242" i="17" s="1"/>
  <c r="C252" i="17" s="1"/>
  <c r="C262" i="17" s="1"/>
  <c r="C272" i="17" s="1"/>
  <c r="E12" i="17"/>
  <c r="J14" i="17"/>
  <c r="F21" i="17"/>
  <c r="A44" i="21"/>
  <c r="F12" i="17"/>
  <c r="A32" i="21"/>
  <c r="L22" i="17"/>
  <c r="C26" i="17"/>
  <c r="C36" i="17" s="1"/>
  <c r="C46" i="17" s="1"/>
  <c r="C56" i="17" s="1"/>
  <c r="C66" i="17" s="1"/>
  <c r="C76" i="17" s="1"/>
  <c r="C86" i="17" s="1"/>
  <c r="C96" i="17" s="1"/>
  <c r="C106" i="17" s="1"/>
  <c r="C116" i="17" s="1"/>
  <c r="C126" i="17" s="1"/>
  <c r="C136" i="17" s="1"/>
  <c r="C146" i="17" s="1"/>
  <c r="C156" i="17" s="1"/>
  <c r="C166" i="17" s="1"/>
  <c r="C176" i="17" s="1"/>
  <c r="C186" i="17" s="1"/>
  <c r="C196" i="17" s="1"/>
  <c r="C206" i="17" s="1"/>
  <c r="C216" i="17" s="1"/>
  <c r="C226" i="17" s="1"/>
  <c r="C236" i="17" s="1"/>
  <c r="C246" i="17" s="1"/>
  <c r="C256" i="17" s="1"/>
  <c r="C266" i="17" s="1"/>
  <c r="A6" i="17"/>
  <c r="B12" i="17"/>
  <c r="F28" i="17"/>
  <c r="F38" i="17" s="1"/>
  <c r="F48" i="17" s="1"/>
  <c r="F58" i="17" s="1"/>
  <c r="F68" i="17" s="1"/>
  <c r="F78" i="17" s="1"/>
  <c r="F88" i="17" s="1"/>
  <c r="F98" i="17" s="1"/>
  <c r="F108" i="17" s="1"/>
  <c r="F118" i="17" s="1"/>
  <c r="F128" i="17" s="1"/>
  <c r="F138" i="17" s="1"/>
  <c r="F148" i="17" s="1"/>
  <c r="F158" i="17" s="1"/>
  <c r="F168" i="17" s="1"/>
  <c r="F178" i="17" s="1"/>
  <c r="F188" i="17" s="1"/>
  <c r="F198" i="17" s="1"/>
  <c r="F208" i="17" s="1"/>
  <c r="F218" i="17" s="1"/>
  <c r="F228" i="17" s="1"/>
  <c r="F238" i="17" s="1"/>
  <c r="F248" i="17" s="1"/>
  <c r="F258" i="17" s="1"/>
  <c r="F268" i="17" s="1"/>
  <c r="D25" i="17"/>
  <c r="D35" i="17" s="1"/>
  <c r="D45" i="17" s="1"/>
  <c r="D55" i="17" s="1"/>
  <c r="D65" i="17" s="1"/>
  <c r="D75" i="17" s="1"/>
  <c r="D85" i="17" s="1"/>
  <c r="D95" i="17" s="1"/>
  <c r="D105" i="17" s="1"/>
  <c r="D115" i="17" s="1"/>
  <c r="D125" i="17" s="1"/>
  <c r="D135" i="17" s="1"/>
  <c r="D145" i="17" s="1"/>
  <c r="D155" i="17" s="1"/>
  <c r="D165" i="17" s="1"/>
  <c r="D175" i="17" s="1"/>
  <c r="D185" i="17" s="1"/>
  <c r="D195" i="17" s="1"/>
  <c r="D205" i="17" s="1"/>
  <c r="D215" i="17" s="1"/>
  <c r="D225" i="17" s="1"/>
  <c r="D235" i="17" s="1"/>
  <c r="D245" i="17" s="1"/>
  <c r="D255" i="17" s="1"/>
  <c r="D265" i="17" s="1"/>
  <c r="L27" i="17"/>
  <c r="L37" i="17" s="1"/>
  <c r="L47" i="17" s="1"/>
  <c r="L57" i="17" s="1"/>
  <c r="L67" i="17" s="1"/>
  <c r="L77" i="17" s="1"/>
  <c r="L87" i="17" s="1"/>
  <c r="L97" i="17" s="1"/>
  <c r="L107" i="17" s="1"/>
  <c r="L117" i="17" s="1"/>
  <c r="L127" i="17" s="1"/>
  <c r="L137" i="17" s="1"/>
  <c r="L147" i="17" s="1"/>
  <c r="L157" i="17" s="1"/>
  <c r="L167" i="17" s="1"/>
  <c r="L177" i="17" s="1"/>
  <c r="L187" i="17" s="1"/>
  <c r="L197" i="17" s="1"/>
  <c r="L207" i="17" s="1"/>
  <c r="L217" i="17" s="1"/>
  <c r="L227" i="17" s="1"/>
  <c r="L237" i="17" s="1"/>
  <c r="L247" i="17" s="1"/>
  <c r="L257" i="17" s="1"/>
  <c r="L267" i="17" s="1"/>
  <c r="L29" i="17"/>
  <c r="L39" i="17" s="1"/>
  <c r="L49" i="17" s="1"/>
  <c r="L59" i="17" s="1"/>
  <c r="L69" i="17" s="1"/>
  <c r="L79" i="17" s="1"/>
  <c r="L89" i="17" s="1"/>
  <c r="L99" i="17" s="1"/>
  <c r="L109" i="17" s="1"/>
  <c r="L119" i="17" s="1"/>
  <c r="L129" i="17" s="1"/>
  <c r="L139" i="17" s="1"/>
  <c r="L149" i="17" s="1"/>
  <c r="L159" i="17" s="1"/>
  <c r="L169" i="17" s="1"/>
  <c r="L179" i="17" s="1"/>
  <c r="L189" i="17" s="1"/>
  <c r="L199" i="17" s="1"/>
  <c r="L209" i="17" s="1"/>
  <c r="L219" i="17" s="1"/>
  <c r="L229" i="17" s="1"/>
  <c r="L239" i="17" s="1"/>
  <c r="L249" i="17" s="1"/>
  <c r="L259" i="17" s="1"/>
  <c r="L269" i="17" s="1"/>
  <c r="L17" i="17"/>
  <c r="L25" i="17"/>
  <c r="L35" i="17" s="1"/>
  <c r="L45" i="17" s="1"/>
  <c r="L55" i="17" s="1"/>
  <c r="L65" i="17" s="1"/>
  <c r="L75" i="17" s="1"/>
  <c r="L85" i="17" s="1"/>
  <c r="L95" i="17" s="1"/>
  <c r="L105" i="17" s="1"/>
  <c r="L115" i="17" s="1"/>
  <c r="L125" i="17" s="1"/>
  <c r="L135" i="17" s="1"/>
  <c r="L145" i="17" s="1"/>
  <c r="L155" i="17" s="1"/>
  <c r="L165" i="17" s="1"/>
  <c r="L175" i="17" s="1"/>
  <c r="L185" i="17" s="1"/>
  <c r="L195" i="17" s="1"/>
  <c r="L205" i="17" s="1"/>
  <c r="L215" i="17" s="1"/>
  <c r="L225" i="17" s="1"/>
  <c r="L235" i="17" s="1"/>
  <c r="L245" i="17" s="1"/>
  <c r="L255" i="17" s="1"/>
  <c r="L265" i="17" s="1"/>
  <c r="A8" i="17"/>
  <c r="C27" i="17"/>
  <c r="C37" i="17" s="1"/>
  <c r="C47" i="17" s="1"/>
  <c r="C57" i="17" s="1"/>
  <c r="C67" i="17" s="1"/>
  <c r="C77" i="17" s="1"/>
  <c r="C87" i="17" s="1"/>
  <c r="C97" i="17" s="1"/>
  <c r="C107" i="17" s="1"/>
  <c r="C117" i="17" s="1"/>
  <c r="C127" i="17" s="1"/>
  <c r="C137" i="17" s="1"/>
  <c r="C147" i="17" s="1"/>
  <c r="C157" i="17" s="1"/>
  <c r="C167" i="17" s="1"/>
  <c r="C177" i="17" s="1"/>
  <c r="C187" i="17" s="1"/>
  <c r="C197" i="17" s="1"/>
  <c r="C207" i="17" s="1"/>
  <c r="C217" i="17" s="1"/>
  <c r="C227" i="17" s="1"/>
  <c r="C237" i="17" s="1"/>
  <c r="C247" i="17" s="1"/>
  <c r="C257" i="17" s="1"/>
  <c r="C267" i="17" s="1"/>
  <c r="C18" i="17"/>
  <c r="F30" i="17"/>
  <c r="F40" i="17" s="1"/>
  <c r="F50" i="17" s="1"/>
  <c r="F60" i="17" s="1"/>
  <c r="F70" i="17" s="1"/>
  <c r="F80" i="17" s="1"/>
  <c r="F90" i="17" s="1"/>
  <c r="F100" i="17" s="1"/>
  <c r="F110" i="17" s="1"/>
  <c r="F120" i="17" s="1"/>
  <c r="F130" i="17" s="1"/>
  <c r="F140" i="17" s="1"/>
  <c r="F150" i="17" s="1"/>
  <c r="F160" i="17" s="1"/>
  <c r="F170" i="17" s="1"/>
  <c r="F180" i="17" s="1"/>
  <c r="F190" i="17" s="1"/>
  <c r="F200" i="17" s="1"/>
  <c r="F210" i="17" s="1"/>
  <c r="F220" i="17" s="1"/>
  <c r="F230" i="17" s="1"/>
  <c r="F240" i="17" s="1"/>
  <c r="F250" i="17" s="1"/>
  <c r="F260" i="17" s="1"/>
  <c r="F270" i="17" s="1"/>
  <c r="L30" i="17"/>
  <c r="L40" i="17" s="1"/>
  <c r="L50" i="17" s="1"/>
  <c r="L60" i="17" s="1"/>
  <c r="L70" i="17" s="1"/>
  <c r="L80" i="17" s="1"/>
  <c r="L90" i="17" s="1"/>
  <c r="L100" i="17" s="1"/>
  <c r="L110" i="17" s="1"/>
  <c r="L120" i="17" s="1"/>
  <c r="L130" i="17" s="1"/>
  <c r="L140" i="17" s="1"/>
  <c r="L150" i="17" s="1"/>
  <c r="L160" i="17" s="1"/>
  <c r="L170" i="17" s="1"/>
  <c r="L180" i="17" s="1"/>
  <c r="L190" i="17" s="1"/>
  <c r="L200" i="17" s="1"/>
  <c r="L210" i="17" s="1"/>
  <c r="L220" i="17" s="1"/>
  <c r="L230" i="17" s="1"/>
  <c r="L240" i="17" s="1"/>
  <c r="L250" i="17" s="1"/>
  <c r="L260" i="17" s="1"/>
  <c r="L270" i="17" s="1"/>
  <c r="A12" i="17"/>
  <c r="L12" i="17"/>
  <c r="C30" i="17"/>
  <c r="C40" i="17" s="1"/>
  <c r="C50" i="17" s="1"/>
  <c r="C60" i="17" s="1"/>
  <c r="C70" i="17" s="1"/>
  <c r="C80" i="17" s="1"/>
  <c r="C90" i="17" s="1"/>
  <c r="C100" i="17" s="1"/>
  <c r="C110" i="17" s="1"/>
  <c r="C120" i="17" s="1"/>
  <c r="C130" i="17" s="1"/>
  <c r="C140" i="17" s="1"/>
  <c r="C150" i="17" s="1"/>
  <c r="C160" i="17" s="1"/>
  <c r="C170" i="17" s="1"/>
  <c r="C180" i="17" s="1"/>
  <c r="C190" i="17" s="1"/>
  <c r="C200" i="17" s="1"/>
  <c r="C210" i="17" s="1"/>
  <c r="C220" i="17" s="1"/>
  <c r="C230" i="17" s="1"/>
  <c r="C240" i="17" s="1"/>
  <c r="C250" i="17" s="1"/>
  <c r="C260" i="17" s="1"/>
  <c r="C270" i="17" s="1"/>
  <c r="C12" i="17"/>
  <c r="L18" i="17"/>
  <c r="G14" i="17"/>
  <c r="F25" i="17"/>
  <c r="F35" i="17" s="1"/>
  <c r="F45" i="17" s="1"/>
  <c r="F55" i="17" s="1"/>
  <c r="F65" i="17" s="1"/>
  <c r="F75" i="17" s="1"/>
  <c r="F85" i="17" s="1"/>
  <c r="F95" i="17" s="1"/>
  <c r="F105" i="17" s="1"/>
  <c r="F115" i="17" s="1"/>
  <c r="F125" i="17" s="1"/>
  <c r="F135" i="17" s="1"/>
  <c r="F145" i="17" s="1"/>
  <c r="F155" i="17" s="1"/>
  <c r="F165" i="17" s="1"/>
  <c r="F175" i="17" s="1"/>
  <c r="F185" i="17" s="1"/>
  <c r="F195" i="17" s="1"/>
  <c r="F205" i="17" s="1"/>
  <c r="F215" i="17" s="1"/>
  <c r="F225" i="17" s="1"/>
  <c r="F235" i="17" s="1"/>
  <c r="F245" i="17" s="1"/>
  <c r="F255" i="17" s="1"/>
  <c r="F265" i="17" s="1"/>
  <c r="L16" i="17"/>
  <c r="C54" i="21"/>
  <c r="F18" i="17"/>
  <c r="D29" i="17"/>
  <c r="D39" i="17" s="1"/>
  <c r="D49" i="17" s="1"/>
  <c r="D59" i="17" s="1"/>
  <c r="D69" i="17" s="1"/>
  <c r="D79" i="17" s="1"/>
  <c r="D89" i="17" s="1"/>
  <c r="D99" i="17" s="1"/>
  <c r="D109" i="17" s="1"/>
  <c r="D119" i="17" s="1"/>
  <c r="D129" i="17" s="1"/>
  <c r="D139" i="17" s="1"/>
  <c r="D149" i="17" s="1"/>
  <c r="D159" i="17" s="1"/>
  <c r="D169" i="17" s="1"/>
  <c r="D179" i="17" s="1"/>
  <c r="D189" i="17" s="1"/>
  <c r="D199" i="17" s="1"/>
  <c r="D209" i="17" s="1"/>
  <c r="D219" i="17" s="1"/>
  <c r="D229" i="17" s="1"/>
  <c r="D239" i="17" s="1"/>
  <c r="D249" i="17" s="1"/>
  <c r="D259" i="17" s="1"/>
  <c r="D269" i="17" s="1"/>
  <c r="F29" i="17"/>
  <c r="F39" i="17" s="1"/>
  <c r="F49" i="17" s="1"/>
  <c r="F59" i="17" s="1"/>
  <c r="F69" i="17" s="1"/>
  <c r="F79" i="17" s="1"/>
  <c r="F89" i="17" s="1"/>
  <c r="F99" i="17" s="1"/>
  <c r="F109" i="17" s="1"/>
  <c r="F119" i="17" s="1"/>
  <c r="F129" i="17" s="1"/>
  <c r="F139" i="17" s="1"/>
  <c r="F149" i="17" s="1"/>
  <c r="F159" i="17" s="1"/>
  <c r="F169" i="17" s="1"/>
  <c r="F179" i="17" s="1"/>
  <c r="F189" i="17" s="1"/>
  <c r="F199" i="17" s="1"/>
  <c r="F209" i="17" s="1"/>
  <c r="F219" i="17" s="1"/>
  <c r="F229" i="17" s="1"/>
  <c r="F239" i="17" s="1"/>
  <c r="F249" i="17" s="1"/>
  <c r="F259" i="17" s="1"/>
  <c r="F269" i="17" s="1"/>
  <c r="C28" i="17"/>
  <c r="C38" i="17" s="1"/>
  <c r="C48" i="17" s="1"/>
  <c r="C58" i="17" s="1"/>
  <c r="C68" i="17" s="1"/>
  <c r="C78" i="17" s="1"/>
  <c r="C88" i="17" s="1"/>
  <c r="C98" i="17" s="1"/>
  <c r="C108" i="17" s="1"/>
  <c r="C118" i="17" s="1"/>
  <c r="C128" i="17" s="1"/>
  <c r="C138" i="17" s="1"/>
  <c r="C148" i="17" s="1"/>
  <c r="C158" i="17" s="1"/>
  <c r="C168" i="17" s="1"/>
  <c r="C178" i="17" s="1"/>
  <c r="C188" i="17" s="1"/>
  <c r="C198" i="17" s="1"/>
  <c r="C208" i="17" s="1"/>
  <c r="C218" i="17" s="1"/>
  <c r="C228" i="17" s="1"/>
  <c r="C238" i="17" s="1"/>
  <c r="C248" i="17" s="1"/>
  <c r="C258" i="17" s="1"/>
  <c r="C268" i="17" s="1"/>
  <c r="A1" i="21"/>
  <c r="C25" i="17"/>
  <c r="C35" i="17" s="1"/>
  <c r="C45" i="17" s="1"/>
  <c r="C55" i="17" s="1"/>
  <c r="C65" i="17" s="1"/>
  <c r="C75" i="17" s="1"/>
  <c r="C85" i="17" s="1"/>
  <c r="C95" i="17" s="1"/>
  <c r="C105" i="17" s="1"/>
  <c r="C115" i="17" s="1"/>
  <c r="C125" i="17" s="1"/>
  <c r="C135" i="17" s="1"/>
  <c r="C145" i="17" s="1"/>
  <c r="C155" i="17" s="1"/>
  <c r="C165" i="17" s="1"/>
  <c r="C175" i="17" s="1"/>
  <c r="C185" i="17" s="1"/>
  <c r="C195" i="17" s="1"/>
  <c r="C205" i="17" s="1"/>
  <c r="C215" i="17" s="1"/>
  <c r="C225" i="17" s="1"/>
  <c r="C235" i="17" s="1"/>
  <c r="C245" i="17" s="1"/>
  <c r="C255" i="17" s="1"/>
  <c r="C265" i="17" s="1"/>
  <c r="F26" i="17"/>
  <c r="F36" i="17" s="1"/>
  <c r="F46" i="17" s="1"/>
  <c r="F56" i="17" s="1"/>
  <c r="F66" i="17" s="1"/>
  <c r="F76" i="17" s="1"/>
  <c r="F86" i="17" s="1"/>
  <c r="F96" i="17" s="1"/>
  <c r="F106" i="17" s="1"/>
  <c r="F116" i="17" s="1"/>
  <c r="F126" i="17" s="1"/>
  <c r="F136" i="17" s="1"/>
  <c r="F146" i="17" s="1"/>
  <c r="F156" i="17" s="1"/>
  <c r="F166" i="17" s="1"/>
  <c r="F176" i="17" s="1"/>
  <c r="F186" i="17" s="1"/>
  <c r="F196" i="17" s="1"/>
  <c r="F206" i="17" s="1"/>
  <c r="F216" i="17" s="1"/>
  <c r="F226" i="17" s="1"/>
  <c r="F236" i="17" s="1"/>
  <c r="F246" i="17" s="1"/>
  <c r="F256" i="17" s="1"/>
  <c r="F266" i="17" s="1"/>
  <c r="F27" i="17"/>
  <c r="F37" i="17" s="1"/>
  <c r="F47" i="17" s="1"/>
  <c r="F57" i="17" s="1"/>
  <c r="F67" i="17" s="1"/>
  <c r="F77" i="17" s="1"/>
  <c r="F87" i="17" s="1"/>
  <c r="F97" i="17" s="1"/>
  <c r="F107" i="17" s="1"/>
  <c r="F117" i="17" s="1"/>
  <c r="F127" i="17" s="1"/>
  <c r="F137" i="17" s="1"/>
  <c r="F147" i="17" s="1"/>
  <c r="F157" i="17" s="1"/>
  <c r="F167" i="17" s="1"/>
  <c r="F177" i="17" s="1"/>
  <c r="F187" i="17" s="1"/>
  <c r="F197" i="17" s="1"/>
  <c r="F207" i="17" s="1"/>
  <c r="F217" i="17" s="1"/>
  <c r="F227" i="17" s="1"/>
  <c r="F237" i="17" s="1"/>
  <c r="F247" i="17" s="1"/>
  <c r="F257" i="17" s="1"/>
  <c r="F267" i="17" s="1"/>
  <c r="C29" i="17"/>
  <c r="C39" i="17" s="1"/>
  <c r="C49" i="17" s="1"/>
  <c r="C59" i="17" s="1"/>
  <c r="C69" i="17" s="1"/>
  <c r="C79" i="17" s="1"/>
  <c r="C89" i="17" s="1"/>
  <c r="C99" i="17" s="1"/>
  <c r="C109" i="17" s="1"/>
  <c r="C119" i="17" s="1"/>
  <c r="C129" i="17" s="1"/>
  <c r="C139" i="17" s="1"/>
  <c r="C149" i="17" s="1"/>
  <c r="C159" i="17" s="1"/>
  <c r="C169" i="17" s="1"/>
  <c r="C179" i="17" s="1"/>
  <c r="C189" i="17" s="1"/>
  <c r="C199" i="17" s="1"/>
  <c r="C209" i="17" s="1"/>
  <c r="C219" i="17" s="1"/>
  <c r="C229" i="17" s="1"/>
  <c r="C239" i="17" s="1"/>
  <c r="C249" i="17" s="1"/>
  <c r="C259" i="17" s="1"/>
  <c r="C269" i="17" s="1"/>
  <c r="F24" i="17"/>
  <c r="F34" i="17" s="1"/>
  <c r="F44" i="17" s="1"/>
  <c r="F54" i="17" s="1"/>
  <c r="F64" i="17" s="1"/>
  <c r="F74" i="17" s="1"/>
  <c r="F84" i="17" s="1"/>
  <c r="F94" i="17" s="1"/>
  <c r="F104" i="17" s="1"/>
  <c r="F114" i="17" s="1"/>
  <c r="F124" i="17" s="1"/>
  <c r="F134" i="17" s="1"/>
  <c r="F144" i="17" s="1"/>
  <c r="F154" i="17" s="1"/>
  <c r="F164" i="17" s="1"/>
  <c r="F174" i="17" s="1"/>
  <c r="F184" i="17" s="1"/>
  <c r="F194" i="17" s="1"/>
  <c r="F204" i="17" s="1"/>
  <c r="F214" i="17" s="1"/>
  <c r="F224" i="17" s="1"/>
  <c r="F234" i="17" s="1"/>
  <c r="F244" i="17" s="1"/>
  <c r="F254" i="17" s="1"/>
  <c r="F264" i="17" s="1"/>
  <c r="A37" i="21"/>
  <c r="C21" i="17"/>
  <c r="C22" i="17"/>
  <c r="D19" i="2"/>
  <c r="D11" i="2"/>
  <c r="A32" i="2"/>
  <c r="A22" i="2"/>
  <c r="A7" i="2"/>
  <c r="D17" i="2"/>
  <c r="D10" i="2"/>
  <c r="D20" i="2"/>
  <c r="D12" i="2"/>
  <c r="A33" i="2"/>
  <c r="A23" i="2"/>
  <c r="A6" i="2"/>
  <c r="A10" i="2"/>
  <c r="A19" i="2"/>
  <c r="A12" i="2"/>
  <c r="A21" i="2"/>
  <c r="D21" i="2"/>
  <c r="D9" i="2"/>
  <c r="A28" i="2"/>
  <c r="A17" i="2"/>
  <c r="A4" i="2"/>
  <c r="B2" i="68" s="1"/>
  <c r="A18" i="2"/>
  <c r="A29" i="2"/>
  <c r="D16" i="2"/>
  <c r="A31" i="2"/>
  <c r="D22" i="2"/>
  <c r="D7" i="2"/>
  <c r="A27" i="2"/>
  <c r="A16" i="2"/>
  <c r="A1" i="2"/>
  <c r="D6" i="2"/>
  <c r="A11" i="2"/>
  <c r="A20" i="2"/>
  <c r="D18" i="2"/>
  <c r="D23" i="2"/>
  <c r="A9" i="2"/>
  <c r="A53" i="1"/>
  <c r="C43" i="1"/>
  <c r="E28" i="1"/>
  <c r="C48" i="1"/>
  <c r="C44" i="1"/>
  <c r="E31" i="1"/>
  <c r="C49" i="1"/>
  <c r="C41" i="1"/>
  <c r="C50" i="1"/>
  <c r="A40" i="1"/>
  <c r="C51" i="1"/>
  <c r="E32" i="1"/>
  <c r="C47" i="1"/>
  <c r="E29" i="1"/>
  <c r="D27" i="1"/>
  <c r="A46" i="1"/>
  <c r="E30" i="1"/>
  <c r="C42" i="1"/>
  <c r="A1" i="1"/>
  <c r="C29" i="1"/>
  <c r="C37" i="1"/>
  <c r="A31" i="1"/>
  <c r="A33" i="1"/>
  <c r="A34" i="1"/>
  <c r="C33" i="1"/>
  <c r="A35" i="1"/>
  <c r="C30" i="1"/>
  <c r="C28" i="1"/>
  <c r="A32" i="1"/>
  <c r="A37" i="1"/>
  <c r="A28" i="1"/>
  <c r="C31" i="1"/>
  <c r="A36" i="1"/>
  <c r="C36" i="1"/>
  <c r="C32" i="1"/>
  <c r="A29" i="1"/>
  <c r="A30" i="1"/>
  <c r="C34" i="1"/>
  <c r="C35" i="1"/>
  <c r="A27" i="1"/>
  <c r="A2" i="18"/>
  <c r="A2" i="17"/>
  <c r="A2" i="19"/>
  <c r="A2" i="45"/>
  <c r="A2" i="34"/>
  <c r="A2" i="21"/>
  <c r="A2" i="2"/>
  <c r="A2" i="35"/>
  <c r="AE7" i="13"/>
  <c r="AF10" i="13"/>
  <c r="AD7" i="13"/>
  <c r="AE10" i="13"/>
  <c r="AC7" i="13"/>
  <c r="AF7" i="13"/>
  <c r="W32" i="34"/>
  <c r="Y31" i="34"/>
  <c r="E17" i="17"/>
  <c r="A2" i="1"/>
  <c r="E19" i="17"/>
  <c r="J12" i="18"/>
  <c r="D9" i="34" s="1"/>
  <c r="B33" i="34"/>
  <c r="B31" i="34"/>
  <c r="B38" i="34"/>
  <c r="B30" i="34"/>
  <c r="B37" i="34"/>
  <c r="B34" i="34"/>
  <c r="B36" i="34"/>
  <c r="B32" i="34"/>
  <c r="B35" i="34"/>
  <c r="B39" i="34"/>
  <c r="X30" i="34"/>
  <c r="P47" i="64" l="1"/>
  <c r="J47" i="64"/>
  <c r="O47" i="66"/>
  <c r="I47" i="64"/>
  <c r="K47" i="64"/>
  <c r="J47" i="66"/>
  <c r="M47" i="65"/>
  <c r="O47" i="68"/>
  <c r="K47" i="68"/>
  <c r="I47" i="67"/>
  <c r="H47" i="67"/>
  <c r="Q47" i="64"/>
  <c r="O47" i="64"/>
  <c r="Q47" i="68"/>
  <c r="L47" i="68"/>
  <c r="M47" i="68"/>
  <c r="N47" i="66"/>
  <c r="Q47" i="66"/>
  <c r="M47" i="64"/>
  <c r="J47" i="68"/>
  <c r="M47" i="67"/>
  <c r="H47" i="64"/>
  <c r="H47" i="66"/>
  <c r="P47" i="67"/>
  <c r="H47" i="68"/>
  <c r="P47" i="68"/>
  <c r="M47" i="66"/>
  <c r="N47" i="68"/>
  <c r="I47" i="68"/>
  <c r="N47" i="67"/>
  <c r="L47" i="66"/>
  <c r="K47" i="66"/>
  <c r="L47" i="64"/>
  <c r="Q47" i="67"/>
  <c r="O47" i="67"/>
  <c r="K47" i="67"/>
  <c r="J47" i="67"/>
  <c r="P47" i="65"/>
  <c r="N47" i="64"/>
  <c r="I47" i="66"/>
  <c r="P47" i="66"/>
  <c r="H47" i="63"/>
  <c r="N47" i="63"/>
  <c r="J47" i="63"/>
  <c r="K47" i="63"/>
  <c r="Q47" i="63"/>
  <c r="I47" i="63"/>
  <c r="O47" i="63"/>
  <c r="P47" i="63"/>
  <c r="L47" i="63"/>
  <c r="M47" i="63"/>
  <c r="K47" i="61"/>
  <c r="Q47" i="61"/>
  <c r="M47" i="61"/>
  <c r="H47" i="61"/>
  <c r="I47" i="61"/>
  <c r="P47" i="61"/>
  <c r="N47" i="61"/>
  <c r="L47" i="61"/>
  <c r="J47" i="61"/>
  <c r="O47" i="61"/>
  <c r="L47" i="65"/>
  <c r="O47" i="65"/>
  <c r="J47" i="65"/>
  <c r="I47" i="65"/>
  <c r="Q47" i="65"/>
  <c r="H47" i="65"/>
  <c r="K47" i="65"/>
  <c r="N47" i="65"/>
  <c r="O47" i="62"/>
  <c r="P47" i="62"/>
  <c r="J47" i="62"/>
  <c r="K47" i="62"/>
  <c r="Q47" i="62"/>
  <c r="H47" i="62"/>
  <c r="N47" i="62"/>
  <c r="L47" i="62"/>
  <c r="I47" i="62"/>
  <c r="M47" i="62"/>
  <c r="L76" i="66"/>
  <c r="L76" i="65"/>
  <c r="L76" i="60"/>
  <c r="A101" i="62"/>
  <c r="A84" i="67"/>
  <c r="L76" i="63"/>
  <c r="L76" i="64"/>
  <c r="L76" i="68"/>
  <c r="A30" i="64"/>
  <c r="A80" i="68"/>
  <c r="A31" i="68"/>
  <c r="A56" i="68"/>
  <c r="A32" i="68"/>
  <c r="H63" i="68"/>
  <c r="A80" i="64"/>
  <c r="H63" i="64"/>
  <c r="A56" i="66"/>
  <c r="H63" i="65"/>
  <c r="A80" i="66"/>
  <c r="H63" i="66"/>
  <c r="A30" i="66"/>
  <c r="H63" i="62"/>
  <c r="H63" i="60"/>
  <c r="A107" i="66"/>
  <c r="A113" i="66"/>
  <c r="A114" i="66"/>
  <c r="A15" i="66"/>
  <c r="A17" i="66"/>
  <c r="H73" i="66"/>
  <c r="H69" i="66"/>
  <c r="A65" i="66"/>
  <c r="A124" i="66"/>
  <c r="A36" i="66"/>
  <c r="A67" i="66"/>
  <c r="A58" i="66"/>
  <c r="A18" i="66"/>
  <c r="A43" i="66"/>
  <c r="A38" i="66"/>
  <c r="A35" i="66"/>
  <c r="A16" i="66"/>
  <c r="A28" i="66"/>
  <c r="A13" i="66"/>
  <c r="A39" i="66"/>
  <c r="A1" i="66"/>
  <c r="C93" i="17" s="1"/>
  <c r="A63" i="66"/>
  <c r="A112" i="66"/>
  <c r="A57" i="66"/>
  <c r="A100" i="66"/>
  <c r="A62" i="66"/>
  <c r="A66" i="66"/>
  <c r="A34" i="66"/>
  <c r="A108" i="66"/>
  <c r="A42" i="66"/>
  <c r="A41" i="66"/>
  <c r="A111" i="66"/>
  <c r="D13" i="66"/>
  <c r="A93" i="17" s="1"/>
  <c r="A37" i="66"/>
  <c r="H72" i="66"/>
  <c r="A64" i="66"/>
  <c r="A40" i="66"/>
  <c r="A33" i="66"/>
  <c r="A44" i="66"/>
  <c r="A19" i="66"/>
  <c r="A117" i="66"/>
  <c r="A68" i="66"/>
  <c r="A47" i="66"/>
  <c r="A69" i="66"/>
  <c r="A20" i="66"/>
  <c r="A118" i="66"/>
  <c r="A70" i="66"/>
  <c r="A119" i="66"/>
  <c r="A48" i="66"/>
  <c r="A21" i="66"/>
  <c r="A120" i="66"/>
  <c r="A22" i="66"/>
  <c r="A71" i="66"/>
  <c r="A49" i="66"/>
  <c r="A72" i="66"/>
  <c r="A50" i="66"/>
  <c r="A23" i="66"/>
  <c r="A121" i="66"/>
  <c r="A122" i="66"/>
  <c r="A73" i="66"/>
  <c r="A24" i="66"/>
  <c r="A51" i="66"/>
  <c r="A25" i="66"/>
  <c r="A123" i="66"/>
  <c r="A76" i="66"/>
  <c r="A52" i="66"/>
  <c r="A26" i="66"/>
  <c r="A77" i="66"/>
  <c r="A53" i="66"/>
  <c r="A78" i="66"/>
  <c r="A27" i="66"/>
  <c r="A54" i="66"/>
  <c r="A55" i="66"/>
  <c r="A79" i="66"/>
  <c r="A29" i="66"/>
  <c r="A80" i="63"/>
  <c r="L76" i="62"/>
  <c r="A73" i="62"/>
  <c r="A15" i="62"/>
  <c r="A68" i="62"/>
  <c r="A44" i="62"/>
  <c r="A100" i="62"/>
  <c r="A64" i="62"/>
  <c r="A70" i="62"/>
  <c r="A79" i="62"/>
  <c r="A19" i="62"/>
  <c r="H73" i="62"/>
  <c r="A111" i="62"/>
  <c r="A78" i="62"/>
  <c r="A112" i="62"/>
  <c r="A113" i="62"/>
  <c r="A1" i="62"/>
  <c r="C53" i="17" s="1"/>
  <c r="A13" i="62"/>
  <c r="A85" i="62"/>
  <c r="A29" i="62"/>
  <c r="A30" i="62"/>
  <c r="A63" i="62"/>
  <c r="A71" i="62"/>
  <c r="A82" i="62"/>
  <c r="A22" i="62"/>
  <c r="H69" i="62"/>
  <c r="A66" i="62"/>
  <c r="A107" i="62"/>
  <c r="A43" i="62"/>
  <c r="A80" i="62"/>
  <c r="A69" i="62"/>
  <c r="A17" i="62"/>
  <c r="A47" i="62"/>
  <c r="A108" i="62"/>
  <c r="A77" i="62"/>
  <c r="A38" i="62"/>
  <c r="A21" i="62"/>
  <c r="A76" i="62"/>
  <c r="A16" i="62"/>
  <c r="A83" i="62"/>
  <c r="A24" i="62"/>
  <c r="A58" i="62"/>
  <c r="A48" i="62"/>
  <c r="A40" i="62"/>
  <c r="A84" i="62"/>
  <c r="A62" i="62"/>
  <c r="A31" i="62"/>
  <c r="A65" i="62"/>
  <c r="A34" i="62"/>
  <c r="A33" i="62"/>
  <c r="A27" i="62"/>
  <c r="A25" i="62"/>
  <c r="A49" i="62"/>
  <c r="A28" i="62"/>
  <c r="A26" i="62"/>
  <c r="A36" i="62"/>
  <c r="A35" i="62"/>
  <c r="A124" i="62"/>
  <c r="A39" i="62"/>
  <c r="D13" i="62"/>
  <c r="A53" i="17" s="1"/>
  <c r="A50" i="62"/>
  <c r="A72" i="62"/>
  <c r="A20" i="62"/>
  <c r="A23" i="62"/>
  <c r="A32" i="62"/>
  <c r="A42" i="62"/>
  <c r="H72" i="62"/>
  <c r="A81" i="62"/>
  <c r="A57" i="62"/>
  <c r="A37" i="62"/>
  <c r="A89" i="62"/>
  <c r="A41" i="62"/>
  <c r="A18" i="62"/>
  <c r="A67" i="62"/>
  <c r="A117" i="62"/>
  <c r="A114" i="62"/>
  <c r="A51" i="62"/>
  <c r="A90" i="62"/>
  <c r="A86" i="62"/>
  <c r="A118" i="62"/>
  <c r="A91" i="62"/>
  <c r="A52" i="62"/>
  <c r="A119" i="62"/>
  <c r="A92" i="62"/>
  <c r="A53" i="62"/>
  <c r="A54" i="62"/>
  <c r="A93" i="62"/>
  <c r="A120" i="62"/>
  <c r="A121" i="62"/>
  <c r="A94" i="62"/>
  <c r="A55" i="62"/>
  <c r="A122" i="62"/>
  <c r="A95" i="62"/>
  <c r="A56" i="62"/>
  <c r="A96" i="62"/>
  <c r="A123" i="62"/>
  <c r="A97" i="62"/>
  <c r="A98" i="62"/>
  <c r="A99" i="62"/>
  <c r="A108" i="61"/>
  <c r="A100" i="61"/>
  <c r="A107" i="61"/>
  <c r="A28" i="61"/>
  <c r="A22" i="61"/>
  <c r="D13" i="61"/>
  <c r="A43" i="17" s="1"/>
  <c r="A67" i="61"/>
  <c r="A62" i="61"/>
  <c r="A65" i="61"/>
  <c r="A114" i="61"/>
  <c r="A21" i="61"/>
  <c r="A37" i="61"/>
  <c r="A20" i="61"/>
  <c r="A43" i="61"/>
  <c r="A35" i="61"/>
  <c r="A41" i="61"/>
  <c r="A44" i="61"/>
  <c r="A34" i="61"/>
  <c r="A112" i="61"/>
  <c r="A33" i="61"/>
  <c r="A15" i="61"/>
  <c r="A40" i="61"/>
  <c r="A42" i="61"/>
  <c r="A64" i="61"/>
  <c r="A111" i="61"/>
  <c r="A13" i="61"/>
  <c r="A66" i="61"/>
  <c r="A17" i="61"/>
  <c r="A19" i="61"/>
  <c r="A57" i="61"/>
  <c r="A1" i="61"/>
  <c r="C43" i="17" s="1"/>
  <c r="A117" i="61"/>
  <c r="H69" i="61"/>
  <c r="A113" i="61"/>
  <c r="A38" i="61"/>
  <c r="A36" i="61"/>
  <c r="A63" i="61"/>
  <c r="H73" i="61"/>
  <c r="A16" i="61"/>
  <c r="A124" i="61"/>
  <c r="A39" i="61"/>
  <c r="A23" i="61"/>
  <c r="A58" i="61"/>
  <c r="A18" i="61"/>
  <c r="H72" i="61"/>
  <c r="A68" i="61"/>
  <c r="A47" i="61"/>
  <c r="A24" i="61"/>
  <c r="A118" i="61"/>
  <c r="A48" i="61"/>
  <c r="A25" i="61"/>
  <c r="A119" i="61"/>
  <c r="A69" i="61"/>
  <c r="A26" i="61"/>
  <c r="A70" i="61"/>
  <c r="A49" i="61"/>
  <c r="A120" i="61"/>
  <c r="A71" i="61"/>
  <c r="A121" i="61"/>
  <c r="A50" i="61"/>
  <c r="A27" i="61"/>
  <c r="A29" i="61"/>
  <c r="A72" i="61"/>
  <c r="A51" i="61"/>
  <c r="A122" i="61"/>
  <c r="A123" i="61"/>
  <c r="A73" i="61"/>
  <c r="A30" i="61"/>
  <c r="A52" i="61"/>
  <c r="A31" i="61"/>
  <c r="A76" i="61"/>
  <c r="A53" i="61"/>
  <c r="A32" i="61"/>
  <c r="A54" i="61"/>
  <c r="A77" i="61"/>
  <c r="A78" i="61"/>
  <c r="A55" i="61"/>
  <c r="A56" i="61"/>
  <c r="A79" i="61"/>
  <c r="A80" i="61"/>
  <c r="A16" i="65"/>
  <c r="A13" i="65"/>
  <c r="A107" i="65"/>
  <c r="A71" i="65"/>
  <c r="A67" i="65"/>
  <c r="A70" i="65"/>
  <c r="A64" i="65"/>
  <c r="H73" i="65"/>
  <c r="A1" i="65"/>
  <c r="C83" i="17" s="1"/>
  <c r="A57" i="65"/>
  <c r="A42" i="65"/>
  <c r="A68" i="65"/>
  <c r="A66" i="65"/>
  <c r="A44" i="65"/>
  <c r="A36" i="65"/>
  <c r="D13" i="65"/>
  <c r="A83" i="17" s="1"/>
  <c r="A112" i="65"/>
  <c r="A63" i="65"/>
  <c r="A40" i="65"/>
  <c r="A17" i="65"/>
  <c r="A34" i="65"/>
  <c r="A69" i="65"/>
  <c r="A62" i="65"/>
  <c r="A38" i="65"/>
  <c r="A114" i="65"/>
  <c r="A43" i="65"/>
  <c r="A18" i="65"/>
  <c r="A28" i="65"/>
  <c r="A100" i="65"/>
  <c r="A35" i="65"/>
  <c r="A20" i="65"/>
  <c r="A108" i="65"/>
  <c r="A41" i="65"/>
  <c r="H72" i="65"/>
  <c r="A37" i="65"/>
  <c r="A111" i="65"/>
  <c r="A15" i="65"/>
  <c r="A39" i="65"/>
  <c r="H69" i="65"/>
  <c r="A33" i="65"/>
  <c r="A113" i="65"/>
  <c r="A65" i="65"/>
  <c r="A124" i="65"/>
  <c r="A58" i="65"/>
  <c r="A19" i="65"/>
  <c r="A117" i="65"/>
  <c r="A72" i="65"/>
  <c r="A47" i="65"/>
  <c r="A21" i="65"/>
  <c r="A48" i="65"/>
  <c r="A22" i="65"/>
  <c r="A73" i="65"/>
  <c r="A49" i="65"/>
  <c r="A118" i="65"/>
  <c r="A76" i="65"/>
  <c r="A23" i="65"/>
  <c r="A50" i="65"/>
  <c r="A119" i="65"/>
  <c r="A120" i="65"/>
  <c r="A51" i="65"/>
  <c r="A24" i="65"/>
  <c r="A77" i="65"/>
  <c r="A78" i="65"/>
  <c r="A121" i="65"/>
  <c r="A52" i="65"/>
  <c r="A25" i="65"/>
  <c r="A122" i="65"/>
  <c r="A26" i="65"/>
  <c r="A53" i="65"/>
  <c r="A79" i="65"/>
  <c r="A80" i="65"/>
  <c r="A123" i="65"/>
  <c r="A27" i="65"/>
  <c r="A54" i="65"/>
  <c r="A81" i="65"/>
  <c r="A29" i="65"/>
  <c r="A55" i="65"/>
  <c r="A56" i="65"/>
  <c r="A82" i="65"/>
  <c r="A30" i="65"/>
  <c r="A31" i="65"/>
  <c r="A83" i="65"/>
  <c r="H63" i="63"/>
  <c r="A108" i="60"/>
  <c r="A44" i="60"/>
  <c r="A111" i="60"/>
  <c r="A28" i="60"/>
  <c r="A17" i="60"/>
  <c r="A67" i="60"/>
  <c r="A13" i="60"/>
  <c r="A113" i="60"/>
  <c r="H69" i="60"/>
  <c r="A41" i="60"/>
  <c r="A66" i="60"/>
  <c r="A63" i="60"/>
  <c r="A35" i="60"/>
  <c r="A65" i="60"/>
  <c r="A16" i="60"/>
  <c r="A40" i="60"/>
  <c r="A38" i="60"/>
  <c r="A112" i="60"/>
  <c r="A124" i="60"/>
  <c r="A1" i="60"/>
  <c r="C33" i="17" s="1"/>
  <c r="A18" i="60"/>
  <c r="A62" i="60"/>
  <c r="A43" i="60"/>
  <c r="A36" i="60"/>
  <c r="A34" i="60"/>
  <c r="A33" i="60"/>
  <c r="H73" i="60"/>
  <c r="A39" i="60"/>
  <c r="D13" i="60"/>
  <c r="A33" i="17" s="1"/>
  <c r="A37" i="60"/>
  <c r="A19" i="60"/>
  <c r="A57" i="60"/>
  <c r="A20" i="60"/>
  <c r="A21" i="60"/>
  <c r="A58" i="60"/>
  <c r="H72" i="60"/>
  <c r="A107" i="60"/>
  <c r="A100" i="60"/>
  <c r="A64" i="60"/>
  <c r="A15" i="60"/>
  <c r="A42" i="60"/>
  <c r="A22" i="60"/>
  <c r="A68" i="60"/>
  <c r="A114" i="60"/>
  <c r="A47" i="60"/>
  <c r="A117" i="60"/>
  <c r="A69" i="60"/>
  <c r="A23" i="60"/>
  <c r="A48" i="60"/>
  <c r="A118" i="60"/>
  <c r="A24" i="60"/>
  <c r="A119" i="60"/>
  <c r="A70" i="60"/>
  <c r="A49" i="60"/>
  <c r="A50" i="60"/>
  <c r="A71" i="60"/>
  <c r="A25" i="60"/>
  <c r="A120" i="60"/>
  <c r="A72" i="60"/>
  <c r="A51" i="60"/>
  <c r="A121" i="60"/>
  <c r="A26" i="60"/>
  <c r="A73" i="60"/>
  <c r="A27" i="60"/>
  <c r="A52" i="60"/>
  <c r="A122" i="60"/>
  <c r="A29" i="60"/>
  <c r="A53" i="60"/>
  <c r="A123" i="60"/>
  <c r="A76" i="60"/>
  <c r="A54" i="60"/>
  <c r="A77" i="60"/>
  <c r="A30" i="60"/>
  <c r="A55" i="60"/>
  <c r="A31" i="60"/>
  <c r="A78" i="60"/>
  <c r="A79" i="60"/>
  <c r="A56" i="60"/>
  <c r="A32" i="60"/>
  <c r="L76" i="67"/>
  <c r="A57" i="67"/>
  <c r="H73" i="67"/>
  <c r="A21" i="67"/>
  <c r="A39" i="67"/>
  <c r="A47" i="67"/>
  <c r="A100" i="67"/>
  <c r="D13" i="67"/>
  <c r="A103" i="17" s="1"/>
  <c r="A65" i="67"/>
  <c r="A71" i="67"/>
  <c r="A111" i="67"/>
  <c r="A34" i="67"/>
  <c r="A13" i="67"/>
  <c r="A58" i="67"/>
  <c r="A108" i="67"/>
  <c r="H69" i="67"/>
  <c r="A67" i="67"/>
  <c r="A66" i="67"/>
  <c r="A20" i="67"/>
  <c r="A15" i="67"/>
  <c r="A124" i="67"/>
  <c r="A19" i="67"/>
  <c r="A18" i="67"/>
  <c r="A35" i="67"/>
  <c r="A43" i="67"/>
  <c r="H72" i="67"/>
  <c r="A28" i="67"/>
  <c r="A44" i="67"/>
  <c r="A70" i="67"/>
  <c r="A69" i="67"/>
  <c r="A107" i="67"/>
  <c r="A63" i="67"/>
  <c r="A22" i="67"/>
  <c r="A114" i="67"/>
  <c r="A68" i="67"/>
  <c r="A64" i="67"/>
  <c r="A36" i="67"/>
  <c r="A40" i="67"/>
  <c r="A62" i="67"/>
  <c r="A112" i="67"/>
  <c r="A41" i="67"/>
  <c r="A37" i="67"/>
  <c r="A17" i="67"/>
  <c r="A1" i="67"/>
  <c r="C103" i="17" s="1"/>
  <c r="A113" i="67"/>
  <c r="A38" i="67"/>
  <c r="A33" i="67"/>
  <c r="A16" i="67"/>
  <c r="A42" i="67"/>
  <c r="A117" i="67"/>
  <c r="A72" i="67"/>
  <c r="A48" i="67"/>
  <c r="A23" i="67"/>
  <c r="A24" i="67"/>
  <c r="A118" i="67"/>
  <c r="A49" i="67"/>
  <c r="A73" i="67"/>
  <c r="A25" i="67"/>
  <c r="A50" i="67"/>
  <c r="A119" i="67"/>
  <c r="A76" i="67"/>
  <c r="A26" i="67"/>
  <c r="A77" i="67"/>
  <c r="A120" i="67"/>
  <c r="A51" i="67"/>
  <c r="A27" i="67"/>
  <c r="A52" i="67"/>
  <c r="A78" i="67"/>
  <c r="A121" i="67"/>
  <c r="A53" i="67"/>
  <c r="A29" i="67"/>
  <c r="A122" i="67"/>
  <c r="A79" i="67"/>
  <c r="A123" i="67"/>
  <c r="A80" i="67"/>
  <c r="A54" i="67"/>
  <c r="A30" i="67"/>
  <c r="A81" i="67"/>
  <c r="A55" i="67"/>
  <c r="A31" i="67"/>
  <c r="A56" i="67"/>
  <c r="A32" i="67"/>
  <c r="A82" i="67"/>
  <c r="A83" i="67"/>
  <c r="H63" i="67"/>
  <c r="A41" i="64"/>
  <c r="A16" i="64"/>
  <c r="A58" i="64"/>
  <c r="A107" i="64"/>
  <c r="A124" i="64"/>
  <c r="A57" i="64"/>
  <c r="D13" i="64"/>
  <c r="A73" i="17" s="1"/>
  <c r="A18" i="64"/>
  <c r="A111" i="64"/>
  <c r="A28" i="64"/>
  <c r="A108" i="64"/>
  <c r="A100" i="64"/>
  <c r="A15" i="64"/>
  <c r="H73" i="64"/>
  <c r="A65" i="64"/>
  <c r="A43" i="64"/>
  <c r="A34" i="64"/>
  <c r="A1" i="64"/>
  <c r="C73" i="17" s="1"/>
  <c r="A42" i="64"/>
  <c r="A33" i="64"/>
  <c r="A64" i="64"/>
  <c r="A39" i="64"/>
  <c r="A36" i="64"/>
  <c r="A44" i="64"/>
  <c r="A13" i="64"/>
  <c r="A112" i="64"/>
  <c r="A66" i="64"/>
  <c r="A113" i="64"/>
  <c r="A35" i="64"/>
  <c r="A37" i="64"/>
  <c r="A67" i="64"/>
  <c r="A63" i="64"/>
  <c r="H69" i="64"/>
  <c r="A17" i="64"/>
  <c r="A40" i="64"/>
  <c r="A38" i="64"/>
  <c r="A62" i="64"/>
  <c r="H72" i="64"/>
  <c r="A47" i="64"/>
  <c r="A19" i="64"/>
  <c r="A114" i="64"/>
  <c r="A68" i="64"/>
  <c r="A117" i="64"/>
  <c r="A20" i="64"/>
  <c r="A69" i="64"/>
  <c r="A118" i="64"/>
  <c r="A48" i="64"/>
  <c r="A49" i="64"/>
  <c r="A70" i="64"/>
  <c r="A119" i="64"/>
  <c r="A21" i="64"/>
  <c r="A22" i="64"/>
  <c r="A71" i="64"/>
  <c r="A120" i="64"/>
  <c r="A50" i="64"/>
  <c r="A72" i="64"/>
  <c r="A51" i="64"/>
  <c r="A121" i="64"/>
  <c r="A23" i="64"/>
  <c r="A52" i="64"/>
  <c r="A73" i="64"/>
  <c r="A122" i="64"/>
  <c r="A24" i="64"/>
  <c r="A25" i="64"/>
  <c r="A76" i="64"/>
  <c r="A123" i="64"/>
  <c r="A53" i="64"/>
  <c r="A54" i="64"/>
  <c r="A77" i="64"/>
  <c r="A26" i="64"/>
  <c r="A27" i="64"/>
  <c r="A78" i="64"/>
  <c r="A55" i="64"/>
  <c r="A79" i="64"/>
  <c r="A29" i="64"/>
  <c r="A56" i="64"/>
  <c r="A107" i="68"/>
  <c r="H72" i="68"/>
  <c r="A64" i="68"/>
  <c r="A39" i="68"/>
  <c r="H69" i="68"/>
  <c r="A108" i="68"/>
  <c r="A100" i="68"/>
  <c r="A57" i="68"/>
  <c r="A35" i="68"/>
  <c r="A15" i="68"/>
  <c r="A62" i="68"/>
  <c r="A63" i="68"/>
  <c r="A111" i="68"/>
  <c r="A18" i="68"/>
  <c r="A40" i="68"/>
  <c r="A33" i="68"/>
  <c r="A66" i="68"/>
  <c r="A17" i="68"/>
  <c r="A28" i="68"/>
  <c r="A113" i="68"/>
  <c r="A38" i="68"/>
  <c r="A67" i="68"/>
  <c r="H73" i="68"/>
  <c r="A112" i="68"/>
  <c r="A58" i="68"/>
  <c r="A19" i="68"/>
  <c r="A42" i="68"/>
  <c r="A41" i="68"/>
  <c r="A65" i="68"/>
  <c r="A16" i="68"/>
  <c r="A36" i="68"/>
  <c r="A124" i="68"/>
  <c r="D13" i="68"/>
  <c r="A113" i="17" s="1"/>
  <c r="A37" i="68"/>
  <c r="A43" i="68"/>
  <c r="A1" i="68"/>
  <c r="C113" i="17" s="1"/>
  <c r="A13" i="68"/>
  <c r="A34" i="68"/>
  <c r="A44" i="68"/>
  <c r="A68" i="68"/>
  <c r="A117" i="68"/>
  <c r="A114" i="68"/>
  <c r="A20" i="68"/>
  <c r="A47" i="68"/>
  <c r="A21" i="68"/>
  <c r="A69" i="68"/>
  <c r="A118" i="68"/>
  <c r="A119" i="68"/>
  <c r="A48" i="68"/>
  <c r="A22" i="68"/>
  <c r="A70" i="68"/>
  <c r="A23" i="68"/>
  <c r="A71" i="68"/>
  <c r="A49" i="68"/>
  <c r="A120" i="68"/>
  <c r="A50" i="68"/>
  <c r="A72" i="68"/>
  <c r="A121" i="68"/>
  <c r="A24" i="68"/>
  <c r="A73" i="68"/>
  <c r="A25" i="68"/>
  <c r="A122" i="68"/>
  <c r="A51" i="68"/>
  <c r="A26" i="68"/>
  <c r="A123" i="68"/>
  <c r="A52" i="68"/>
  <c r="A76" i="68"/>
  <c r="A53" i="68"/>
  <c r="A27" i="68"/>
  <c r="A77" i="68"/>
  <c r="A54" i="68"/>
  <c r="A29" i="68"/>
  <c r="A78" i="68"/>
  <c r="A30" i="68"/>
  <c r="A55" i="68"/>
  <c r="A79" i="68"/>
  <c r="A33" i="63"/>
  <c r="A39" i="63"/>
  <c r="A107" i="63"/>
  <c r="A113" i="63"/>
  <c r="A13" i="63"/>
  <c r="A64" i="63"/>
  <c r="H72" i="63"/>
  <c r="A28" i="63"/>
  <c r="A63" i="63"/>
  <c r="D13" i="63"/>
  <c r="A63" i="17" s="1"/>
  <c r="A17" i="63"/>
  <c r="A41" i="63"/>
  <c r="A37" i="63"/>
  <c r="A35" i="63"/>
  <c r="A66" i="63"/>
  <c r="A58" i="63"/>
  <c r="A36" i="63"/>
  <c r="A100" i="63"/>
  <c r="A16" i="63"/>
  <c r="A108" i="63"/>
  <c r="A111" i="63"/>
  <c r="A18" i="63"/>
  <c r="A67" i="63"/>
  <c r="A38" i="63"/>
  <c r="A112" i="63"/>
  <c r="A40" i="63"/>
  <c r="A19" i="63"/>
  <c r="A20" i="63"/>
  <c r="A65" i="63"/>
  <c r="A43" i="63"/>
  <c r="A62" i="63"/>
  <c r="H73" i="63"/>
  <c r="A1" i="63"/>
  <c r="C63" i="17" s="1"/>
  <c r="A15" i="63"/>
  <c r="A34" i="63"/>
  <c r="A44" i="63"/>
  <c r="A42" i="63"/>
  <c r="H69" i="63"/>
  <c r="A57" i="63"/>
  <c r="A124" i="63"/>
  <c r="A47" i="63"/>
  <c r="A114" i="63"/>
  <c r="A117" i="63"/>
  <c r="A21" i="63"/>
  <c r="A68" i="63"/>
  <c r="A118" i="63"/>
  <c r="A22" i="63"/>
  <c r="A48" i="63"/>
  <c r="A69" i="63"/>
  <c r="A70" i="63"/>
  <c r="A49" i="63"/>
  <c r="A119" i="63"/>
  <c r="A23" i="63"/>
  <c r="A120" i="63"/>
  <c r="A24" i="63"/>
  <c r="A50" i="63"/>
  <c r="A71" i="63"/>
  <c r="A72" i="63"/>
  <c r="A51" i="63"/>
  <c r="A25" i="63"/>
  <c r="A121" i="63"/>
  <c r="A73" i="63"/>
  <c r="A122" i="63"/>
  <c r="A26" i="63"/>
  <c r="A52" i="63"/>
  <c r="A123" i="63"/>
  <c r="A76" i="63"/>
  <c r="A53" i="63"/>
  <c r="A27" i="63"/>
  <c r="A77" i="63"/>
  <c r="A54" i="63"/>
  <c r="A29" i="63"/>
  <c r="A78" i="63"/>
  <c r="A30" i="63"/>
  <c r="A55" i="63"/>
  <c r="A56" i="63"/>
  <c r="A31" i="63"/>
  <c r="A79" i="63"/>
  <c r="A32" i="63"/>
  <c r="L76" i="61"/>
  <c r="J53" i="61"/>
  <c r="A80" i="60"/>
  <c r="A84" i="65"/>
  <c r="H63" i="61"/>
  <c r="A32" i="65"/>
  <c r="AA82" i="68"/>
  <c r="A81" i="68"/>
  <c r="B2" i="66"/>
  <c r="B2" i="67"/>
  <c r="AA86" i="67"/>
  <c r="A85" i="67"/>
  <c r="AA32" i="66"/>
  <c r="A32" i="66" s="1"/>
  <c r="A31" i="66"/>
  <c r="AA82" i="66"/>
  <c r="A81" i="66"/>
  <c r="B2" i="64"/>
  <c r="B2" i="65"/>
  <c r="AA86" i="65"/>
  <c r="A85" i="65"/>
  <c r="AA82" i="64"/>
  <c r="A81" i="64"/>
  <c r="AA32" i="64"/>
  <c r="A32" i="64" s="1"/>
  <c r="A31" i="64"/>
  <c r="B2" i="62"/>
  <c r="B2" i="63"/>
  <c r="AA82" i="63"/>
  <c r="A81" i="63"/>
  <c r="AA106" i="62"/>
  <c r="A106" i="62" s="1"/>
  <c r="A105" i="62"/>
  <c r="B2" i="60"/>
  <c r="B2" i="61"/>
  <c r="A81" i="61"/>
  <c r="AA82" i="61"/>
  <c r="AA82" i="60"/>
  <c r="A81" i="60"/>
  <c r="C99" i="4"/>
  <c r="C100" i="4" s="1"/>
  <c r="C106" i="4" s="1"/>
  <c r="C107" i="4" s="1"/>
  <c r="C112" i="4" s="1"/>
  <c r="C113" i="4" s="1"/>
  <c r="I11" i="45"/>
  <c r="H72" i="4"/>
  <c r="H73" i="4"/>
  <c r="H69" i="4"/>
  <c r="A1" i="4"/>
  <c r="C23" i="17" s="1"/>
  <c r="A67" i="4"/>
  <c r="D8" i="34"/>
  <c r="AE11" i="13" s="1"/>
  <c r="D13" i="4"/>
  <c r="A23" i="17" s="1"/>
  <c r="J5" i="35"/>
  <c r="G5" i="35"/>
  <c r="M9" i="35"/>
  <c r="M5" i="35" s="1"/>
  <c r="L5" i="35"/>
  <c r="I5" i="35"/>
  <c r="E5" i="35"/>
  <c r="J120" i="68" s="1"/>
  <c r="J123" i="68" s="1"/>
  <c r="D5" i="35"/>
  <c r="H5" i="35"/>
  <c r="K5" i="35"/>
  <c r="F5" i="35"/>
  <c r="A4" i="17"/>
  <c r="A21" i="35"/>
  <c r="X27" i="34"/>
  <c r="A4" i="19"/>
  <c r="B2" i="4"/>
  <c r="A4" i="45"/>
  <c r="A4" i="18"/>
  <c r="A4" i="21"/>
  <c r="A4" i="34"/>
  <c r="L2" i="35"/>
  <c r="W33" i="34"/>
  <c r="Y32" i="34"/>
  <c r="I38" i="34"/>
  <c r="Z30" i="34"/>
  <c r="C118" i="65"/>
  <c r="E38" i="34"/>
  <c r="I37" i="34"/>
  <c r="I35" i="34"/>
  <c r="J39" i="34"/>
  <c r="E37" i="34"/>
  <c r="T53" i="34"/>
  <c r="F39" i="34"/>
  <c r="F38" i="34"/>
  <c r="T51" i="34"/>
  <c r="D65" i="66"/>
  <c r="E30" i="34"/>
  <c r="C118" i="67"/>
  <c r="D124" i="60" a="1"/>
  <c r="T54" i="34"/>
  <c r="D124" i="66" a="1"/>
  <c r="D65" i="61"/>
  <c r="E39" i="34"/>
  <c r="J37" i="34"/>
  <c r="D65" i="60"/>
  <c r="D124" i="65" a="1"/>
  <c r="I32" i="34"/>
  <c r="J35" i="34"/>
  <c r="E36" i="34"/>
  <c r="D65" i="64"/>
  <c r="E31" i="34"/>
  <c r="J34" i="34"/>
  <c r="D65" i="67"/>
  <c r="J38" i="34"/>
  <c r="D67" i="64"/>
  <c r="T41" i="34"/>
  <c r="T46" i="34"/>
  <c r="C118" i="60"/>
  <c r="T47" i="34"/>
  <c r="F36" i="34"/>
  <c r="D65" i="68"/>
  <c r="D65" i="62"/>
  <c r="I39" i="34"/>
  <c r="D124" i="64" a="1"/>
  <c r="T48" i="34"/>
  <c r="D65" i="63"/>
  <c r="F30" i="34"/>
  <c r="D67" i="62"/>
  <c r="D67" i="66"/>
  <c r="C118" i="66"/>
  <c r="D124" i="62" a="1"/>
  <c r="D67" i="65"/>
  <c r="F37" i="34"/>
  <c r="D67" i="63"/>
  <c r="F35" i="34"/>
  <c r="F31" i="34"/>
  <c r="D124" i="63" a="1"/>
  <c r="D67" i="60"/>
  <c r="D67" i="67"/>
  <c r="C118" i="63"/>
  <c r="C118" i="68"/>
  <c r="E32" i="34"/>
  <c r="F33" i="34"/>
  <c r="D124" i="61" a="1"/>
  <c r="E33" i="34"/>
  <c r="J32" i="34"/>
  <c r="T31" i="34"/>
  <c r="E35" i="34"/>
  <c r="T40" i="34"/>
  <c r="C118" i="61"/>
  <c r="C118" i="62"/>
  <c r="I34" i="34"/>
  <c r="D67" i="68"/>
  <c r="D124" i="68" a="1"/>
  <c r="D124" i="67" a="1"/>
  <c r="D67" i="61"/>
  <c r="F32" i="34"/>
  <c r="D124" i="4" a="1"/>
  <c r="C118" i="64"/>
  <c r="D65" i="65"/>
  <c r="F34" i="34"/>
  <c r="E34" i="34"/>
  <c r="D73" i="65" l="1"/>
  <c r="D98" i="65" s="1"/>
  <c r="D73" i="66"/>
  <c r="D98" i="66" s="1"/>
  <c r="D73" i="60"/>
  <c r="D98" i="60" s="1"/>
  <c r="D73" i="63"/>
  <c r="D98" i="63" s="1"/>
  <c r="D73" i="64"/>
  <c r="D98" i="64" s="1"/>
  <c r="D73" i="68"/>
  <c r="D98" i="68" s="1"/>
  <c r="D73" i="67"/>
  <c r="D98" i="67" s="1"/>
  <c r="D73" i="62"/>
  <c r="D98" i="62" s="1"/>
  <c r="D73" i="61"/>
  <c r="D98" i="61" s="1"/>
  <c r="B122" i="17"/>
  <c r="B118" i="17"/>
  <c r="B119" i="17"/>
  <c r="B114" i="17"/>
  <c r="B120" i="17"/>
  <c r="B116" i="17"/>
  <c r="B115" i="17"/>
  <c r="B117" i="17"/>
  <c r="B113" i="17"/>
  <c r="B112" i="17"/>
  <c r="B108" i="17"/>
  <c r="B104" i="17"/>
  <c r="B103" i="17"/>
  <c r="B106" i="17"/>
  <c r="B107" i="17"/>
  <c r="B110" i="17"/>
  <c r="B105" i="17"/>
  <c r="B109" i="17"/>
  <c r="B102" i="17"/>
  <c r="B100" i="17"/>
  <c r="B95" i="17"/>
  <c r="B96" i="17"/>
  <c r="B99" i="17"/>
  <c r="B94" i="17"/>
  <c r="B97" i="17"/>
  <c r="B98" i="17"/>
  <c r="B93" i="17"/>
  <c r="B92" i="17"/>
  <c r="B86" i="17"/>
  <c r="B89" i="17"/>
  <c r="B84" i="17"/>
  <c r="B85" i="17"/>
  <c r="B83" i="17"/>
  <c r="B88" i="17"/>
  <c r="B87" i="17"/>
  <c r="B90" i="17"/>
  <c r="B82" i="17"/>
  <c r="B73" i="17"/>
  <c r="B77" i="17"/>
  <c r="B80" i="17"/>
  <c r="B76" i="17"/>
  <c r="B78" i="17"/>
  <c r="B75" i="17"/>
  <c r="B79" i="17"/>
  <c r="B74" i="17"/>
  <c r="B72" i="17"/>
  <c r="B67" i="17"/>
  <c r="B68" i="17"/>
  <c r="B70" i="17"/>
  <c r="B66" i="17"/>
  <c r="B69" i="17"/>
  <c r="B65" i="17"/>
  <c r="B64" i="17"/>
  <c r="B63" i="17"/>
  <c r="B62" i="17"/>
  <c r="B54" i="17"/>
  <c r="B53" i="17"/>
  <c r="B60" i="17"/>
  <c r="B56" i="17"/>
  <c r="B59" i="17"/>
  <c r="B58" i="17"/>
  <c r="B55" i="17"/>
  <c r="B57" i="17"/>
  <c r="B52" i="17"/>
  <c r="B44" i="17"/>
  <c r="B50" i="17"/>
  <c r="B46" i="17"/>
  <c r="B45" i="17"/>
  <c r="B49" i="17"/>
  <c r="B48" i="17"/>
  <c r="B47" i="17"/>
  <c r="B43" i="17"/>
  <c r="B35" i="17"/>
  <c r="B42" i="17"/>
  <c r="B37" i="17"/>
  <c r="B34" i="17"/>
  <c r="B36" i="17"/>
  <c r="B38" i="17"/>
  <c r="B33" i="17"/>
  <c r="B39" i="17"/>
  <c r="B40" i="17"/>
  <c r="B32" i="17"/>
  <c r="B26" i="17"/>
  <c r="B28" i="17"/>
  <c r="B23" i="17"/>
  <c r="B29" i="17"/>
  <c r="B25" i="17"/>
  <c r="B27" i="17"/>
  <c r="B24" i="17"/>
  <c r="B30" i="17"/>
  <c r="E24" i="45"/>
  <c r="E22" i="45"/>
  <c r="M120" i="65"/>
  <c r="M123" i="65" s="1"/>
  <c r="L53" i="65"/>
  <c r="J53" i="65"/>
  <c r="O53" i="68"/>
  <c r="O53" i="62"/>
  <c r="M53" i="60"/>
  <c r="O120" i="66"/>
  <c r="O123" i="66" s="1"/>
  <c r="M120" i="61"/>
  <c r="M123" i="61" s="1"/>
  <c r="P120" i="66"/>
  <c r="P123" i="66" s="1"/>
  <c r="N53" i="63"/>
  <c r="M53" i="66"/>
  <c r="P53" i="65"/>
  <c r="M120" i="67"/>
  <c r="M123" i="67" s="1"/>
  <c r="O53" i="67"/>
  <c r="L120" i="67"/>
  <c r="L123" i="67" s="1"/>
  <c r="L53" i="64"/>
  <c r="K120" i="64"/>
  <c r="K123" i="64" s="1"/>
  <c r="K47" i="60"/>
  <c r="Q53" i="60"/>
  <c r="L120" i="61"/>
  <c r="L123" i="61" s="1"/>
  <c r="O120" i="63"/>
  <c r="O123" i="63" s="1"/>
  <c r="K53" i="61"/>
  <c r="K120" i="66"/>
  <c r="K123" i="66" s="1"/>
  <c r="P120" i="68"/>
  <c r="P123" i="68" s="1"/>
  <c r="Q120" i="62"/>
  <c r="Q123" i="62" s="1"/>
  <c r="L120" i="60"/>
  <c r="L123" i="60" s="1"/>
  <c r="I120" i="62"/>
  <c r="I123" i="62" s="1"/>
  <c r="H53" i="62"/>
  <c r="I120" i="68"/>
  <c r="I123" i="68" s="1"/>
  <c r="P53" i="68"/>
  <c r="I47" i="60"/>
  <c r="M53" i="64"/>
  <c r="P120" i="61"/>
  <c r="P123" i="61" s="1"/>
  <c r="N53" i="61"/>
  <c r="P120" i="60"/>
  <c r="P123" i="60" s="1"/>
  <c r="O120" i="68"/>
  <c r="O123" i="68" s="1"/>
  <c r="L120" i="66"/>
  <c r="L123" i="66" s="1"/>
  <c r="M53" i="65"/>
  <c r="Q53" i="67"/>
  <c r="Q120" i="63"/>
  <c r="Q123" i="63" s="1"/>
  <c r="Q53" i="61"/>
  <c r="N120" i="65"/>
  <c r="N123" i="65" s="1"/>
  <c r="P120" i="64"/>
  <c r="P123" i="64" s="1"/>
  <c r="K53" i="60"/>
  <c r="J120" i="67"/>
  <c r="J123" i="67" s="1"/>
  <c r="N120" i="62"/>
  <c r="N123" i="62" s="1"/>
  <c r="L120" i="62"/>
  <c r="L123" i="62" s="1"/>
  <c r="K120" i="67"/>
  <c r="K123" i="67" s="1"/>
  <c r="M120" i="68"/>
  <c r="M123" i="68" s="1"/>
  <c r="I53" i="68"/>
  <c r="N47" i="60"/>
  <c r="N120" i="60"/>
  <c r="N123" i="60" s="1"/>
  <c r="H120" i="66"/>
  <c r="H123" i="66" s="1"/>
  <c r="L47" i="60"/>
  <c r="K120" i="65"/>
  <c r="K123" i="65" s="1"/>
  <c r="J120" i="66"/>
  <c r="J123" i="66" s="1"/>
  <c r="Q53" i="68"/>
  <c r="N53" i="66"/>
  <c r="M53" i="61"/>
  <c r="J120" i="63"/>
  <c r="J123" i="63" s="1"/>
  <c r="J120" i="60"/>
  <c r="J123" i="60" s="1"/>
  <c r="K120" i="61"/>
  <c r="K123" i="61" s="1"/>
  <c r="Q53" i="65"/>
  <c r="I120" i="66"/>
  <c r="I123" i="66" s="1"/>
  <c r="P53" i="61"/>
  <c r="K53" i="67"/>
  <c r="N53" i="60"/>
  <c r="J53" i="62"/>
  <c r="J120" i="64"/>
  <c r="J123" i="64" s="1"/>
  <c r="H53" i="68"/>
  <c r="L120" i="68"/>
  <c r="L123" i="68" s="1"/>
  <c r="P47" i="60"/>
  <c r="H120" i="67"/>
  <c r="H123" i="67" s="1"/>
  <c r="L53" i="62"/>
  <c r="J47" i="60"/>
  <c r="H53" i="60"/>
  <c r="N120" i="68"/>
  <c r="N123" i="68" s="1"/>
  <c r="P53" i="62"/>
  <c r="M53" i="62"/>
  <c r="Q120" i="65"/>
  <c r="Q123" i="65" s="1"/>
  <c r="O120" i="67"/>
  <c r="O123" i="67" s="1"/>
  <c r="H53" i="67"/>
  <c r="Q120" i="66"/>
  <c r="Q123" i="66" s="1"/>
  <c r="I53" i="65"/>
  <c r="M53" i="63"/>
  <c r="L53" i="63"/>
  <c r="O53" i="60"/>
  <c r="N53" i="67"/>
  <c r="M120" i="60"/>
  <c r="M123" i="60" s="1"/>
  <c r="P120" i="67"/>
  <c r="P123" i="67" s="1"/>
  <c r="N120" i="67"/>
  <c r="N123" i="67" s="1"/>
  <c r="M120" i="66"/>
  <c r="M123" i="66" s="1"/>
  <c r="M120" i="64"/>
  <c r="M123" i="64" s="1"/>
  <c r="Q120" i="68"/>
  <c r="Q123" i="68" s="1"/>
  <c r="M47" i="60"/>
  <c r="P53" i="67"/>
  <c r="N120" i="63"/>
  <c r="N123" i="63" s="1"/>
  <c r="Q53" i="62"/>
  <c r="I120" i="63"/>
  <c r="I123" i="63" s="1"/>
  <c r="I120" i="67"/>
  <c r="I123" i="67" s="1"/>
  <c r="Q120" i="64"/>
  <c r="Q123" i="64" s="1"/>
  <c r="Q53" i="64"/>
  <c r="Q53" i="66"/>
  <c r="I120" i="61"/>
  <c r="I123" i="61" s="1"/>
  <c r="H47" i="60"/>
  <c r="I120" i="65"/>
  <c r="I123" i="65" s="1"/>
  <c r="N53" i="65"/>
  <c r="O120" i="62"/>
  <c r="O123" i="62" s="1"/>
  <c r="O53" i="65"/>
  <c r="K53" i="63"/>
  <c r="K120" i="63"/>
  <c r="K123" i="63" s="1"/>
  <c r="J53" i="66"/>
  <c r="K120" i="60"/>
  <c r="K123" i="60" s="1"/>
  <c r="M120" i="62"/>
  <c r="M123" i="62" s="1"/>
  <c r="J120" i="62"/>
  <c r="J123" i="62" s="1"/>
  <c r="H120" i="62"/>
  <c r="H123" i="62" s="1"/>
  <c r="H120" i="64"/>
  <c r="H123" i="64" s="1"/>
  <c r="L53" i="66"/>
  <c r="Q47" i="60"/>
  <c r="Q53" i="63"/>
  <c r="P53" i="63"/>
  <c r="Q120" i="67"/>
  <c r="Q123" i="67" s="1"/>
  <c r="N53" i="64"/>
  <c r="J120" i="65"/>
  <c r="J123" i="65" s="1"/>
  <c r="O120" i="61"/>
  <c r="O123" i="61" s="1"/>
  <c r="K120" i="62"/>
  <c r="K123" i="62" s="1"/>
  <c r="K53" i="62"/>
  <c r="P120" i="65"/>
  <c r="P123" i="65" s="1"/>
  <c r="J120" i="61"/>
  <c r="J123" i="61" s="1"/>
  <c r="N120" i="61"/>
  <c r="N123" i="61" s="1"/>
  <c r="O53" i="63"/>
  <c r="I53" i="66"/>
  <c r="H53" i="61"/>
  <c r="L53" i="68"/>
  <c r="N53" i="62"/>
  <c r="J53" i="60"/>
  <c r="I120" i="60"/>
  <c r="I123" i="60" s="1"/>
  <c r="K53" i="66"/>
  <c r="L53" i="67"/>
  <c r="I120" i="64"/>
  <c r="I123" i="64" s="1"/>
  <c r="N53" i="68"/>
  <c r="N120" i="66"/>
  <c r="N123" i="66" s="1"/>
  <c r="K53" i="64"/>
  <c r="L120" i="63"/>
  <c r="L123" i="63" s="1"/>
  <c r="L53" i="61"/>
  <c r="L120" i="64"/>
  <c r="L123" i="64" s="1"/>
  <c r="M120" i="63"/>
  <c r="M123" i="63" s="1"/>
  <c r="L120" i="65"/>
  <c r="L123" i="65" s="1"/>
  <c r="O53" i="64"/>
  <c r="H120" i="63"/>
  <c r="H123" i="63" s="1"/>
  <c r="P53" i="60"/>
  <c r="Q120" i="60"/>
  <c r="Q123" i="60" s="1"/>
  <c r="H120" i="60"/>
  <c r="Q120" i="61"/>
  <c r="Q123" i="61" s="1"/>
  <c r="I53" i="63"/>
  <c r="O120" i="65"/>
  <c r="O123" i="65" s="1"/>
  <c r="O53" i="66"/>
  <c r="H120" i="61"/>
  <c r="H123" i="61" s="1"/>
  <c r="K53" i="68"/>
  <c r="I53" i="60"/>
  <c r="L53" i="60"/>
  <c r="I53" i="62"/>
  <c r="J53" i="68"/>
  <c r="J53" i="64"/>
  <c r="P53" i="64"/>
  <c r="K120" i="68"/>
  <c r="K123" i="68" s="1"/>
  <c r="I53" i="67"/>
  <c r="M53" i="67"/>
  <c r="K53" i="65"/>
  <c r="H53" i="64"/>
  <c r="H120" i="65"/>
  <c r="H123" i="65" s="1"/>
  <c r="P53" i="66"/>
  <c r="P120" i="62"/>
  <c r="P123" i="62" s="1"/>
  <c r="J53" i="67"/>
  <c r="H53" i="66"/>
  <c r="H53" i="63"/>
  <c r="H53" i="65"/>
  <c r="O53" i="61"/>
  <c r="I53" i="61"/>
  <c r="P120" i="63"/>
  <c r="P123" i="63" s="1"/>
  <c r="J53" i="63"/>
  <c r="O120" i="64"/>
  <c r="O123" i="64" s="1"/>
  <c r="M53" i="68"/>
  <c r="O120" i="60"/>
  <c r="O123" i="60" s="1"/>
  <c r="I53" i="64"/>
  <c r="N120" i="64"/>
  <c r="N123" i="64" s="1"/>
  <c r="H120" i="68"/>
  <c r="H123" i="68" s="1"/>
  <c r="O47" i="60"/>
  <c r="E21" i="45"/>
  <c r="J28" i="45"/>
  <c r="J30" i="45"/>
  <c r="J23" i="45"/>
  <c r="J25" i="45"/>
  <c r="J26" i="45"/>
  <c r="J29" i="45"/>
  <c r="K37" i="34"/>
  <c r="L37" i="34" s="1"/>
  <c r="K39" i="34"/>
  <c r="L39" i="34" s="1"/>
  <c r="K32" i="34"/>
  <c r="L32" i="34" s="1"/>
  <c r="K34" i="34"/>
  <c r="L34" i="34" s="1"/>
  <c r="K35" i="34"/>
  <c r="L35" i="34" s="1"/>
  <c r="K38" i="34"/>
  <c r="L38" i="34" s="1"/>
  <c r="G35" i="34"/>
  <c r="F26" i="45" s="1"/>
  <c r="G38" i="34"/>
  <c r="F29" i="45" s="1"/>
  <c r="G39" i="34"/>
  <c r="F30" i="45" s="1"/>
  <c r="G37" i="34"/>
  <c r="F28" i="45" s="1"/>
  <c r="G34" i="34"/>
  <c r="F25" i="45" s="1"/>
  <c r="G32" i="34"/>
  <c r="F23" i="45" s="1"/>
  <c r="G33" i="34"/>
  <c r="F24" i="45" s="1"/>
  <c r="G36" i="34"/>
  <c r="F27" i="45" s="1"/>
  <c r="G31" i="34"/>
  <c r="F22" i="45" s="1"/>
  <c r="B123" i="68"/>
  <c r="B124" i="68"/>
  <c r="B124" i="60"/>
  <c r="B123" i="60"/>
  <c r="B124" i="64"/>
  <c r="B123" i="64"/>
  <c r="B124" i="62"/>
  <c r="B123" i="62"/>
  <c r="B124" i="67"/>
  <c r="B123" i="67"/>
  <c r="B124" i="66"/>
  <c r="B123" i="66"/>
  <c r="B124" i="63"/>
  <c r="B123" i="63"/>
  <c r="B124" i="65"/>
  <c r="B123" i="65"/>
  <c r="B123" i="61"/>
  <c r="B124" i="61"/>
  <c r="D66" i="68"/>
  <c r="D42" i="68"/>
  <c r="D124" i="68"/>
  <c r="AA83" i="68"/>
  <c r="A82" i="68"/>
  <c r="D66" i="67"/>
  <c r="D42" i="67"/>
  <c r="D124" i="67"/>
  <c r="AA89" i="67"/>
  <c r="A86" i="67"/>
  <c r="D42" i="66"/>
  <c r="D124" i="66"/>
  <c r="D66" i="66"/>
  <c r="AA83" i="66"/>
  <c r="A82" i="66"/>
  <c r="D66" i="65"/>
  <c r="D42" i="65"/>
  <c r="D124" i="65"/>
  <c r="AA89" i="65"/>
  <c r="A86" i="65"/>
  <c r="D66" i="64"/>
  <c r="D42" i="64"/>
  <c r="D124" i="64"/>
  <c r="AA83" i="64"/>
  <c r="A82" i="64"/>
  <c r="D66" i="63"/>
  <c r="D42" i="63"/>
  <c r="D124" i="63"/>
  <c r="AA83" i="63"/>
  <c r="A82" i="63"/>
  <c r="D66" i="62"/>
  <c r="D42" i="62"/>
  <c r="D124" i="62"/>
  <c r="D66" i="61"/>
  <c r="D42" i="61"/>
  <c r="D124" i="61"/>
  <c r="AA83" i="61"/>
  <c r="A82" i="61"/>
  <c r="D66" i="60"/>
  <c r="D42" i="60"/>
  <c r="D124" i="60"/>
  <c r="AA83" i="60"/>
  <c r="A82" i="60"/>
  <c r="J20" i="45"/>
  <c r="J11" i="45"/>
  <c r="I20" i="45"/>
  <c r="I51" i="45" s="1"/>
  <c r="J51" i="45" s="1"/>
  <c r="D16" i="34"/>
  <c r="AF9" i="13" s="1"/>
  <c r="D124" i="4"/>
  <c r="B123" i="4"/>
  <c r="B124" i="4"/>
  <c r="A33" i="35"/>
  <c r="Y33" i="34"/>
  <c r="W34" i="34"/>
  <c r="X34" i="34"/>
  <c r="T36" i="34"/>
  <c r="T34" i="34"/>
  <c r="T39" i="34"/>
  <c r="T32" i="34"/>
  <c r="Z33" i="34"/>
  <c r="T43" i="34"/>
  <c r="T44" i="34"/>
  <c r="T33" i="34"/>
  <c r="T52" i="34"/>
  <c r="T45" i="34"/>
  <c r="T37" i="34"/>
  <c r="T35" i="34"/>
  <c r="T38" i="34"/>
  <c r="T50" i="34"/>
  <c r="T49" i="34"/>
  <c r="T42" i="34"/>
  <c r="A117" i="17" l="1"/>
  <c r="E117" i="17"/>
  <c r="A115" i="17"/>
  <c r="E115" i="17"/>
  <c r="A116" i="17"/>
  <c r="E116" i="17"/>
  <c r="A120" i="17"/>
  <c r="E120" i="17"/>
  <c r="A114" i="17"/>
  <c r="E114" i="17"/>
  <c r="A119" i="17"/>
  <c r="E119" i="17"/>
  <c r="A118" i="17"/>
  <c r="E118" i="17"/>
  <c r="A122" i="17"/>
  <c r="E122" i="17"/>
  <c r="E105" i="17"/>
  <c r="A105" i="17"/>
  <c r="A110" i="17"/>
  <c r="E110" i="17"/>
  <c r="A109" i="17"/>
  <c r="E109" i="17"/>
  <c r="E107" i="17"/>
  <c r="A107" i="17"/>
  <c r="A106" i="17"/>
  <c r="E106" i="17"/>
  <c r="A104" i="17"/>
  <c r="E104" i="17"/>
  <c r="A108" i="17"/>
  <c r="E108" i="17"/>
  <c r="A112" i="17"/>
  <c r="E112" i="17"/>
  <c r="E98" i="17"/>
  <c r="A98" i="17"/>
  <c r="A97" i="17"/>
  <c r="E97" i="17"/>
  <c r="A94" i="17"/>
  <c r="E94" i="17"/>
  <c r="A99" i="17"/>
  <c r="E99" i="17"/>
  <c r="E96" i="17"/>
  <c r="A96" i="17"/>
  <c r="E95" i="17"/>
  <c r="A95" i="17"/>
  <c r="A100" i="17"/>
  <c r="E100" i="17"/>
  <c r="A102" i="17"/>
  <c r="E102" i="17"/>
  <c r="A90" i="17"/>
  <c r="E90" i="17"/>
  <c r="E87" i="17"/>
  <c r="A87" i="17"/>
  <c r="A88" i="17"/>
  <c r="E88" i="17"/>
  <c r="A85" i="17"/>
  <c r="E85" i="17"/>
  <c r="E84" i="17"/>
  <c r="A84" i="17"/>
  <c r="E89" i="17"/>
  <c r="A89" i="17"/>
  <c r="A86" i="17"/>
  <c r="E86" i="17"/>
  <c r="A92" i="17"/>
  <c r="E92" i="17"/>
  <c r="A74" i="17"/>
  <c r="E74" i="17"/>
  <c r="A79" i="17"/>
  <c r="E79" i="17"/>
  <c r="A75" i="17"/>
  <c r="E75" i="17"/>
  <c r="E78" i="17"/>
  <c r="A78" i="17"/>
  <c r="E76" i="17"/>
  <c r="A76" i="17"/>
  <c r="A80" i="17"/>
  <c r="E80" i="17"/>
  <c r="A77" i="17"/>
  <c r="E77" i="17"/>
  <c r="E82" i="17"/>
  <c r="A82" i="17"/>
  <c r="A64" i="17"/>
  <c r="E64" i="17"/>
  <c r="E65" i="17"/>
  <c r="A65" i="17"/>
  <c r="A69" i="17"/>
  <c r="E69" i="17"/>
  <c r="A66" i="17"/>
  <c r="E66" i="17"/>
  <c r="E70" i="17"/>
  <c r="A70" i="17"/>
  <c r="A68" i="17"/>
  <c r="E68" i="17"/>
  <c r="E67" i="17"/>
  <c r="A67" i="17"/>
  <c r="A72" i="17"/>
  <c r="E72" i="17"/>
  <c r="A57" i="17"/>
  <c r="E57" i="17"/>
  <c r="A55" i="17"/>
  <c r="E55" i="17"/>
  <c r="A58" i="17"/>
  <c r="E58" i="17"/>
  <c r="A59" i="17"/>
  <c r="E59" i="17"/>
  <c r="A60" i="17"/>
  <c r="E60" i="17"/>
  <c r="E56" i="17"/>
  <c r="A56" i="17"/>
  <c r="A54" i="17"/>
  <c r="E54" i="17"/>
  <c r="E62" i="17"/>
  <c r="A62" i="17"/>
  <c r="A47" i="17"/>
  <c r="E47" i="17"/>
  <c r="A49" i="17"/>
  <c r="E49" i="17"/>
  <c r="E48" i="17"/>
  <c r="A48" i="17"/>
  <c r="E45" i="17"/>
  <c r="A45" i="17"/>
  <c r="E46" i="17"/>
  <c r="A46" i="17"/>
  <c r="E50" i="17"/>
  <c r="A50" i="17"/>
  <c r="A44" i="17"/>
  <c r="E44" i="17"/>
  <c r="A52" i="17"/>
  <c r="E52" i="17"/>
  <c r="A40" i="17"/>
  <c r="E40" i="17"/>
  <c r="A39" i="17"/>
  <c r="E39" i="17"/>
  <c r="A38" i="17"/>
  <c r="E38" i="17"/>
  <c r="A36" i="17"/>
  <c r="E36" i="17"/>
  <c r="A34" i="17"/>
  <c r="E34" i="17"/>
  <c r="A37" i="17"/>
  <c r="E37" i="17"/>
  <c r="A42" i="17"/>
  <c r="E42" i="17"/>
  <c r="A35" i="17"/>
  <c r="E35" i="17"/>
  <c r="A30" i="17"/>
  <c r="E30" i="17"/>
  <c r="A24" i="17"/>
  <c r="E24" i="17"/>
  <c r="A27" i="17"/>
  <c r="E27" i="17"/>
  <c r="A25" i="17"/>
  <c r="E25" i="17"/>
  <c r="A29" i="17"/>
  <c r="E29" i="17"/>
  <c r="A28" i="17"/>
  <c r="E28" i="17"/>
  <c r="A26" i="17"/>
  <c r="E26" i="17"/>
  <c r="A32" i="17"/>
  <c r="E32" i="17"/>
  <c r="D53" i="67"/>
  <c r="D53" i="61"/>
  <c r="D53" i="63"/>
  <c r="D53" i="62"/>
  <c r="D53" i="60"/>
  <c r="D53" i="64"/>
  <c r="D53" i="65"/>
  <c r="D120" i="67"/>
  <c r="D123" i="67" s="1"/>
  <c r="D106" i="67" s="1"/>
  <c r="D120" i="61"/>
  <c r="D123" i="61" s="1"/>
  <c r="D105" i="61" s="1"/>
  <c r="D108" i="61" s="1"/>
  <c r="D120" i="60"/>
  <c r="D123" i="60" s="1"/>
  <c r="D106" i="60" s="1"/>
  <c r="D53" i="66"/>
  <c r="D53" i="68"/>
  <c r="H123" i="60"/>
  <c r="D120" i="68"/>
  <c r="D123" i="68" s="1"/>
  <c r="D105" i="68" s="1"/>
  <c r="D108" i="68" s="1"/>
  <c r="D120" i="63"/>
  <c r="D123" i="63" s="1"/>
  <c r="D106" i="63" s="1"/>
  <c r="D120" i="62"/>
  <c r="D123" i="62" s="1"/>
  <c r="D105" i="62" s="1"/>
  <c r="D108" i="62" s="1"/>
  <c r="D120" i="65"/>
  <c r="D123" i="65" s="1"/>
  <c r="D105" i="65" s="1"/>
  <c r="D108" i="65" s="1"/>
  <c r="D120" i="64"/>
  <c r="D123" i="64" s="1"/>
  <c r="D106" i="64" s="1"/>
  <c r="D120" i="66"/>
  <c r="D123" i="66" s="1"/>
  <c r="D105" i="66" s="1"/>
  <c r="D108" i="66" s="1"/>
  <c r="AA84" i="68"/>
  <c r="A83" i="68"/>
  <c r="D99" i="68"/>
  <c r="D101" i="68"/>
  <c r="AA90" i="67"/>
  <c r="A89" i="67"/>
  <c r="D99" i="67"/>
  <c r="D101" i="67"/>
  <c r="AA84" i="66"/>
  <c r="A83" i="66"/>
  <c r="D101" i="66"/>
  <c r="D99" i="66"/>
  <c r="AA90" i="65"/>
  <c r="A89" i="65"/>
  <c r="D99" i="65"/>
  <c r="D101" i="65"/>
  <c r="AA84" i="64"/>
  <c r="A83" i="64"/>
  <c r="D99" i="64"/>
  <c r="D101" i="64"/>
  <c r="AA84" i="63"/>
  <c r="A83" i="63"/>
  <c r="D99" i="63"/>
  <c r="D101" i="63"/>
  <c r="D99" i="62"/>
  <c r="D101" i="62"/>
  <c r="A83" i="61"/>
  <c r="AA84" i="61"/>
  <c r="D99" i="61"/>
  <c r="D101" i="61"/>
  <c r="AA84" i="60"/>
  <c r="A83" i="60"/>
  <c r="D99" i="60"/>
  <c r="D101" i="60"/>
  <c r="AE9" i="13"/>
  <c r="A45" i="35"/>
  <c r="A57" i="35" s="1"/>
  <c r="I122" i="4"/>
  <c r="K122" i="4"/>
  <c r="J122" i="4"/>
  <c r="Y34" i="34"/>
  <c r="W35" i="34"/>
  <c r="J33" i="34"/>
  <c r="I36" i="34"/>
  <c r="X35" i="34"/>
  <c r="J31" i="34"/>
  <c r="Z34" i="34"/>
  <c r="I31" i="34"/>
  <c r="I33" i="34"/>
  <c r="J27" i="45" l="1"/>
  <c r="D106" i="62"/>
  <c r="D112" i="62" s="1"/>
  <c r="D113" i="62" s="1"/>
  <c r="D105" i="63"/>
  <c r="D108" i="63" s="1"/>
  <c r="D114" i="63" s="1"/>
  <c r="J24" i="45"/>
  <c r="K33" i="34"/>
  <c r="L33" i="34" s="1"/>
  <c r="D106" i="68"/>
  <c r="D112" i="68" s="1"/>
  <c r="D113" i="68" s="1"/>
  <c r="D105" i="64"/>
  <c r="D108" i="64" s="1"/>
  <c r="D114" i="64" s="1"/>
  <c r="D105" i="67"/>
  <c r="D108" i="67" s="1"/>
  <c r="D114" i="67" s="1"/>
  <c r="D105" i="60"/>
  <c r="D108" i="60" s="1"/>
  <c r="D114" i="60" s="1"/>
  <c r="D106" i="65"/>
  <c r="D106" i="61"/>
  <c r="D112" i="61" s="1"/>
  <c r="D113" i="61" s="1"/>
  <c r="D106" i="66"/>
  <c r="D112" i="66" s="1"/>
  <c r="D113" i="66" s="1"/>
  <c r="K31" i="34"/>
  <c r="L31" i="34" s="1"/>
  <c r="J22" i="45"/>
  <c r="D114" i="68"/>
  <c r="D111" i="68"/>
  <c r="AA85" i="68"/>
  <c r="A84" i="68"/>
  <c r="D112" i="67"/>
  <c r="D113" i="67" s="1"/>
  <c r="AA91" i="67"/>
  <c r="A90" i="67"/>
  <c r="D114" i="66"/>
  <c r="D111" i="66"/>
  <c r="D114" i="65"/>
  <c r="AA85" i="66"/>
  <c r="A84" i="66"/>
  <c r="D111" i="65"/>
  <c r="D112" i="63"/>
  <c r="D113" i="63" s="1"/>
  <c r="D112" i="64"/>
  <c r="D113" i="64" s="1"/>
  <c r="AA91" i="65"/>
  <c r="A90" i="65"/>
  <c r="AA85" i="64"/>
  <c r="A84" i="64"/>
  <c r="AA85" i="63"/>
  <c r="A84" i="63"/>
  <c r="D114" i="61"/>
  <c r="D111" i="61"/>
  <c r="D114" i="62"/>
  <c r="D111" i="62"/>
  <c r="A84" i="61"/>
  <c r="AA85" i="61"/>
  <c r="D112" i="60"/>
  <c r="D113" i="60" s="1"/>
  <c r="AA85" i="60"/>
  <c r="A84" i="60"/>
  <c r="H122" i="4"/>
  <c r="W36" i="34"/>
  <c r="Y35" i="34"/>
  <c r="Z35" i="34"/>
  <c r="X36" i="34"/>
  <c r="J36" i="34"/>
  <c r="K36" i="34" l="1"/>
  <c r="L36" i="34" s="1"/>
  <c r="D112" i="65"/>
  <c r="D113" i="65" s="1"/>
  <c r="D111" i="60"/>
  <c r="D111" i="63"/>
  <c r="D111" i="64"/>
  <c r="D111" i="67"/>
  <c r="AA86" i="68"/>
  <c r="A85" i="68"/>
  <c r="AA92" i="67"/>
  <c r="A91" i="67"/>
  <c r="AA86" i="66"/>
  <c r="A85" i="66"/>
  <c r="AA92" i="65"/>
  <c r="A91" i="65"/>
  <c r="AA86" i="64"/>
  <c r="A85" i="64"/>
  <c r="AA86" i="63"/>
  <c r="A85" i="63"/>
  <c r="AA86" i="61"/>
  <c r="A85" i="61"/>
  <c r="AA86" i="60"/>
  <c r="A85" i="60"/>
  <c r="W37" i="34"/>
  <c r="Y36" i="34"/>
  <c r="Z36" i="34"/>
  <c r="X37" i="34"/>
  <c r="Z32" i="34"/>
  <c r="X32" i="34"/>
  <c r="X33" i="34"/>
  <c r="AA89" i="68" l="1"/>
  <c r="A86" i="68"/>
  <c r="AA93" i="67"/>
  <c r="A92" i="67"/>
  <c r="AA89" i="66"/>
  <c r="A86" i="66"/>
  <c r="AA93" i="65"/>
  <c r="A92" i="65"/>
  <c r="AA89" i="64"/>
  <c r="A86" i="64"/>
  <c r="AA89" i="63"/>
  <c r="A86" i="63"/>
  <c r="A86" i="61"/>
  <c r="AA89" i="61"/>
  <c r="AA89" i="60"/>
  <c r="A86" i="60"/>
  <c r="W38" i="34"/>
  <c r="Y37" i="34"/>
  <c r="H47" i="34"/>
  <c r="H48" i="34"/>
  <c r="H54" i="34"/>
  <c r="H51" i="34"/>
  <c r="H41" i="34"/>
  <c r="H40" i="34"/>
  <c r="H52" i="34"/>
  <c r="H46" i="34"/>
  <c r="H42" i="34"/>
  <c r="H50" i="34"/>
  <c r="H53" i="34"/>
  <c r="H49" i="34"/>
  <c r="H45" i="34"/>
  <c r="H43" i="34"/>
  <c r="H44" i="34"/>
  <c r="X38" i="34"/>
  <c r="Z37" i="34"/>
  <c r="A89" i="68" l="1"/>
  <c r="AA90" i="68"/>
  <c r="AA94" i="67"/>
  <c r="A93" i="67"/>
  <c r="A89" i="66"/>
  <c r="AA90" i="66"/>
  <c r="AA94" i="65"/>
  <c r="A93" i="65"/>
  <c r="AA90" i="64"/>
  <c r="A89" i="64"/>
  <c r="AA90" i="63"/>
  <c r="A89" i="63"/>
  <c r="AA90" i="61"/>
  <c r="A89" i="61"/>
  <c r="AA90" i="60"/>
  <c r="A89" i="60"/>
  <c r="AA52" i="34"/>
  <c r="AA45" i="34"/>
  <c r="AA41" i="34"/>
  <c r="AA44" i="34"/>
  <c r="AA49" i="34"/>
  <c r="AA51" i="34"/>
  <c r="AA53" i="34"/>
  <c r="AA54" i="34"/>
  <c r="AA48" i="34"/>
  <c r="AA42" i="34"/>
  <c r="AA47" i="34"/>
  <c r="AA50" i="34"/>
  <c r="AA46" i="34"/>
  <c r="AA43" i="34"/>
  <c r="AA40" i="34"/>
  <c r="W39" i="34"/>
  <c r="Y38" i="34"/>
  <c r="Z38" i="34"/>
  <c r="X39" i="34"/>
  <c r="AA91" i="68" l="1"/>
  <c r="A90" i="68"/>
  <c r="AA95" i="67"/>
  <c r="A94" i="67"/>
  <c r="AA91" i="66"/>
  <c r="A90" i="66"/>
  <c r="AA95" i="65"/>
  <c r="A94" i="65"/>
  <c r="AA91" i="64"/>
  <c r="A90" i="64"/>
  <c r="AA91" i="63"/>
  <c r="A90" i="63"/>
  <c r="AA91" i="61"/>
  <c r="A90" i="61"/>
  <c r="AA91" i="60"/>
  <c r="A90" i="60"/>
  <c r="S47" i="34"/>
  <c r="S40" i="34"/>
  <c r="S50" i="34"/>
  <c r="S51" i="34"/>
  <c r="S54" i="34"/>
  <c r="S49" i="34"/>
  <c r="S53" i="34"/>
  <c r="S52" i="34"/>
  <c r="S42" i="34"/>
  <c r="S43" i="34"/>
  <c r="S48" i="34"/>
  <c r="S44" i="34"/>
  <c r="S41" i="34"/>
  <c r="S46" i="34"/>
  <c r="S45" i="34"/>
  <c r="Y39" i="34"/>
  <c r="W40" i="34"/>
  <c r="Z39" i="34"/>
  <c r="X40" i="34"/>
  <c r="AA92" i="68" l="1"/>
  <c r="A91" i="68"/>
  <c r="AA96" i="67"/>
  <c r="A95" i="67"/>
  <c r="AA92" i="66"/>
  <c r="A91" i="66"/>
  <c r="AA96" i="65"/>
  <c r="A95" i="65"/>
  <c r="AA92" i="64"/>
  <c r="A91" i="64"/>
  <c r="AA92" i="63"/>
  <c r="A91" i="63"/>
  <c r="AA92" i="61"/>
  <c r="A91" i="61"/>
  <c r="AA92" i="60"/>
  <c r="A91" i="60"/>
  <c r="Y40" i="34"/>
  <c r="W41" i="34"/>
  <c r="Z40" i="34"/>
  <c r="X41" i="34"/>
  <c r="AA93" i="68" l="1"/>
  <c r="A92" i="68"/>
  <c r="AA97" i="67"/>
  <c r="A96" i="67"/>
  <c r="A92" i="66"/>
  <c r="AA93" i="66"/>
  <c r="AA97" i="65"/>
  <c r="A96" i="65"/>
  <c r="AA93" i="64"/>
  <c r="A92" i="64"/>
  <c r="AA93" i="63"/>
  <c r="A92" i="63"/>
  <c r="AA93" i="61"/>
  <c r="A92" i="61"/>
  <c r="AA93" i="60"/>
  <c r="A92" i="60"/>
  <c r="Y41" i="34"/>
  <c r="W42" i="34"/>
  <c r="Z41" i="34"/>
  <c r="X42" i="34"/>
  <c r="AA94" i="68" l="1"/>
  <c r="A93" i="68"/>
  <c r="A97" i="67"/>
  <c r="AA98" i="67"/>
  <c r="AA94" i="66"/>
  <c r="A93" i="66"/>
  <c r="A97" i="65"/>
  <c r="AA98" i="65"/>
  <c r="AA94" i="64"/>
  <c r="A93" i="64"/>
  <c r="AA94" i="63"/>
  <c r="A93" i="63"/>
  <c r="AA94" i="61"/>
  <c r="A93" i="61"/>
  <c r="A93" i="60"/>
  <c r="AA94" i="60"/>
  <c r="Y42" i="34"/>
  <c r="W43" i="34"/>
  <c r="Z42" i="34"/>
  <c r="X43" i="34"/>
  <c r="AA95" i="68" l="1"/>
  <c r="A94" i="68"/>
  <c r="AA99" i="67"/>
  <c r="A98" i="67"/>
  <c r="AA95" i="66"/>
  <c r="A94" i="66"/>
  <c r="AA99" i="65"/>
  <c r="A98" i="65"/>
  <c r="AA95" i="64"/>
  <c r="A94" i="64"/>
  <c r="AA95" i="63"/>
  <c r="A94" i="63"/>
  <c r="A94" i="61"/>
  <c r="AA95" i="61"/>
  <c r="AA95" i="60"/>
  <c r="A94" i="60"/>
  <c r="Y43" i="34"/>
  <c r="W44" i="34"/>
  <c r="X44" i="34"/>
  <c r="Z43" i="34"/>
  <c r="AA96" i="68" l="1"/>
  <c r="A95" i="68"/>
  <c r="AA101" i="67"/>
  <c r="A99" i="67"/>
  <c r="AA96" i="66"/>
  <c r="A95" i="66"/>
  <c r="AA101" i="65"/>
  <c r="A99" i="65"/>
  <c r="AA96" i="64"/>
  <c r="A95" i="64"/>
  <c r="AA96" i="63"/>
  <c r="A95" i="63"/>
  <c r="AA96" i="61"/>
  <c r="A95" i="61"/>
  <c r="AA96" i="60"/>
  <c r="A95" i="60"/>
  <c r="Y44" i="34"/>
  <c r="W45" i="34"/>
  <c r="X45" i="34"/>
  <c r="Z44" i="34"/>
  <c r="AA97" i="68" l="1"/>
  <c r="A96" i="68"/>
  <c r="AA105" i="67"/>
  <c r="A101" i="67"/>
  <c r="AA97" i="66"/>
  <c r="A96" i="66"/>
  <c r="AA105" i="65"/>
  <c r="A101" i="65"/>
  <c r="AA97" i="64"/>
  <c r="A96" i="64"/>
  <c r="AA97" i="63"/>
  <c r="A96" i="63"/>
  <c r="A96" i="61"/>
  <c r="AA97" i="61"/>
  <c r="AA97" i="60"/>
  <c r="A96" i="60"/>
  <c r="Y45" i="34"/>
  <c r="W46" i="34"/>
  <c r="X46" i="34"/>
  <c r="Z45" i="34"/>
  <c r="A97" i="68" l="1"/>
  <c r="AA98" i="68"/>
  <c r="AA106" i="67"/>
  <c r="A106" i="67" s="1"/>
  <c r="A105" i="67"/>
  <c r="AA98" i="66"/>
  <c r="A97" i="66"/>
  <c r="AA106" i="65"/>
  <c r="A106" i="65" s="1"/>
  <c r="A105" i="65"/>
  <c r="A97" i="64"/>
  <c r="AA98" i="64"/>
  <c r="A97" i="63"/>
  <c r="AA98" i="63"/>
  <c r="A97" i="61"/>
  <c r="AA98" i="61"/>
  <c r="A97" i="60"/>
  <c r="AA98" i="60"/>
  <c r="Y46" i="34"/>
  <c r="W47" i="34"/>
  <c r="Z46" i="34"/>
  <c r="X47" i="34"/>
  <c r="AA99" i="68" l="1"/>
  <c r="A98" i="68"/>
  <c r="AA99" i="66"/>
  <c r="A98" i="66"/>
  <c r="AA99" i="64"/>
  <c r="A98" i="64"/>
  <c r="AA99" i="63"/>
  <c r="A98" i="63"/>
  <c r="AA99" i="61"/>
  <c r="A98" i="61"/>
  <c r="AA99" i="60"/>
  <c r="A98" i="60"/>
  <c r="Y47" i="34"/>
  <c r="W48" i="34"/>
  <c r="Z47" i="34"/>
  <c r="X48" i="34"/>
  <c r="AA101" i="68" l="1"/>
  <c r="A99" i="68"/>
  <c r="A99" i="66"/>
  <c r="AA101" i="66"/>
  <c r="AA101" i="64"/>
  <c r="A99" i="64"/>
  <c r="A99" i="63"/>
  <c r="AA101" i="63"/>
  <c r="A99" i="61"/>
  <c r="AA101" i="61"/>
  <c r="A99" i="60"/>
  <c r="AA101" i="60"/>
  <c r="Y48" i="34"/>
  <c r="W49" i="34"/>
  <c r="X49" i="34"/>
  <c r="Z48" i="34"/>
  <c r="AA105" i="68" l="1"/>
  <c r="A101" i="68"/>
  <c r="AA105" i="66"/>
  <c r="A101" i="66"/>
  <c r="AA105" i="64"/>
  <c r="A101" i="64"/>
  <c r="AA105" i="63"/>
  <c r="A101" i="63"/>
  <c r="AA105" i="61"/>
  <c r="A101" i="61"/>
  <c r="AA105" i="60"/>
  <c r="A101" i="60"/>
  <c r="Y49" i="34"/>
  <c r="W50" i="34"/>
  <c r="Z49" i="34"/>
  <c r="X50" i="34"/>
  <c r="AA106" i="68" l="1"/>
  <c r="A106" i="68" s="1"/>
  <c r="A105" i="68"/>
  <c r="AA106" i="66"/>
  <c r="A106" i="66" s="1"/>
  <c r="A105" i="66"/>
  <c r="AA106" i="64"/>
  <c r="A106" i="64" s="1"/>
  <c r="A105" i="64"/>
  <c r="AA106" i="63"/>
  <c r="A106" i="63" s="1"/>
  <c r="A105" i="63"/>
  <c r="AA106" i="61"/>
  <c r="A106" i="61" s="1"/>
  <c r="A105" i="61"/>
  <c r="AA106" i="60"/>
  <c r="A106" i="60" s="1"/>
  <c r="A105" i="60"/>
  <c r="W51" i="34"/>
  <c r="Y50" i="34"/>
  <c r="X51" i="34"/>
  <c r="Z50" i="34"/>
  <c r="W52" i="34" l="1"/>
  <c r="Y51" i="34"/>
  <c r="X52" i="34"/>
  <c r="Z51" i="34"/>
  <c r="Y52" i="34" l="1"/>
  <c r="W53" i="34"/>
  <c r="X53" i="34"/>
  <c r="Z52" i="34"/>
  <c r="W54" i="34" l="1"/>
  <c r="Y53" i="34"/>
  <c r="Z53" i="34"/>
  <c r="X54" i="34"/>
  <c r="Y54" i="34" l="1"/>
  <c r="Z54" i="34"/>
  <c r="T30" i="34"/>
  <c r="C5" i="35" l="1"/>
  <c r="D67" i="4"/>
  <c r="C118" i="4"/>
  <c r="D42" i="4" l="1"/>
  <c r="H120" i="4"/>
  <c r="H121" i="4" s="1"/>
  <c r="D121" i="4" s="1"/>
  <c r="H53" i="4"/>
  <c r="N120" i="4"/>
  <c r="N123" i="4" s="1"/>
  <c r="M120" i="4"/>
  <c r="M123" i="4" s="1"/>
  <c r="O120" i="4"/>
  <c r="O123" i="4" s="1"/>
  <c r="I120" i="4"/>
  <c r="I123" i="4" s="1"/>
  <c r="K120" i="4"/>
  <c r="K123" i="4" s="1"/>
  <c r="I53" i="4"/>
  <c r="I54" i="4" s="1"/>
  <c r="J120" i="4"/>
  <c r="J123" i="4" s="1"/>
  <c r="L120" i="4"/>
  <c r="L123" i="4" s="1"/>
  <c r="Q120" i="4"/>
  <c r="P120" i="4"/>
  <c r="P123" i="4" s="1"/>
  <c r="P47" i="4"/>
  <c r="Q53" i="4"/>
  <c r="Q54" i="4" s="1"/>
  <c r="O53" i="4"/>
  <c r="O54" i="4" s="1"/>
  <c r="O47" i="4"/>
  <c r="P53" i="4"/>
  <c r="P54" i="4" s="1"/>
  <c r="J53" i="4"/>
  <c r="J54" i="4" s="1"/>
  <c r="M47" i="4"/>
  <c r="K53" i="4"/>
  <c r="K54" i="4" s="1"/>
  <c r="H47" i="4"/>
  <c r="L47" i="4"/>
  <c r="I47" i="4"/>
  <c r="M53" i="4"/>
  <c r="M54" i="4" s="1"/>
  <c r="Q47" i="4"/>
  <c r="N53" i="4"/>
  <c r="N54" i="4" s="1"/>
  <c r="K47" i="4"/>
  <c r="J47" i="4"/>
  <c r="N47" i="4"/>
  <c r="L53" i="4"/>
  <c r="L54" i="4" s="1"/>
  <c r="D65" i="4"/>
  <c r="Q122" i="4" l="1"/>
  <c r="D122" i="4" s="1"/>
  <c r="D66" i="4"/>
  <c r="H54" i="4"/>
  <c r="D54" i="4" s="1"/>
  <c r="D53" i="4"/>
  <c r="H123" i="4"/>
  <c r="D120" i="4"/>
  <c r="A106" i="4"/>
  <c r="A70" i="4"/>
  <c r="A91" i="4"/>
  <c r="A32" i="4"/>
  <c r="A43" i="4"/>
  <c r="A26" i="4"/>
  <c r="A21" i="4"/>
  <c r="A117" i="4"/>
  <c r="A27" i="4"/>
  <c r="A84" i="4"/>
  <c r="A63" i="4"/>
  <c r="A57" i="4"/>
  <c r="A17" i="4"/>
  <c r="A123" i="4"/>
  <c r="A42" i="4"/>
  <c r="A94" i="4"/>
  <c r="A47" i="4"/>
  <c r="A64" i="4"/>
  <c r="A89" i="4"/>
  <c r="A35" i="4"/>
  <c r="A69" i="4"/>
  <c r="A97" i="4"/>
  <c r="A76" i="4"/>
  <c r="A73" i="4"/>
  <c r="A122" i="4"/>
  <c r="A112" i="4"/>
  <c r="A39" i="4"/>
  <c r="A82" i="4"/>
  <c r="A62" i="4"/>
  <c r="A20" i="4"/>
  <c r="A31" i="4"/>
  <c r="A22" i="4"/>
  <c r="A36" i="4"/>
  <c r="A16" i="4"/>
  <c r="A81" i="4"/>
  <c r="A98" i="4"/>
  <c r="A44" i="4"/>
  <c r="A55" i="4"/>
  <c r="A72" i="4"/>
  <c r="A48" i="4"/>
  <c r="A50" i="4"/>
  <c r="A83" i="4"/>
  <c r="A121" i="4"/>
  <c r="A119" i="4"/>
  <c r="A56" i="4"/>
  <c r="A100" i="4"/>
  <c r="A30" i="4"/>
  <c r="A71" i="4"/>
  <c r="A120" i="4"/>
  <c r="A79" i="4"/>
  <c r="A108" i="4"/>
  <c r="A37" i="4"/>
  <c r="A19" i="4"/>
  <c r="A65" i="4"/>
  <c r="A107" i="4"/>
  <c r="A38" i="4"/>
  <c r="A105" i="4"/>
  <c r="A96" i="4"/>
  <c r="A15" i="4"/>
  <c r="A18" i="4"/>
  <c r="A29" i="4"/>
  <c r="A77" i="4"/>
  <c r="A34" i="4"/>
  <c r="A93" i="4"/>
  <c r="A113" i="4"/>
  <c r="A52" i="4"/>
  <c r="A114" i="4"/>
  <c r="A78" i="4"/>
  <c r="A101" i="4"/>
  <c r="A24" i="4"/>
  <c r="A86" i="4"/>
  <c r="A95" i="4"/>
  <c r="A118" i="4"/>
  <c r="A23" i="4"/>
  <c r="A111" i="4"/>
  <c r="A25" i="4"/>
  <c r="A80" i="4"/>
  <c r="A54" i="4"/>
  <c r="H63" i="4"/>
  <c r="A99" i="4"/>
  <c r="A58" i="4"/>
  <c r="A51" i="4"/>
  <c r="A68" i="4"/>
  <c r="A40" i="4"/>
  <c r="A49" i="4"/>
  <c r="A33" i="4"/>
  <c r="A66" i="4"/>
  <c r="A13" i="4"/>
  <c r="L76" i="4"/>
  <c r="A53" i="4"/>
  <c r="A124" i="4"/>
  <c r="A90" i="4"/>
  <c r="A85" i="4"/>
  <c r="A92" i="4"/>
  <c r="A28" i="4"/>
  <c r="A41" i="4"/>
  <c r="D123" i="4" l="1"/>
  <c r="D32" i="4"/>
  <c r="D35" i="4" s="1"/>
  <c r="K73" i="4" s="1"/>
  <c r="D73" i="4" s="1"/>
  <c r="Q123" i="4"/>
  <c r="D105" i="4" l="1"/>
  <c r="D108" i="4" s="1"/>
  <c r="D29" i="4"/>
  <c r="D98" i="4"/>
  <c r="D99" i="4" l="1"/>
  <c r="C12" i="45"/>
  <c r="D106" i="4"/>
  <c r="E55" i="34"/>
  <c r="D46" i="45"/>
  <c r="C46" i="45"/>
  <c r="J30" i="34"/>
  <c r="I30" i="34"/>
  <c r="J21" i="45" l="1"/>
  <c r="G30" i="34"/>
  <c r="F21" i="45" s="1"/>
  <c r="D24" i="34" l="1"/>
  <c r="F46" i="45"/>
  <c r="G55" i="34"/>
  <c r="G4" i="21" s="1"/>
  <c r="H39" i="34"/>
  <c r="H38" i="34"/>
  <c r="H37" i="34"/>
  <c r="H36" i="34"/>
  <c r="H35" i="34"/>
  <c r="H34" i="34"/>
  <c r="H33" i="34"/>
  <c r="H32" i="34"/>
  <c r="K30" i="34"/>
  <c r="H30" i="34" s="1"/>
  <c r="S30" i="34" s="1"/>
  <c r="H31" i="34"/>
  <c r="D21" i="34"/>
  <c r="D22" i="34" s="1"/>
  <c r="X31" i="34"/>
  <c r="Z31" i="34"/>
  <c r="F12" i="45" l="1"/>
  <c r="D13" i="34"/>
  <c r="S39" i="34"/>
  <c r="AA39" i="34"/>
  <c r="AA38" i="34"/>
  <c r="S38" i="34"/>
  <c r="AA37" i="34"/>
  <c r="S37" i="34"/>
  <c r="AA36" i="34"/>
  <c r="S36" i="34"/>
  <c r="S35" i="34"/>
  <c r="AA35" i="34"/>
  <c r="S34" i="34"/>
  <c r="AA34" i="34"/>
  <c r="S33" i="34"/>
  <c r="AA33" i="34"/>
  <c r="S32" i="34"/>
  <c r="AA32" i="34"/>
  <c r="J12" i="45"/>
  <c r="L30" i="34"/>
  <c r="AA30" i="34"/>
  <c r="AA31" i="34"/>
  <c r="D14" i="34" l="1"/>
  <c r="D15" i="34" s="1"/>
  <c r="AC9" i="13" s="1"/>
  <c r="S31" i="34"/>
  <c r="S55" i="34" s="1"/>
  <c r="H55" i="34"/>
  <c r="D17" i="34" l="1"/>
  <c r="AF11" i="13" s="1"/>
  <c r="D18" i="34" l="1"/>
  <c r="N31" i="34" l="1"/>
  <c r="O31" i="34" s="1"/>
  <c r="N43" i="34"/>
  <c r="O43" i="34" s="1"/>
  <c r="N32" i="34"/>
  <c r="O32" i="34" s="1"/>
  <c r="N44" i="34"/>
  <c r="O44" i="34" s="1"/>
  <c r="N53" i="34"/>
  <c r="O53" i="34" s="1"/>
  <c r="N33" i="34"/>
  <c r="O33" i="34" s="1"/>
  <c r="N45" i="34"/>
  <c r="O45" i="34" s="1"/>
  <c r="N47" i="34"/>
  <c r="O47" i="34" s="1"/>
  <c r="N36" i="34"/>
  <c r="O36" i="34" s="1"/>
  <c r="N37" i="34"/>
  <c r="O37" i="34" s="1"/>
  <c r="N50" i="34"/>
  <c r="O50" i="34" s="1"/>
  <c r="N51" i="34"/>
  <c r="O51" i="34" s="1"/>
  <c r="N40" i="34"/>
  <c r="O40" i="34" s="1"/>
  <c r="N54" i="34"/>
  <c r="O54" i="34" s="1"/>
  <c r="N34" i="34"/>
  <c r="O34" i="34" s="1"/>
  <c r="N46" i="34"/>
  <c r="O46" i="34" s="1"/>
  <c r="N35" i="34"/>
  <c r="O35" i="34" s="1"/>
  <c r="N48" i="34"/>
  <c r="O48" i="34" s="1"/>
  <c r="N49" i="34"/>
  <c r="O49" i="34" s="1"/>
  <c r="N38" i="34"/>
  <c r="O38" i="34" s="1"/>
  <c r="N39" i="34"/>
  <c r="O39" i="34" s="1"/>
  <c r="N52" i="34"/>
  <c r="O52" i="34" s="1"/>
  <c r="N41" i="34"/>
  <c r="O41" i="34" s="1"/>
  <c r="N42" i="34"/>
  <c r="O42" i="34" s="1"/>
  <c r="M31" i="34"/>
  <c r="M43" i="34"/>
  <c r="M49" i="34"/>
  <c r="M52" i="34"/>
  <c r="M32" i="34"/>
  <c r="M44" i="34"/>
  <c r="M33" i="34"/>
  <c r="M45" i="34"/>
  <c r="M36" i="34"/>
  <c r="M37" i="34"/>
  <c r="M38" i="34"/>
  <c r="M50" i="34"/>
  <c r="M39" i="34"/>
  <c r="M40" i="34"/>
  <c r="M34" i="34"/>
  <c r="M46" i="34"/>
  <c r="M35" i="34"/>
  <c r="M47" i="34"/>
  <c r="M48" i="34"/>
  <c r="M41" i="34"/>
  <c r="M53" i="34"/>
  <c r="M42" i="34"/>
  <c r="M54" i="34"/>
  <c r="M51" i="34"/>
  <c r="G22" i="45"/>
  <c r="G55" i="45"/>
  <c r="G56" i="45"/>
  <c r="G59" i="45"/>
  <c r="G39" i="45"/>
  <c r="G65" i="45"/>
  <c r="G53" i="45"/>
  <c r="G60" i="45"/>
  <c r="G43" i="45"/>
  <c r="G42" i="45"/>
  <c r="G44" i="45"/>
  <c r="G37" i="45"/>
  <c r="G30" i="45"/>
  <c r="G28" i="45"/>
  <c r="G64" i="45"/>
  <c r="G62" i="45"/>
  <c r="G70" i="45"/>
  <c r="G61" i="45"/>
  <c r="G71" i="45"/>
  <c r="G63" i="45"/>
  <c r="G45" i="45"/>
  <c r="G24" i="45"/>
  <c r="G32" i="45"/>
  <c r="G54" i="45"/>
  <c r="G20" i="45"/>
  <c r="G52" i="45"/>
  <c r="G33" i="45"/>
  <c r="M30" i="34"/>
  <c r="G29" i="45"/>
  <c r="G67" i="45"/>
  <c r="G23" i="45"/>
  <c r="G25" i="45"/>
  <c r="G35" i="45"/>
  <c r="G36" i="45"/>
  <c r="G40" i="45"/>
  <c r="G27" i="45"/>
  <c r="G31" i="45"/>
  <c r="G66" i="45"/>
  <c r="G58" i="45"/>
  <c r="G69" i="45"/>
  <c r="G26" i="45"/>
  <c r="G38" i="45"/>
  <c r="N30" i="34"/>
  <c r="O30" i="34" s="1"/>
  <c r="G57" i="45"/>
  <c r="G34" i="45"/>
  <c r="G41" i="45"/>
  <c r="G21" i="45"/>
  <c r="G68" i="45"/>
  <c r="M55" i="34" l="1"/>
  <c r="O55" i="34"/>
  <c r="D25" i="34" s="1"/>
  <c r="D26" i="34" s="1"/>
  <c r="G46" i="45"/>
  <c r="G12" i="45"/>
  <c r="N55" i="34"/>
  <c r="G5" i="21" s="1"/>
  <c r="D112" i="4"/>
  <c r="D113" i="4" s="1"/>
  <c r="D101" i="4"/>
  <c r="D114" i="4" s="1"/>
  <c r="D111" i="4"/>
  <c r="D27" i="34" l="1"/>
  <c r="P55" i="34" s="1"/>
  <c r="G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tc={2A9D5DE3-9276-414D-95F3-910A1953077F}</author>
  </authors>
  <commentList>
    <comment ref="W30" authorId="0" shapeId="0" xr:uid="{00000000-0006-0000-04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Muss Zeile von Anhang Risikoabtragung von KW Nr. 1 im Blatt Anhänge sein, d.h. Zeile 24</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98798D50-1E52-4BE3-B180-4681E29DFA13}">
      <text>
        <r>
          <rPr>
            <b/>
            <sz val="9"/>
            <color indexed="81"/>
            <rFont val="Segoe UI"/>
            <family val="2"/>
          </rPr>
          <t xml:space="preserve">Hinweis: </t>
        </r>
        <r>
          <rPr>
            <sz val="9"/>
            <color indexed="81"/>
            <rFont val="Segoe UI"/>
            <family val="2"/>
          </rPr>
          <t xml:space="preserve">vgl. evtl. Finanzabschlüsse
</t>
        </r>
      </text>
    </comment>
    <comment ref="Y30" authorId="0" shapeId="0" xr:uid="{7E6BE12D-9CEE-4CA9-81C9-7AC1E8F759B7}">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F1C45E62-E38F-4658-97D7-D806293ACEE4}">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0038103D-05AA-4E76-80DE-FC3C2E930E1B}">
      <text>
        <r>
          <rPr>
            <sz val="9"/>
            <color indexed="81"/>
            <rFont val="Segoe UI"/>
            <family val="2"/>
          </rPr>
          <t>vgl. evtl. Finanzabschlüsse</t>
        </r>
      </text>
    </comment>
    <comment ref="Y34" authorId="0" shapeId="0" xr:uid="{089EEA43-8F5D-4947-A3B3-19E4F077C34A}">
      <text>
        <r>
          <rPr>
            <b/>
            <sz val="9"/>
            <color indexed="81"/>
            <rFont val="Segoe UI"/>
            <family val="2"/>
          </rPr>
          <t xml:space="preserve">Hinweis: </t>
        </r>
        <r>
          <rPr>
            <sz val="9"/>
            <color indexed="81"/>
            <rFont val="Segoe UI"/>
            <family val="2"/>
          </rPr>
          <t xml:space="preserve">vgl. evtl. Finanzabschlüsse
</t>
        </r>
      </text>
    </comment>
    <comment ref="Y49" authorId="0" shapeId="0" xr:uid="{940A32BD-CB77-4C66-91EC-494A4AE3623B}">
      <text>
        <r>
          <rPr>
            <sz val="9"/>
            <color indexed="81"/>
            <rFont val="Segoe UI"/>
            <family val="2"/>
          </rPr>
          <t>Kraftwerksplan Anhang A / 5.1.5‎
Richtlinie Gestehungskosten
Leitfaden Gesuchsprüfung</t>
        </r>
      </text>
    </comment>
    <comment ref="Y50" authorId="0" shapeId="0" xr:uid="{19FF6850-07B7-4D5C-B3F6-6ED24153CB4E}">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60A55501-9C83-497B-BE24-C7479D13B247}">
      <text>
        <r>
          <rPr>
            <sz val="9"/>
            <color indexed="81"/>
            <rFont val="Segoe UI"/>
            <family val="2"/>
          </rPr>
          <t xml:space="preserve">siehe «Liste aller KEV-Bezüger im Jahr ‎‎2017», publiziert vom BFE‎
http://www.bfe.admin.ch/themen/00612/02073/index.html?lang=‎de&amp;dossier_id=02166‎
</t>
        </r>
      </text>
    </comment>
    <comment ref="Y56" authorId="0" shapeId="0" xr:uid="{6F381A6E-E45E-4B0B-B7F7-ADEB24474C84}">
      <text>
        <r>
          <rPr>
            <sz val="9"/>
            <color indexed="81"/>
            <rFont val="Segoe UI"/>
            <family val="2"/>
          </rPr>
          <t xml:space="preserve">siehe «Liste aller KEV-Bezüger im Jahr ‎‎2017», publiziert vom BFE‎
http://www.bfe.admin.ch/themen/00612/02073/index.html?lang=‎de&amp;dossier_id=02166‎
</t>
        </r>
      </text>
    </comment>
    <comment ref="Y57" authorId="0" shapeId="0" xr:uid="{58328ADB-2CD8-430C-804D-1E0678682708}">
      <text>
        <r>
          <rPr>
            <sz val="9"/>
            <color indexed="81"/>
            <rFont val="Segoe UI"/>
            <family val="2"/>
          </rPr>
          <t xml:space="preserve">Liste vom BAFU beantragt  (TNG, ‎‎20.4.2018)‎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53153F35-5895-46DE-BC16-1AA055CFABFD}">
      <text>
        <r>
          <rPr>
            <b/>
            <sz val="9"/>
            <color indexed="81"/>
            <rFont val="Segoe UI"/>
            <family val="2"/>
          </rPr>
          <t xml:space="preserve">Hinweis: </t>
        </r>
        <r>
          <rPr>
            <sz val="9"/>
            <color indexed="81"/>
            <rFont val="Segoe UI"/>
            <family val="2"/>
          </rPr>
          <t xml:space="preserve">vgl. evtl. Finanzabschlüsse
</t>
        </r>
      </text>
    </comment>
    <comment ref="Y30" authorId="0" shapeId="0" xr:uid="{5072EA82-A8AE-4F11-A373-70803C100BA8}">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482B897D-A86D-4C63-B914-E0A774AA86C8}">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CDFEF55B-E4C9-42F5-A8D7-53E8D41E3CB0}">
      <text>
        <r>
          <rPr>
            <sz val="9"/>
            <color indexed="81"/>
            <rFont val="Segoe UI"/>
            <family val="2"/>
          </rPr>
          <t>vgl. evtl. Finanzabschlüsse</t>
        </r>
      </text>
    </comment>
    <comment ref="Y34" authorId="0" shapeId="0" xr:uid="{E87C6085-8965-4182-88C0-F6E0529AE514}">
      <text>
        <r>
          <rPr>
            <b/>
            <sz val="9"/>
            <color indexed="81"/>
            <rFont val="Segoe UI"/>
            <family val="2"/>
          </rPr>
          <t xml:space="preserve">Hinweis: </t>
        </r>
        <r>
          <rPr>
            <sz val="9"/>
            <color indexed="81"/>
            <rFont val="Segoe UI"/>
            <family val="2"/>
          </rPr>
          <t xml:space="preserve">vgl. evtl. Finanzabschlüsse
</t>
        </r>
      </text>
    </comment>
    <comment ref="Y49" authorId="0" shapeId="0" xr:uid="{48C601EF-9A82-4866-B95B-00365CB214BE}">
      <text>
        <r>
          <rPr>
            <sz val="9"/>
            <color indexed="81"/>
            <rFont val="Segoe UI"/>
            <family val="2"/>
          </rPr>
          <t>Kraftwerksplan Anhang A / 5.1.5‎
Richtlinie Gestehungskosten
Leitfaden Gesuchsprüfung</t>
        </r>
      </text>
    </comment>
    <comment ref="Y50" authorId="0" shapeId="0" xr:uid="{8CF05541-E7D0-476D-91CA-E6E754D9ACC9}">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CE4F4CAC-21A0-49D6-B8FA-8E1915790874}">
      <text>
        <r>
          <rPr>
            <sz val="9"/>
            <color indexed="81"/>
            <rFont val="Segoe UI"/>
            <family val="2"/>
          </rPr>
          <t xml:space="preserve">siehe «Liste aller KEV-Bezüger im Jahr ‎‎2017», publiziert vom BFE‎
http://www.bfe.admin.ch/themen/00612/02073/index.html?lang=‎de&amp;dossier_id=02166‎
</t>
        </r>
      </text>
    </comment>
    <comment ref="Y56" authorId="0" shapeId="0" xr:uid="{E6C40E00-94C7-4A5F-B623-FA5ED2327961}">
      <text>
        <r>
          <rPr>
            <sz val="9"/>
            <color indexed="81"/>
            <rFont val="Segoe UI"/>
            <family val="2"/>
          </rPr>
          <t xml:space="preserve">siehe «Liste aller KEV-Bezüger im Jahr ‎‎2017», publiziert vom BFE‎
http://www.bfe.admin.ch/themen/00612/02073/index.html?lang=‎de&amp;dossier_id=02166‎
</t>
        </r>
      </text>
    </comment>
    <comment ref="Y57" authorId="0" shapeId="0" xr:uid="{66212ACD-A411-43A7-89B6-874B1158B70D}">
      <text>
        <r>
          <rPr>
            <sz val="9"/>
            <color indexed="81"/>
            <rFont val="Segoe UI"/>
            <family val="2"/>
          </rPr>
          <t xml:space="preserve">Liste vom BAFU beantragt  (TNG, ‎‎20.4.2018)‎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EA290F53-B42A-4203-B6EA-73CF15B39E83}">
      <text>
        <r>
          <rPr>
            <b/>
            <sz val="9"/>
            <color indexed="81"/>
            <rFont val="Segoe UI"/>
            <family val="2"/>
          </rPr>
          <t xml:space="preserve">Hinweis: </t>
        </r>
        <r>
          <rPr>
            <sz val="9"/>
            <color indexed="81"/>
            <rFont val="Segoe UI"/>
            <family val="2"/>
          </rPr>
          <t xml:space="preserve">vgl. evtl. Finanzabschlüsse
</t>
        </r>
      </text>
    </comment>
    <comment ref="Y30" authorId="0" shapeId="0" xr:uid="{BCF10ADE-17DB-4AFF-A0B0-D24C40DB04AE}">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3128AB7A-5511-4F57-BBF1-F19C2BA256E4}">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4815EFCA-B256-4163-8BB1-C89345DD0E22}">
      <text>
        <r>
          <rPr>
            <sz val="9"/>
            <color indexed="81"/>
            <rFont val="Segoe UI"/>
            <family val="2"/>
          </rPr>
          <t>vgl. evtl. Finanzabschlüsse</t>
        </r>
      </text>
    </comment>
    <comment ref="Y34" authorId="0" shapeId="0" xr:uid="{58F906C2-8738-41EF-9C36-1DFAE2197362}">
      <text>
        <r>
          <rPr>
            <b/>
            <sz val="9"/>
            <color indexed="81"/>
            <rFont val="Segoe UI"/>
            <family val="2"/>
          </rPr>
          <t xml:space="preserve">Hinweis: </t>
        </r>
        <r>
          <rPr>
            <sz val="9"/>
            <color indexed="81"/>
            <rFont val="Segoe UI"/>
            <family val="2"/>
          </rPr>
          <t xml:space="preserve">vgl. evtl. Finanzabschlüsse
</t>
        </r>
      </text>
    </comment>
    <comment ref="Y49" authorId="0" shapeId="0" xr:uid="{468DBB4B-0836-4222-B2C7-5428F9A20A01}">
      <text>
        <r>
          <rPr>
            <sz val="9"/>
            <color indexed="81"/>
            <rFont val="Segoe UI"/>
            <family val="2"/>
          </rPr>
          <t>Kraftwerksplan Anhang A / 5.1.5‎
Richtlinie Gestehungskosten
Leitfaden Gesuchsprüfung</t>
        </r>
      </text>
    </comment>
    <comment ref="Y50" authorId="0" shapeId="0" xr:uid="{F04594E5-626D-4E90-992D-51871FADF989}">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2591673D-ABE7-467A-95F9-E5C98BBC1D9E}">
      <text>
        <r>
          <rPr>
            <sz val="9"/>
            <color indexed="81"/>
            <rFont val="Segoe UI"/>
            <family val="2"/>
          </rPr>
          <t xml:space="preserve">siehe «Liste aller KEV-Bezüger im Jahr ‎‎2017», publiziert vom BFE‎
http://www.bfe.admin.ch/themen/00612/02073/index.html?lang=‎de&amp;dossier_id=02166‎
</t>
        </r>
      </text>
    </comment>
    <comment ref="Y56" authorId="0" shapeId="0" xr:uid="{3D6198EB-E098-4405-8FAE-0A3DBC3E4219}">
      <text>
        <r>
          <rPr>
            <sz val="9"/>
            <color indexed="81"/>
            <rFont val="Segoe UI"/>
            <family val="2"/>
          </rPr>
          <t xml:space="preserve">siehe «Liste aller KEV-Bezüger im Jahr ‎‎2017», publiziert vom BFE‎
http://www.bfe.admin.ch/themen/00612/02073/index.html?lang=‎de&amp;dossier_id=02166‎
</t>
        </r>
      </text>
    </comment>
    <comment ref="Y57" authorId="0" shapeId="0" xr:uid="{DD4362E2-744A-4451-ABCE-D71385273EB1}">
      <text>
        <r>
          <rPr>
            <sz val="9"/>
            <color indexed="81"/>
            <rFont val="Segoe UI"/>
            <family val="2"/>
          </rPr>
          <t xml:space="preserve">Liste vom BAFU beantragt  (TNG, ‎‎20.4.2018)‎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9DA483BE-6E67-4763-80C3-61D07C0E9439}">
      <text>
        <r>
          <rPr>
            <b/>
            <sz val="9"/>
            <color indexed="81"/>
            <rFont val="Segoe UI"/>
            <family val="2"/>
          </rPr>
          <t xml:space="preserve">Hinweis: </t>
        </r>
        <r>
          <rPr>
            <sz val="9"/>
            <color indexed="81"/>
            <rFont val="Segoe UI"/>
            <family val="2"/>
          </rPr>
          <t xml:space="preserve">vgl. evtl. Finanzabschlüsse
</t>
        </r>
      </text>
    </comment>
    <comment ref="Y30" authorId="0" shapeId="0" xr:uid="{28C7F9A8-FDE8-4A4C-8674-A2CACAA981E6}">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D398433F-C5F7-4972-AA0B-0F012C3555CE}">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449A7F89-DD58-42E9-B36B-D70B066E548A}">
      <text>
        <r>
          <rPr>
            <sz val="9"/>
            <color indexed="81"/>
            <rFont val="Segoe UI"/>
            <family val="2"/>
          </rPr>
          <t>vgl. evtl. Finanzabschlüsse</t>
        </r>
      </text>
    </comment>
    <comment ref="Y34" authorId="0" shapeId="0" xr:uid="{167096EA-A8C3-42E4-B295-E2FF016ADE27}">
      <text>
        <r>
          <rPr>
            <b/>
            <sz val="9"/>
            <color indexed="81"/>
            <rFont val="Segoe UI"/>
            <family val="2"/>
          </rPr>
          <t xml:space="preserve">Hinweis: </t>
        </r>
        <r>
          <rPr>
            <sz val="9"/>
            <color indexed="81"/>
            <rFont val="Segoe UI"/>
            <family val="2"/>
          </rPr>
          <t xml:space="preserve">vgl. evtl. Finanzabschlüsse
</t>
        </r>
      </text>
    </comment>
    <comment ref="Y49" authorId="0" shapeId="0" xr:uid="{91196996-049A-4177-8A31-8E5A41CAC381}">
      <text>
        <r>
          <rPr>
            <sz val="9"/>
            <color indexed="81"/>
            <rFont val="Segoe UI"/>
            <family val="2"/>
          </rPr>
          <t>Kraftwerksplan Anhang A / 5.1.5‎
Richtlinie Gestehungskosten
Leitfaden Gesuchsprüfung</t>
        </r>
      </text>
    </comment>
    <comment ref="Y50" authorId="0" shapeId="0" xr:uid="{237EECF9-AAE8-4E41-898D-A3798D2621C9}">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14721EC5-6614-4C45-9909-857090EBA03F}">
      <text>
        <r>
          <rPr>
            <sz val="9"/>
            <color indexed="81"/>
            <rFont val="Segoe UI"/>
            <family val="2"/>
          </rPr>
          <t xml:space="preserve">siehe «Liste aller KEV-Bezüger im Jahr ‎‎2017», publiziert vom BFE‎
http://www.bfe.admin.ch/themen/00612/02073/index.html?lang=‎de&amp;dossier_id=02166‎
</t>
        </r>
      </text>
    </comment>
    <comment ref="Y56" authorId="0" shapeId="0" xr:uid="{415540E8-7D5D-492D-BC39-240FE12E5CD9}">
      <text>
        <r>
          <rPr>
            <sz val="9"/>
            <color indexed="81"/>
            <rFont val="Segoe UI"/>
            <family val="2"/>
          </rPr>
          <t xml:space="preserve">siehe «Liste aller KEV-Bezüger im Jahr ‎‎2017», publiziert vom BFE‎
http://www.bfe.admin.ch/themen/00612/02073/index.html?lang=‎de&amp;dossier_id=02166‎
</t>
        </r>
      </text>
    </comment>
    <comment ref="Y57" authorId="0" shapeId="0" xr:uid="{3B9EA032-4A25-4E57-A463-DFE5EC378060}">
      <text>
        <r>
          <rPr>
            <sz val="9"/>
            <color indexed="81"/>
            <rFont val="Segoe UI"/>
            <family val="2"/>
          </rPr>
          <t xml:space="preserve">Liste vom BAFU beantragt  (TNG, ‎‎20.4.2018)‎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9F39EC3F-90D0-45A3-87E0-75E2C0A342C7}">
      <text>
        <r>
          <rPr>
            <b/>
            <sz val="9"/>
            <color indexed="81"/>
            <rFont val="Segoe UI"/>
            <family val="2"/>
          </rPr>
          <t xml:space="preserve">Hinweis: </t>
        </r>
        <r>
          <rPr>
            <sz val="9"/>
            <color indexed="81"/>
            <rFont val="Segoe UI"/>
            <family val="2"/>
          </rPr>
          <t xml:space="preserve">vgl. evtl. Finanzabschlüsse
</t>
        </r>
      </text>
    </comment>
    <comment ref="Y30" authorId="0" shapeId="0" xr:uid="{A01AC24D-A228-4495-80D9-9C072D707193}">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3D2378F2-20FD-46E3-95BB-53C637582B5D}">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3ED9EA9B-0A02-4123-9EB3-C760034CB501}">
      <text>
        <r>
          <rPr>
            <sz val="9"/>
            <color indexed="81"/>
            <rFont val="Segoe UI"/>
            <family val="2"/>
          </rPr>
          <t>vgl. evtl. Finanzabschlüsse</t>
        </r>
      </text>
    </comment>
    <comment ref="Y34" authorId="0" shapeId="0" xr:uid="{15C4219F-9B81-4735-972C-9FD24810E9EB}">
      <text>
        <r>
          <rPr>
            <b/>
            <sz val="9"/>
            <color indexed="81"/>
            <rFont val="Segoe UI"/>
            <family val="2"/>
          </rPr>
          <t xml:space="preserve">Hinweis: </t>
        </r>
        <r>
          <rPr>
            <sz val="9"/>
            <color indexed="81"/>
            <rFont val="Segoe UI"/>
            <family val="2"/>
          </rPr>
          <t xml:space="preserve">vgl. evtl. Finanzabschlüsse
</t>
        </r>
      </text>
    </comment>
    <comment ref="Y49" authorId="0" shapeId="0" xr:uid="{B7EECF6D-5CAE-4B29-81F6-45ECBD078F81}">
      <text>
        <r>
          <rPr>
            <sz val="9"/>
            <color indexed="81"/>
            <rFont val="Segoe UI"/>
            <family val="2"/>
          </rPr>
          <t>Kraftwerksplan Anhang A / 5.1.5‎
Richtlinie Gestehungskosten
Leitfaden Gesuchsprüfung</t>
        </r>
      </text>
    </comment>
    <comment ref="Y50" authorId="0" shapeId="0" xr:uid="{ED583BFD-6F0A-4EE7-8665-2B16260A5F0B}">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CB3B2739-BE7B-45FA-94FA-C23A8B6037A6}">
      <text>
        <r>
          <rPr>
            <sz val="9"/>
            <color indexed="81"/>
            <rFont val="Segoe UI"/>
            <family val="2"/>
          </rPr>
          <t xml:space="preserve">siehe «Liste aller KEV-Bezüger im Jahr ‎‎2017», publiziert vom BFE‎
http://www.bfe.admin.ch/themen/00612/02073/index.html?lang=‎de&amp;dossier_id=02166‎
</t>
        </r>
      </text>
    </comment>
    <comment ref="Y56" authorId="0" shapeId="0" xr:uid="{771A0C19-F22F-4864-BA40-CAC0DF518138}">
      <text>
        <r>
          <rPr>
            <sz val="9"/>
            <color indexed="81"/>
            <rFont val="Segoe UI"/>
            <family val="2"/>
          </rPr>
          <t xml:space="preserve">siehe «Liste aller KEV-Bezüger im Jahr ‎‎2017», publiziert vom BFE‎
http://www.bfe.admin.ch/themen/00612/02073/index.html?lang=‎de&amp;dossier_id=02166‎
</t>
        </r>
      </text>
    </comment>
    <comment ref="Y57" authorId="0" shapeId="0" xr:uid="{D1B1D924-AE6C-43B4-B470-F19F82B9DE7B}">
      <text>
        <r>
          <rPr>
            <sz val="9"/>
            <color indexed="81"/>
            <rFont val="Segoe UI"/>
            <family val="2"/>
          </rPr>
          <t xml:space="preserve">Liste vom BAFU beantragt  (TNG, ‎‎20.4.2018)‎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Bernhard Hohl</author>
  </authors>
  <commentList>
    <comment ref="A136" authorId="0" shapeId="0" xr:uid="{35F1B388-D7DC-4694-B576-4F441B7ADA1A}">
      <text>
        <r>
          <rPr>
            <b/>
            <sz val="9"/>
            <color indexed="81"/>
            <rFont val="Segoe UI"/>
            <family val="2"/>
          </rPr>
          <t>Bernhard Hohl:</t>
        </r>
        <r>
          <rPr>
            <sz val="9"/>
            <color indexed="81"/>
            <rFont val="Segoe UI"/>
            <family val="2"/>
          </rPr>
          <t xml:space="preserve">
Das wurde in den letzten Jahren nicht so gemacht. Ich würde das löschen.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Gian-Andri</author>
  </authors>
  <commentList>
    <comment ref="M18" authorId="0" shapeId="0" xr:uid="{00000000-0006-0000-0500-000001000000}">
      <text>
        <r>
          <rPr>
            <b/>
            <sz val="9"/>
            <color indexed="81"/>
            <rFont val="Segoe UI"/>
            <family val="2"/>
          </rPr>
          <t>Gian-Andri:</t>
        </r>
        <r>
          <rPr>
            <sz val="9"/>
            <color indexed="81"/>
            <rFont val="Segoe UI"/>
            <family val="2"/>
          </rPr>
          <t xml:space="preserve">
Hinweis Gesuchsprüfer:
Bei allen angegebenen Kraftwerken mit ungedeckten Gestehungskosten (Spalte J = «Nein»):‎
Für solche Kraftwerke ist zu erwarten, dass auch MP beantragt wird. Diese müssten also bereits im Blatt «Übersicht» aufgeführt und weiter hinten in einem ‎der Blätter «Kraftwerk x» im Detail beschrieben sein. In diesem Fall müsste pro Kraftwerk der Quervergleich gemäss untenstehender Tabelle gemacht werden.
Bei allen angegebenen Kraftwerken mit gedeckten Gestehungskosten (Spalte J = «Ja»):‎
Solche Kraftwerke sind grundsätzlich nicht MP-berechtigt und sollten im Gesuch gar nicht aufgeführt sein.   Vergleich mit Blatt Übersicht und mit den ‎Blättern «Kraftwerk x». ‎
Speziell für das Gesuchsjahr 2018‎
Diejenigen Kraftwerke mit: ‎
• Absatz in die GV (Spalte G «Lieferung an Endverbraucher in die Grundversorgung») und nicht gedeckten Gestehungskosten (Spalte J = «Nein») ‎
sind insbesondere für das Gesuchsjahr 2018 relevant, indem die Summe dieser Lieferungen den GV-Abzug für das Produktionsjahr 2017 definiert. Im ‎Gesuchsformular wird diese Summe automatisch berechnet und in das Blatt «Berechnung Marktprämienquote» übertragen. Eine Überprüfung auf Stufe ‎Kraftwerk ist evtl. mittels Geschäftsberichten möglich. Das BFE hat die Möglichkeit, die Daten von der ElCom prüfen zu lassen.‎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M10" authorId="0" shapeId="0" xr:uid="{00000000-0006-0000-0600-000001000000}">
      <text>
        <r>
          <rPr>
            <b/>
            <sz val="12"/>
            <color indexed="81"/>
            <rFont val="Segoe UI"/>
            <family val="2"/>
          </rPr>
          <t xml:space="preserve">Hinweise Gesuchsprüfung:
</t>
        </r>
        <r>
          <rPr>
            <sz val="12"/>
            <color indexed="81"/>
            <rFont val="Segoe UI"/>
            <family val="2"/>
          </rPr>
          <t>In diesem Blatt wird jener Anteil am «Gegenabzug Erneuerbare» (Gegenabzug zum Grundversorgungsabzug) berechnet, der sich aus den eigenen Anlagen ‎des Gesuchstellers ergibt. Das Total (Zelle I8) wird automatisch in das Blatt «Berechnung Marktprämie» übertragen und dort mit dem Anteil aus fremden ‎Anlagen zusammenaddiert. Relevant ist das erst ab dem Gesuchsjahr 2019.‎
Bei der Prüfung ist zu beachten, vgl. auch EnFV Art. 91 Abs. 2 und FAQ
• Technologie Erneuerbaren Energien: Kleinwasserkraft (&lt; 10 MW), Fotovoltaik, Wind, Biomasse.‎ ‎ 
Wärme-Kraft-Kopplungsanlagen sind nur dann zulässig, wenn sie mit EE betrieben werden. Mit Gas oder Öl betriebene gelten nicht.‎
• Ein ist nicht zulässig, ein Wasserkraftwerk oder eine Zentrale hier aufzuführen und gleichzeitig MP dafür zu beantragen =&gt; Vergleich mit Blatt «A - MP» od. «KW-1».‎
• Keine öffentliche Förderung (KEV, MKF oder kantonale Förderung).  KV-Liste konsultieren, im Zweifelsfalle nachfragen.‎
• Standort in der Schweiz: Die ElCom akzeptiert keinen Strom aus ausländischen Erneuerbaren Energien in der Grundversorgung.‎
• Es können mehrere Anlagen in einer Zeile zusammengefasst werden, sofern die übrigen Angaben aus dem Anhang A / 3.1 hervorgehen.‎
Anhand der Anhänge A / 3.1 (Nutzungsrechte und Geschäftsberichte von allen eigenen Anlagen zur Stromproduktion aus erneuerbaren Energien) sollten ‎folgende Prüfungen möglich sein:‎
• Einhaltung der oben erwähnten Bedingungen (Technologie EE, Ausbauleistung, Standort Schweiz, ‎
• Besitz / Besitzanteil des Gesuchstellers
• Jahresenergieproduktion resp. Strommenge
• speziell für Kleinwasserkraft: Wassernutzungsrecht, Konzession
• speziell für PV-Anlagen: Leistung [kW] x 1'000 [Vollast-Sonnenstunden pro Jahr] sollte etwa der angegebenen Jahresenergiemenge entsprechen</t>
        </r>
        <r>
          <rPr>
            <b/>
            <sz val="9"/>
            <color indexed="81"/>
            <rFont val="Segoe UI"/>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N13" authorId="0" shapeId="0" xr:uid="{00000000-0006-0000-0700-000001000000}">
      <text>
        <r>
          <rPr>
            <sz val="9"/>
            <color indexed="81"/>
            <rFont val="Segoe UI"/>
            <family val="2"/>
          </rPr>
          <t>Akkzeptanzkriterien:
- Mittel- oder Langfristvertrag
- Herkunftsnachweis (HKN)
- Berechtigung
- nicht andersweitig gefördert (KEV, etc.)
- keine Anlagen mit Einmalvergütung in deren Investitionen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00000000-0006-0000-0900-000001000000}">
      <text>
        <r>
          <rPr>
            <b/>
            <sz val="9"/>
            <color indexed="81"/>
            <rFont val="Segoe UI"/>
            <family val="2"/>
          </rPr>
          <t xml:space="preserve">Hinweis: </t>
        </r>
        <r>
          <rPr>
            <sz val="9"/>
            <color indexed="81"/>
            <rFont val="Segoe UI"/>
            <family val="2"/>
          </rPr>
          <t xml:space="preserve">vgl. evtl. Finanzabschlüsse
</t>
        </r>
      </text>
    </comment>
    <comment ref="Y30" authorId="0" shapeId="0" xr:uid="{00000000-0006-0000-0900-000002000000}">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00000000-0006-0000-0900-000003000000}">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00000000-0006-0000-0900-000004000000}">
      <text>
        <r>
          <rPr>
            <sz val="9"/>
            <color indexed="81"/>
            <rFont val="Segoe UI"/>
            <family val="2"/>
          </rPr>
          <t>vgl. evtl. Finanzabschlüsse</t>
        </r>
      </text>
    </comment>
    <comment ref="Y34" authorId="0" shapeId="0" xr:uid="{00000000-0006-0000-0900-000005000000}">
      <text>
        <r>
          <rPr>
            <b/>
            <sz val="9"/>
            <color indexed="81"/>
            <rFont val="Segoe UI"/>
            <family val="2"/>
          </rPr>
          <t xml:space="preserve">Hinweis: </t>
        </r>
        <r>
          <rPr>
            <sz val="9"/>
            <color indexed="81"/>
            <rFont val="Segoe UI"/>
            <family val="2"/>
          </rPr>
          <t xml:space="preserve">vgl. evtl. Finanzabschlüsse
</t>
        </r>
      </text>
    </comment>
    <comment ref="Y49" authorId="0" shapeId="0" xr:uid="{00000000-0006-0000-0900-000006000000}">
      <text>
        <r>
          <rPr>
            <sz val="9"/>
            <color indexed="81"/>
            <rFont val="Segoe UI"/>
            <family val="2"/>
          </rPr>
          <t>Kraftwerksplan Anhang A / 5.1.5‎
Richtlinie Gestehungskosten
Leitfaden Gesuchsprüfung</t>
        </r>
      </text>
    </comment>
    <comment ref="Y50" authorId="0" shapeId="0" xr:uid="{00000000-0006-0000-0900-000007000000}">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00000000-0006-0000-0900-000008000000}">
      <text>
        <r>
          <rPr>
            <sz val="9"/>
            <color indexed="81"/>
            <rFont val="Segoe UI"/>
            <family val="2"/>
          </rPr>
          <t xml:space="preserve">siehe «Liste aller KEV-Bezüger im Jahr ‎‎2017», publiziert vom BFE‎
http://www.bfe.admin.ch/themen/00612/02073/index.html?lang=‎de&amp;dossier_id=02166‎
</t>
        </r>
      </text>
    </comment>
    <comment ref="Y56" authorId="0" shapeId="0" xr:uid="{00000000-0006-0000-0900-000009000000}">
      <text>
        <r>
          <rPr>
            <sz val="9"/>
            <color indexed="81"/>
            <rFont val="Segoe UI"/>
            <family val="2"/>
          </rPr>
          <t xml:space="preserve">siehe «Liste aller KEV-Bezüger im Jahr ‎‎2017», publiziert vom BFE‎
http://www.bfe.admin.ch/themen/00612/02073/index.html?lang=‎de&amp;dossier_id=02166‎
</t>
        </r>
      </text>
    </comment>
    <comment ref="Y57" authorId="0" shapeId="0" xr:uid="{00000000-0006-0000-0900-00000B000000}">
      <text>
        <r>
          <rPr>
            <sz val="9"/>
            <color indexed="81"/>
            <rFont val="Segoe UI"/>
            <family val="2"/>
          </rPr>
          <t xml:space="preserve">Liste vom BAFU beantragt  (TNG, ‎‎20.4.2018)‎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C05766A5-6177-46D0-82E7-24BC2AC39586}">
      <text>
        <r>
          <rPr>
            <b/>
            <sz val="9"/>
            <color indexed="81"/>
            <rFont val="Segoe UI"/>
            <family val="2"/>
          </rPr>
          <t xml:space="preserve">Hinweis: </t>
        </r>
        <r>
          <rPr>
            <sz val="9"/>
            <color indexed="81"/>
            <rFont val="Segoe UI"/>
            <family val="2"/>
          </rPr>
          <t xml:space="preserve">vgl. evtl. Finanzabschlüsse
</t>
        </r>
      </text>
    </comment>
    <comment ref="Y30" authorId="0" shapeId="0" xr:uid="{4660C3D1-62F2-4214-AFE7-ACC857448E57}">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753144C0-3B86-4683-9D9F-E86FDC8FEECD}">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F179CAE5-2432-4FD9-8E95-E7900130D6DA}">
      <text>
        <r>
          <rPr>
            <sz val="9"/>
            <color indexed="81"/>
            <rFont val="Segoe UI"/>
            <family val="2"/>
          </rPr>
          <t>vgl. evtl. Finanzabschlüsse</t>
        </r>
      </text>
    </comment>
    <comment ref="Y34" authorId="0" shapeId="0" xr:uid="{69EB562E-5818-4468-A7AD-467C7160BDD9}">
      <text>
        <r>
          <rPr>
            <b/>
            <sz val="9"/>
            <color indexed="81"/>
            <rFont val="Segoe UI"/>
            <family val="2"/>
          </rPr>
          <t xml:space="preserve">Hinweis: </t>
        </r>
        <r>
          <rPr>
            <sz val="9"/>
            <color indexed="81"/>
            <rFont val="Segoe UI"/>
            <family val="2"/>
          </rPr>
          <t xml:space="preserve">vgl. evtl. Finanzabschlüsse
</t>
        </r>
      </text>
    </comment>
    <comment ref="Y49" authorId="0" shapeId="0" xr:uid="{FA1EB3E2-8374-4B5B-8331-6219F9652382}">
      <text>
        <r>
          <rPr>
            <sz val="9"/>
            <color indexed="81"/>
            <rFont val="Segoe UI"/>
            <family val="2"/>
          </rPr>
          <t>Kraftwerksplan Anhang A / 5.1.5‎
Richtlinie Gestehungskosten
Leitfaden Gesuchsprüfung</t>
        </r>
      </text>
    </comment>
    <comment ref="Y50" authorId="0" shapeId="0" xr:uid="{DD7ED553-1279-43AC-BDDC-5274273E90C3}">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728D8A82-4E35-43B9-8998-2A4C2561F5C5}">
      <text>
        <r>
          <rPr>
            <sz val="9"/>
            <color indexed="81"/>
            <rFont val="Segoe UI"/>
            <family val="2"/>
          </rPr>
          <t xml:space="preserve">siehe «Liste aller KEV-Bezüger im Jahr ‎‎2017», publiziert vom BFE‎
http://www.bfe.admin.ch/themen/00612/02073/index.html?lang=‎de&amp;dossier_id=02166‎
</t>
        </r>
      </text>
    </comment>
    <comment ref="Y56" authorId="0" shapeId="0" xr:uid="{36322363-DE76-4F0C-A812-FEB2C8B51C11}">
      <text>
        <r>
          <rPr>
            <sz val="9"/>
            <color indexed="81"/>
            <rFont val="Segoe UI"/>
            <family val="2"/>
          </rPr>
          <t xml:space="preserve">siehe «Liste aller KEV-Bezüger im Jahr ‎‎2017», publiziert vom BFE‎
http://www.bfe.admin.ch/themen/00612/02073/index.html?lang=‎de&amp;dossier_id=02166‎
</t>
        </r>
      </text>
    </comment>
    <comment ref="Y57" authorId="0" shapeId="0" xr:uid="{05E5C5D8-BE45-462D-A11D-9EA8175D0F07}">
      <text>
        <r>
          <rPr>
            <sz val="9"/>
            <color indexed="81"/>
            <rFont val="Segoe UI"/>
            <family val="2"/>
          </rPr>
          <t xml:space="preserve">Liste vom BAFU beantragt  (TNG, ‎‎20.4.2018)‎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3FFE99F0-A994-44F3-8D2A-66EB48772A70}">
      <text>
        <r>
          <rPr>
            <b/>
            <sz val="9"/>
            <color indexed="81"/>
            <rFont val="Segoe UI"/>
            <family val="2"/>
          </rPr>
          <t xml:space="preserve">Hinweis: </t>
        </r>
        <r>
          <rPr>
            <sz val="9"/>
            <color indexed="81"/>
            <rFont val="Segoe UI"/>
            <family val="2"/>
          </rPr>
          <t xml:space="preserve">vgl. evtl. Finanzabschlüsse
</t>
        </r>
      </text>
    </comment>
    <comment ref="Y30" authorId="0" shapeId="0" xr:uid="{DB9D3083-37F6-4907-B203-F5870421FDFB}">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BA582BAE-925E-44D3-ADAA-6DE999ACBCEA}">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BA30B57E-A048-4405-A853-0909547BC48B}">
      <text>
        <r>
          <rPr>
            <sz val="9"/>
            <color indexed="81"/>
            <rFont val="Segoe UI"/>
            <family val="2"/>
          </rPr>
          <t>vgl. evtl. Finanzabschlüsse</t>
        </r>
      </text>
    </comment>
    <comment ref="Y34" authorId="0" shapeId="0" xr:uid="{DD7968CE-008C-4C74-A8DC-89199D6CDDAA}">
      <text>
        <r>
          <rPr>
            <b/>
            <sz val="9"/>
            <color indexed="81"/>
            <rFont val="Segoe UI"/>
            <family val="2"/>
          </rPr>
          <t xml:space="preserve">Hinweis: </t>
        </r>
        <r>
          <rPr>
            <sz val="9"/>
            <color indexed="81"/>
            <rFont val="Segoe UI"/>
            <family val="2"/>
          </rPr>
          <t xml:space="preserve">vgl. evtl. Finanzabschlüsse
</t>
        </r>
      </text>
    </comment>
    <comment ref="Y49" authorId="0" shapeId="0" xr:uid="{C02AF54A-1E26-42F1-9A14-0C60F62F65BF}">
      <text>
        <r>
          <rPr>
            <sz val="9"/>
            <color indexed="81"/>
            <rFont val="Segoe UI"/>
            <family val="2"/>
          </rPr>
          <t>Kraftwerksplan Anhang A / 5.1.5‎
Richtlinie Gestehungskosten
Leitfaden Gesuchsprüfung</t>
        </r>
      </text>
    </comment>
    <comment ref="Y50" authorId="0" shapeId="0" xr:uid="{656DFA13-1E75-4D45-B18C-15985D1C8C6F}">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0CAEDE53-4165-4CDA-A60D-87BCD1DA841C}">
      <text>
        <r>
          <rPr>
            <sz val="9"/>
            <color indexed="81"/>
            <rFont val="Segoe UI"/>
            <family val="2"/>
          </rPr>
          <t xml:space="preserve">siehe «Liste aller KEV-Bezüger im Jahr ‎‎2017», publiziert vom BFE‎
http://www.bfe.admin.ch/themen/00612/02073/index.html?lang=‎de&amp;dossier_id=02166‎
</t>
        </r>
      </text>
    </comment>
    <comment ref="Y56" authorId="0" shapeId="0" xr:uid="{F7F345D1-2D65-4675-8925-CBC7D92B571B}">
      <text>
        <r>
          <rPr>
            <sz val="9"/>
            <color indexed="81"/>
            <rFont val="Segoe UI"/>
            <family val="2"/>
          </rPr>
          <t xml:space="preserve">siehe «Liste aller KEV-Bezüger im Jahr ‎‎2017», publiziert vom BFE‎
http://www.bfe.admin.ch/themen/00612/02073/index.html?lang=‎de&amp;dossier_id=02166‎
</t>
        </r>
      </text>
    </comment>
    <comment ref="Y57" authorId="0" shapeId="0" xr:uid="{34B91C18-0007-4108-8CE1-8FC3F3DCDB58}">
      <text>
        <r>
          <rPr>
            <sz val="9"/>
            <color indexed="81"/>
            <rFont val="Segoe UI"/>
            <family val="2"/>
          </rPr>
          <t xml:space="preserve">Liste vom BAFU beantragt  (TNG, ‎‎20.4.2018)‎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07845D0C-7627-4E6E-BF78-64F94B9FB4BD}">
      <text>
        <r>
          <rPr>
            <b/>
            <sz val="9"/>
            <color indexed="81"/>
            <rFont val="Segoe UI"/>
            <family val="2"/>
          </rPr>
          <t xml:space="preserve">Hinweis: </t>
        </r>
        <r>
          <rPr>
            <sz val="9"/>
            <color indexed="81"/>
            <rFont val="Segoe UI"/>
            <family val="2"/>
          </rPr>
          <t xml:space="preserve">vgl. evtl. Finanzabschlüsse
</t>
        </r>
      </text>
    </comment>
    <comment ref="Y30" authorId="0" shapeId="0" xr:uid="{AF63A867-1F95-4F32-B284-9A3AA69C111C}">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6CEA069C-CF86-49E9-9464-E70944FD7578}">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CC4F6552-252C-40AE-90BF-F8BEB1A75C2E}">
      <text>
        <r>
          <rPr>
            <sz val="9"/>
            <color indexed="81"/>
            <rFont val="Segoe UI"/>
            <family val="2"/>
          </rPr>
          <t>vgl. evtl. Finanzabschlüsse</t>
        </r>
      </text>
    </comment>
    <comment ref="Y34" authorId="0" shapeId="0" xr:uid="{B2778C8F-F5C9-4F26-A3F9-C37B25AFACBA}">
      <text>
        <r>
          <rPr>
            <b/>
            <sz val="9"/>
            <color indexed="81"/>
            <rFont val="Segoe UI"/>
            <family val="2"/>
          </rPr>
          <t xml:space="preserve">Hinweis: </t>
        </r>
        <r>
          <rPr>
            <sz val="9"/>
            <color indexed="81"/>
            <rFont val="Segoe UI"/>
            <family val="2"/>
          </rPr>
          <t xml:space="preserve">vgl. evtl. Finanzabschlüsse
</t>
        </r>
      </text>
    </comment>
    <comment ref="Y49" authorId="0" shapeId="0" xr:uid="{042D71E1-B4E9-46DC-901F-36CE55010628}">
      <text>
        <r>
          <rPr>
            <sz val="9"/>
            <color indexed="81"/>
            <rFont val="Segoe UI"/>
            <family val="2"/>
          </rPr>
          <t>Kraftwerksplan Anhang A / 5.1.5‎
Richtlinie Gestehungskosten
Leitfaden Gesuchsprüfung</t>
        </r>
      </text>
    </comment>
    <comment ref="Y50" authorId="0" shapeId="0" xr:uid="{E0BEAD95-731D-4928-969C-812A74DA17A1}">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B9753126-B81C-416D-BFD6-728B3969FB60}">
      <text>
        <r>
          <rPr>
            <sz val="9"/>
            <color indexed="81"/>
            <rFont val="Segoe UI"/>
            <family val="2"/>
          </rPr>
          <t xml:space="preserve">siehe «Liste aller KEV-Bezüger im Jahr ‎‎2017», publiziert vom BFE‎
http://www.bfe.admin.ch/themen/00612/02073/index.html?lang=‎de&amp;dossier_id=02166‎
</t>
        </r>
      </text>
    </comment>
    <comment ref="Y56" authorId="0" shapeId="0" xr:uid="{7E8A5D73-BF83-4BF0-B7D9-A45FE245672A}">
      <text>
        <r>
          <rPr>
            <sz val="9"/>
            <color indexed="81"/>
            <rFont val="Segoe UI"/>
            <family val="2"/>
          </rPr>
          <t xml:space="preserve">siehe «Liste aller KEV-Bezüger im Jahr ‎‎2017», publiziert vom BFE‎
http://www.bfe.admin.ch/themen/00612/02073/index.html?lang=‎de&amp;dossier_id=02166‎
</t>
        </r>
      </text>
    </comment>
    <comment ref="Y57" authorId="0" shapeId="0" xr:uid="{3ED2F73F-EEA3-4D71-B809-F26BC16C1115}">
      <text>
        <r>
          <rPr>
            <sz val="9"/>
            <color indexed="81"/>
            <rFont val="Segoe UI"/>
            <family val="2"/>
          </rPr>
          <t xml:space="preserve">Liste vom BAFU beantragt  (TNG, ‎‎20.4.2018)‎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Cramer Stefan</author>
  </authors>
  <commentList>
    <comment ref="Y25" authorId="0" shapeId="0" xr:uid="{EB8C72F5-23AB-42D5-A2D0-FD74BCBC18D4}">
      <text>
        <r>
          <rPr>
            <b/>
            <sz val="9"/>
            <color indexed="81"/>
            <rFont val="Segoe UI"/>
            <family val="2"/>
          </rPr>
          <t xml:space="preserve">Hinweis: </t>
        </r>
        <r>
          <rPr>
            <sz val="9"/>
            <color indexed="81"/>
            <rFont val="Segoe UI"/>
            <family val="2"/>
          </rPr>
          <t xml:space="preserve">vgl. evtl. Finanzabschlüsse
</t>
        </r>
      </text>
    </comment>
    <comment ref="Y30" authorId="0" shapeId="0" xr:uid="{7C16F2BD-1056-47B0-82FC-551CC5BACBBF}">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1" authorId="0" shapeId="0" xr:uid="{C1411EC2-CB51-4AF9-BD3D-523019E5E7BB}">
      <text>
        <r>
          <rPr>
            <b/>
            <sz val="9"/>
            <color indexed="81"/>
            <rFont val="Segoe UI"/>
            <family val="2"/>
          </rPr>
          <t xml:space="preserve">Hinweis: 
</t>
        </r>
        <r>
          <rPr>
            <sz val="9"/>
            <color indexed="81"/>
            <rFont val="Segoe UI"/>
            <family val="2"/>
          </rPr>
          <t xml:space="preserve">allfällige Pumpenergie sollte nicht hierin enthalten sein
Achtung: Es gibt Kraftwerke, bei welchen diese Verluste bereits vor der Messung anfallen
</t>
        </r>
      </text>
    </comment>
    <comment ref="Y33" authorId="0" shapeId="0" xr:uid="{AF941867-E038-4199-8DB4-CE8902EE2951}">
      <text>
        <r>
          <rPr>
            <sz val="9"/>
            <color indexed="81"/>
            <rFont val="Segoe UI"/>
            <family val="2"/>
          </rPr>
          <t>vgl. evtl. Finanzabschlüsse</t>
        </r>
      </text>
    </comment>
    <comment ref="Y34" authorId="0" shapeId="0" xr:uid="{11235C40-0E07-40DC-8D3C-D80149C13C84}">
      <text>
        <r>
          <rPr>
            <b/>
            <sz val="9"/>
            <color indexed="81"/>
            <rFont val="Segoe UI"/>
            <family val="2"/>
          </rPr>
          <t xml:space="preserve">Hinweis: </t>
        </r>
        <r>
          <rPr>
            <sz val="9"/>
            <color indexed="81"/>
            <rFont val="Segoe UI"/>
            <family val="2"/>
          </rPr>
          <t xml:space="preserve">vgl. evtl. Finanzabschlüsse
</t>
        </r>
      </text>
    </comment>
    <comment ref="Y49" authorId="0" shapeId="0" xr:uid="{4520F666-6BDC-4B60-A01A-19A7E5CFCF15}">
      <text>
        <r>
          <rPr>
            <sz val="9"/>
            <color indexed="81"/>
            <rFont val="Segoe UI"/>
            <family val="2"/>
          </rPr>
          <t>Kraftwerksplan Anhang A / 5.1.5‎
Richtlinie Gestehungskosten
Leitfaden Gesuchsprüfung</t>
        </r>
      </text>
    </comment>
    <comment ref="Y50" authorId="0" shapeId="0" xr:uid="{6E4AF607-4EBD-4B6D-A20D-063D022A05AE}">
      <text>
        <r>
          <rPr>
            <sz val="9"/>
            <color indexed="81"/>
            <rFont val="Segoe UI"/>
            <family val="2"/>
          </rPr>
          <t xml:space="preserve">Relevant für Beurteilung Anspruchs-‎berechtigung
Plausibilität:‎
• ‎≥Nettoproduktion/ (0.8x8760)‎
• Angaben Kanton (Wasserzins)‎
• bei bekannten Abflussmengen bei ‎der Fassung  Berechnung ‎möglich (Excel liegt vor)‎
</t>
        </r>
      </text>
    </comment>
    <comment ref="Y55" authorId="0" shapeId="0" xr:uid="{99E3A6A9-070D-4302-B71C-44FAC91741EB}">
      <text>
        <r>
          <rPr>
            <sz val="9"/>
            <color indexed="81"/>
            <rFont val="Segoe UI"/>
            <family val="2"/>
          </rPr>
          <t xml:space="preserve">siehe «Liste aller KEV-Bezüger im Jahr ‎‎2017», publiziert vom BFE‎
http://www.bfe.admin.ch/themen/00612/02073/index.html?lang=‎de&amp;dossier_id=02166‎
</t>
        </r>
      </text>
    </comment>
    <comment ref="Y56" authorId="0" shapeId="0" xr:uid="{89934C1D-78A0-4694-B5AE-903EFB0598AD}">
      <text>
        <r>
          <rPr>
            <sz val="9"/>
            <color indexed="81"/>
            <rFont val="Segoe UI"/>
            <family val="2"/>
          </rPr>
          <t xml:space="preserve">siehe «Liste aller KEV-Bezüger im Jahr ‎‎2017», publiziert vom BFE‎
http://www.bfe.admin.ch/themen/00612/02073/index.html?lang=‎de&amp;dossier_id=02166‎
</t>
        </r>
      </text>
    </comment>
    <comment ref="Y57" authorId="0" shapeId="0" xr:uid="{BA183496-3301-4AFB-BB4F-F33A9E419BAA}">
      <text>
        <r>
          <rPr>
            <sz val="9"/>
            <color indexed="81"/>
            <rFont val="Segoe UI"/>
            <family val="2"/>
          </rPr>
          <t xml:space="preserve">Liste vom BAFU beantragt  (TNG, ‎‎20.4.2018)‎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<sst xmlns="http://schemas.openxmlformats.org/spreadsheetml/2006/main" count="5541" uniqueCount="2228">
  <si>
    <t>Deutsch</t>
  </si>
  <si>
    <t>-</t>
  </si>
  <si>
    <t>MP.26.xxx</t>
  </si>
  <si>
    <t>[GWh]</t>
  </si>
  <si>
    <t>[CHF]</t>
  </si>
  <si>
    <t>...</t>
  </si>
  <si>
    <t>A / 1</t>
  </si>
  <si>
    <t xml:space="preserve"> </t>
  </si>
  <si>
    <t>A / 2</t>
  </si>
  <si>
    <t>A / 3.1</t>
  </si>
  <si>
    <t>A / 3.2</t>
  </si>
  <si>
    <t>A / 4</t>
  </si>
  <si>
    <t>download</t>
  </si>
  <si>
    <t>MP / 01</t>
  </si>
  <si>
    <t>GWh</t>
  </si>
  <si>
    <t>MP / 02</t>
  </si>
  <si>
    <t>MP / 03</t>
  </si>
  <si>
    <t>MP / 04</t>
  </si>
  <si>
    <t>MP / 05</t>
  </si>
  <si>
    <t>MP / 06</t>
  </si>
  <si>
    <t>MP / 07</t>
  </si>
  <si>
    <t>MP / 08</t>
  </si>
  <si>
    <t>MP / 09</t>
  </si>
  <si>
    <t>MP / 10</t>
  </si>
  <si>
    <t>MP / 11</t>
  </si>
  <si>
    <t>CHF</t>
  </si>
  <si>
    <t>MP / 12</t>
  </si>
  <si>
    <t>MP / 20</t>
  </si>
  <si>
    <t>MP / 21</t>
  </si>
  <si>
    <t>MP / 22</t>
  </si>
  <si>
    <t>MP / 23</t>
  </si>
  <si>
    <t>MP/30</t>
  </si>
  <si>
    <t>(Verweis)</t>
  </si>
  <si>
    <t>KW1</t>
  </si>
  <si>
    <t/>
  </si>
  <si>
    <t>KW2</t>
  </si>
  <si>
    <t>KW3</t>
  </si>
  <si>
    <t>KW4</t>
  </si>
  <si>
    <t>KW5</t>
  </si>
  <si>
    <t>KW6</t>
  </si>
  <si>
    <t>KW7</t>
  </si>
  <si>
    <t>KW8</t>
  </si>
  <si>
    <t>KW9</t>
  </si>
  <si>
    <t>KW10</t>
  </si>
  <si>
    <t>KW11</t>
  </si>
  <si>
    <t>KW12</t>
  </si>
  <si>
    <t>KW13</t>
  </si>
  <si>
    <t>KW14</t>
  </si>
  <si>
    <t>KW15</t>
  </si>
  <si>
    <t>KW16</t>
  </si>
  <si>
    <t>KW17</t>
  </si>
  <si>
    <t>KW18</t>
  </si>
  <si>
    <t>KW19</t>
  </si>
  <si>
    <t>KW20</t>
  </si>
  <si>
    <t>KW21</t>
  </si>
  <si>
    <t>KW22</t>
  </si>
  <si>
    <t>KW23</t>
  </si>
  <si>
    <t>KW24</t>
  </si>
  <si>
    <t>KW25</t>
  </si>
  <si>
    <t>[MW]</t>
  </si>
  <si>
    <t>[%]</t>
  </si>
  <si>
    <t>[Ja/Nein]</t>
  </si>
  <si>
    <t>GV / 01</t>
  </si>
  <si>
    <t>GV / 02</t>
  </si>
  <si>
    <t>GV / 03</t>
  </si>
  <si>
    <t>GV / 04</t>
  </si>
  <si>
    <t>GV / 05</t>
  </si>
  <si>
    <t>GV / 06</t>
  </si>
  <si>
    <t>GV / 07</t>
  </si>
  <si>
    <t>GV / 08</t>
  </si>
  <si>
    <t>GV / 09</t>
  </si>
  <si>
    <t>GV / 10</t>
  </si>
  <si>
    <t>GV / 11</t>
  </si>
  <si>
    <t>§</t>
  </si>
  <si>
    <t>GV / 12</t>
  </si>
  <si>
    <t>GV / 13</t>
  </si>
  <si>
    <t>GV / 14</t>
  </si>
  <si>
    <t>GV / 15</t>
  </si>
  <si>
    <t>GV / 16</t>
  </si>
  <si>
    <t>GV / 17</t>
  </si>
  <si>
    <t>GV / 18</t>
  </si>
  <si>
    <t>GV / 19</t>
  </si>
  <si>
    <t>GV / 20</t>
  </si>
  <si>
    <t>GV / 21</t>
  </si>
  <si>
    <t>GV / 22</t>
  </si>
  <si>
    <t>GV / 23</t>
  </si>
  <si>
    <t>GV / 24</t>
  </si>
  <si>
    <t>GV / 25</t>
  </si>
  <si>
    <t>GV / 51</t>
  </si>
  <si>
    <t>GV / 52</t>
  </si>
  <si>
    <t>GV / 53</t>
  </si>
  <si>
    <t>GV / 54</t>
  </si>
  <si>
    <t>GV / 55</t>
  </si>
  <si>
    <t>GV / 56</t>
  </si>
  <si>
    <t>GV / 57</t>
  </si>
  <si>
    <t>GV / 58</t>
  </si>
  <si>
    <t>GV / 59</t>
  </si>
  <si>
    <t>GV / 60</t>
  </si>
  <si>
    <t>GV / 61</t>
  </si>
  <si>
    <t>GV / 62</t>
  </si>
  <si>
    <t>GV / 63</t>
  </si>
  <si>
    <t>GV / 64</t>
  </si>
  <si>
    <t>GV / 65</t>
  </si>
  <si>
    <t>GV / 66</t>
  </si>
  <si>
    <t>GV / 67</t>
  </si>
  <si>
    <t>GV / 68</t>
  </si>
  <si>
    <t>GV / 69</t>
  </si>
  <si>
    <t>GV / 70</t>
  </si>
  <si>
    <t>[MWbr]</t>
  </si>
  <si>
    <t>Total</t>
  </si>
  <si>
    <t>Gesuchsprüfer</t>
  </si>
  <si>
    <t>Prüfung</t>
  </si>
  <si>
    <t>Bemerkung</t>
  </si>
  <si>
    <t>Kürzel</t>
  </si>
  <si>
    <t>Index</t>
  </si>
  <si>
    <t>[-]</t>
  </si>
  <si>
    <t>Weitere Erlöse</t>
  </si>
  <si>
    <t>Vorjahre</t>
  </si>
  <si>
    <t>Bitte auswählen, Prière de sélectionner, Prego selezionare</t>
  </si>
  <si>
    <t>1-G1</t>
  </si>
  <si>
    <t>1-G2</t>
  </si>
  <si>
    <t>[Datum]</t>
  </si>
  <si>
    <t>Mindestens bis Ende 2021</t>
  </si>
  <si>
    <t>[Zahl]</t>
  </si>
  <si>
    <t>[CHF/kWbr]</t>
  </si>
  <si>
    <t>12-G</t>
  </si>
  <si>
    <t>17a</t>
  </si>
  <si>
    <t>17b</t>
  </si>
  <si>
    <t>19</t>
  </si>
  <si>
    <t>19-G</t>
  </si>
  <si>
    <t>rein informativ</t>
  </si>
  <si>
    <t>Speicher-, Pumpspeicher- oder Umwälzkraftwerk</t>
  </si>
  <si>
    <t>niederig / mittel / hoch ?</t>
  </si>
  <si>
    <t>76-G</t>
  </si>
  <si>
    <t>79-G</t>
  </si>
  <si>
    <t>Nein</t>
  </si>
  <si>
    <t>Centrale ad acqua fluente</t>
  </si>
  <si>
    <t>SPRACHE</t>
  </si>
  <si>
    <t>Referenz 
"Blatt-Nr_Zeile_Spalte"</t>
  </si>
  <si>
    <t>DE</t>
  </si>
  <si>
    <t>FR</t>
  </si>
  <si>
    <t>IT</t>
  </si>
  <si>
    <t>BLATT ALLGEMEINE INFORMATIONEN</t>
  </si>
  <si>
    <t>01_01_A</t>
  </si>
  <si>
    <t>Gesuchsformular um Marktprämie für Grosswasserkraftanlagen</t>
  </si>
  <si>
    <t>Formulaire de demande de prime de marché pour les grandes installations hydroélectriques</t>
  </si>
  <si>
    <t>Modulo di richiesta per il premio di mercato per l'elettricità proveniente dagli impianti idroelettrici di grandi dimensioni</t>
  </si>
  <si>
    <t>01_04_A</t>
  </si>
  <si>
    <t>Sprache</t>
  </si>
  <si>
    <t>Langue</t>
  </si>
  <si>
    <t>Lingua</t>
  </si>
  <si>
    <t>01_04_C</t>
  </si>
  <si>
    <t>Français</t>
  </si>
  <si>
    <t>Italiano</t>
  </si>
  <si>
    <t>01_07_A</t>
  </si>
  <si>
    <t>Neuerungen im Gesuchsformular</t>
  </si>
  <si>
    <t>Nouveautés dans le formulaire de demande</t>
  </si>
  <si>
    <t>Novità nel formulario di domanda</t>
  </si>
  <si>
    <t>01_08_A</t>
  </si>
  <si>
    <t>• Auf der Erlösseite werden neu zusätzlich zum Erlös aus dem Handel von Strom für den folgenden Tag (Day Ahead Market) auch die Absicherungserlöse bzw. -kosten aus Terminmärkten, die  Erlöse aus dem Verkauf von Systemdienstleistungen, sowie die Erlöse aus Herkunftsnachweisen und der Winterreserve berücksichtigt (Art. 90 Abs. 1 EnFV, sieht Richtlinie Ziff. 4.2 bis 4.5).
• Auf der Kostenseite werden neu auch die Aufwendungen für gesamtbetriebliche Leistungen und die Vermarktung des Stroms berücksichtigt (Art. 90 Abs. 1 Bst. d EnFV, siehe Richtlinie Ziff. 3.1.11)</t>
  </si>
  <si>
    <t>• Du côté des revenus, les recettes incluent désormais, en plus du négoce de l’électricité pour le lendemain (marché day-ahead), les recettes et les coûts susceptibles d’être générés par les couvertures sur le marché à terme, les recettes générées par la vente de services-système, par les garanties d’origine ainsi que par la réserve d’hiver (art. 89, al. 1, OEneR, cf. directive ch. 4.2 à 4.5)
• Les coûts comprennent désormais aussi les dépenses pour des prestations de services globaux et la commercialisation de l’électricité (art. 90, al. 1, let. d, OEneR, cf. directive ch. 3.1.11)</t>
  </si>
  <si>
    <t>• Sul fronte dei ricavi, ora, oltre ai ricavi per il commercio di energia per il giorno seguente (mercato day-ahead), vengono considerati anche i ricavi o i costi di copertura provenienti dai mercati a termine, i ricavi dalle prestazioni di servizio relative al sistema nonché i ricavi dalle garanzie di origine e dalla riserva invernale (art. 89 cpv. 1 OPEn, v. direttiva cap. 4.2–4.5).
• Sul fronte dei costi, ora vengono considerati anche gli oneri per le prestazioni di servizio globali e la commercializzazione dell’elettricità (art. 90 cpv. 1 lett. d OPEn, v. direttiva cap. 3.1.11).</t>
  </si>
  <si>
    <t>01_09_A</t>
  </si>
  <si>
    <t>• Um sicherzustellen, dass das Gesuchsformular bei allen Gesuchstellern korrekt funktioniert, wurden für das Gesuchsjahr 2026 alle Makros aus dem vorliegenden Hauptformular der Gesuchsunterlagen entfernt. Ansonsten gab es keine wesentlichen Änderungen gegenüber der Version 2025.</t>
  </si>
  <si>
    <t>Afin de garantir le bon fonctionnement du formulaire de demande pour tous les requérants, toutes les macros ont été supprimées des formulaires de demande pour l'année 2026. À part cela, aucune modification notable n'a été apportée par rapport à la version 2025.</t>
  </si>
  <si>
    <t>• Per garantire che il modulo di domanda funzioni correttamente per tutti i richiedenti, per l'anno di domanda 2026 sono state rimosse tutte le macro dai moduli di domanda. Per il resto non ci sono state modifiche significative rispetto alla versione 2025.</t>
  </si>
  <si>
    <t>01_10_A</t>
  </si>
  <si>
    <t xml:space="preserve">• Die Tabellenblätter für die einzelnen Kraftwerke müssen ausschliesslich vom Kraftwerksbevollmächtigten vollständig ausgefüllt werden. Ist der Gesuchsteller nicht Kraftwerksbevollmächtigter, sondern nur Träger des wirtschaftlichen Risikos für einen Teil der Energie des Kraftwerks, muss er nur ausgewählte Werte ausfüllen (Zellen in pink). 
• Alle anderen kraftwerksspezifischen Daten werden bei der Gesuchsprüfung vom BFE aus dem Gesuch des Kraftwerksbevollmächtigten übernommen. Der Gesuchsteller (der nicht Kraftwerksbevollmächtigter ist) muss angeben, aus welchem Gesuch die Daten der entsprechenden Grosswasserkraftanlage übernommen werden sollen und das Datum dieses Gesuches angeben. Dadurch bestätigt er die Richtigkeit der Daten, die übernommen werden sollen. </t>
  </si>
  <si>
    <t>• Seul le représentant de l'installation hydroélectrique doit intégralement remplir les feuilles de calcul pour les installations hydroélectriques individuelles. Si le requérant n'est pas le représentant de l'installation hydroélectrique, mais seulement le porteur du risque économique pour une partie de l'énergie de l'installation, il ne doit remplir que très peu de valeurs (cellules en rose). 
• Lors de l'examen de la demande, l'OFEN reprend toutes les autres données spécifiques à l'installation hydroélectrique à partir de la demande du représentant de l'installation hydroélectrique. Le requérant qui n'est pas le représentant doit indiquer pour chaque installation hydroélectrique la demande à partir de laquelle les données doivent être reprises, ainsi que la date de cette demande. Il confirme ainsi l'exactitude des données à reprendre.</t>
  </si>
  <si>
    <t>• I fogli di calcolo per i singoli impianti devono essere compilati completamente solo dal rappresentante dell'impianto. Se il richiedente non è il rappresentante dell'impianto, ma sopporta solo il rischio economico per una parte dell'energia deve compilare solo un numero molto ristretto di campi (celle rosa).
• Quando esamina la domanda, l’UFE trae tutti gli altri dati specifici dell'impianto dalla domanda stessa inoltrata daI rappresentante della centrale. Il richiedente (che non è il rappresentante dell'impianto) deve indicare da quale domanda devono essere ripresi i dati relativi al grande impianto idroelettrico in questione e specificare la data di tale domanda. In questo modo conferma la correttezza dei dati che devono essere ripresi.</t>
  </si>
  <si>
    <t>01_11_A</t>
  </si>
  <si>
    <t>• Das Gesuchsformular enthält eine Liste der Grosswasserkraftanlagen und Anlagenverbünde zur Auswahl. Diese Liste ist in den Tabellenblättern zu den Kraftwerken hinterlegt. Auch ist für jede Grosswasserkraftanlage ein Kürzel aus drei Buchstaben hinterlegt. 
Achtung: Die Liste enthält Kraftwerke/Anlagenverbünde mit einer installierten Leistung grösser als 10 MW. Anspruch auf eine Marktprämie haben jedoch nur Grosswasserkraftanlagen oder Anlagenverbünde mit einer mittleren mechanischen Bruttoleistung grösser als 10 MW. Der Gesuchsteller muss in jedem Fall darlegen, dass die Anlagen, für die er ein Gesuch stellt, alle Anspruchsvoraussetzungen erfüllen.</t>
  </si>
  <si>
    <t>• Le formulaire de demande contient une liste des grandes installations hydroélectriques et des groupes d'installations. Cette liste se trouve dans les feuilles de calcul relatives aux installations hydroélectriques. Lorsqu'une grande centrale hydroélectrique est sélectionnée, un sigle de trois lettres lui est automatiquement attribuée.
Attention : la liste contient des installations hydroélectriques/groupes d'installations dont la puissance installée est supérieure à 10 MW. Toutefois, seules les grandes installations hydroélectriques ou les groupes d'installations d'une puissance mécanique brute moyenne supérieure à 10 MW ont droit à une prime de marché. Le requérant doit en tout  cas démontrer que les installations pour lesquelles il dépose une demande remplissent toutes les conditions d'éligibilité.</t>
  </si>
  <si>
    <t xml:space="preserve">• Il modulo di domanda contiene un elenco di grandi impianti idroelettrici e di unioni di impianti. Questo elenco è memorizzato nei fogli di calcolo per gli impianti idroelettrici. Inoltre, per ogni grande centrale idroelettrica è presente un'abbreviazione di tre lettere.
Attenzione: l'elenco contiene impianti/unioni di impianti con una capacità installata superiore a 10 MW. Solo i grandi impianti idroelettrici o le unioni di impianti con una potenza meccanica lorda media superiore a 10 MW hanno diritto a un premio di mercato. In ogni caso, il richiedente deve dimostrare che le strutture per le quali presenta la richiesta soddisfano tutti i requisiti di ammissibilità. </t>
  </si>
  <si>
    <t>01_12_A</t>
  </si>
  <si>
    <r>
      <t>• Gemäss Art. 92 Abs. 3 EnFV dürfen die Summe der Erlöse am Referenzmarkt, in der Grundversorgung und aus der Marktprämie die gesamten Gestehungskosten nicht übersteigen. Ansonsten muss die Marktprämie entsprechend reduziert werden. Die Prüfung dieser Bedingung ist im Gesuchsformular im Tabellenblatt «Übersicht» umgesetzt.
• Der Anhang A-5.x.8 bildet neben den Erlösen am Day-Ahead-Markt auch Erlöse durch HKN, Winterreserve, SDL sowie am Terminmarkt ab (vgl. Richtlinie über den Vollzug der Marktprämie). 
1) Erlöse aus Herkunftsnachweisen (HKN)
Gesuchstellende geben das gesamte monatliche HKN-Volumen für die im Gesuch enthaltenen Kraftwerke an. Der Preis für die Herkunftsnachweise für Wasserkraftanlagen entspricht 5% Referenz-Marktpreises nach Artikel 15 EnFV (Art. 30a</t>
    </r>
    <r>
      <rPr>
        <vertAlign val="superscript"/>
        <sz val="10"/>
        <color theme="1"/>
        <rFont val="Arial"/>
        <family val="2"/>
      </rPr>
      <t>quinquies</t>
    </r>
    <r>
      <rPr>
        <sz val="10"/>
        <color theme="1"/>
        <rFont val="Arial"/>
        <family val="2"/>
      </rPr>
      <t xml:space="preserve"> EnFV).
2) Erlöse durch Winterreserve
Gesuchstellende geben für jede Grosswasserkraftanlage die Vorhaltemenge und das Vorhalteentgelt aus der Winterreserve an.
3) Erlöse aus Systemdienstleistungen (SDL)
Die bei Swissgrid entstandenen Kosten für SDL werden mit einem Verteilschlüssel auf die einzelnen Kraftwerke verteilt, jedoch ohne Abzug der Opportunitätskosten (vgl. Anhang 6.1, Ziff. 4.2.5 EnFV und Richtlinie Ziff. 4.3). Die Herleitung der entstandenen Kosten für Primär-, Sekundär-, Tertiärregelleistung ist in der separaten Excel-Tabelle "MP.26.xxx_A-5.xxx.8_E-Prod - Herleitungen" enthalten.
4) Absicherungserlöse bzw. -kosten aus Terminmärkten
Die Erlöse am Terminmarkt werden im Gesuchsformular berechnet. Dabei wird angenommen, dass 80 Prozent der erwarteten Produktion am Terminmarkt über 3 Jahre mit je einem Drittel der erwarteten Produktion abgesichert werden. Dafür werden Terminpreise von der European Energy Exchange (EEX) verwendet.</t>
    </r>
  </si>
  <si>
    <t xml:space="preserve">• Selon l'art. 92, al. 3, OEneR, la somme des recettes sur le marché de référence, dans l'approvisionnement de base et provenant de la prime de marché ne doit pas dépasser le total des coûts de production. Dans le cas contraire, la prime de marché doit être réduite en conséquence. Le contrôle de cette condition est mis en œuvre dans le formulaire de demande, dans la feuille de calcul "Aperçu".
• L'annexe A-5.x.8 inclut, en plus des revenus sur le marché day-ahead, les recettes générées par les garanties d’origine, les recettes générées par la réserve d’hiver, les recettes de la vente de services-système ainsi que les recettes et coûts générés par les couvertures sur les marchés à terme (cf. Directive sur l’exécution de la prime de marché).
1) Recettes générées par les garanties d’origine (GO)
Les requérants indiquent le volume mensuel total des garanties d'origine pour les installations hydroélectriques incluses dans la demande. Le prix des GO pour les installations hydroélectriques correspond à 5% du prix de marché de référence visé à l’art. 15 OEneR (art. 30aquinquies OEneR).
2) Recettes générées par la réserve d’hiver
Les requérants indiquent pour chaque installation hydroélectrique la quantité d’énergie à conserver et la rémunération pour la conservation.
3) Recettes de la vente de prestations de services-système (PSS)
Les coûts des PSS encourus par Swissgrid sont répartis entre les différentes installations hydroélectriques selon une clé de répartition sans déduction des coûts d’opportunité (cf. annexe 6.1, ch. 4.2.5 OEneR et directive ch. 4.3). Le calcul des coûts encourus par Swissgrid pour la puissance de réglage primaire, secondaire et tertiaire est présenté dans le tableau Excel séparé "MP.26.xxx_A-5.xxx.8_E-Prod - Herleitungen".
4) Recettes et coûts générés par les couvertures sur les marchés à terme
Les revenus sur le marché à terme sont calculés dans le formulaire de demande. Pour ceci on part du principe, que 80 % de la production moyenne attendue sont couverts sur le marché à terme, que la couverture s’effectue jusqu’à trois ans à l’avance à raison d'un tiers de la production attendue par an. Le calcul s'effectue sur la base des prix de l'European Energy Exchange (EEX).
</t>
  </si>
  <si>
    <r>
      <t>• Secondo l'art. 92 cpv. 3 OPEn, la somma dei ricavi sul mercato di riferimento, del servizio universale e del premio di mercato non può eccedere i costi complessivi di produzione. In caso contrario, il premio di mercato deve essere ridotto di conseguenza. La verifica di questa condizione è implementata nel modulo di domanda nel foglio di calcolo "sintesi".
• L'allegato A-5.x.8 include, oltre ai ricavi sul mercato day-ahead, anche i ricavi dalle garanzie di origine, dalla riserva invernale, dalle prestazioni di servizio relative al sistema e dai ricavi o costi di copertura dei mercati a termine (cfr. Direttiva sull'attuazione del premio di mercato).
1) Ricavo dalle garanzie di origine
I richiedenti indicano il volume mensile totale dei certificati di origine per gli impianti idroelettrici inclusi nella richiesta. Il prezzo delle garanzie di origine per gli impianti idroelettrici e il 5% del prezzo di mercato di riferimento di cui all’art. 15 OPEn (art. 30a</t>
    </r>
    <r>
      <rPr>
        <vertAlign val="superscript"/>
        <sz val="10"/>
        <color theme="1"/>
        <rFont val="Arial"/>
        <family val="2"/>
      </rPr>
      <t>quinquies</t>
    </r>
    <r>
      <rPr>
        <sz val="10"/>
        <color theme="1"/>
        <rFont val="Arial"/>
        <family val="2"/>
      </rPr>
      <t xml:space="preserve"> OPEn).
2) Ricavo dalla riserva invernale
I richiedenti indicano per ogni impianto idroelettrico la quantità di energia da conservare e il compenso per il mantenimento della riserva.
3) Ricavi dalle prestazioni di servizio relative al sistema (PSRS) 
I costi sostenuti da Swissgrid per le PSRS vengono ripartiti tra i singoli impianti idroelettrici in base a una chiave di ripartizione senza dedurre i costi di opportunità (cfr. allegato 6.1 numero 4.2.5 OPEn e direttiva cap. 4.3). La derivazione dei costi sostenuti per la potenza di regolazione primaria, secondaria e terziaria è contenuta nel foglio Excel separato "MP.26.xxx_A-5.xxx.8_E-Prod - Herleitungen".
4) Ricavi o costi di copertura dei mercati a termine
I ricavi sul mercato a termine sono calcolati nel modulo di domanda. Per il calcolo dei ricavi o dei costi di copertura, si parte dal presupposto che sia coperto l’80 per cento della produzione media prevista con un anticipo fino a tre anni e un terzo della produzione prevista coperta ogni anno. I prezzi considerati sono quegli dell'European Energy Exchange (EEX).</t>
    </r>
  </si>
  <si>
    <t>01_14_A</t>
  </si>
  <si>
    <t>Weiter sind die folgenden Punkte zu beachten:</t>
  </si>
  <si>
    <t>En outre, les points suivants doivent être pris en compte:</t>
  </si>
  <si>
    <t>Si segnalano inoltre i seguenti punti:</t>
  </si>
  <si>
    <t>01_15_A</t>
  </si>
  <si>
    <t xml:space="preserve">• Alle Konzessionsleistungen, welche in der Konzession klar definiert und effektiv geschuldet sind, gelten als unmittelbar nötige Betriebskosten und können angerechnet werden. </t>
  </si>
  <si>
    <t xml:space="preserve">• Toutes les prestations de concession qui sont clairement définies dans la concession et qui sont effectivement dues sont considérées comme des frais d'exploitation directement nécessaires et elles peuvent être imputées. </t>
  </si>
  <si>
    <t xml:space="preserve">• Tutte le prestazioni di concessione, chiaramente definite nella concessione ed effettivamente dovute sono considerate costi d'esercizio direttamente necessari e possono essere compensati. </t>
  </si>
  <si>
    <t>01_16_A</t>
  </si>
  <si>
    <t>• Bei der Bestimmung der marktprämienberechtigten Energiemenge ist Folgendes zu beachten: Konzessionsenergie ist marktprämienberechtigt, Restitutionsenergie wird beim Kraftwerk, dass die Energie schuldet abgezogen und beim Kraftwerk, dem die Energie zusteht hinzugezählt. Verluste und Eigenbedarfsenergie sind nicht marktprämienberechtigt und dürfen in der im Gesuch deklarierten Nettoproduktion nicht enthalten sein.</t>
  </si>
  <si>
    <t>• Pour déterminer la quantité d'énergie donnant droit à la prime de marché l'énergie de concession est prise en compte, l'énergie de restitution est déduite auprès de la centrale qui doit l'énergie et ajoutée à la centrale à laquelle l'énergie revient. Les pertes et l'énergie pour les besoins propres ne donnent pas droit à une prime de marché et ne doivent pas être comprises dans la production nette déclarée dans la demande.</t>
  </si>
  <si>
    <t xml:space="preserve">Per determinare la quantità di energia avente diritto al premio di mercato l'energia di concessione viene presa in considerazione, l'energia di restituzione viene sottratta dall'impianto che deve l'energia e aggiunta all'impianto che ha diritto all'energia. Le perdite e il consumo proprio non sono ammissibili al premio di mercato e non possono essere inclusi nella produzione netta dichiarata nella domanda. </t>
  </si>
  <si>
    <t>01_17_A</t>
  </si>
  <si>
    <t>• Wenn die Bewertung von Energiemengen notwendig ist, muss dies immer mit dem Preis am Day-Ahead-Markt geschehen. Je nach zeitlicher Auflösung der Produktion kann der Jahresdurchschnittspreis, der Saisondurchschnitt, die Monatswerte oder die Stundenwerte des Marktpreises herangezogen werden.</t>
  </si>
  <si>
    <t>• Si l'évaluation des quantités d'énergie est nécessaire, elle doit toujours se faire en fonction du prix du marché day-ahead. Selon la résolution temporelle de la production, on peut utiliser le prix moyen annuel, la moyenne saisonnière, les valeurs mensuelles ou les valeurs horaires du prix du marché day-ahead.</t>
  </si>
  <si>
    <t>• Se è necessario valutare le quantità di energia, questo deve sempre essere fatto utilizzando il prezzo sul mercato day-ahead. A seconda della risoluzione temporale della produzione si possono utilizzare il prezzo medio annuo, la media stagionale, i valori mensili o valori orari del prezzo del mercato day-ahead.</t>
  </si>
  <si>
    <t>01_18_A</t>
  </si>
  <si>
    <t>• 	Zur Beurteilung, ob ein Kraftwerk ungedeckte Gestehungskosten aufweist, ist immer die Differenz zwischen den Gestehungskosten (Art. 90 EnFV) und dem Referenzmarkterlös (Summe aller Erlöse vgl. Art. 89 EnFV) relevant. Effektive Abnahmepreise, welche in kraftwerksscharfen Verträgen definiert sind, werden nur herangezogen, um zu beurteilen, wer das Risiko ungedeckter Gestehungskosten trägt. Wird Energie zu Gestehungskosten oder ähnlichen Konditionen weiterverkauft, geht das Risiko ungedeckter Gestehungskosten an den Käufer über.</t>
  </si>
  <si>
    <t>• Pour déterminer si une centrale présente des coûts de revient non couverts, c'est toujours la différence entre les coûts de revient (art. 90 OEneR) et les recettes du marché de référence (somme de toutes les recettes cf. art. 89 OEneR) qui est pertinente. Les prix d'achat effectifs, définis dans des contrats spécifiques aux installations hydroélectriques, ne sont utilisés que pour évaluer qui supporte le risque de coûts de revient non couverts. Si l'énergie est revendue au prix de revient ou à des conditions similaires, le risque de coûts de revient non couverts est transféré à l'acheteur.</t>
  </si>
  <si>
    <t xml:space="preserve">•  La differenza tra i costi di produzione (art. 90 OPEn) e i ricavi sul mercato di riferimento (somma di tutti i ricavi v. art. 89 OPEn) è sempre rilevante per valutare se un impianto ha costi di produzione non coperti. I prezzi di acquisto effettivi, definiti nei contratti specifi delle centrali elettriche, vengono utilizzati solo per valutare chi si assume il rischio di costi di produzione non coperti. Se l'energia viene rivenduta a costi di produzione o condizioni simili, il rischio di costi di produzione non coperti viene trasferito all'acquirente. </t>
  </si>
  <si>
    <t>01_19_A</t>
  </si>
  <si>
    <t>• 	Damit ein Anlagenverbund vorliegt, müssen die Einzelanlagen durch einen künstlichen Wasserweg miteinander verknüpft sein und gemeinsam optimiert werden. Bei alpinen Kraftwerkskomplexen, die meistens als Partnerwerk betrieben werden, ist die hydraulische Verknüpfung und gemeinsame Optimierung in der Regel gegeben. Bei hintereinanderliegenden Flusskraftwerken ist die hydraulische Verknüpfung durch einen künstlichen Wasserweg in der Regel nicht gegeben. Sie erfüllen die Anforderungen an Anlagenverbünde in der Regel nicht.</t>
  </si>
  <si>
    <t>• Pour qu'il y ait un groupe d'installations hydroélectriques, les installations individuelles doivent être reliées entre elles par une voie hydraulique artificielle et optimisées en commun. Dans le cas des complexes hydroélectriques alpines, qui sont généralement exploités en tant que centrales partenaires, la connexion hydraulique et l'optimisation commune sont généralement assurées. Dans le cas des installations hydroélectriques fluviales en série, la connexion hydraulique par une voie d'eau artificielle n'est généralement pas assurée. C'est pourquoi elles ne remplissent généralement pas les conditions requises pour constituer un groupe d'installations.</t>
  </si>
  <si>
    <t>• Affinché un unione di impianti sia presente, i singoli impianti devono essere collegati tra loro da un corso d'acqua artificiale ed essere ottimizzati congiuntamente. Nel caso di complessi di centrali elettriche alpine, che di solito vengono gestiti come centrali partner, viene solitamente dato il collegamento sul piano idraulico e l'ottimizzazione congiunta. Nel caso di impianti ad acqua fluente poste uno dietro l'altro, di solito il collegamento sul piano idraulico non è presente attraverso un corso d'acqua artificiale. Di norma, pertanto, non soddisfano i requisiti per unioni di impianti.</t>
  </si>
  <si>
    <t>01_22_A</t>
  </si>
  <si>
    <t>Vorgehen Gesuchseinreichung</t>
  </si>
  <si>
    <t>Procédure de dépôt de la demande</t>
  </si>
  <si>
    <t>Procedura per la presentazione della domanda</t>
  </si>
  <si>
    <t>01_21_A</t>
  </si>
  <si>
    <t>Das ausgefüllte Gesuchsformular sowie alle im Tabellenblatt "Anhänge" aufgeführten Anhänge sind auf der SharePoint-Plattform für die Marktprämie elektronisch hochzuladen. Erwartet werden Dateien in den Formaten MS Word, MS Excel oder Adobe PDF. Unter marktpraemie@bfe.admin.ch kann ein Antrag für ein Login für die SharePoint-Plattform gestellt werden. Für einen Antrag müssen Vorname, Name und Kontaktdaten einer Ansprechsperson sowie der Name des marktprämienberechtigten Unternehmens in einer E-Mail ans BFE gesendet werden, worauf das BFE die Anleitung zum Erstellen eines Logins verschickt. 
Das Gesuch gilt erst als eingereicht, wenn das Gesuchsformular inklusive aller Anhänge auf der SharePoint-Plattform hochgeladen wurde und die rechtsgültig unterschriebene Freigabeerklärung zusammen mit allfälligen Vollmachten bis spätestens am 31. Mai 2026 beim BFE eingereicht wird. Massgebend ist der Poststempel. Jeder Gesuchsteller reicht ein Gesuch ein, das die gesamte Elektrizität im Portfolio umfasst, für die um Marktprämie ersucht wird.
Gesuchsteller, die bereits in vergangenen Jahren ein Gesuch eingereicht haben, behalten ihre Gesuchsnummer. Einzig die Jahreszahl ist zu ersetzen (Bsp. MP.26.125). Gesuchsteller, die erstmalig ein Gesuch einreichen, erhalten ihre Gesuchsnummer zusammen mit dem Login für die SharePoint-Plattform. 
Dieses Gesuchsformular kann für bis zu zehn Kraftwerke benutzt werden. Hat ein Gesuchsteller mehr als zehn Kraftwerke im Portfolio, so kann er bei der Vollzugsstelle AFRY Schweiz AG (lukas.schneider@afry.com) ein erweitertes Gesuchsformular verlangen.</t>
  </si>
  <si>
    <t xml:space="preserve">Le formulaire de demande dûment complété et toutes les annexes répertoriées dans la feuille de calcul "Anhänge" doivent être téléchargés par voie électronique sur la plateforme SharePoint destinée à la prime de marché. Les fichiers doivent être au format MS Word, MS Excel ou Adobe PDF. Une demande d'accès à la plateforme SharePoint peut être effectuée par email à l'adresse marktpraemie@bfe.admin.ch en indiquant les nom, prénom et coordonnées d'une personne de contact et le nom de l'entreprise ayant droit à la prime de marché. L'OFEN indiquera ensuite la marche à suivre pour créer un identifiant.        
La demande n'est considérée comme déposée que lorsque le formulaire de demande ainsi que toutes les annexes ont été téléchargés sur la plateforme SharePoint et que la déclaration de validation dûment signée, accompagnée des éventuelles procurations, a été remise à l'OFEN au plus tard le 31 mai 2026, le cachet de la poste faisant foi. Chaque requérant dépose une demande comprenant la totalité de l'électricité du portefeuille pour lequel la prime de marché est demandée.
Les requérants qui ont déjà déposé une demande durant les années précédentes conservent leur numéro de demande. Seule l'année doit être remplacée (par ex. MP.26.125). Les requérants qui déposent une demande pour la première fois reçoivent leur numéro de demande en même temps que leur identifiant pour la plateforme SharePoint.   
Le formulaire de demande peut être utilisé pour dix installations hydroélectriques au maximum. Si le portefeuille d'un requérant comprend plus de dix installations hydroélectriques, le requérant peut demander un formulaire de demande élargi auprès de l'organe d'exécution AFRY Suisse SA (lukas.schneider@afry.com).             </t>
  </si>
  <si>
    <t>Il formulario di domanda compilato e tutti gli allegati elencati nel foglio di calcolo "Anhänge" devono essere caricati elettronicamente sulla piattaforma SharePoint del premio di mercato. I file in formato MS Word, MS Excel o Adobe PDF sono attesi. Una richiesta di login per la piattaforma SharePoint può essere fatta su marktpraemie@bfe.admin.ch. Per una domanda, il nome, il cognome e i dati di  una persona di contatto, nonché i nomi dell'azienda che ha diritto al premio di mercato devono essere inviati all'UFE in una e-mail, dopodiché l'UFE invierà le istruzioni per creare un login.
La domanda si considera presentata solo se il formulario di domanda, compresi tutti gli allegati, è stato caricata sulla piattaforma SharePoint e la dichiarazione di liberatoria legalmente firmata, insieme ad eventuali procure, è stata presente all'UFE entro il 31 maggio 2026. Il timbro postale è decisivo. Ogni richiedente presenta una domanda che copre tutta l'elettricità del portafoglio per la quale è richiesto un premio di mercato.
I candidati che hanno già presentato domanda negli anni precedenti conserveranno il proprio numero di domanda. Solo l'anno deve essere sostituito (es. MP.26.125). I richiedenti che presentano una domanda per la prima volta ricevono il proprio numero di domanda insieme al proprio login per la piattaforma SharePoint.  
Questo modulo di domanda può essere utilizzato per un massimo di dieci centrali elettriche. Se un richiedente ha più di dieci centrali elettriche nel proprio portafoglio, può richiedere un modulo di domanda esteso all'organo d'esecuzione AFRY Svizzera AG (lukas.schneider@afry.com)</t>
  </si>
  <si>
    <t>01_24_A</t>
  </si>
  <si>
    <t>Vorgehen zum Ausfüllen des Gesuchformulars</t>
  </si>
  <si>
    <t>Procédure pour remplir le formulaire de demande</t>
  </si>
  <si>
    <t>01_25_A</t>
  </si>
  <si>
    <t>•	Im Tabellenblatt «Allg. Informationen» kann die Sprache umgestellt werden.
•	Für die kraftwerksspezifischen Informationen wird im Gesuchsformular zwischen dem Bevollmächtigten und weiteren Gesuchstellern, die das Risiko ungedeckter Gestehungskosten für einen Teil der Energie aus dem Kraftwerk tragen, unterschieden. Jeder Gesuchsteller füllt die Kraftwerksblätter und Energieproduktionsdaten für die Grosswasserkraftanlagen, für die er bevollmächtigt ist, vollständig aus. Für Grosswasserkraftanlagen, für die der Gesuchsteller nicht bevollmächtigt ist, muss er keine Energieproduktionsprofile erfassen und in den Kraftwerksblättern nur ausgewählte Werte (pinke Zellen) ausfüllen.
Es wird empfohlen, die Daten in der folgenden Reihenfolge zu erfassen:
1.	Zuerst die Erlösangaben und Produktionsdaten ins separate Excel-Formular "MP.26.xxx.A-5.x.8_E_prod.xlsm" eintragen und die zusammengefassten Daten anschliessend vom Tabellenblatt "E_Prod_Ausgabe" ins Tabellenblatt "E_prod_Eingabe" dieses Formulars übertragen.  (fällt weg, falls Gesuchsteller nicht kraftwerksbevollmächtigt)
2.	Anschliessend können die entsprechenden Kraftwerke in den Kraftwerksdatenblätter ausgewählt und ergänzt werden.
3.	Zuletzt die übrigen Blätter (Anhänge, Grundversorgung, Eigene EE, Fremde EE,…) ausfüllen.
In dieser Reihenfolge werden eingegebene Daten auf neue Blätter verknüpft, damit sie nicht neu eingegeben werden müssen. In den nachfolgenden Blättern sind dieselben Daten gesperrt und können nicht verändert werden. Bei der Einhaltung dieser Abfolge ist gewährleistet, dass beim Zeitpunkt der Bearbeitung der Blätter stets alle Zellen mit Datenverknüpfungen die bereits eingegebenen Werte aufweisen.</t>
  </si>
  <si>
    <t>• La langue peut être changée dans la feuille de calcul "Allg. Informationen".  
• Pour les informations spécifiques à l'installation hydroélectrique, le formulaire de demande fait la distinction entre le représentant de l'installation hydroélectrique et les autres requérants qui assument le risque de coûts de production non couverts pour une partie de l'énergie produite par la centrale. Pour les grandes installations hydroélectriques pour lesquelles le requérant est le représentant il remplit intégralement les fiches relatives à l'installation hydroélectrique et les données de production d'énergie. Pour les grandes installations hydroélectriques pour lesquelles le requérant n'est pas le représentant, il ne doit pas saisir de profils de production d'énergie et ne doit remplir que peu de valeurs dans les fiches des installations hydroélectriques (cellules en roses).
Il est recommandé de saisir les données dans l'ordre suivant :
1. saisir d'abord les revenus et données de production dans le formulaire Excel distinct "MP.26.xxx.A-5.x.8_E-prod.xlsm" et les données résumées sont ensuite transférées de la feuille de calcul "E_Prod_Ausgabe" à la feuille de calcul "E_prod_Eingabe" de ce formulaire (cette étape n'est pas nécessaire pour les grandes installations hydroélectriques pour lesquelles le requérant n'est pas le représentant de l'installation hydroélectrique).
2. il est ensuite possible de sélectionner les installations hydroélectriques correspondantes dans les fiches des installations hydroélectriques (KW1 à KW10) et de compléter les informations nécessaires.
3. remplir finalement les autres feuilles (Anhänge, Grundversorgung, Eigene EE, Fremde EE, ...).
Dans cet ordre, les données saisies sont reliées à de nouvelles feuilles afin de ne pas devoir les saisir à nouveau. Dans les feuilles suivantes, les mêmes données sont verrouillées et ne peuvent pas être modifiées. En respectant cet ordre, il est garanti qu'au moment de l'édition des feuilles, toutes les cellules contenant des liens de données présentent les valeurs déjà saisies.</t>
  </si>
  <si>
    <t>•	La lingua del documento può essere cambiata nel foglio di calcolo "Allg. Informationen". 
•	Per le informazioni specifiche dell'impianto idroelettrico, nel modulo di richiesta si fa una distinzione tra il rappresentante autorizzato e gli altri richiedenti che assumono il rischio dei costi di produzione non coperti per una parte dell'energia della centrale. Per le centrali di cui il riquiedente è rappresentante autorizzato deve compilare integralmente i fogli di calcolo delle centrali idroelettriche e i fogli di calcolo con i dati di produzione di energia. Per i grandi impianti idroelettrici per i quali il richiedente non è il rappresentante autorizzato, non deve registrare alcun profilo di produzione di energia, bensì deve solo compilare un numero molto ristretto di campi (celle rosa) nei fogli di calcolo delle centrale idroelettriche (KW1 a KW10).
Si raccomanda di inserire i dati nel seguente ordine:
1.	In primo luogo, inserire i dati sui ricavi e sulla produzione nel modulo Excel "MP.26.xxx.A-5.x.8_E_prod.xlsm" e, successivamente, trasferire i dati riepilogativi dal foglio di calcolo "E_Prod_Ausgabe" al foglio di calcolo "E_prod_Eingabe" di tale modulo. (Non si applica se il richiedente non è il rappresentante autorizzato dell'impianto).
2.	Successivamente, selezionare e completare gli impianti idroelettrici nei fogli corrispondenti (KW1 a KW10).
3.	Infine, compilare i fogli rimanenti (Anhänge, Grundversorgung, Eigene EE, Fremde EE,...).
Seguendo questo ordine, i dati inseriti verranno collegati ai nuovi fogli, evitando di doverli reinserire. Nei fogli successivi, gli stessi dati saranno bloccati e non potranno essere modificati. In questo modo, al momento della compilazione dei fogli, tutte le celle con collegamenti ai dati saranno già complete.</t>
  </si>
  <si>
    <t>01_27_A</t>
  </si>
  <si>
    <t>Tabellenblätter</t>
  </si>
  <si>
    <t>Feuille de calcul</t>
  </si>
  <si>
    <t>Fogli di lavoro</t>
  </si>
  <si>
    <t>01_28_A</t>
  </si>
  <si>
    <t>Allg. Informationen</t>
  </si>
  <si>
    <t>Da die Blattnahmen nicht mehr übersetzt werden--&gt; überall auf Deutsch</t>
  </si>
  <si>
    <t>01_29_A</t>
  </si>
  <si>
    <t>Gesuchsteller</t>
  </si>
  <si>
    <t>01_30_A</t>
  </si>
  <si>
    <t>Freigabeerklärung</t>
  </si>
  <si>
    <t>01_31_A</t>
  </si>
  <si>
    <t>Anhänge</t>
  </si>
  <si>
    <t>01_32_A</t>
  </si>
  <si>
    <t>Übersicht</t>
  </si>
  <si>
    <t>01_33_A</t>
  </si>
  <si>
    <t>Grundversorgung</t>
  </si>
  <si>
    <t>01_34_A</t>
  </si>
  <si>
    <t>Eigene EE</t>
  </si>
  <si>
    <t>01_35_A</t>
  </si>
  <si>
    <t>Fremde EE</t>
  </si>
  <si>
    <t>01_36_A</t>
  </si>
  <si>
    <t>E_prod_Eingabe</t>
  </si>
  <si>
    <t>01_37_A</t>
  </si>
  <si>
    <t>KW-1, KW-2, KW-3, … KW-10</t>
  </si>
  <si>
    <t>01_28_C</t>
  </si>
  <si>
    <t>Deckblatt mit Erklärungen zur Gesuchseinreichung</t>
  </si>
  <si>
    <t>Feuille de couverture avec explications sur le dépôt de la demande</t>
  </si>
  <si>
    <t>Copertina con spiegazioni concernenti la presentazione della domanda</t>
  </si>
  <si>
    <t>01_29_C</t>
  </si>
  <si>
    <t>Angaben zum Gesuchsteller, Bevollmächtigte sowie Bankkonto</t>
  </si>
  <si>
    <t>Informations sur le requérant, le représentant et le compte bancaire</t>
  </si>
  <si>
    <t>Dati del richiedente, rappresentante autorizzato nonché conto bancario</t>
  </si>
  <si>
    <t>01_30_C</t>
  </si>
  <si>
    <t>Bestätigung der Richtigkeit der Angaben im vorliegenden  Gesuch</t>
  </si>
  <si>
    <t>Confirmation de l'exactitude des données de la présente demande</t>
  </si>
  <si>
    <t>Conferma dell'esattezza dei dati della presente domanda</t>
  </si>
  <si>
    <t>01_31_C</t>
  </si>
  <si>
    <t>Liste aller eingereichten Anhänge</t>
  </si>
  <si>
    <t>Liste de toutes les annexes soumises</t>
  </si>
  <si>
    <t>Elenco degli allegati presentati</t>
  </si>
  <si>
    <t>01_32_C</t>
  </si>
  <si>
    <t>Zusammenfassung des Gesuchs, Berechnung der Marktprämienquote und der Marktprämie; gleichzeitig Anhang der Verfügung</t>
  </si>
  <si>
    <t>Récapitulatif de la demande, calcul du taux de prime de marché et de la prime de marché ; en parallèle annexe de la décision</t>
  </si>
  <si>
    <t>Riepilogo della domanda, calcolo della quota premio di mercato e del premio di mercato; contemporaneamente allegato alla decisione</t>
  </si>
  <si>
    <t>01_33_C</t>
  </si>
  <si>
    <t xml:space="preserve">Angaben zur Grundversorgung nach Art. 94 Abs. 3 EnFV </t>
  </si>
  <si>
    <t>Informations sur l'approvisionnement de base selon l'art. 94, al. 3, OEneR</t>
  </si>
  <si>
    <t>Dati sul servizio universale secondo l'articolo 94 capoverso 3 OPEn</t>
  </si>
  <si>
    <t>01_34_C</t>
  </si>
  <si>
    <t xml:space="preserve">Eigene Anlagen Erneuerbare Energien </t>
  </si>
  <si>
    <t>Propres installations d'énergies renouvelables</t>
  </si>
  <si>
    <t>Impianti rinnovabili propri</t>
  </si>
  <si>
    <t>01_35_C</t>
  </si>
  <si>
    <t>Fremde Anlagen Erneuerbare Energien</t>
  </si>
  <si>
    <t>Installations tierces d'énergies renouvelables</t>
  </si>
  <si>
    <t>Impianti rinnovabili terzi</t>
  </si>
  <si>
    <t>01_36_C</t>
  </si>
  <si>
    <t>Übertrag der Energieproduktionsdaten aus dem Excel-File 
"MP.26.xxx.A-5.x.8_E_prod.xlsm"</t>
  </si>
  <si>
    <t>Report des données sur la production énergétique, du fichier Excel "MP.26.xxx.A-5.x.8_E_prod.xlsm"</t>
  </si>
  <si>
    <t>Inserimento/riporto dei dati sulla produzione energetica dal file Excel 
"MP.26.xxx.A-5.x.8_E_prod.xlsm"</t>
  </si>
  <si>
    <t>01_37_C</t>
  </si>
  <si>
    <t>Eingabe der Daten zu den einzelnen Wasserkraftanlagen</t>
  </si>
  <si>
    <t>Saisie des données relatives aux différentes installations hydroélectriques</t>
  </si>
  <si>
    <t>Inserimento dei dati concernenti i singoli impianti idroelettrici</t>
  </si>
  <si>
    <t>01_27_D</t>
  </si>
  <si>
    <t>Grundlagendokumente</t>
  </si>
  <si>
    <t>Documents de référence</t>
  </si>
  <si>
    <t>Documentazione di base</t>
  </si>
  <si>
    <t>01_28_E</t>
  </si>
  <si>
    <t>Energiegesetz vom 30. September 2016 (EnG, SR 730.0)</t>
  </si>
  <si>
    <t>Loi du 30 septembre 2016 sur l’énergie (LEne, RS 730.0)</t>
  </si>
  <si>
    <t>Legge federale del 30 settembre 2016 sull'energia (LEne; RS 730.0)</t>
  </si>
  <si>
    <t>01_29_E</t>
  </si>
  <si>
    <t>Energieförderungsverordnung vom 1. November 2017 (EnFV, SR 730.03)</t>
  </si>
  <si>
    <t>Ordonnance du 1er novembre 2017 sur l'encouragement de la production d'électricité issues d'énergies renouvelables (OEneR, RS 730.03)</t>
  </si>
  <si>
    <t>Ordinanza del 1° novembre 2017 sulla promozione dell'energia (OPEn; RS 730.03)</t>
  </si>
  <si>
    <t>01_30_E</t>
  </si>
  <si>
    <t xml:space="preserve">Erläuterungen zur EnFV vom 1. November 2017 </t>
  </si>
  <si>
    <t>Commentaires du 1er novembre 2017 sur l'OEneR</t>
  </si>
  <si>
    <t xml:space="preserve">Commenti all'OPEn del 1° novembre 2017 </t>
  </si>
  <si>
    <t>01_31_E</t>
  </si>
  <si>
    <t>Richtlinie des BFE über den Vollzug der Marktprämie</t>
  </si>
  <si>
    <t>Directive de l'OFEN su l'exécution de la prime de marché</t>
  </si>
  <si>
    <t>Direttiva dell'UFE sull'attuazione del premio di mercato</t>
  </si>
  <si>
    <t>01_32_E</t>
  </si>
  <si>
    <t>BFE-Website zur Marktprämie: 
https://www.bfe.admin.ch/bfe/de/home/foerderung/erneuerbare-energien/foerderung-wasserkraft/marktpraemie-grosswasserkraft.html</t>
  </si>
  <si>
    <t>Site internet de l'OFEN sur la prime de marché : 
https://www.bfe.admin.ch/bfe/fr/home/mesures-d-encouragement/energies-renouvelables/encouragement-force-hydraulique/prime-de-marche-destinee-grande-hydraulique.html</t>
  </si>
  <si>
    <t>Pagina UFE sul premio di mercato: 
https://www.bfe.admin.ch/bfe/it/home/promozione/energie-rinnovabili/promozione-forza-idrica/premio-mercato-per-grandi-impianti-idroelettrici.html</t>
  </si>
  <si>
    <t>01_40_A</t>
  </si>
  <si>
    <t>Farbcodierung Tabellenblätter</t>
  </si>
  <si>
    <t>Code couleur des feuilles de calcul</t>
  </si>
  <si>
    <t>Descrizione dei colori usati per i fogli</t>
  </si>
  <si>
    <t>01_41_C</t>
  </si>
  <si>
    <t>Tabellenblatt mit Eingaben durch Gesuchsteller</t>
  </si>
  <si>
    <t>Feuille de calcul comprenant les données saisies par le requérant</t>
  </si>
  <si>
    <t>Foglio con i dati del richiedente</t>
  </si>
  <si>
    <t>Tabellenblatt mit Freigabeerklärung. Muss zwingend unterschrieben, ausgedruckt und beim BFE eingereicht werden</t>
  </si>
  <si>
    <t>Feuille de calcul avec déclaration de validation. Doit impérativement être signée, imprimée et remise à l'OFEN</t>
  </si>
  <si>
    <t>Foglio con dichiarazione. Da firmare, stampare e presentare imperativamente all'UFE</t>
  </si>
  <si>
    <t>01_42_C</t>
  </si>
  <si>
    <t>Tabellenblatt dient der Übersicht</t>
  </si>
  <si>
    <t>Feuille de calcul servant d'aperçu</t>
  </si>
  <si>
    <t>Foglio di sintesi</t>
  </si>
  <si>
    <t>01_43_C</t>
  </si>
  <si>
    <t>Tabellenblatt dient als Inputblatt für die Berechnung</t>
  </si>
  <si>
    <t>Feuille de calcul servant de feuille de données pour le calcul</t>
  </si>
  <si>
    <t>Foglio di calcolo</t>
  </si>
  <si>
    <t>01_46_A</t>
  </si>
  <si>
    <t>Farbcodierung Zellen</t>
  </si>
  <si>
    <t>Code couleur des cellules</t>
  </si>
  <si>
    <t>Descrizione dei colori usati per le celle</t>
  </si>
  <si>
    <t>01_47_C</t>
  </si>
  <si>
    <t>Zelle wird vom Gesuchsteller ausgefüllt</t>
  </si>
  <si>
    <t>Cellule à compléter par le requérant</t>
  </si>
  <si>
    <t>Cella che deve essere compilata dal richiedente</t>
  </si>
  <si>
    <t>01_48_C</t>
  </si>
  <si>
    <t>Zelle dient für notwendige Angaben oder ist leer</t>
  </si>
  <si>
    <t>Cellule vide ou utilisée pour les informations requises</t>
  </si>
  <si>
    <t>Cella con dati necessari o cella vuota</t>
  </si>
  <si>
    <t>01_49_C</t>
  </si>
  <si>
    <t>Zelle dient einer besseren Darstellung</t>
  </si>
  <si>
    <t>Cellule servant à une meilleure représentation</t>
  </si>
  <si>
    <t>Cella che serve per una migliore rappresentazione</t>
  </si>
  <si>
    <t>01_50_C</t>
  </si>
  <si>
    <t>01_51_C</t>
  </si>
  <si>
    <t>Zelle wird über Zellbezug automatisch berechnet</t>
  </si>
  <si>
    <t>Cellule calculée automatiquement via la référence de cellule</t>
  </si>
  <si>
    <t>Cella con collegamento, calcolo automatico</t>
  </si>
  <si>
    <t>01_53_A</t>
  </si>
  <si>
    <t>Version</t>
  </si>
  <si>
    <t>Versione</t>
  </si>
  <si>
    <t>02_01_A</t>
  </si>
  <si>
    <t>Angaben zum Gesuchsteller</t>
  </si>
  <si>
    <t>Informations sur le requérant</t>
  </si>
  <si>
    <t>Dati del richiedente</t>
  </si>
  <si>
    <t>BLATT GESUCHSTELLER</t>
  </si>
  <si>
    <t>02_04_A</t>
  </si>
  <si>
    <t>Gesuchsnummer</t>
  </si>
  <si>
    <t>Numéro de demande</t>
  </si>
  <si>
    <t>N. domanda</t>
  </si>
  <si>
    <t>02_06_A</t>
  </si>
  <si>
    <t>Requérant</t>
  </si>
  <si>
    <t>Richiedente</t>
  </si>
  <si>
    <t>02_07_A</t>
  </si>
  <si>
    <t>(Träger des wirtschaftlichen Risikos)</t>
  </si>
  <si>
    <t>(porteur du risque économique)</t>
  </si>
  <si>
    <t>(chi assume il rischio economico)</t>
  </si>
  <si>
    <t>02_09_A</t>
  </si>
  <si>
    <t>Name</t>
  </si>
  <si>
    <t>Nom</t>
  </si>
  <si>
    <t>Nome</t>
  </si>
  <si>
    <t>02_10_A</t>
  </si>
  <si>
    <t>Strasse, Nr.</t>
  </si>
  <si>
    <t>Rue, n°</t>
  </si>
  <si>
    <t>Via, n. civico</t>
  </si>
  <si>
    <t>02_11_A</t>
  </si>
  <si>
    <t>Postleitzahl</t>
  </si>
  <si>
    <t>NPA</t>
  </si>
  <si>
    <t>02_12_A</t>
  </si>
  <si>
    <t>Ort</t>
  </si>
  <si>
    <t>Localité</t>
  </si>
  <si>
    <t>Luogo</t>
  </si>
  <si>
    <t>02_16_A</t>
  </si>
  <si>
    <t>Fachkontakt Gesuchsteller</t>
  </si>
  <si>
    <t>Contact du requérant</t>
  </si>
  <si>
    <t>Referente richiedente</t>
  </si>
  <si>
    <t>02_17_A</t>
  </si>
  <si>
    <t xml:space="preserve">Vorname </t>
  </si>
  <si>
    <t>Prénom</t>
  </si>
  <si>
    <t>02_18_A</t>
  </si>
  <si>
    <t xml:space="preserve">Name </t>
  </si>
  <si>
    <t>Cognome</t>
  </si>
  <si>
    <t>02_19_A</t>
  </si>
  <si>
    <t>Firma</t>
  </si>
  <si>
    <t>Entreprise</t>
  </si>
  <si>
    <t>Ditta</t>
  </si>
  <si>
    <t>02_20_A</t>
  </si>
  <si>
    <t>Funktion</t>
  </si>
  <si>
    <t>Fonction</t>
  </si>
  <si>
    <t>Funzione</t>
  </si>
  <si>
    <t>02_21_A</t>
  </si>
  <si>
    <t>Tel. Festnetz</t>
  </si>
  <si>
    <t>Tél. fixe</t>
  </si>
  <si>
    <t>N. di telefono fisso</t>
  </si>
  <si>
    <t>02_22_A</t>
  </si>
  <si>
    <t>Tel. Mobile</t>
  </si>
  <si>
    <t>Tél. mobile</t>
  </si>
  <si>
    <t>N. di telefono cellulare</t>
  </si>
  <si>
    <t>02_23_A</t>
  </si>
  <si>
    <t>E-Mail-Adresse</t>
  </si>
  <si>
    <t>Adresse email</t>
  </si>
  <si>
    <t>Indirizzo e-mail</t>
  </si>
  <si>
    <t>02_27_A</t>
  </si>
  <si>
    <t>Kontoangaben für die Überweisung der Marktprämie</t>
  </si>
  <si>
    <t>Informations bancaires pour le transfert de la prime de marché</t>
  </si>
  <si>
    <t>Estremi del conto bancario per il versamento del premio di mercato</t>
  </si>
  <si>
    <t>02_28_A</t>
  </si>
  <si>
    <t>Name Kontoinhaber</t>
  </si>
  <si>
    <t>Nom du titulaire du compte</t>
  </si>
  <si>
    <t>Intestatario del conto</t>
  </si>
  <si>
    <t>02_29_A</t>
  </si>
  <si>
    <t>02_30_A</t>
  </si>
  <si>
    <t>02_31_A</t>
  </si>
  <si>
    <t>Bank</t>
  </si>
  <si>
    <t>Banque</t>
  </si>
  <si>
    <t>Banca</t>
  </si>
  <si>
    <t>02_32_A</t>
  </si>
  <si>
    <t>Filiale/Standort</t>
  </si>
  <si>
    <t>Filiale/Localité</t>
  </si>
  <si>
    <t>Filiale/Luogo</t>
  </si>
  <si>
    <t>02_33_A</t>
  </si>
  <si>
    <t>IBAN</t>
  </si>
  <si>
    <t>Codice IBAN</t>
  </si>
  <si>
    <t>02_06_D</t>
  </si>
  <si>
    <t>vertreten durch</t>
  </si>
  <si>
    <t>Représenté par</t>
  </si>
  <si>
    <t>Rappresentato da</t>
  </si>
  <si>
    <t>02_07_D</t>
  </si>
  <si>
    <t>(bei Vertretung Vollmacht beilegen, falls keine Vertretung leer lassen)</t>
  </si>
  <si>
    <t>(en cas de représentation, joindre une procuration, laisser vide dans le cas contraire)</t>
  </si>
  <si>
    <t>(in caso di rappresentanza allegare la procura, diversamente non compilare)</t>
  </si>
  <si>
    <t>02_09_D</t>
  </si>
  <si>
    <t>02_10_D</t>
  </si>
  <si>
    <t>02_11_D</t>
  </si>
  <si>
    <t>02_12_D</t>
  </si>
  <si>
    <t>02_16_D</t>
  </si>
  <si>
    <t>Fachkontakt Vertretung</t>
  </si>
  <si>
    <t>Contact du représentant du requérant</t>
  </si>
  <si>
    <t>Referenze rappresentante</t>
  </si>
  <si>
    <t>02_17_D</t>
  </si>
  <si>
    <t>02_18_D</t>
  </si>
  <si>
    <t>02_19_D</t>
  </si>
  <si>
    <t>02_20_D</t>
  </si>
  <si>
    <t>02_21_D</t>
  </si>
  <si>
    <t>02_22_D</t>
  </si>
  <si>
    <t>02_23_D</t>
  </si>
  <si>
    <t>02_37_A</t>
  </si>
  <si>
    <r>
      <t xml:space="preserve">Eröffnung aller Verfügungen im Zusammenhang mit diesem Verfahren auf elektronischem Weg </t>
    </r>
    <r>
      <rPr>
        <b/>
        <i/>
        <vertAlign val="superscript"/>
        <sz val="10"/>
        <color theme="1"/>
        <rFont val="Arial"/>
        <family val="2"/>
      </rPr>
      <t>[1]</t>
    </r>
    <r>
      <rPr>
        <sz val="10"/>
        <color theme="1"/>
        <rFont val="Arial"/>
        <family val="2"/>
      </rPr>
      <t> :</t>
    </r>
  </si>
  <si>
    <r>
      <t xml:space="preserve">Notification de toutes les décisions en lien avec cette procédure par voie électronique </t>
    </r>
    <r>
      <rPr>
        <b/>
        <i/>
        <vertAlign val="superscript"/>
        <sz val="10"/>
        <color theme="1"/>
        <rFont val="Arial"/>
        <family val="2"/>
      </rPr>
      <t>[1]</t>
    </r>
    <r>
      <rPr>
        <sz val="10"/>
        <color theme="1"/>
        <rFont val="Arial"/>
        <family val="2"/>
      </rPr>
      <t xml:space="preserve"> :</t>
    </r>
  </si>
  <si>
    <r>
      <t>Notifica di tutte le decisioni del presente procedimento </t>
    </r>
    <r>
      <rPr>
        <i/>
        <sz val="11"/>
        <color rgb="FF000000"/>
        <rFont val="Aptos"/>
        <family val="2"/>
      </rPr>
      <t>per via</t>
    </r>
    <r>
      <rPr>
        <sz val="11"/>
        <color rgb="FF000000"/>
        <rFont val="Aptos"/>
        <family val="2"/>
      </rPr>
      <t> </t>
    </r>
    <r>
      <rPr>
        <i/>
        <sz val="11"/>
        <color rgb="FF000000"/>
        <rFont val="Aptos"/>
        <family val="2"/>
      </rPr>
      <t>elettronica</t>
    </r>
    <r>
      <rPr>
        <b/>
        <i/>
        <vertAlign val="superscript"/>
        <sz val="11"/>
        <color rgb="FF000000"/>
        <rFont val="Aptos"/>
        <family val="2"/>
      </rPr>
      <t>[1]</t>
    </r>
    <r>
      <rPr>
        <b/>
        <i/>
        <sz val="11"/>
        <color rgb="FF000000"/>
        <rFont val="Aptos"/>
        <family val="2"/>
      </rPr>
      <t>:</t>
    </r>
  </si>
  <si>
    <t>02_38_A</t>
  </si>
  <si>
    <t>Ja, ich stimme zu</t>
  </si>
  <si>
    <t> Oui, j’accepte</t>
  </si>
  <si>
    <t>Sì, acconsento</t>
  </si>
  <si>
    <t>02_39_A</t>
  </si>
  <si>
    <t>Nein, ich stimme nicht zu (Eröffnung in Papierform)</t>
  </si>
  <si>
    <t>Non, je n’accepte pas (notification sous forme papier)</t>
  </si>
  <si>
    <t>Non acconsento (invio in forma cartacea)</t>
  </si>
  <si>
    <t>02_38_D</t>
  </si>
  <si>
    <t>Übermittlung an folgende E-Mail-Adresse:</t>
  </si>
  <si>
    <t>A transmettre à l'adresse e-mail suivante : </t>
  </si>
  <si>
    <t> Da inviare al seguente indirizzo e-mail:</t>
  </si>
  <si>
    <t>02_41_A</t>
  </si>
  <si>
    <t>[1] Gemäss Artikel 34 Absatz 1bis des Bundesgesetzes über das Verwaltungsverfahren (VwVG, SR 172.021) in Verbindung mit Artikel 8 der Verordnung über die elektronische Übermittlung im Rahmen eines Verwaltungsverfahrens (VeÜ-VwV, SR 172.021.2) kann die Behörde einer Partei eine Verfügung auf elektronischem Weg eröffnen, sofern die Partei dieser Art der Mitteilung im Rahmen des konkreten Verfahrens zugestimmt hat. Die Zustimmung kann jederzeit widerrufen werden.</t>
  </si>
  <si>
    <r>
      <t>[1]</t>
    </r>
    <r>
      <rPr>
        <sz val="11"/>
        <color rgb="FF000000"/>
        <rFont val="Aptos"/>
        <family val="2"/>
      </rPr>
      <t> Conformément à l’art. 34, al. 1bis de la loi fédérale sur la procédure administrative (PA, RS 172.021) en relation avec l’art. 8 de l’ordonnance sur la communication électronique dans le cadre d’une procédure administrative (OCEl-PA, RS 172.021.2), l’autorité peut notifier une décision à une partie par voie électronique, pour autant que la partie ait accepté ce type de communication dans le cadre de la procédure concrète. Ce consentement peut être révoqué à tout moment.</t>
    </r>
  </si>
  <si>
    <t>[1] Ai sensi dell’art. 34 cpv. 1bis della Legge federale sulla procedura amministrativa (PA, RS 172.021) in combinato disposto con l’art. 8 dell’Ordinanza sulla trasmissione elettronica nei procedimenti amministrativi (OCE-PA, RS 172.021.2), l’autorità può emettere una decisione nei confronti di una parte per via elettronica, a condizione che la parte abbia acconsentito a questo tipo di comunicazione nel contesto del procedimento specifico. Il consenso può essere revocato in qualsiasi momento.</t>
  </si>
  <si>
    <t>BLATT FREIGABEERKLÄRUNG</t>
  </si>
  <si>
    <t>03_01_A</t>
  </si>
  <si>
    <t>Déclaration de validation</t>
  </si>
  <si>
    <t>Liberatoria</t>
  </si>
  <si>
    <t>03_08_A</t>
  </si>
  <si>
    <t>Mit der Unterschrift bestätigen die unterzeichnenden Personen die Richtigkeit aller Angaben im Gesuch und dass sie das Gesuch um Marktprämie inklusive aller Anhänge zum unten angegebenen Zeitpunkt auf die SharePoint-Plattform für die Marktprämie hochgeladen haben. Damit wird das Gesuch zur Bearbeitung seitens BFE freigegeben. 
Achtung: Das Gesuch gilt erst als definitv eingereicht, wenn das vorliegende Excel inklusive aller Anhänge auf die SharePoint-Plattform hochgeladen wird und die unterschriebene Freigabeerklärung bis am 31. Mai beim BFE eingereicht wird. Massgebend für letzteres ist der Poststempel.  
Bevollmächtigung für die Einreichung des Gesuchs
Falls die Gesuchstellerin das Gesuch um Marktprämie über einen Dritten abwickelt, so ist im Blatt "Gesuchsteller" die entsprechende Organisation und Person zu bezeichnen. Eine entsprechende Bevollmächtigung ist dem Gesuch beizulegen. 
Eine Vorlage für diese Bevollmächtigung kann unter http://www.bfe.admin.ch/marktpraemie heruntergeladen werden.
Bevollmächtigung zur Erteilung von Auskünften zu einzelnen Kraftwerksanlagen
Die in den Kraftwerksblättern unter «Bevollmächtigt zur Erteilung von Auskünften über dieses Kraftwerk» angegebenen Personen sind bevollmächtigt, dem BFE bzw. der vom BFE für den Vollzug beauftragten AFRY Schweiz AG alle für die Gesuchsprüfung notwendigen Auskünfte bezüglich der jeweiligen Kraftwerksanlage zu erteilen.</t>
  </si>
  <si>
    <t xml:space="preserve">Les soussignés confirment par leur signature, l'exactitude de toutes les données figurant dans la demande de prime de marché et qu'ils ont téléchargé la demande de prime de marché, y compris toutes les annexes, sur la plateforme SharePoint destinée à la prime de marché, à la date indiquée ci-dessous. La demande est ainsi validée en vue de son traitement par l'OFEN.
Attention : la demande n'est considérée comme définitivement déposée que lorsque le présent fichier Excel et toutes les annexes, sont téléchargés sur la plateforme SharePoint et que la déclaration signée est remise à l'OFEN avant le 31 mai, le cachet de la poste faisant foi.
Procuration pour le dépôt de la demande
Si le requérant traite la demande de prime de marché par l'intermédiaire d'un tiers, il convient de désigner l'organisation et la personne concernées sur la feuille "Requérant". Une procuration correspondante doit être jointe à la demande. 
Un modèle de cette procuration peut être téléchargé sous https://www.bfe.admin.ch/prime-de-marche
Procuration pour la fourniture d'informations sur les installations hydroélectriques individuelles
Les personnes désignées dans les feuilles concernant les installations hydroélectriques sous la rubrique "autorisée à fournir des informations sur cette installation hydroélectrique", sont habilitées à fournir à l'OFEN ou à AFRY Suisse SA, mandatée par l'OFEN pour le traitement des demandes, tous les renseignements nécessaires à l'examen de la demande concernant l'installation hydroélectrique.
</t>
  </si>
  <si>
    <t xml:space="preserve">Apponendo la firma, i sottoscritti confermano la correttezza di tutti i dati forniti nella domanda e di aver caricato la domanda di assegnazione del premio di merato, inclusi tutti gli allegati, sulla piattaforma SharePoint per il premio di mercato alla data sotto indicata. A partire da questo momento l'UFE procede a esaminare la domanda. 
Attenzione: la domanda si considera presentata definitivamente solo se il presente modulo Excel, inclusi tutti gli allegati, risulta essere caricato sulla piattaforma SharePoint e se la dichiarazione debitamente firmata è stata presentata all'UFE entro il 31 maggio. Fa fede il timbro postale.
Procura per la presentazione della domanda
Qualora i richiedenti incaricassero terzi della presentazione della domanda di assegnazione del premio di mercato, nel foglio «Richiedente» occorre indicare l'organizzazione e la persona designate. Alla domanda va allegata la relativa procura. 
Il formulario di conferimento della procura può essere scaricato all'indirizzo http://www.bfe.admin.ch/premio-di-mercato
Procura per il rilascio di informazioni sui singoli impianti
Le persone indicate nei fogli relativi agli impianti sotto «Autorizzazione a rilasciare informazioni sul presente impianto» sono autorizzate a rilasciare all'UFE nonché alla società AFRY Svizzera SA, incaricata dell'esecuzione dall'UFE, le necessarie informazioni concernenti l'impianto in questione.
</t>
  </si>
  <si>
    <t>03_25_A</t>
  </si>
  <si>
    <t>Bestätigung Abnahmeverträge:
Dem Gesuch wurden sämtliche Verträge beigelegt, welche die Lieferung von Elektrizität aus Grosswasserkraftanlagen beinhalten, die Teil dieses Marktprämiengesuchs sind.</t>
  </si>
  <si>
    <t>Confirmation des contrats de reprise :
La demande a été accompagnée de tous les contrats impliquant la fourniture d'électricité provenant des grandes installations hydroélectriques qui font partie de la présente demande de prime de marché.</t>
  </si>
  <si>
    <t>Conferma contratti di acquisto:
Tutti i contratti che includono la fornitura d'elettricità a partire dalle grandi centrali idroelettriche facenti parti di questa domanda di premio di mercato sono stati annessi.</t>
  </si>
  <si>
    <t>03_26_A</t>
  </si>
  <si>
    <t>Bestätigung betreffend Elektrizität aus fremden Anlagen für den Gegenabzug zum Grundversorgungsabzug: 
Nicht geförderte erneuerbare Elektrizität aus fremden Anlagen in der Grundversorgung, die im Gesuchsformular Blatt «Fremde EE» eingetragen wurde, wird gemäss Artikel 15 EnG abgenommen oder die Abnahme beruht auf mittel- oder langfristigen Verträgen und die entsprechenden Herkunftsnachweise können auf Verlangen beigebracht werden.</t>
  </si>
  <si>
    <t>Confirmation concernant l'électricité provenant d'installations de tiers pour la contre-déduction à la déduction pour l'approvisionnement de base: l'électricité renouvelable non subventionnée provenant d'installations de tiers dans l'approvisionnement de base et inscrite dans la feuille "Fremde EE" du formulaire de demande, est reprise conformément à l'article 15 LEne ou la reprise repose sur des contrats à moyen ou long terme et les garanties d'origine correspondantes peuvent être fournies sur demande.</t>
  </si>
  <si>
    <t>Conferma relativa all'elettricità proveniente da impianti rinnovabili terzi per la contro-deduzione alla deduzione del servizio universale: 
L’elettricità non sovvenzionata proveniente da impianti rinnovabili terzi nel servizio universale, inserita nel formulario di domanda in "Fremde EE", è stata ritirata secondo l’articolo 15 LEne o l’acquisizione è basata su contratti a medio-lungo termine e le garanzie d'origine corrispondenti possono essere fornite su domanda.</t>
  </si>
  <si>
    <t>03_27_A</t>
  </si>
  <si>
    <t>Einverständniserklärung zur Meldung der Anlagen an Pronovo (freiwillig):
Die Gesuchstellerin ist einverstanden, dass das BFE dem Betreiber des HKN-Systems (Pronovo) die Anlagen, welche Anrecht auf eine Marktprämie haben, meldet, damit dieser die HKN der Anlage entsprechend kennzeichnet (so genannter Support Flag).</t>
  </si>
  <si>
    <t>Déclaration de consentement pour la notification des installations à Pronovo (à titre volontaire) :
Le requérant convient que l'OFEN annonce à l'opérateur du système des garanties d'origine (Pronovo) les installations qui ont droit à une prime de marché, afin que l'opérateur puisse marquer en conséquence les garanties d'origine de l'installation (dit Support Flag).</t>
  </si>
  <si>
    <t>Dichiarazione di assenso alla comunicazione delle centrali a Pronovo (facoltativo):
Il richiedente acconsente che l'UFE comunichi gli impianti che hanno diritto a un premio di mercato all'operatore del sistema GO (Pronovo), in modo che esso possa identificare le garanzie d'origine (GO) dei relativi impianti (cosiddetto Support Flag).</t>
  </si>
  <si>
    <t>03_30_A</t>
  </si>
  <si>
    <t>Das Gesuch wurde zu folgendem Zeitpunkt elektronisch auf die vom BFE zugewiesene Sharpoint-Plattform hochgeladen:</t>
  </si>
  <si>
    <t>La demande a été téléchargée électroniquement à la date suivante sur la plateforme SharePoint de l'OFEN :</t>
  </si>
  <si>
    <t>Il modulo è stato caricato elettronicamente alla data seguente sulla piattaforma SharePoint indicata dall'UFE</t>
  </si>
  <si>
    <t>03_32_A</t>
  </si>
  <si>
    <t>Datum  [dd.mm.yyyy]</t>
  </si>
  <si>
    <t>Date  [jj.mm.aaaa]</t>
  </si>
  <si>
    <t>Data  [dd.mm.yyyy]</t>
  </si>
  <si>
    <t>03_32_C</t>
  </si>
  <si>
    <t>Zeit  [hh:mm]</t>
  </si>
  <si>
    <t>Heure  [hh:mm]</t>
  </si>
  <si>
    <t>Orario  [hh:mm]</t>
  </si>
  <si>
    <t>03_37_A</t>
  </si>
  <si>
    <t>Gesuchsteller oder dessen bevollmächtigte Vertretung</t>
  </si>
  <si>
    <t>Requérant ou sa représentation autorisée</t>
  </si>
  <si>
    <t>Richiedente o rappresentante autorizzato</t>
  </si>
  <si>
    <t>03_39_A</t>
  </si>
  <si>
    <t>03_39_C</t>
  </si>
  <si>
    <t>Lieu</t>
  </si>
  <si>
    <t>03_44_A</t>
  </si>
  <si>
    <t>Name Unterschriftsberechtigte Person 1</t>
  </si>
  <si>
    <t>Nom du signataire autorisé 1</t>
  </si>
  <si>
    <t>Nome firmatario 1 (legale rappresentante)</t>
  </si>
  <si>
    <t>03_49_A</t>
  </si>
  <si>
    <t>Funktion Unterschriftsberechtigte Person 1</t>
  </si>
  <si>
    <t>Fonction du signataire autorisé 1</t>
  </si>
  <si>
    <t>Funzione firmatario 1 (legale rappresentante)</t>
  </si>
  <si>
    <t>03_44_E</t>
  </si>
  <si>
    <t>Name Unterschriftsberechtigte Person 2</t>
  </si>
  <si>
    <t>Nom du signataire autorisé 2</t>
  </si>
  <si>
    <t>Nome firmatario 2 (legale rappresentante)</t>
  </si>
  <si>
    <t>03_49_E</t>
  </si>
  <si>
    <t>Funktion Unterschriftsberechtigte Person 2</t>
  </si>
  <si>
    <t>Fonction du signataire autorisé 2</t>
  </si>
  <si>
    <t>Funzione firmatario 2 (legale rappresentante)</t>
  </si>
  <si>
    <t>03_54_A</t>
  </si>
  <si>
    <t>Ort, Datum</t>
  </si>
  <si>
    <t>Lieu, date</t>
  </si>
  <si>
    <t>Luogo, data</t>
  </si>
  <si>
    <t>03_54_C</t>
  </si>
  <si>
    <t>Unterschrift</t>
  </si>
  <si>
    <t>Signature</t>
  </si>
  <si>
    <t>03_04_D</t>
  </si>
  <si>
    <t>Jahresproduktion Anteil Gesuchsteller Total</t>
  </si>
  <si>
    <t>Production annuelle de la part du requérant</t>
  </si>
  <si>
    <t>Produzione annua quota del richiedente totale</t>
  </si>
  <si>
    <t>03_05_D</t>
  </si>
  <si>
    <t>Marktprämienberechtigte Energie</t>
  </si>
  <si>
    <t>Énergie éligible à la prime de marché</t>
  </si>
  <si>
    <t>Energia con diritto al premio di mercato</t>
  </si>
  <si>
    <t>03_06_D</t>
  </si>
  <si>
    <t>Beantragte Marktprämie</t>
  </si>
  <si>
    <t>Prime de marché demandée</t>
  </si>
  <si>
    <t>Premio di mercato richiesto</t>
  </si>
  <si>
    <t>BLATT ANHÄNGE</t>
  </si>
  <si>
    <t>04_01_A</t>
  </si>
  <si>
    <t>Annexes</t>
  </si>
  <si>
    <t>Allegati</t>
  </si>
  <si>
    <t>04_06_A</t>
  </si>
  <si>
    <t>Nachfolgende Unterlagen müssen zusammen mit der vorliegenden Excel-Datei eingereicht respektive auf der Share-Point-Plattform hochgeladen werden.</t>
  </si>
  <si>
    <t>Les documents suivants doivent être remis ou téléchargés sur la plateforme SharePoint avec le présent fichier Excel.</t>
  </si>
  <si>
    <t>I documenti elencati qui di seguito devono essere inviati o caricati sulla piattaforma SharePoint, insieme al presente file Excel.</t>
  </si>
  <si>
    <t>04_07_A</t>
  </si>
  <si>
    <t>Im Rahmen von Stichprobenprüfungen behält sich das BFE vor, bei den Gesuchstellern jederzeit weitere, zur Plausibilisierung des Anspruchs auf Marktprämie notwendige Dokument einzufordern. Darunter bspw. Partnerwerksverträge, Bescheinigungen der öffentlichen Gemeinswesen über bezahlte Wasserzinsen und äquivalente Angaben, Bescheinigungen der Netzbetreiber über Einspeiseprofile der Kraftwerke (resp. Ausspeiseprofile bei Pumpeinsatz) etc.</t>
  </si>
  <si>
    <t>Dans le cadre de contrôles aléatoires, l'OFEN se réserve le droit de demander à tout moment aux requérants, d'autres documents nécessaires pour établir la plausibilité du droit à une prime de marché. Il peut s'agir par exemple de contrats d'entreprise partenaire, d'attestations des collectivités publiques concernant les redevances hydrauliques payées et de taxes équivalentes, d'attestations des exploitants de réseaux concernant les profils d'injection des installations hydroélectriques (ou les profils de soutirage en cas de pompage), etc.</t>
  </si>
  <si>
    <t xml:space="preserve">L'UFE si riserva, in ambito di verifiche a campione, il diritto di richiedere in qualsiasi momento al richiedente documenti ulteriori necessari per l'esame di plausibilità del diritto di ricevere il premio di mercato, tra cui per esempio contratti di partenariato, ricevute di enti pubblici in riferimento al pagamento dei canoni per i diritti d'acqua o ricevute simili, attestazioni da parte del gestore di rete del profilo di immissione degli impianti o di prelievo in caso di pompaggio ecc.  </t>
  </si>
  <si>
    <t>04_08_A</t>
  </si>
  <si>
    <t>Bitte bezeichnen Sie die elektronisch eingesandten Dokumente mit dem angegebenen Dateinamen. Dieser kann nach hinten verlängert werden, sollte aber nicht länger als 40 Zeichen sein. So kann Ihr Gesuch schneller bearbeitet werden.</t>
  </si>
  <si>
    <t>Veuillez indiquer les documents envoyés par voie électronique au moyen du nom du fichier spécifié. Ce dernier peut être brièvement décrit sans dépasser les 40 caractères. Ainsi votre demande pourra être traitée plus rapidement.</t>
  </si>
  <si>
    <t>Per un più rapido trattamento della vostra domanda, vi preghiamo di riprendere il nome del file indicato qui di seguito nella denominazione dei documenti inviati per via elettronica (almeno nella parte iniziale). Se lo desiderate, potrete estendere la denominazione (parte finale), ma solo fino a un massimo di 40 caratteri.</t>
  </si>
  <si>
    <t>04_09_A</t>
  </si>
  <si>
    <t>Anhänge, die bereits in einem der Vorjahre beigelegt wurden und sich seither nicht mehr geändert haben, müssen nicht mehr eingereicht werden. Entsprechend ist in der Spalte "Beilegung" die Option "im Vorjahr beigelegt" zu wählen.</t>
  </si>
  <si>
    <t>Les annexes déjà fournies au cours d'une année précédente et qui n'ont pas changé depuis ne doivent pas être renvoyées. Le cas échéant, choisir l'option "jointe l'année dernière" dans la colonne "pièce jointe".</t>
  </si>
  <si>
    <t>Non è necessario spedire nuovamente gli allegati trasmessi in uno degli anni precedenti purché gli stessi non abbiano subito modifiche. Occorre specificare nella colonna «Allegato» l'opzione «allegato l'anno precedente».</t>
  </si>
  <si>
    <t>04_12_A</t>
  </si>
  <si>
    <t>Ziffer</t>
  </si>
  <si>
    <t>Code</t>
  </si>
  <si>
    <t>Codice</t>
  </si>
  <si>
    <t>04_12_B</t>
  </si>
  <si>
    <t>Anhang Nummer</t>
  </si>
  <si>
    <t>N° de l'annexe</t>
  </si>
  <si>
    <t>N. allegato</t>
  </si>
  <si>
    <t>04_12_C</t>
  </si>
  <si>
    <t>Anhänge mit Informationen zum Gesuchsteller</t>
  </si>
  <si>
    <t>Annexes contenant des informations sur le requérant</t>
  </si>
  <si>
    <t>Allegati contenenti informazioni sul richiedente</t>
  </si>
  <si>
    <t>04_12_D</t>
  </si>
  <si>
    <t>obligatorisch</t>
  </si>
  <si>
    <t>Obligatoire</t>
  </si>
  <si>
    <t>Obbligatorietà</t>
  </si>
  <si>
    <t>04_12_E</t>
  </si>
  <si>
    <t>Dateinamen
(Beginn)</t>
  </si>
  <si>
    <t>Nom du fichier (début)</t>
  </si>
  <si>
    <t xml:space="preserve"> Nome del file (parte iniziale)</t>
  </si>
  <si>
    <t>04_12_F</t>
  </si>
  <si>
    <t>Anforderungen, Begründung für das Einfordern</t>
  </si>
  <si>
    <t>Exigences, motifs de l'exigence</t>
  </si>
  <si>
    <t>Requisiti, motivazione per la richiesta</t>
  </si>
  <si>
    <t>04_12_G</t>
  </si>
  <si>
    <t>Angaben vom Gesuchsteller</t>
  </si>
  <si>
    <t>Informations du requérant</t>
  </si>
  <si>
    <t>04_12_I</t>
  </si>
  <si>
    <t>Examinateur de la demande</t>
  </si>
  <si>
    <t>Esaminatore della domanda</t>
  </si>
  <si>
    <t>WIEDERHOLUNG</t>
  </si>
  <si>
    <t>Exigences, justification de la demande</t>
  </si>
  <si>
    <t>04_14_F</t>
  </si>
  <si>
    <t>Grund für Einfordern im Vollzug / Übertrag Eingaben</t>
  </si>
  <si>
    <t>Justification de la demande en cours d'exécution / report des données</t>
  </si>
  <si>
    <t>Motivo per la richiesta  / riporto dei dati</t>
  </si>
  <si>
    <t>04_14_G</t>
  </si>
  <si>
    <t>Beilegung (Selbst-prüfung)</t>
  </si>
  <si>
    <t>Pièce jointe (auto-vérification)</t>
  </si>
  <si>
    <t>Allegato (autocontrollo)</t>
  </si>
  <si>
    <t>04_14_H</t>
  </si>
  <si>
    <t>Bemerkungen (z.B. Begründung falls unter Beilegung "Nein" ausgewählt)</t>
  </si>
  <si>
    <t>Remarques (p. ex. justification si "non" est sélectionné dans la rubrique "pièce jointe")</t>
  </si>
  <si>
    <t>Commenti (ad. es. nel caso in cui sotto «Allegato» sia stato indicato «No»)</t>
  </si>
  <si>
    <t>04_14_I</t>
  </si>
  <si>
    <t>Vollständigkeit</t>
  </si>
  <si>
    <t>Intégralité</t>
  </si>
  <si>
    <t>completezza</t>
  </si>
  <si>
    <t>04_14_J</t>
  </si>
  <si>
    <t>Contrôle</t>
  </si>
  <si>
    <t>prova</t>
  </si>
  <si>
    <t>04_14_K</t>
  </si>
  <si>
    <t>Begründung</t>
  </si>
  <si>
    <t>Justification</t>
  </si>
  <si>
    <t>giustificazione</t>
  </si>
  <si>
    <t>04_16_C</t>
  </si>
  <si>
    <t>Dichiarazione</t>
  </si>
  <si>
    <t>04_17_C</t>
  </si>
  <si>
    <t>Handelsregisterauszug Gesuchsteller *)</t>
  </si>
  <si>
    <t>Extrait du registre du commerce du requérant</t>
  </si>
  <si>
    <t>Estratto del registro di commercio del richiedente</t>
  </si>
  <si>
    <t>04_18_C</t>
  </si>
  <si>
    <t>Anhänge zum Gegenabzug Erneuerbare Energien</t>
  </si>
  <si>
    <t>Annexes concernant le correctif de l'approvisonnement de base "quantité des renouvelables"</t>
  </si>
  <si>
    <t>Allegati relativi al correttivo della quantità rinnovabile</t>
  </si>
  <si>
    <t>04_19_C</t>
  </si>
  <si>
    <t>Nutzungrechte und Geschäftsberichte von allen eigenen Anlagen zur Produktion von erneuerbaren Energien</t>
  </si>
  <si>
    <t>Droits d'utilisation et rapports de gestion de toutes les propres installations destinées à la production d'énergies renouvelables</t>
  </si>
  <si>
    <t>Diritti di utilizzazione e rapporti di gestione di tutti gli impianti di produzione di elettricità a partire da energie rinnovabili</t>
  </si>
  <si>
    <t>04_20_C</t>
  </si>
  <si>
    <t>Abnahmeverträge und Herkunftsnachweise (HKN) aller fremden Anlagen zur Produktion von erneuerbaren Energien</t>
  </si>
  <si>
    <t>Contrats de reprise et garanties d'origine (GO) de toutes les installations tierces destinées à la production d'énergies renouvelables</t>
  </si>
  <si>
    <t>Contratti di acquisto e garanzie di origine (GO) di tutti gli impianti terzi per la produzione di elettricità a partire da energie rinnovabili</t>
  </si>
  <si>
    <t>04_21_C</t>
  </si>
  <si>
    <t>Bericht zu Massnahmen zur Verbesserung der Kostensituation</t>
  </si>
  <si>
    <t>Rapport sur les mesures prises en vue d'améliorer la situation des coûts</t>
  </si>
  <si>
    <t xml:space="preserve">Rapporto relativo alle misure tese a migliorare la situazione dei costi </t>
  </si>
  <si>
    <t>04_16_D</t>
  </si>
  <si>
    <t>in jedem Fall</t>
  </si>
  <si>
    <t>Dans tous les cas</t>
  </si>
  <si>
    <t>sempre</t>
  </si>
  <si>
    <t>04_17_D</t>
  </si>
  <si>
    <t>ausser wenn Gemeinwesen</t>
  </si>
  <si>
    <t>Sauf si collectivité</t>
  </si>
  <si>
    <t>eccetto enti</t>
  </si>
  <si>
    <t>04_19_D</t>
  </si>
  <si>
    <t>falls solche Anlagen existieren</t>
  </si>
  <si>
    <t>Si de telles installations existent</t>
  </si>
  <si>
    <t>qualora esistano simili impianti</t>
  </si>
  <si>
    <t>04_16_F</t>
  </si>
  <si>
    <t>siehe Kommentare auf dem Blatt "Freigabeerklärung"</t>
  </si>
  <si>
    <t>voir commentaires sur la feuille "déclaration de validation"</t>
  </si>
  <si>
    <t>Cfr. commenti sul foglio «Dichiarazione»</t>
  </si>
  <si>
    <t>04_17_F</t>
  </si>
  <si>
    <t>Überprüfung Unterschriftsberechtigung</t>
  </si>
  <si>
    <t>Vérification du droit de signature</t>
  </si>
  <si>
    <t>Verifica del diritto di firma</t>
  </si>
  <si>
    <t>04_18_F</t>
  </si>
  <si>
    <t>Berechnung der Reduktion des Grundversorgungsabzug nach Abs. 2 Art. 91 EnFV</t>
  </si>
  <si>
    <t>Calcul de la réduction de la déduction de l'approvisionnement de base en vertu de l'art. 91, al. 2 OEneR</t>
  </si>
  <si>
    <t>Calcolo della riduzione della deduzione per il servizio universale secondo l'art. 91 cpv. 2 OPEn</t>
  </si>
  <si>
    <t>04_19_F</t>
  </si>
  <si>
    <t>Überprüfung der Menge Strom aus eigenen Anlagen zur Produktion von erneuerbaren Energien gemäss Abs. 2 Art. 91 EnFV</t>
  </si>
  <si>
    <t>Vérification de la quantité d'électricité provenant des installations propres pour la production d'énergies renouvelables au sens de l'art. 91, al. 2, OEneR</t>
  </si>
  <si>
    <t>Verifica della quantità di elettricità da impianti propri per la produzione di elettricità a partire da energie rinnovabili secondo l'art. 91 cpv. 2 OPEn</t>
  </si>
  <si>
    <t>04_20_F</t>
  </si>
  <si>
    <t>Überprüfung der Menge Strom aus fremden Anlagen zur Produktion von erneuerbaren Energien gemäss Abs. 2 Art. 91 EnFV</t>
  </si>
  <si>
    <t>Vérification de la quantité d'électricité provenant des installations étrangères pour la production d'énergies renouvelables au sens de l'art. 91, al. 2, OEneR</t>
  </si>
  <si>
    <t>Verifica della quantità di elettricità da impianti terzi per la produzione di elettricità a partire da energie rinnovabili secondo l'art. 91 cpv. 2 OPEn</t>
  </si>
  <si>
    <t>04_21_F</t>
  </si>
  <si>
    <t>Gemäss Art. 94, Abs. 2, Bst. f der EnFV ist der Gesuchsteller verpflichtet, in einem Bericht darzulegen, welche Massnahmen er zur Verbesserung der Kostensituation eingeleitet oder bereits umgesetzt hat. Keine Formvorschrift.</t>
  </si>
  <si>
    <t>Au sens de l'art. 94, al. 2, let. f, OEneR, le requérant est tenu de présenter dans un rapport les mesures qu'il a prises ou déjà mises en oeuvre en vue d'améliorer la situation des coûts. Pas de forme prescrite.</t>
  </si>
  <si>
    <t>Il richiedente è tenuto ai sensi dell'art.94, cpv. 2, lett. f OPEn a presentare un rapporto relativo alle misure tese a migliorare la situazione dei costi già implementati o in via di introduzione. Nessun requisito formale.</t>
  </si>
  <si>
    <t>04_22_C</t>
  </si>
  <si>
    <t>Anhänge zu Wasserkraftwerken</t>
  </si>
  <si>
    <t>Annexes concernant les centrales hydroélectriques</t>
  </si>
  <si>
    <t>Allegati concernenti gli impianti idrologici</t>
  </si>
  <si>
    <t>04_24_C</t>
  </si>
  <si>
    <t>Vertrag Nutzungsrecht</t>
  </si>
  <si>
    <t>Contrat relatif au droit d'utilisation</t>
  </si>
  <si>
    <t>Contratto diritto di utilizzazione</t>
  </si>
  <si>
    <t>04_25_C</t>
  </si>
  <si>
    <t>Bescheinigung Risikotragung aller in Berechtigungskaskade obenliegenden Parteien</t>
  </si>
  <si>
    <t>Attestation de la prise en charge des risques par toutes les parties susmentionnées dans l'attribution de droits</t>
  </si>
  <si>
    <t>Attestazione di chi si assume il rischio tra le parti coinvolte</t>
  </si>
  <si>
    <t>04_26_C</t>
  </si>
  <si>
    <t>Falls EVU mit Abnahme Energie: Abnahmevertrag (resp. Stromliefervertrag) Energie</t>
  </si>
  <si>
    <t>Si EAE avec reprise d'énergie : contrat de reprise d'énergie (ou de fourniture d'électricité)</t>
  </si>
  <si>
    <t>In caso di impresa di approvvigionamento elettrico con contratto di acquisto o di fornitura</t>
  </si>
  <si>
    <t>04_27_C</t>
  </si>
  <si>
    <t>Testierte Abschlüsse Stufe Kraftwerk der letzten 5 Jahre (nur Abschlüsse die nicht bereits im Vorjahr eingereicht wurden)</t>
  </si>
  <si>
    <t>Comptes révisés de l'installation hydroélectrique pour les 5 dernières années (seuls les comptes qui n'ont pas déjà été fournis l'année dernière)</t>
  </si>
  <si>
    <t>Conto annuale certificato dalla società di revisione a livello dell'impianto per gli ultimi 5 anni (soltanto i conti che non sono già stati presentati l'anno precedente)</t>
  </si>
  <si>
    <t>04_28_C</t>
  </si>
  <si>
    <t>Kraftwerksplan</t>
  </si>
  <si>
    <t>Plan de l'installation hydroélectrique</t>
  </si>
  <si>
    <t>Planimetria dell'impianto</t>
  </si>
  <si>
    <t>04_29_C</t>
  </si>
  <si>
    <t>Bescheinigungen über (kostendeckende) Einspeisevergütung, Investitionsbeiträge, Mehrkostenfinanzierungen, Entschädigungen Sanierungen Gewässerschutz und weitere Vergütungen der öffentlichen Hand</t>
  </si>
  <si>
    <t>Attestations concernant les rémunérations issues de la rétribution du courant injecté (à prix coûtant), des contributions à l'investissement, du financement des coûts supplémentaires, des indemnités d'assainissement au titre de la protection des eaux et d'autres rémunérations des pouvoirs publics</t>
  </si>
  <si>
    <t>Attestazione dell'inserimento nel sistema della remunerazione a copertura dei costi per l’immissione in rete di energia elettrica, contributi d’investimento, finanziamento dei costi supplementari, indennizzi per risanamenti secondo la legge sulla protezione delle acque e altre misure di sostegno da parte degli enti pubblici</t>
  </si>
  <si>
    <t>04_30_C</t>
  </si>
  <si>
    <t>Erläuterungen zu Gestehungskosten gemäss Geschäftsbericht 
(Excel Anhang-Formular A-5.x.7)</t>
  </si>
  <si>
    <t>Commentaires concernant les coûts de revient selon le rapport de gestion
(formulaire Excel d'annexe A-5.x.7)</t>
  </si>
  <si>
    <t>Spiegazioni concernenti i costi di produzione secondo il rapporto di gestione 
(modulo Excel dell'allegato A-5.x.7)</t>
  </si>
  <si>
    <t>04_32_C</t>
  </si>
  <si>
    <t>Energieproduktion und Pumpenergie
(Excel Anhang-Formular A-5.x.8)</t>
  </si>
  <si>
    <t>Production d'énergie et énergie de pompage
(formulaire Excel d'annexe A-5.x.8)</t>
  </si>
  <si>
    <t>Dati sul profilo di produzione
(modulo Excel dell'allegato A-5.x.8)</t>
  </si>
  <si>
    <t>04_25_D</t>
  </si>
  <si>
    <t>wenn Gesuchsteller selber nicht Betreiber dieser Anlage</t>
  </si>
  <si>
    <t>Si le requérant n'est pas lui-même l'exploitant de cette installation</t>
  </si>
  <si>
    <t>se il richiedente stesso non è il gestore dell'impianto</t>
  </si>
  <si>
    <t>04_26_D</t>
  </si>
  <si>
    <t>falls Gesuchsteller EVU mit Verpflichtung zur Abnahme von Energie aus dieser Anlage</t>
  </si>
  <si>
    <t>Si le requérant est une entreprise d'approvisionnement en électricité ayant l'obligation de reprendre l'énergie produite par cette installation</t>
  </si>
  <si>
    <t>qualora richiedente impresa di approvvigionamento elettrico con obbligo di acquisto di energia da tale impianto</t>
  </si>
  <si>
    <t>04_29_D</t>
  </si>
  <si>
    <t>falls solche Beträge im Ge-suchsformular eingetragen wurden</t>
  </si>
  <si>
    <t>Si de tels montants ont été saisis dans le formulaire de demande</t>
  </si>
  <si>
    <t>qualora simili importi siano stati riportati nel modulo di domanda</t>
  </si>
  <si>
    <t>04_30_D</t>
  </si>
  <si>
    <t>falls die Angaben im Gesuchs-formular vom Geschäfts-bericht abweichen</t>
  </si>
  <si>
    <t>Si les données fournies dans le formulaire de demande diffèrent du rapport de gestion</t>
  </si>
  <si>
    <t>04_24_F</t>
  </si>
  <si>
    <t>Bspw. Wasserrechtsurkunde, Konzessionsvertrag
zur Überprüfung von Konzessionsleistungen, Kraftwerks-parameter, Eigentumsverhältnisse u.a.</t>
  </si>
  <si>
    <t>P. ex. documents liés au droit des eaux, contrat de concession pour la vérification de prestations de concession, paramètre de l'installation hydroélectrique, conditions de propriété notamment.</t>
  </si>
  <si>
    <t>Ad. es. atto relativo all'utilizzazione della forza idrica, concessione per la verifica delle prestazioni in concessione, dei parametri dell'impianto e della titolarità</t>
  </si>
  <si>
    <t>04_25_F</t>
  </si>
  <si>
    <t>Überprüfung Träger des wirtschaftlichen Risikos.</t>
  </si>
  <si>
    <t>Vérification du porteur du risque</t>
  </si>
  <si>
    <t>Verifica della parte che si assume il rischio economico</t>
  </si>
  <si>
    <t>04_26_F</t>
  </si>
  <si>
    <t>Überprüfung, ob Abnahmevertrag gemäss Verordnung akzeptiert werden kann.</t>
  </si>
  <si>
    <t>Vérifier si le contrat de fourniture peut être accepté au sens de l'ordonnance.</t>
  </si>
  <si>
    <t>Verifica dell'accettabilità secondo l'ordinanza del contratto di acquisto/fornitura</t>
  </si>
  <si>
    <t>04_27_F</t>
  </si>
  <si>
    <t>Einzelabschluss Finanzbuchhaltung (Bilanz, Erfolgsrechnung, Geldflussrechnung) über fünf Jahre. Zur Überprüfung der Abschreibungspraxis, Gestehungskosten u.a.</t>
  </si>
  <si>
    <t>Compte individuel comptabilité financière (bilan, compte de résultats, compte de financement) sur cinq ans. Pour vérifier la pratique en matière d’amortissements, coûts de revient notamment.</t>
  </si>
  <si>
    <t>Conti annuali dell'impianto (bilancio, conto economico, conto dei flussi di tesoreria) degli ultimi cinque anni, tra l'altro per la verifica della prassi di ammortamento e dei costi di produzione</t>
  </si>
  <si>
    <t>04_28_F</t>
  </si>
  <si>
    <t>Übersichtsplan oder Schema, wo alle wichtigen und im Gesuch aufgeführten Elemente ersichtlich sind. Zur Überprüfung einer allfälligen hydraulischen Verknüpfung u.a.</t>
  </si>
  <si>
    <t>Plan d'ensemble ou schéma dans lequel tous les éléments importants mentionnés dans la demande sont visibles. Pour vérifier un éventuel lien hydraulique notamment.</t>
  </si>
  <si>
    <t>Piano d'insieme o schema in cui sono visibili tutti gli elementi importanti riportati nella domanda, tra l'altro per la verifica  di eventuali collegamenti sul piano idraulico</t>
  </si>
  <si>
    <t>04_29_F</t>
  </si>
  <si>
    <t>Überprüfung Erlöse aus Fördersystemen der öffentlichen Hand.</t>
  </si>
  <si>
    <t>Vérification des recettes issues du système d'encouragement des pouvoirs publics.</t>
  </si>
  <si>
    <t>Verifica ricavi da misure di sostengo pubblico</t>
  </si>
  <si>
    <t>04_30_F</t>
  </si>
  <si>
    <t>Die Angaben zu den Gestehungskosten im Blatt dieses Kraftwerkes müssen anhand der testierten Abschlüsse oder anhand des dazugehörigen Anhangformulars eindeutig nachvollziehbar sein. Bitte den folgenden  Link anklicken, um das Anhangsformular herunterzuladen:</t>
  </si>
  <si>
    <t>Les données relatives aux coûts de revient figurant dans la fiche de cette centrale doivent être clairement plausibles sur la base des comptes certifiés ou du formulaire d'annexe y afférent. Cliquer sur le lien suivant pour télécharger le formulaire d'annexe :</t>
  </si>
  <si>
    <t>I dati concernenti i costi di produzione nel foglio Imp. 1 devono essere chiaramente plausibili in base ai conti annuali certificati o al modulo dell'allegato A / 5.1.7. Cliccare qui scaricare il modulo dell'allegato</t>
  </si>
  <si>
    <t>04_32_F</t>
  </si>
  <si>
    <t>Gemäss Art. 89, Abs. 2 der EnFV sind die stündlichen Produktionsdaten anzugeben.</t>
  </si>
  <si>
    <t>Selon  l'art. 89, al. 2 de la OEneR il faut indiquer les profil horaires effectifs.</t>
  </si>
  <si>
    <t>secondo l'art. 89 cpv. 2 OPEn è necessario specificare i profili orari</t>
  </si>
  <si>
    <t>lassen</t>
  </si>
  <si>
    <t>04_17_L</t>
  </si>
  <si>
    <t>Firmen gemäss HR-Auszug;  bei Gemeinden telefonisch oder via Internet prüfen</t>
  </si>
  <si>
    <t>Entreprises selon l'extrait du RC ; pour les communes, vérifier par téléphone ou via Internet</t>
  </si>
  <si>
    <t>Berechnung der Reduktion des Grundver-sorgungsabzug nach Abs. 2 Art. 91 EnFV</t>
  </si>
  <si>
    <t>04_22_F</t>
  </si>
  <si>
    <t xml:space="preserve">Zur Verifizierung der kraftwerks-spezifischen Angaben.
</t>
  </si>
  <si>
    <t xml:space="preserve">Concernant la vérification des données spécifiques aux installations hydroélectriques.
</t>
  </si>
  <si>
    <t xml:space="preserve">Per verificare le informazioni specifiche delle centrali.
</t>
  </si>
  <si>
    <t>inaktiv</t>
  </si>
  <si>
    <t>Bitte zuerst Kraftwerksblätter ausfüllen !</t>
  </si>
  <si>
    <t>Veuillez d'abord remplir les fiches pour les installations hydroélectriques !</t>
  </si>
  <si>
    <t>Si prega di compilare dapprima i fogli delle centrali !</t>
  </si>
  <si>
    <t>bspw. Wasserrechtsurkunde, Konzessionsvertrag
zur Überprüfung von Konzessionsleistungen, Kraftwerks-parameter, Eigentumsverhältnisse u.a.</t>
  </si>
  <si>
    <t>04_25_L</t>
  </si>
  <si>
    <t>nicht notwendig, wenn Gesuchsteller = Betreiber dieser Anlage, d.h. zuoberst in der "Berechtigungskaskade"</t>
  </si>
  <si>
    <t>pas nécessaire si le requérant est l'exploitant de cette installation, c'est-à-dire tout en haut de la "cascade d'autorisations".</t>
  </si>
  <si>
    <t>nicht notwendiog, wenn Gesuchsteller = Betreiber dieser Anlage, d.h. zuoberst in der "Berechtigungskaskade"</t>
  </si>
  <si>
    <t>04_26_L</t>
  </si>
  <si>
    <t>nicht notwendiog, wenn Gesuchsteller = Betreiber oder (Mit-)Eigentümer / Partner dieser Anlage ist</t>
  </si>
  <si>
    <t>Pas nécessaire si le requérant est l'exploitant ou le (co-)propriétaire / partenaire de cette installation.</t>
  </si>
  <si>
    <t>04_27_L</t>
  </si>
  <si>
    <t>04_28_L</t>
  </si>
  <si>
    <t>04_29_L</t>
  </si>
  <si>
    <t>Nur notwendig, wenn solche Erlöse im Gesuchsformular eingetragen wurden (Ziffern KW-x/36, KW-x/38 oder KW-x/40)</t>
  </si>
  <si>
    <t>Nécessaire uniquement si de tels produits ont été inscrits dans le formulaire de demande (chiffres KW-x/36, KW-x/38 ou KW-x/40)</t>
  </si>
  <si>
    <t>04_30_L</t>
  </si>
  <si>
    <t>Die Angaben zu den Gestehungskosten im Blatt KW-1 müssen anhand der testierten Abschlüsse oder anhand des Anhangformulars A / 5.1.7 eindeutig nachvollziehbar sein.</t>
  </si>
  <si>
    <t>Les indications relatives aux coûts de revient dans la feuille KW-1 doivent être clairement compréhensibles sur la base des comptes certifiés ou sur la base du formulaire annexe A / 5.1.7.</t>
  </si>
  <si>
    <t>04_32_L</t>
  </si>
  <si>
    <t>Stundenwerte für jede Zentrale zwingend, auch für Pumpzentralen und KEV-Anlagen.</t>
  </si>
  <si>
    <t>Valeurs horaires obligatoires pour chaque centrale, y compris les centrales de pompage et les centrales RPC.</t>
  </si>
  <si>
    <t>BLATT ÜBERSICHT</t>
  </si>
  <si>
    <t>05_01_A</t>
  </si>
  <si>
    <t>Übersicht Gesuch Marktprämie</t>
  </si>
  <si>
    <t>Aperçu de la demande de prime de marché</t>
  </si>
  <si>
    <t>Panoramica della richiesta di premio di mercato</t>
  </si>
  <si>
    <t>05_06_A</t>
  </si>
  <si>
    <t>Menge an erneuerbarer Energie in der Grundversorgung</t>
  </si>
  <si>
    <t>Quantité d'énergie renouvelable dans l'approvisionnement de base</t>
  </si>
  <si>
    <t>Quantità di energia rinnovabile nel servizio universale</t>
  </si>
  <si>
    <t>05_07_C</t>
  </si>
  <si>
    <t>Absatzpotential an Endverbraucher in der Grundversorgung</t>
  </si>
  <si>
    <t>Potentiel de vente aux clients dans l'aprovisionnement de base</t>
  </si>
  <si>
    <t>Potenziale della vendita a clienti del servizio universale</t>
  </si>
  <si>
    <t>05_08_C</t>
  </si>
  <si>
    <t>Korrektiv "Erneuerbaren-Menge" in GV
(Erneuerbaren-Gegenabzug)</t>
  </si>
  <si>
    <t>Correctif "quantité de renouvelables" dans AB</t>
  </si>
  <si>
    <t>Correttivo «Quantità rinnovabile» nel servizio universale</t>
  </si>
  <si>
    <t>05_09_C</t>
  </si>
  <si>
    <t>- davon eigene Anlagen</t>
  </si>
  <si>
    <t>- dont installations propres</t>
  </si>
  <si>
    <t>- di cui impianti propri</t>
  </si>
  <si>
    <t>05_10_C</t>
  </si>
  <si>
    <t xml:space="preserve">- davon fremde Anlagen </t>
  </si>
  <si>
    <t>- dont installations étrangères</t>
  </si>
  <si>
    <t>- di cui impianti terzi</t>
  </si>
  <si>
    <t>05_12_A</t>
  </si>
  <si>
    <t>Berechnung der Marktprämienquote</t>
  </si>
  <si>
    <t>Calcul du taux de prime de marché</t>
  </si>
  <si>
    <t>Calcolo della quota premio di mercato</t>
  </si>
  <si>
    <t>05_13_C</t>
  </si>
  <si>
    <t xml:space="preserve">Jahresenergie Anteil Gesuchsteller von den im Gesuch aufgeführten Kraftwerken </t>
  </si>
  <si>
    <t>Part d'énergie annuelle du requérant des aménagements dans cette demande</t>
  </si>
  <si>
    <t>Energia annua quota del richiedente</t>
  </si>
  <si>
    <t>05_14_C</t>
  </si>
  <si>
    <t>davon mit gedeckten Kosten</t>
  </si>
  <si>
    <t>dont avec coûts de revient couverts</t>
  </si>
  <si>
    <t>di cui con costi coperti</t>
  </si>
  <si>
    <t>05_15_C</t>
  </si>
  <si>
    <t>davon mit ungedeckten Kosten
(Jahresenergie unrentable Wasserkraft)</t>
  </si>
  <si>
    <t>dont avec coûts de revient pas couverts
(quantité d'électricité éligible)</t>
  </si>
  <si>
    <t>di cui con costi non coperti
(quantità di energia elettrica avente diritto)</t>
  </si>
  <si>
    <t>05_16_C</t>
  </si>
  <si>
    <t>Bereingter Grundversorgungsabzug</t>
  </si>
  <si>
    <t>Déduction de l’approvisionnement de base corrigée</t>
  </si>
  <si>
    <t>Deduzione rettificata per il servizio universale</t>
  </si>
  <si>
    <t>05_17_C</t>
  </si>
  <si>
    <t>Énergie ayant droit à la prime de marché</t>
  </si>
  <si>
    <t>05_18_C</t>
  </si>
  <si>
    <t>Marktprämienquote</t>
  </si>
  <si>
    <t>Taux de prime de marché</t>
  </si>
  <si>
    <t>Quota premio di mercato</t>
  </si>
  <si>
    <t>05_20_A</t>
  </si>
  <si>
    <t>Überprüfung Portfolioaufteilung zwischen Marktprämie und Grundversorgung ( vgl. Art. 92 EnFV)</t>
  </si>
  <si>
    <t>Examen de la répartition du portefeuille entre prime de marché et approvisionnement de base (cf. art. 92 OEneR)</t>
  </si>
  <si>
    <t>Revisione della ripartizione del portafoglio tra premio di mercato e servizio universale (cfr. art. 92 OPen)</t>
  </si>
  <si>
    <t>05_21_C</t>
  </si>
  <si>
    <t>Gestehungkosten durch WKA im vorliegenden Gesuch</t>
  </si>
  <si>
    <t>Coûts de revient dus aux installations hydroélectriques dans la présente demande</t>
  </si>
  <si>
    <t>Costi di produzione del WKA nel servizio universale</t>
  </si>
  <si>
    <t>05_22_C</t>
  </si>
  <si>
    <t>Gestehungskosten total</t>
  </si>
  <si>
    <t>Total des coûts de revient</t>
  </si>
  <si>
    <t>Totale costi di produzione</t>
  </si>
  <si>
    <t>05_23_C</t>
  </si>
  <si>
    <t>Gesamterlös Elcom durch WKA im vorliegenden Gesuch (vgl. Richtlinie 2.4)</t>
  </si>
  <si>
    <t>Revenu total de base ElCom des installations hydroélectriques dans la présente demande (cf. directive 2.4)</t>
  </si>
  <si>
    <t>Ricavi totali della ElCom derivanti dagli impianti eolici nella presente domanda (cfr. direttiva 2.4)</t>
  </si>
  <si>
    <t>05_24_C</t>
  </si>
  <si>
    <t>Referenzmarkterlös durch Kraftwerke im vorliegenden Gesuch</t>
  </si>
  <si>
    <t>Revenu du marché de référence par les installations hydroélectriques dans la présente demande</t>
  </si>
  <si>
    <t>Ricavi di riferimento di tutti gli impianti della domanda</t>
  </si>
  <si>
    <t>05_25_C</t>
  </si>
  <si>
    <t>Marktprämie vor Prüfung Art. 92 Abs. 3 EnFV</t>
  </si>
  <si>
    <t>Prime de marché avant examen de l'art. 92 al. 3 OEneR</t>
  </si>
  <si>
    <t>Premio di mercato prima della verifica dell'art. 92, cpv. 3 OPEn</t>
  </si>
  <si>
    <t>05_26_C</t>
  </si>
  <si>
    <t>Erlöse total</t>
  </si>
  <si>
    <t>Total des revenus</t>
  </si>
  <si>
    <t>Ricavi totali</t>
  </si>
  <si>
    <t>05_27_C</t>
  </si>
  <si>
    <t>Marktprämienreduktion nach Art. 92 Abs. 3 EnFV</t>
  </si>
  <si>
    <t>Réduction de la prime de marché selon l'art. 92 al. 3 OEneR</t>
  </si>
  <si>
    <t>Riduzione del premio di mercato secondo Art. 92, cpv. 3 EnFV</t>
  </si>
  <si>
    <t>05_07_F</t>
  </si>
  <si>
    <t>Art. 31, Abs. 1, EnG
Art. 91, Abs. 1, EnFV</t>
  </si>
  <si>
    <t>art. 31, al. 1, LEne
art. 91, al. 1, OEneR</t>
  </si>
  <si>
    <t>art. 31, cpv. 1, LEne
art. 91, cpv. 1, OPEn</t>
  </si>
  <si>
    <t>05_08_F</t>
  </si>
  <si>
    <t>Art. 31, Abs. 2, EnG
Art. 91, Abs. 2, EnFV</t>
  </si>
  <si>
    <t>art. 31, al. 2, LEne
art. 91, al. 2, OEneR</t>
  </si>
  <si>
    <t>05_09_F</t>
  </si>
  <si>
    <t>Art. 91, Abs. 2, EnFV
Vertragsdauer &gt; 3 Jahre</t>
  </si>
  <si>
    <t>art. 91, al. 2, OEneR
Durée du contrat &gt; 3 ans</t>
  </si>
  <si>
    <t>art. 91, cpv. 1, OPEn
durata del contratto &gt; 3 anni</t>
  </si>
  <si>
    <t>05_10_F</t>
  </si>
  <si>
    <t>05_16_F</t>
  </si>
  <si>
    <t>Art. 31 Abs. 2, EnG</t>
  </si>
  <si>
    <t>art. 31, al. 2, LEne</t>
  </si>
  <si>
    <t>art. 31 cpv. 2, Lene</t>
  </si>
  <si>
    <t>05_29_A</t>
  </si>
  <si>
    <t>Zentralennummer</t>
  </si>
  <si>
    <t>Numero de centrale</t>
  </si>
  <si>
    <t>Numéro centrale</t>
  </si>
  <si>
    <t>05_29_B</t>
  </si>
  <si>
    <t>Kraftwerkskürzel</t>
  </si>
  <si>
    <t>Code de la centrale</t>
  </si>
  <si>
    <t>Abbreviazione dell'impianto/centrale</t>
  </si>
  <si>
    <t>05_29_C</t>
  </si>
  <si>
    <t>Name Kraftwerk</t>
  </si>
  <si>
    <t>Nom de l'installation hydroélectrique</t>
  </si>
  <si>
    <t>Nome dell'impianto</t>
  </si>
  <si>
    <t>05_29_D</t>
  </si>
  <si>
    <t>Bezug Gesuchsteller zum KW</t>
  </si>
  <si>
    <t>Relation du requérant avec l'installation hydroélectrique</t>
  </si>
  <si>
    <t>Rapporto tra richiedente e impianto</t>
  </si>
  <si>
    <t>05_29_E</t>
  </si>
  <si>
    <t>Jahresenergie zur Verfügung Energiebezüger [GWh]</t>
  </si>
  <si>
    <t>Énergie annuelle à disposition de l'acquéreur d’énergie [GWh]</t>
  </si>
  <si>
    <t>Energia annua a disposizione dei destinatari d'energia [GWh]</t>
  </si>
  <si>
    <t>05_29_F</t>
  </si>
  <si>
    <t>Anteil Energieproduktion Gesuchsteller</t>
  </si>
  <si>
    <t>Part de production d'énergie du requérant</t>
  </si>
  <si>
    <t>Quota d'energia del richiedente</t>
  </si>
  <si>
    <t>05_29_G</t>
  </si>
  <si>
    <t>Jahresenergie Anteil Gesuchsteller [GWh]</t>
  </si>
  <si>
    <t>Part d'énergie annuelle du requérant
 [GWh]</t>
  </si>
  <si>
    <t>Energia annua quota del richiedente [GWh]</t>
  </si>
  <si>
    <t>05_29_H</t>
  </si>
  <si>
    <t>davon mit ungedeckten Kosten (Jahresenergie unrentable Wasserkraft)</t>
  </si>
  <si>
    <t>dont avec coûts de revient pas couverts (Énergie hydr. annuelle non rentable) [GWh]</t>
  </si>
  <si>
    <t>di ciu con costi non coperti (Energia annua centrali idroel. non redditizie)  [GWh]</t>
  </si>
  <si>
    <t>05_29_I</t>
  </si>
  <si>
    <t>Spezifische Gestehungskosten [Rp./kWh]</t>
  </si>
  <si>
    <t>Coûts de revient spécifiques
[ct./kWh]</t>
  </si>
  <si>
    <t>Costi di produzione specifici 
[Ct./kWh]</t>
  </si>
  <si>
    <t>05_29_J</t>
  </si>
  <si>
    <t>Spezifischer Erlös [Rp./kWh]</t>
  </si>
  <si>
    <t>Revenus spécifiques [ct./kWh]</t>
  </si>
  <si>
    <t>Ricavo specifico [Ct./kWh]</t>
  </si>
  <si>
    <t>05_29_K</t>
  </si>
  <si>
    <t>Ungedeckte Gestehungskosten [Rp./kWh]</t>
  </si>
  <si>
    <t>Coûts de revient non couverts
 [ct./kWh]</t>
  </si>
  <si>
    <t>Costi di produzione non coperti 
[Ct./kWh]</t>
  </si>
  <si>
    <t>05_29_L</t>
  </si>
  <si>
    <t>Ungedeckte Gestehungskosten gekürzt [Rp./kWh]</t>
  </si>
  <si>
    <t>Coûts de revient non couverts abrégés [ct./kWh]</t>
  </si>
  <si>
    <t>Costi di produzione non coperti decurtati [Ct./kWh]</t>
  </si>
  <si>
    <t>MP-reduziert + Erlös Referenzmarkt [Rp./kWh]</t>
  </si>
  <si>
    <t>MP-réduite + produit du marché de référence [ct./kWh]</t>
  </si>
  <si>
    <t>Riduzione PM + ricavi sul mercato di riferimento</t>
  </si>
  <si>
    <t>05_29_M</t>
  </si>
  <si>
    <t>Bereinigter Grundversorgungsabzug [GWh]</t>
  </si>
  <si>
    <t>Déduction de l'approvisionnement de base corrigée [GWh]</t>
  </si>
  <si>
    <t>Deduzione rettificata per il servizio universale [GWh]</t>
  </si>
  <si>
    <t>05_29_N</t>
  </si>
  <si>
    <t>Marktprämien-berechtigte Energie [GWh]</t>
  </si>
  <si>
    <t>Énergie éligible à la prime de marché 
[GWh]</t>
  </si>
  <si>
    <t>Energia con diritto al premio di mercato [GWh]</t>
  </si>
  <si>
    <t>05_29_O</t>
  </si>
  <si>
    <t>Marktprämie vor Reduktion MP/30 [CHF]</t>
  </si>
  <si>
    <t>Prime de marché avant réduction MP/30 [CHF]</t>
  </si>
  <si>
    <t>Premio di mercato prima della riduzione MP/30 [CHF]</t>
  </si>
  <si>
    <t>05_29_P</t>
  </si>
  <si>
    <t>Marktprämie nach Reduktion MP/30 [CHF]</t>
  </si>
  <si>
    <t>Prime de marché après réduction MP/30 [CHF]</t>
  </si>
  <si>
    <t>Premio di mercato dopo riduzione MP/30 [CHF]</t>
  </si>
  <si>
    <t>05_28_R</t>
  </si>
  <si>
    <t>Gesuchsprüfung</t>
  </si>
  <si>
    <t>Exament de la demande</t>
  </si>
  <si>
    <t>05_29_R</t>
  </si>
  <si>
    <t>Anspruchsberechtigung gegeben ?</t>
  </si>
  <si>
    <t>Éligibilité attribuée ?</t>
  </si>
  <si>
    <t>05_29_S</t>
  </si>
  <si>
    <t>anspruchsberechtigte Strommenge [GWh]</t>
  </si>
  <si>
    <t>Quantité d'électricité éligible [GWh]</t>
  </si>
  <si>
    <t>05_29_T</t>
  </si>
  <si>
    <t>&gt; 10 MW</t>
  </si>
  <si>
    <t>05_29_U</t>
  </si>
  <si>
    <t>Anlage in CH</t>
  </si>
  <si>
    <t>Installation en CH</t>
  </si>
  <si>
    <t>Impianto in CH</t>
  </si>
  <si>
    <t>05_29_V</t>
  </si>
  <si>
    <t>Doppelgesuch</t>
  </si>
  <si>
    <t xml:space="preserve">double demande </t>
  </si>
  <si>
    <t>Domanda doppia</t>
  </si>
  <si>
    <t>05_29_X</t>
  </si>
  <si>
    <t>Wirtschaftliches Risiko und Bestätigung</t>
  </si>
  <si>
    <t>Risque économique et confirmation</t>
  </si>
  <si>
    <t>05_29_Z</t>
  </si>
  <si>
    <t>Strombezugsvertrag</t>
  </si>
  <si>
    <t>Contrat d'achat d'électricité</t>
  </si>
  <si>
    <t>05_29_AA</t>
  </si>
  <si>
    <t>KW unrentabel</t>
  </si>
  <si>
    <t>Installation hydroélectrique non rentable</t>
  </si>
  <si>
    <t>05_56_A</t>
  </si>
  <si>
    <t>Bemerkungen:</t>
  </si>
  <si>
    <t>Remarques:</t>
  </si>
  <si>
    <t>Commenti:</t>
  </si>
  <si>
    <t>05_55_A</t>
  </si>
  <si>
    <t>Totale</t>
  </si>
  <si>
    <t>05_62_Q</t>
  </si>
  <si>
    <t>Druckbereich</t>
  </si>
  <si>
    <t>Plage d'impression</t>
  </si>
  <si>
    <t>Area di stampa</t>
  </si>
  <si>
    <t>BLATT GRUNDVERSORGUNG</t>
  </si>
  <si>
    <t>06_01_A</t>
  </si>
  <si>
    <t>Angaben zu Kraftwerken mit Absatz in Grundversorgung</t>
  </si>
  <si>
    <t>Informations sur les centrales électriques enregistrant des ventes dans l'approvisionnement de base</t>
  </si>
  <si>
    <t>Dati sugli impianti con vendita nel servizio universale</t>
  </si>
  <si>
    <t>06_06_A</t>
  </si>
  <si>
    <t>In Fällen mit Grundversorgung ist der tatsächliche Absatz in der Grundversorgung pro Grosswasserkraftanlage sowie der durchschnittliche Preis für diesen Absatz auszuweisen (Abs. 3 d.+e., Art. 94 EnFV)</t>
  </si>
  <si>
    <t>Les ventes effectuées dans l'approvisionnement de base doivent être présentées par grande installation hydroélectrique avec indication du prix moyen de ces ventes (art. 94, al. 3, let. d et e, OEneR)</t>
  </si>
  <si>
    <t>Nei casi con servizio universale occorre indicare la vendita effettiva a titolo di servizio universale per impianto idroelettrico di grandi dimensioni nonché il prezzo medio per tale vendita (art. 94 cpv.  3 lett. d ed e OPEn)</t>
  </si>
  <si>
    <t>06_07_A</t>
  </si>
  <si>
    <t>Effektiver Grundversorgungsabsatz aus Schweizer Wasserkraft analog Eingabe Elcom (sowohl rentabel wie unrentabel)</t>
  </si>
  <si>
    <t>Ventes effectives dans l'approvisionnement de base provenant d'installations hydrauliques suisses, selon les données de l'Elcom (coûts couverts ou non couverts)</t>
  </si>
  <si>
    <t>Vendita effettiva di elettricità a partire da fonte idroelettrica svizzera a titolo di servizio universale, dati analoghi ai dati forniti alla ElCom (con costi coperti e costi non coperti)</t>
  </si>
  <si>
    <t>06_09_A</t>
  </si>
  <si>
    <t>Insgesamt Absatz in die Grundversorgung aller Kraftwerke des vorliegenden Gesuchs und weiterer Kraftwerke</t>
  </si>
  <si>
    <t>Ventes totales dans l'approvisionnement de base de toutes les installations électriques de la présente demande et d'autres installations électriques.</t>
  </si>
  <si>
    <t>Vendite totali nel servizio universale di tutte le centrali elettriche della presente domanda e di altre centrali</t>
  </si>
  <si>
    <t>06_09_C</t>
  </si>
  <si>
    <t>Max. Leistung ab Generator</t>
  </si>
  <si>
    <t>Puissance max. à partir du générateur</t>
  </si>
  <si>
    <t>Potenza massima erogata dal generatore</t>
  </si>
  <si>
    <t>06_09_D</t>
  </si>
  <si>
    <t>Jahresproduktion 2025</t>
  </si>
  <si>
    <t>Production annuelle 2025</t>
  </si>
  <si>
    <t>Produzione annua 2025</t>
  </si>
  <si>
    <t>06_09_E</t>
  </si>
  <si>
    <t>Anteil Gesuch-steller</t>
  </si>
  <si>
    <t>Part du requérant</t>
  </si>
  <si>
    <t>Quota del richiedente</t>
  </si>
  <si>
    <t>06_09_F</t>
  </si>
  <si>
    <t>Jahres-produktion Anteil Gesuchst.</t>
  </si>
  <si>
    <t>Produzione annua quota del richiedente</t>
  </si>
  <si>
    <t>06_09_G</t>
  </si>
  <si>
    <t>Absatz in Grundversorgung</t>
  </si>
  <si>
    <t>Vente dans l'AB</t>
  </si>
  <si>
    <t>Vendita nel servizio universale</t>
  </si>
  <si>
    <t>06_10_G</t>
  </si>
  <si>
    <t>theoretisch gemäss MP-Quote</t>
  </si>
  <si>
    <t>theorique selon taux PM</t>
  </si>
  <si>
    <t>teoricamente in base a una quota premio di mercato</t>
  </si>
  <si>
    <t>06_10_H</t>
  </si>
  <si>
    <t>effektiv gemäss Angabe des Gesuchstellers</t>
  </si>
  <si>
    <t>effective selon les informations du requérant</t>
  </si>
  <si>
    <t>effettivamente secondo i dati del richiedente</t>
  </si>
  <si>
    <t>06_09_I</t>
  </si>
  <si>
    <t>Gestehungs-kosten gem.  Elcom / StromVG</t>
  </si>
  <si>
    <t>Coûts de revient selon l'examen des coûts Elcom/LApEl</t>
  </si>
  <si>
    <t>Costi di produzione secondo la verifica dei costi da parte della Elcom ai sensi della LAEl</t>
  </si>
  <si>
    <t>06_09_J</t>
  </si>
  <si>
    <t>Gestehungs-kosten gemäss Richtline</t>
  </si>
  <si>
    <t>Coûts de revient selon la directive sur la prime de marché</t>
  </si>
  <si>
    <t>Costi di produzione secondo la direttiva sul premio di mercato</t>
  </si>
  <si>
    <t>06_09_K</t>
  </si>
  <si>
    <t>Erlös Elcom durch WKA im vorliegenden Gesuch (vgl. RL 2.4)</t>
  </si>
  <si>
    <t>Revenu de base Elcom des installations hydroélectriques dans la présente demande (cf. directive 2.4)</t>
  </si>
  <si>
    <t>Ricavi Elcom degli impianti della domanda (Cfr. direttiva n. 2.4.)</t>
  </si>
  <si>
    <t>06_09_L</t>
  </si>
  <si>
    <t>Gestehungskosten weiterer WKA in Grundversorgung (&gt;10 MW)</t>
  </si>
  <si>
    <t>Coûts de revient de l'approvisionnement de base d'autres installations hydroélectriques (&gt;10 MW)</t>
  </si>
  <si>
    <t>Costi di produzioni di altri impianti idroelettrici nel serivizio universale (&gt;10 MW)</t>
  </si>
  <si>
    <t>06_12_A</t>
  </si>
  <si>
    <t>Total oder gewichtetes Mittel</t>
  </si>
  <si>
    <t>Total ou valeur moyenne pondérée</t>
  </si>
  <si>
    <t>Totale / valore medio ponderato</t>
  </si>
  <si>
    <t>06_13_A</t>
  </si>
  <si>
    <t xml:space="preserve"> nur KW mit gedeckten Gestehungskosten</t>
  </si>
  <si>
    <t>Installations hydroélectriques seulement avec des coûts de revient couverts</t>
  </si>
  <si>
    <t>Solo impianti con costi di produzione coperti</t>
  </si>
  <si>
    <t>06_14_A</t>
  </si>
  <si>
    <t xml:space="preserve"> nur KW mit ungedeckten Gestehungskosten</t>
  </si>
  <si>
    <t>Installations hydroélectriques seulement avec des coûts de revient non couverts</t>
  </si>
  <si>
    <t>Solo impianti con costi di produzione non coperti</t>
  </si>
  <si>
    <t>06_17_A</t>
  </si>
  <si>
    <t>Absatz in die Grundversorgung durch die Kraftwerke 1 - 10 des vorliegenden Gesuches</t>
  </si>
  <si>
    <t>Vente dans l'approvisionnement de base grâce aux installations hydroélectriques 1 à 10 de la présente demande</t>
  </si>
  <si>
    <t>Vendita a titolo di servizio universale da parte degli impianti 1 - 10 della presente domanda</t>
  </si>
  <si>
    <t>06_18_B</t>
  </si>
  <si>
    <t>06_18_C</t>
  </si>
  <si>
    <t>06_18_D</t>
  </si>
  <si>
    <t>Jahres-produktion 2025</t>
  </si>
  <si>
    <t>06_18_E</t>
  </si>
  <si>
    <t>06_18_F</t>
  </si>
  <si>
    <t>Jahres-produktion Anteil Gesuch-steller</t>
  </si>
  <si>
    <t>06_18_G</t>
  </si>
  <si>
    <t>Vente dans l'approvisionnement de base</t>
  </si>
  <si>
    <t>06_19_G</t>
  </si>
  <si>
    <t>theoretisch aufgrund der MP-Quote von:</t>
  </si>
  <si>
    <t>theorique selon taux PM de :</t>
  </si>
  <si>
    <t>teoricamente in base a una quota premio di mercato di:</t>
  </si>
  <si>
    <t>06_19_H</t>
  </si>
  <si>
    <t>06_18_I</t>
  </si>
  <si>
    <t>Gestehungs-kosten gem. Kostenprüfung Elcom / StromVG</t>
  </si>
  <si>
    <t>06_18_J</t>
  </si>
  <si>
    <t>Gestehungs-kosten gemäss Richtline Marktprämie</t>
  </si>
  <si>
    <t>Coûts de revient selon directive sur la prime de marché</t>
  </si>
  <si>
    <t>06_18_K</t>
  </si>
  <si>
    <t>Gestehungs-kosten gemäss Richtlinie gedeckt?</t>
  </si>
  <si>
    <t>Coûts de revient couverts selon la directive ?</t>
  </si>
  <si>
    <t>Costi di produzione secondo la direttiva coperti?</t>
  </si>
  <si>
    <t>06_18_L</t>
  </si>
  <si>
    <t>Gesuchssteller</t>
  </si>
  <si>
    <t>06_19_L</t>
  </si>
  <si>
    <t xml:space="preserve">Bemerkungen </t>
  </si>
  <si>
    <t>Remarques</t>
  </si>
  <si>
    <t>Commenti</t>
  </si>
  <si>
    <t>06_18_N</t>
  </si>
  <si>
    <t>esaminatore della domanda</t>
  </si>
  <si>
    <t>06_19_M</t>
  </si>
  <si>
    <t>Bemerkungen</t>
  </si>
  <si>
    <t>06_48A</t>
  </si>
  <si>
    <t>Absatz in die Grundversorgung durch weitere Wasserkraftwerke (&gt; 10 MW) des Gesuchstellers</t>
  </si>
  <si>
    <t>Vente dans l'approvisionnement de base grâce à d'autres installations (&gt; 10 MW) du requérant</t>
  </si>
  <si>
    <t>Vendita a titolo di servizio universale da parte di altri impianti idroelettrici (&gt; 10 MW) del richiedente</t>
  </si>
  <si>
    <t>BLATT EIGENE EE</t>
  </si>
  <si>
    <t>07_01_A</t>
  </si>
  <si>
    <t>Eigene Anlagen nicht geförderter erneuerbarer Energien in der Grundversorgung</t>
  </si>
  <si>
    <t>Propres installations d'énergies renouvelables non subventionnées dans l'approvisionnement de base</t>
  </si>
  <si>
    <t>Impianti propri per la produzione di elettricità a partire da energie rinnovabili che non beneficiano di sovvenzioni e che fanno parte del servizio universale</t>
  </si>
  <si>
    <t>07_06_A</t>
  </si>
  <si>
    <t>Reduktion des Grudversorgungsabzugs nach Art. 91 Abs. 2 EnFV</t>
  </si>
  <si>
    <t>Réduction de la déduction de l'approvisonnement de base selon l'art. 91, al. 2, OEnER</t>
  </si>
  <si>
    <t>Riduzione della deduzione per il servizio universale secondo l'articolo 91 capoverso 2 OPEn</t>
  </si>
  <si>
    <t>07_04_F</t>
  </si>
  <si>
    <t xml:space="preserve">Bedingungen:  </t>
  </si>
  <si>
    <t xml:space="preserve">Conditions :  </t>
  </si>
  <si>
    <t>Condizioni:</t>
  </si>
  <si>
    <t>07_04_H</t>
  </si>
  <si>
    <t>- Elektrizität aus erneuerbarer Energie</t>
  </si>
  <si>
    <t>- Électricité issue des énergies renouvelables</t>
  </si>
  <si>
    <t>- Elettricità generata a partire da energie rinnovabili</t>
  </si>
  <si>
    <t>07_05_H</t>
  </si>
  <si>
    <t>- Nicht bereits unterstützt (z.B. Einspeisevergütungssystem)</t>
  </si>
  <si>
    <t>- Pas de soutien préexistant (p.ex. système de rétribution de l'injection)</t>
  </si>
  <si>
    <t>- Non ancora sostenuta (ad es. sistema di rimunerazione per l'immissione di elettricità)</t>
  </si>
  <si>
    <t>07_06_H</t>
  </si>
  <si>
    <t>- Einspeisung in die Grundversorgung  des Gesuchstellers</t>
  </si>
  <si>
    <t>- Injection dans l'approvisionnement de base du requérant</t>
  </si>
  <si>
    <t>- Immissione nel servizio universale del richiedente</t>
  </si>
  <si>
    <t>07_08_A</t>
  </si>
  <si>
    <t>Falls bereits Aufstellungen solcher Anlagen existieren, können diese eingereicht werden anstatt jede Anlage einzeln in die untenstehende Tabelle einzutragen. Dazu müssen:
- die erforderlichen Informationen in diesen Aufstellungen enthalten sein,
- für jeden Kraftwerkstyp (Kleinwasserkraft, Wind, PV, ...) separate Aufstellungen eingereicht werden
- pro separate Aufstellung die Totalbeträge (MW, GWh) mit Verweis auf die Aufstellung in einer Zeile der untenstehenden Tabelle eingetragen werden.</t>
  </si>
  <si>
    <t>S'il existe déjà des listes de ce type d'installations, elles peuvent être soumises au lieu de saisir chacune des installations dans le tableau ci-dessous. Il faut pour cela :
- que ces listes contiennent les informations requises,
- qu'il y ait des listes distinctes pour chaque type d'installation (petite hydraulique, éolienne, photovoltaïque, ...),
- que, pour chaque liste distincte, les montants totaux (MW, GWh) soient indiqués en renvoyant à la liste dans une ligne du tableau ci-dessous.</t>
  </si>
  <si>
    <t>Qualora esistano già tabelle di simili impianti, possono essere presentate le medesime anziché inserire ogni singolo impianto nella tabella sottostante. A tale scopo è necessario che:
- le informazioni richieste siano contenute in tali tabelle;
- per ogni tipologia di impianto (impianto idroelettrico di piccola dimensione, impianto eolico, impianto fotovoltaico, ...) vengano presentate tabelle separate;
- per tabella separata siano indicati gli importi totali (MW, GWh), specificando il riferimento a una riga della tabella sottostante.</t>
  </si>
  <si>
    <t>07_10_A</t>
  </si>
  <si>
    <t>Ziff.</t>
  </si>
  <si>
    <t>07_10_B</t>
  </si>
  <si>
    <t>Nr.</t>
  </si>
  <si>
    <t>N°</t>
  </si>
  <si>
    <t>N.</t>
  </si>
  <si>
    <t>07_10_C</t>
  </si>
  <si>
    <t>Name Anlage</t>
  </si>
  <si>
    <t>Nom de l'installation</t>
  </si>
  <si>
    <t>Nome impianto</t>
  </si>
  <si>
    <t>07_10_D</t>
  </si>
  <si>
    <t>Standort</t>
  </si>
  <si>
    <t>Site</t>
  </si>
  <si>
    <t>Ubicazione</t>
  </si>
  <si>
    <t>07_10_E</t>
  </si>
  <si>
    <t>Kraftwerkstyp</t>
  </si>
  <si>
    <t>Type de centrale</t>
  </si>
  <si>
    <t>Tipologia di impianto</t>
  </si>
  <si>
    <t>07_10_F</t>
  </si>
  <si>
    <t>Max. Leistung ab Generator / Wechsel-richter</t>
  </si>
  <si>
    <t>Puissance max. à partir du générateur / onduleur</t>
  </si>
  <si>
    <t>Potenza massima erogata dal generatore / inverter</t>
  </si>
  <si>
    <t>07_10_G</t>
  </si>
  <si>
    <t>Bei Klein-wasserkraft / mittlere mechanische Bruttoleistung</t>
  </si>
  <si>
    <t>Pour les installations hydroélectriques petites / puissance mécanique brute moyenne</t>
  </si>
  <si>
    <t>Impianto idroelettrico di piccola dimensione / potenza meccanica lorda media</t>
  </si>
  <si>
    <t>07_10_H</t>
  </si>
  <si>
    <t>07_10_I</t>
  </si>
  <si>
    <t>07_10_J</t>
  </si>
  <si>
    <t>Jahres-produktion Anteil Gesuchsteller</t>
  </si>
  <si>
    <t>07_10_K</t>
  </si>
  <si>
    <t>Bemerkungen BFE</t>
  </si>
  <si>
    <t>Remarques de l'OFEN</t>
  </si>
  <si>
    <t>Commenti UFE</t>
  </si>
  <si>
    <t>07_10_L</t>
  </si>
  <si>
    <t>Bemerkungen Gesuchsteller</t>
  </si>
  <si>
    <t>Remarques du requérant</t>
  </si>
  <si>
    <t>Commenti richiedente</t>
  </si>
  <si>
    <t>07_13_K</t>
  </si>
  <si>
    <t>Belegdokument (Nutzungsrecht, Geschäftsbericht) beilegen</t>
  </si>
  <si>
    <t>Joindre les pièces justificatives (droit de jouissance, rapport de gestion)</t>
  </si>
  <si>
    <t>Giustificativo (diritto di utilizzazione, rapporto di gestione)</t>
  </si>
  <si>
    <t>07_10_M</t>
  </si>
  <si>
    <t>07_11_M</t>
  </si>
  <si>
    <t>07_11_N</t>
  </si>
  <si>
    <t>FREMDE EE</t>
  </si>
  <si>
    <t>08_01_A</t>
  </si>
  <si>
    <t>Fremde Anlagen nicht geförderter erneuerbarer Energien in der Grundversorgung</t>
  </si>
  <si>
    <t>Installations d'énergies renouvelables non soutenues de tiers dans l'approvisionnement de base</t>
  </si>
  <si>
    <t>Impianti terzi per la produzione di elettricità a partire da energie rinnovabili che non beneficiano di sovvenzioni e che fanno parte del servizio universale</t>
  </si>
  <si>
    <t>08_06_A</t>
  </si>
  <si>
    <t>08_06_F</t>
  </si>
  <si>
    <t xml:space="preserve">Bedingungen: </t>
  </si>
  <si>
    <t xml:space="preserve">Condizioni: </t>
  </si>
  <si>
    <t>08_04_H</t>
  </si>
  <si>
    <t>- Elektrizität aus ereuerbarer Energie</t>
  </si>
  <si>
    <t>- Elettricità generata da energie rinnovabili</t>
  </si>
  <si>
    <t>08_05_H</t>
  </si>
  <si>
    <t>- Nicht bereits unterstützt (z.B. Einspeisevergütungssystem, Investitionsbeiträge etc.)</t>
  </si>
  <si>
    <t>- Pas de soutien préexistant (p.ex. système de rétribution de l'injection, promotion des investissements, etc.)</t>
  </si>
  <si>
    <t>- Non ancora sostenuta (ad es. sistema di rimunerazione per l'immissione di elettricità, contributo d'investimento ecc.)</t>
  </si>
  <si>
    <t>08_06_H</t>
  </si>
  <si>
    <t>- Einspeisung in die Grundversorgung des Gesuchstellers</t>
  </si>
  <si>
    <t>08_07_H</t>
  </si>
  <si>
    <t>- mittel- bis langfristige Verträge, d.h. mindestens 3 Jahre einschliesslich Herkunftsnachweis</t>
  </si>
  <si>
    <t>- Contrats à moyen et long terme c.-à-d. d'au moins 3 ans, grantie d'origine incluse</t>
  </si>
  <si>
    <t>- Contratti a medio e lungo termine, ovvero almeno 3 anni, garanzia di origine compresa</t>
  </si>
  <si>
    <t>08_08_H</t>
  </si>
  <si>
    <t>- Abnahme der Elekrizität gemäss Artikel 15 EnG</t>
  </si>
  <si>
    <t>- Reprise de l'électricité au sens de l'art. 15 LEne</t>
  </si>
  <si>
    <t>- Ritiro dell'elettricità secondo l'articolo 15 LEne</t>
  </si>
  <si>
    <t>08_10_H</t>
  </si>
  <si>
    <t>08_12_A</t>
  </si>
  <si>
    <t>08_12_B</t>
  </si>
  <si>
    <t>08_12_C</t>
  </si>
  <si>
    <t>08_12_D</t>
  </si>
  <si>
    <t>08_12_E</t>
  </si>
  <si>
    <t>08_12_F</t>
  </si>
  <si>
    <t>08_12_G</t>
  </si>
  <si>
    <t>08_12_H</t>
  </si>
  <si>
    <t>08_12_I</t>
  </si>
  <si>
    <t>08_12_J</t>
  </si>
  <si>
    <t>08_12_K</t>
  </si>
  <si>
    <t>Datum Abnahme- vertrag</t>
  </si>
  <si>
    <t>Date du contrat de reprise</t>
  </si>
  <si>
    <t>Data contratto d'acquisto</t>
  </si>
  <si>
    <t>08_12_L</t>
  </si>
  <si>
    <t>08_12_M</t>
  </si>
  <si>
    <t>Abnahmevertrag in Anhang beilegen</t>
  </si>
  <si>
    <t>Accludere in allegato il contratto d'acquisto</t>
  </si>
  <si>
    <t>BLATT E_PROD_EINGABE</t>
  </si>
  <si>
    <t>09_01_A</t>
  </si>
  <si>
    <t>Datenübertrag aus Excel Produktionsprofil "MP 26.xxx_A-5.xxx.8_E-prod"</t>
  </si>
  <si>
    <t>Transfert de données du profil de production Excel "MP 26.xxx_A-5.xxx.8_E-prod"</t>
  </si>
  <si>
    <t>Trasferimento di dati da Excel profilo di produzione "MP 26.xxx_A-5.xxx.8_E-prod"</t>
  </si>
  <si>
    <t>Hinweis: Nur die Werte sind einzufügen (Rechtsklick -&gt; Inhalte einfügen -&gt; Werte)</t>
  </si>
  <si>
    <t>Remarque : il ne faut insérer que des valeurs (clic droit -&gt; insérer du contenu -&gt; valeurs)</t>
  </si>
  <si>
    <t>Avvertenza: inserire soltanto i valori (clic col tasto destro -&gt; Inserire i contenuti -&gt; Valori)</t>
  </si>
  <si>
    <t>Kraftwerksname</t>
  </si>
  <si>
    <t>Jahr</t>
  </si>
  <si>
    <t>Années</t>
  </si>
  <si>
    <t>Anno</t>
  </si>
  <si>
    <t>Zentralennamen</t>
  </si>
  <si>
    <t>Nom des centrales</t>
  </si>
  <si>
    <t>Nomi delle centrali</t>
  </si>
  <si>
    <t>Zentrale 1</t>
  </si>
  <si>
    <t>Centrale 1</t>
  </si>
  <si>
    <t>Zentrale 2</t>
  </si>
  <si>
    <t>Centrale 2</t>
  </si>
  <si>
    <t>Zentrale 3</t>
  </si>
  <si>
    <t>Centrale 3</t>
  </si>
  <si>
    <t>Zentrale 4</t>
  </si>
  <si>
    <t>Centrale 4</t>
  </si>
  <si>
    <t>Zentrale 5</t>
  </si>
  <si>
    <t>Centrale 5</t>
  </si>
  <si>
    <t>Zentrale 6</t>
  </si>
  <si>
    <t>Centrale 6</t>
  </si>
  <si>
    <t>Zentrale 7</t>
  </si>
  <si>
    <t>Centrale 7</t>
  </si>
  <si>
    <t>Zentrale 8</t>
  </si>
  <si>
    <t>Centrale 8</t>
  </si>
  <si>
    <t>Zentrale 9</t>
  </si>
  <si>
    <t>Centrale 9</t>
  </si>
  <si>
    <t>Zentrale 10</t>
  </si>
  <si>
    <t>Centrale 10</t>
  </si>
  <si>
    <t>Nettoproduktion</t>
  </si>
  <si>
    <t>Production nette</t>
  </si>
  <si>
    <t>Produzione netta</t>
  </si>
  <si>
    <t>Referenzerlös (brutto)</t>
  </si>
  <si>
    <t>Recette de référence (brutte)</t>
  </si>
  <si>
    <t>Reddito di riferimento  (lordo)</t>
  </si>
  <si>
    <t>09_44_A</t>
  </si>
  <si>
    <t>Pumpenergie</t>
  </si>
  <si>
    <t>Énergie de pompage</t>
  </si>
  <si>
    <t>Energia di pompaggio</t>
  </si>
  <si>
    <t>09_56_A</t>
  </si>
  <si>
    <t>Pumpenergie zu Marktpreisen</t>
  </si>
  <si>
    <t>Énergie de pompage au prix du marché</t>
  </si>
  <si>
    <t>Energia di pompaggio a prezzi di mercato</t>
  </si>
  <si>
    <t>KRAFTWERKSBLÄTTER</t>
  </si>
  <si>
    <t>i. Vollmacht und Auskunftsberechtigung</t>
  </si>
  <si>
    <t>Procuration et droit d'accès</t>
  </si>
  <si>
    <t>Procura e autorizzazione al rilascio di informazioni</t>
  </si>
  <si>
    <t>Gesuchsteller ist Kraftwerksbevollmächtigter</t>
  </si>
  <si>
    <t>Le requérant est le représentant de l'installation hydroélectrique</t>
  </si>
  <si>
    <t>Il richiedente è rappresentante di una centrale elettrica</t>
  </si>
  <si>
    <t>Auskunftsberechtigte Person zu diesem KW</t>
  </si>
  <si>
    <t>Personne habilitée à fournir des informations sur cette installation hydroélectrique</t>
  </si>
  <si>
    <t>Persona autorizzata a fornire informazioni su questa KW</t>
  </si>
  <si>
    <t>Stellvertretend auskunftsberechtigte Person</t>
  </si>
  <si>
    <t>Suppléant de la personne habilitée à fournir des informations</t>
  </si>
  <si>
    <t>Persona delegata avente diritto all'informazione</t>
  </si>
  <si>
    <t>Zur Prüfung des Gesuchs kann das BFE die Daten und Angaben des Kraftwerksbevollmächtigten übernehmen von:</t>
  </si>
  <si>
    <t>Pour l'examen de la demande, l'OFEN peut reprendre les données et les indications du représentant de l'installation hydroélectrique de :</t>
  </si>
  <si>
    <t>Per l'esame della domanda, l'UFE può prendere in consegna i dati e le informazioni del rappresentante autorizzato della centrale:</t>
  </si>
  <si>
    <t>Ja</t>
  </si>
  <si>
    <t>Oui</t>
  </si>
  <si>
    <t>Si</t>
  </si>
  <si>
    <t>10_005_D</t>
  </si>
  <si>
    <t>Non</t>
  </si>
  <si>
    <t>No</t>
  </si>
  <si>
    <t>10_005_H</t>
  </si>
  <si>
    <t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t>
  </si>
  <si>
    <t>Si le requérant n'est pas le représenant de l'installation hydroélectrique, mais qu'il en possède une participation, veuillez ne pas cocher la case de la cellule C5. Les données spécifiques à l'installation hydroélectrique sont automatiquement reprises de la demande du représentant de l'installation hydroélectrique lors de l'examen de la demande.</t>
  </si>
  <si>
    <t xml:space="preserve">Se il richiedente non è la persona autorizzata della centrale, ma ha è coinvolto nella centrale, si prega di non barrare la casella nella cella C5. I dati specifi della centrale elettrica sono automaticamente ripresi dal rappresentante della centrale durante l'analisi della domanda. </t>
  </si>
  <si>
    <t>10_006_D</t>
  </si>
  <si>
    <t>10_006_K</t>
  </si>
  <si>
    <t>Organisation</t>
  </si>
  <si>
    <t>Organizzazione</t>
  </si>
  <si>
    <t>10_006_O</t>
  </si>
  <si>
    <t>Email</t>
  </si>
  <si>
    <t>10_006_S</t>
  </si>
  <si>
    <t>Telefon</t>
  </si>
  <si>
    <t>10_008_D</t>
  </si>
  <si>
    <t>10_008_K</t>
  </si>
  <si>
    <t>Datum</t>
  </si>
  <si>
    <t>Date</t>
  </si>
  <si>
    <t>Data</t>
  </si>
  <si>
    <t>10_010_A</t>
  </si>
  <si>
    <t>A. Angaben zu Kraftwerksanlage und Zentralen</t>
  </si>
  <si>
    <t>A. Informations sur la centrale et les installations</t>
  </si>
  <si>
    <t>A. Dati inerenti all'impianto e alle centrali</t>
  </si>
  <si>
    <t>10_012_A</t>
  </si>
  <si>
    <t>10_012_B</t>
  </si>
  <si>
    <t>A1. Angaben zur Kraftwerksanlage</t>
  </si>
  <si>
    <t>A1. Informations sur l'installation</t>
  </si>
  <si>
    <t>A1. Dati dell'impianto</t>
  </si>
  <si>
    <t>10_012_H</t>
  </si>
  <si>
    <t>Anmerkungen BFE</t>
  </si>
  <si>
    <t>10_012_M</t>
  </si>
  <si>
    <t>10_013_B</t>
  </si>
  <si>
    <t>Name Kraftwerksanlage:</t>
  </si>
  <si>
    <t>Nom de la centrale hydroélectrique :</t>
  </si>
  <si>
    <t>10_002_A</t>
  </si>
  <si>
    <t>KW</t>
  </si>
  <si>
    <t>CE</t>
  </si>
  <si>
    <t>IE</t>
  </si>
  <si>
    <t>10_016_B</t>
  </si>
  <si>
    <t>Kraftwerkname (Angabe Gesuchsteller falls nicht in Liste)</t>
  </si>
  <si>
    <t>Nom de l’installation hydroélectrique (indication du requérant si ne figure pas dans la liste)</t>
  </si>
  <si>
    <t>Nome dell'impianto (il richiedente deve specificare, se non è nell'elenco)</t>
  </si>
  <si>
    <t>10_017_B</t>
  </si>
  <si>
    <t>Kürzelvorschlag  (Angabe Gesuchsteller falls nicht in Liste)</t>
  </si>
  <si>
    <t>Proposition d'un sigle de trois lettres (indication du requérant si ne figure pas dans la liste)</t>
  </si>
  <si>
    <t>Abbreviazione proposta (il richiedente deve specificare, se non è nell'elenco)</t>
  </si>
  <si>
    <t>Standortgemeinde(n)</t>
  </si>
  <si>
    <t>Commune(s) d'implantation</t>
  </si>
  <si>
    <t>Comune di ubicazione</t>
  </si>
  <si>
    <t>Standortkanton</t>
  </si>
  <si>
    <t>Canton d'implantation</t>
  </si>
  <si>
    <t>Cantone di ubicazione</t>
  </si>
  <si>
    <t>Nutzungsrecht</t>
  </si>
  <si>
    <t>Droit d'utilisation</t>
  </si>
  <si>
    <t>Diritto di utilizzazione</t>
  </si>
  <si>
    <t>Datum der Vergabe des Nutzungsrechts</t>
  </si>
  <si>
    <t>Date d'octroi du droit d'utilisation</t>
  </si>
  <si>
    <t>Data inizio diritto di utilizzazione</t>
  </si>
  <si>
    <t>Ende des Nutzungsrechts</t>
  </si>
  <si>
    <t>Fin du droit d'utilisation</t>
  </si>
  <si>
    <t>Fine del diritto di utilizzazione</t>
  </si>
  <si>
    <t>Anzahl Zentralen</t>
  </si>
  <si>
    <t>Nombre de centrales</t>
  </si>
  <si>
    <t>Numero di centrali</t>
  </si>
  <si>
    <t>Hoheitsanteil Schweiz</t>
  </si>
  <si>
    <t>Part de souveraineté suisse</t>
  </si>
  <si>
    <t>Quota appartenente alla sovranità svizzera</t>
  </si>
  <si>
    <t>mittlere mechanische Bruttoleistung</t>
  </si>
  <si>
    <t>Puissance mécanique brute moyenne</t>
  </si>
  <si>
    <t>Potenza meccanica lorda media</t>
  </si>
  <si>
    <t>Kantonales Wasserzinsregime</t>
  </si>
  <si>
    <t>Régime cantonal de redevance hydraulique</t>
  </si>
  <si>
    <t>Sistema cantonale dei canoni per i diritti d'acqua</t>
  </si>
  <si>
    <t>Installierte Turbinenleistung</t>
  </si>
  <si>
    <t>Puissance installée des turbines</t>
  </si>
  <si>
    <t>Potenza installata delle turbine</t>
  </si>
  <si>
    <t>Max. mögliche Leistung ab Generator (auto)</t>
  </si>
  <si>
    <t>Puissance max. possible depuis le générateur</t>
  </si>
  <si>
    <t>Max. mögliche Leistung ab Generator (manuell)</t>
  </si>
  <si>
    <t>Puissance max. possible  depuis le générateur (indication du requérant)</t>
  </si>
  <si>
    <t>Bruttoproduktion Jahr 2025</t>
  </si>
  <si>
    <t>Production brute pour l'année 2025</t>
  </si>
  <si>
    <t>Produzione lorda dell'anno 2025</t>
  </si>
  <si>
    <t>Eigenbedarf Strom (exkl. Pumpenergie)</t>
  </si>
  <si>
    <t>Besoins propres d'électricité (excepté énergie de pompage)</t>
  </si>
  <si>
    <t>Consumo proprio elettricità (esclusa energia di pompaggio)</t>
  </si>
  <si>
    <t>Trafo- und Leitungsverluste</t>
  </si>
  <si>
    <t>Pertes des transformateurs et de conduction</t>
  </si>
  <si>
    <t>Perdite di rete (incl. del trasformatore)</t>
  </si>
  <si>
    <t>Nettoproduktion Jahr 2025</t>
  </si>
  <si>
    <t>Production nette pour l'année 2025</t>
  </si>
  <si>
    <t>Produzione netta dell'anno 2025</t>
  </si>
  <si>
    <t>Abgabe von Einstauersatz / Austauschenergie</t>
  </si>
  <si>
    <t>Compensation pour retenue d'eau / énergie de remplacement</t>
  </si>
  <si>
    <t>Cessione della sostituzione di accumulo di acqua / energia di scambio</t>
  </si>
  <si>
    <t>Lieferant / Empfänger von Einstauersatz/Austauschenergie</t>
  </si>
  <si>
    <t>Fournisseur / destinataire de l'énergie de compensation pour retenue d'eau / énergie de remplacement</t>
  </si>
  <si>
    <t>Fornitore / destinatario di energia di cessione della sostituzione di accumul di acqua / energia di scambio</t>
  </si>
  <si>
    <t>Jahresenergie zur Verfügung der Energiebezüger (auto)</t>
  </si>
  <si>
    <t>Energie annuelle à disposition des acquéreurs d'énergie</t>
  </si>
  <si>
    <t>Energia annua a disposizione dei destinatari d'energia</t>
  </si>
  <si>
    <t>Jahresenergie zur Verfügung der Energiebezüger (manuell)</t>
  </si>
  <si>
    <t>Energie annuelle à disposition des bénéficiaires d'énergie (indication du requérant)</t>
  </si>
  <si>
    <t>Eigentümerstruktur</t>
  </si>
  <si>
    <t>Structure de propriété</t>
  </si>
  <si>
    <t>Quote di proprietà</t>
  </si>
  <si>
    <t>Struktur Energiebezug Kraftwerk</t>
  </si>
  <si>
    <t>Structure d'acquisition d'énergie de l'installation hydroélectrique</t>
  </si>
  <si>
    <t>Ripartizione di energia spettante ai destinatari</t>
  </si>
  <si>
    <t>Anteil Energiebezug Gesuchsteller</t>
  </si>
  <si>
    <t>Part d'énergie acquise par le requérant</t>
  </si>
  <si>
    <t>Jahresenergie Anteil Gesuchsteller</t>
  </si>
  <si>
    <t>Bezug Gesuchsteller zum Kraftwerk</t>
  </si>
  <si>
    <t>Rapport du requérant avec l'installation hydroélectrique</t>
  </si>
  <si>
    <t>Geschäftsperiode</t>
  </si>
  <si>
    <t>Exercice comptable</t>
  </si>
  <si>
    <t>Periodo d'esercizio</t>
  </si>
  <si>
    <t>Datum testierter Einzelabschluss Kraftwerk</t>
  </si>
  <si>
    <t>Date du bouclement individuel révisé de l'installation hydroélectrique</t>
  </si>
  <si>
    <t>Data approvazione bilancio separato impianto</t>
  </si>
  <si>
    <t>Rechnungslegungsstandard</t>
  </si>
  <si>
    <t>Norme comptable</t>
  </si>
  <si>
    <t>Norma contabile</t>
  </si>
  <si>
    <t>A2. Angaben zu den Zentralen</t>
  </si>
  <si>
    <t>A2. Informations sur les centrales</t>
  </si>
  <si>
    <t>A2. Dati delle centrali</t>
  </si>
  <si>
    <t>Name Zentrale (oder Einzelanlage im Sinne von Art. 88 EnFV)</t>
  </si>
  <si>
    <t>Nom de la centrale (ou installation individuelle au sens de l'art. 88 OEneR)</t>
  </si>
  <si>
    <t>Nome della centrale (o impianto singolo conformemente all'art.88 OPEn)</t>
  </si>
  <si>
    <t>Nr. Zentrale aus WASTA</t>
  </si>
  <si>
    <t>N° de centrale dans la SAHE</t>
  </si>
  <si>
    <t>N. centrale sulla WASTA</t>
  </si>
  <si>
    <t>Hydraulische Verknüpfung und gemeinsame Optimierung vorhanden</t>
  </si>
  <si>
    <t>Lien hydraulique et optimisation conjointe existants</t>
  </si>
  <si>
    <t>Collegamento sul piano idraulico e ottimizzazione congiunta disponibili</t>
  </si>
  <si>
    <t>[Oui/Non]</t>
  </si>
  <si>
    <t>[Si/No]</t>
  </si>
  <si>
    <t>Max. mögliche Leistung ab Generator</t>
  </si>
  <si>
    <t>Puissance max. possible à partir du générateur</t>
  </si>
  <si>
    <t>Nettoproduktion alle Zentralen</t>
  </si>
  <si>
    <t>Production nette de toutes les centrales</t>
  </si>
  <si>
    <t>Produzione netta di tutte le centrali</t>
  </si>
  <si>
    <t>Nettoproduktion hydraulisch verknüpfter und gemeinsam optimierter Anlagen</t>
  </si>
  <si>
    <t>Production nette d'installations reliées sur le plan hydraulique et optimisées conjointement</t>
  </si>
  <si>
    <t>Produzione netta degli impianti con collegamento sul piano idraulico e ottimizzati congiuntamente</t>
  </si>
  <si>
    <t>Bezug EV/KEV</t>
  </si>
  <si>
    <t>Perception de la RU/RPC</t>
  </si>
  <si>
    <t>Diritto a RU/RIC</t>
  </si>
  <si>
    <t>Erlös EV/KEV Jahr</t>
  </si>
  <si>
    <t>Revenus de la RU/RPC pour l'année</t>
  </si>
  <si>
    <t>Ricavi da RU/RIC anno</t>
  </si>
  <si>
    <t>Erlös aus Entschädigungen Sanierungen nach Gewässerschutzgesetz</t>
  </si>
  <si>
    <t>Revenus issus des indemnités d'assainissement selon la loi sur la protection des eaux</t>
  </si>
  <si>
    <t>Ricavi dall'indennizzo per risanamenti secondo la legge sulla protezione delle acque</t>
  </si>
  <si>
    <t>Erlös aus weiterer Förderung der öffentlichen Hand</t>
  </si>
  <si>
    <t>Revenus issus des autres subventions des pouvoirs publics</t>
  </si>
  <si>
    <t>Ricavi da altre misure di sostegno da parte degli enti pubblici</t>
  </si>
  <si>
    <t>B. Angaben zu den Gestehungskosten</t>
  </si>
  <si>
    <t xml:space="preserve">B. Informations sur les coûts de revient </t>
  </si>
  <si>
    <t>B. Costi di produzione</t>
  </si>
  <si>
    <t>B 1. Betriebserträge und -kosten</t>
  </si>
  <si>
    <t>B 1. Produits et coûts d'exploitation</t>
  </si>
  <si>
    <t>B 1. Costi e ricavi d'esercizio</t>
  </si>
  <si>
    <t>Summe Förderungen/Vergütungen der öffentlichen Hand</t>
  </si>
  <si>
    <t>Somme des encouragements et des rétributions des pouvoirs publics</t>
  </si>
  <si>
    <t>Somma subventioni/remunerazioni degli enti pubblici</t>
  </si>
  <si>
    <t>Übriger Betriebsertrag (ohne Förderungen)</t>
  </si>
  <si>
    <t>Autres revenus d'exploitation (sans encouragement)</t>
  </si>
  <si>
    <t>Altri ricavi d'esercizio (senza sostegni)</t>
  </si>
  <si>
    <t>Aktivierte Eigenleistungen</t>
  </si>
  <si>
    <t>Prestations propres activées</t>
  </si>
  <si>
    <t>Attivazione di prestazioni proprie</t>
  </si>
  <si>
    <t>Spezif. Kosten Pumpenergie zu Marktpreisen</t>
  </si>
  <si>
    <t>Coûts spécifiques de l'énergie de pompage au prix du marché</t>
  </si>
  <si>
    <t>Costi specifici dell'energia di pompaggio a prezzo di mercato</t>
  </si>
  <si>
    <t>10_067_C</t>
  </si>
  <si>
    <t>[Rp./kWh]</t>
  </si>
  <si>
    <t>[Ct./kWh]</t>
  </si>
  <si>
    <t>Coûts de l'énergie de pompage au prix du marché</t>
  </si>
  <si>
    <t>Costi energia di pompaggio a prezzo di mercato</t>
  </si>
  <si>
    <t>Energieaufwand</t>
  </si>
  <si>
    <t>Charges liées à l'énergie</t>
  </si>
  <si>
    <t>Costi per l'acquisto di energia</t>
  </si>
  <si>
    <t>Netznutzungsaufwand</t>
  </si>
  <si>
    <t>Coûts d'utilisation du réseau</t>
  </si>
  <si>
    <t>Costi per l'utilizzazione della rete</t>
  </si>
  <si>
    <t>Material und Fremdleistungen</t>
  </si>
  <si>
    <t>Matériel et prestations de tiers</t>
  </si>
  <si>
    <t>Materiale e prestazioni di terzi</t>
  </si>
  <si>
    <t>Personalaufwand</t>
  </si>
  <si>
    <t>Charges de personnel</t>
  </si>
  <si>
    <t>Costi per il personale</t>
  </si>
  <si>
    <t>übriger Betriebsaufwand (inkl. HKN)</t>
  </si>
  <si>
    <t>Autres charges d'exploitation (incl. GO)</t>
  </si>
  <si>
    <t>Altri costi d'esercizio (incl. GO)</t>
  </si>
  <si>
    <t>Total Betriebskosten</t>
  </si>
  <si>
    <t>Total des coûts d'exploitation</t>
  </si>
  <si>
    <t>Totale costi d'esercizio</t>
  </si>
  <si>
    <t>10_067_I</t>
  </si>
  <si>
    <t>Aufwendungen für gesamtbetriebliche Leistungen und die Vermarktung des Stroms (Overhead) [CHF]</t>
  </si>
  <si>
    <t>Dépenses pour des prestations de services globaux et la commercialisation de l’électricité (Overhead) [CHF]</t>
  </si>
  <si>
    <t>Oneri per le prestazioni di servizio globali e la commercializzazione dell’elettricità (Overhead) [CHF]</t>
  </si>
  <si>
    <t>10_070_I</t>
  </si>
  <si>
    <t>Type d'installation hydroélectrique</t>
  </si>
  <si>
    <t>Tipo di impianto idroelettrico</t>
  </si>
  <si>
    <t>10_073_I</t>
  </si>
  <si>
    <t>Deckelung [Rp./kWh]</t>
  </si>
  <si>
    <t>Valeur seuil [ct./kWh]</t>
  </si>
  <si>
    <t>Tetto massimo [ct./kWh]</t>
  </si>
  <si>
    <t>10_074_I</t>
  </si>
  <si>
    <t>Anrechenbarer Overhead [CHF]</t>
  </si>
  <si>
    <t>Overhead imputable [CHF]</t>
  </si>
  <si>
    <t>Overhead imputabile [CHF]</t>
  </si>
  <si>
    <t>B2. Kapitalkosten</t>
  </si>
  <si>
    <t>B2. Coûts de capital</t>
  </si>
  <si>
    <t>B2. Costi del capitale</t>
  </si>
  <si>
    <t>Abschreibungsmethodik</t>
  </si>
  <si>
    <t>Méthode d'amortissement</t>
  </si>
  <si>
    <t>Prassi di ammortamento</t>
  </si>
  <si>
    <t>Ordentliche Abschreibungen</t>
  </si>
  <si>
    <t>Amortissements réguliers</t>
  </si>
  <si>
    <t>Ammortamenti ordinari</t>
  </si>
  <si>
    <t>Ausserordentliche Abschreibungen</t>
  </si>
  <si>
    <t>Amortissements exceptionnels</t>
  </si>
  <si>
    <t>Ammortamenti straordinari</t>
  </si>
  <si>
    <t>Anlagenrestwert per 30.09.2025 oder 31.12.2025</t>
  </si>
  <si>
    <t>Valeur résiduelle de l'installation au 30.09.2025 ou au 31.12.2025</t>
  </si>
  <si>
    <t>Valore residuo immobilizzazioni materiali per 30.09.2025 o 31.12.2025</t>
  </si>
  <si>
    <t>Restwert anrechenbare immaterielle Anlagen per 30.09.2025 oder 31.12.2025</t>
  </si>
  <si>
    <t>Valeur résiduelle des immobilisations incorporelles imputable au 30.09.2025 ou au 31.12.2025</t>
  </si>
  <si>
    <t>Valore residuo immobilizzazioni immateriali imputabili per 30.09.2025 o per 31.12.2025</t>
  </si>
  <si>
    <t>Umlaufvermögen Kraftwerk</t>
  </si>
  <si>
    <t>Fonds de roulement de l'installation hydroélectrique</t>
  </si>
  <si>
    <t>Capitale circolante impianto</t>
  </si>
  <si>
    <t>Kurzfristige Verbindlichkeiten Kraftwerk</t>
  </si>
  <si>
    <t>Engagements à court terme de l'installation hydroélectrique</t>
  </si>
  <si>
    <t>Debiti a breve termine dell'impianto</t>
  </si>
  <si>
    <t>Nettoumlaufvermögen</t>
  </si>
  <si>
    <t>Fonds de roulement net de l'installation hydroélectrique</t>
  </si>
  <si>
    <t>Capitale circolante netto</t>
  </si>
  <si>
    <t>WACC</t>
  </si>
  <si>
    <t>Kalkulatorische Kapitalkosten</t>
  </si>
  <si>
    <t>Coûts de capital théoriques</t>
  </si>
  <si>
    <t>Costi calcolatori del capitale</t>
  </si>
  <si>
    <t>Anrechenbare Kapitalkosten total</t>
  </si>
  <si>
    <t>Total des coûts de capital imputables</t>
  </si>
  <si>
    <t xml:space="preserve">Totale costi del capitale computabili </t>
  </si>
  <si>
    <t>B3. Abgaben und Steuern</t>
  </si>
  <si>
    <t>B3. Redevances et impôts</t>
  </si>
  <si>
    <t>Entgangener Erlös für Gratis- und Vorzugsenergie</t>
  </si>
  <si>
    <t>Produit non réalisé dû à l'énergie fournie à titre gratuit ou à un tarif préférentiel</t>
  </si>
  <si>
    <t xml:space="preserve">Ricavo non realizzato per la fornitura d'energia a titolo gratuito o a un canone ridotto </t>
  </si>
  <si>
    <t>Aufwand für Konzessionsleistungen</t>
  </si>
  <si>
    <t>Charges liées aux prestations de concession</t>
  </si>
  <si>
    <t>Oneri per prestazioni in concessione</t>
  </si>
  <si>
    <t>Gewinnsteuer auf Stufe Partnerwerk</t>
  </si>
  <si>
    <t>Impôts sur le bénéfice au niveau de l'entreprise partenaire</t>
  </si>
  <si>
    <t>Imposte sull'utile società partner</t>
  </si>
  <si>
    <t>anrechenbare Gewinnsteuer gemäss Art. 90 EnFV</t>
  </si>
  <si>
    <t>Impôts sur le bénéfice imputables en vertu de l'art. 90 OEneR</t>
  </si>
  <si>
    <t>Imposte sull'utile computabili ai sensi dell'articolo 90 OPEn</t>
  </si>
  <si>
    <t>Kapitalsteuern</t>
  </si>
  <si>
    <t>Impôts sur le capital</t>
  </si>
  <si>
    <t>Imposte sul capitale</t>
  </si>
  <si>
    <t>weitere anrechenbare Steuern</t>
  </si>
  <si>
    <t>Autres impôts imputables</t>
  </si>
  <si>
    <t>Altre imposte computabili</t>
  </si>
  <si>
    <t>Wasserzinsen (inkl. Wasserwerksteuern und andere äquivalente Abgaben)</t>
  </si>
  <si>
    <t>Redevance hydraulique (y c. impôts des centrales et autres redevances équivalentes)</t>
  </si>
  <si>
    <t>Canoni d'acqua (incluse le imposte sugli impianti idroelettrici e altre tasse equivalenti)</t>
  </si>
  <si>
    <t>Abgaben und Steuern Total</t>
  </si>
  <si>
    <t>Total des redevances et impôts</t>
  </si>
  <si>
    <t>Totale tasse e imposte</t>
  </si>
  <si>
    <t>Jahresgewinn</t>
  </si>
  <si>
    <t>Bénéfice annuel</t>
  </si>
  <si>
    <t>Utile d’esercizio annuale</t>
  </si>
  <si>
    <t>Anrechenbare Gestehungskosten total</t>
  </si>
  <si>
    <t>Total des coûts de revient imputables</t>
  </si>
  <si>
    <t>Totale costi di produzione computabili</t>
  </si>
  <si>
    <t>Spezifische Gestehungskosten total (auto)</t>
  </si>
  <si>
    <t>Total des coûts de revient spécifiques</t>
  </si>
  <si>
    <t>Totale costi di produzione specifici</t>
  </si>
  <si>
    <t>Spezifische Gestehungskosten total (manuell)</t>
  </si>
  <si>
    <t>Total des coûts de revient spécifiques  (indication du requérant)</t>
  </si>
  <si>
    <t>Gestehungskosten (Anteil Gesuchsteller)</t>
  </si>
  <si>
    <t>Coûts de revient (part du requérant)</t>
  </si>
  <si>
    <t>Costi di produzione (quota del richiedente)</t>
  </si>
  <si>
    <t>10_105_A</t>
  </si>
  <si>
    <t>C. Angaben zu Erlösen</t>
  </si>
  <si>
    <t>C. Informations sur les revenus</t>
  </si>
  <si>
    <t>C. Ricavi</t>
  </si>
  <si>
    <t>Referenzmarkterlös des Kraftwerks (auto)</t>
  </si>
  <si>
    <t>Revenus de l'installation hydroélectrique sur le marché de référence</t>
  </si>
  <si>
    <t>Ricavi di riferimento impianto</t>
  </si>
  <si>
    <t>Spezifischer Referenzmarkterlös (manuell)</t>
  </si>
  <si>
    <t>Revenus spécifiques sur le marché de référence  (indication du requérant)</t>
  </si>
  <si>
    <t>Ricavi di riferimento specifici</t>
  </si>
  <si>
    <t>Spezifischer Referenzmarkterlös</t>
  </si>
  <si>
    <t xml:space="preserve">Revenus spécifiques sur le marché de référence </t>
  </si>
  <si>
    <t>Referenzmarkterlös (Anteil Gesuchsteller)</t>
  </si>
  <si>
    <t>Revenus totaux (part du requérant)</t>
  </si>
  <si>
    <t>Ricavi totali (quota richiedente)</t>
  </si>
  <si>
    <t>D. Angaben zu den ungedeckten Gestehungskosten</t>
  </si>
  <si>
    <t>D. Informations sur les coûts de revient non couverts</t>
  </si>
  <si>
    <t xml:space="preserve">D. Costi di produzione non coperti </t>
  </si>
  <si>
    <t>Ungedeckte Gestehungskosten</t>
  </si>
  <si>
    <t>Coûts de revient non couverts</t>
  </si>
  <si>
    <t>Costi di produzione non coperti</t>
  </si>
  <si>
    <t>Spezifische ungedeckte Gestehungskosten</t>
  </si>
  <si>
    <t>Coûts de revient spécifiques non couverts</t>
  </si>
  <si>
    <t>Costi di produzione non coperti specifici</t>
  </si>
  <si>
    <t>Ungedeckte Gestehungskosten gekürzt</t>
  </si>
  <si>
    <t>Coûts de revient non couverts abrégés</t>
  </si>
  <si>
    <t>Costi di produzione non coperti decurtati</t>
  </si>
  <si>
    <t>Ungedeckte Gestehungskosten Anteil Gesuchsteller</t>
  </si>
  <si>
    <t>Coûts de revient non couverts de la part du requérant</t>
  </si>
  <si>
    <t>Costi di produzione non coperti quota del richiedente</t>
  </si>
  <si>
    <t>E. Referenzmarkterlös</t>
  </si>
  <si>
    <t>E. Revenus du marché de référence</t>
  </si>
  <si>
    <t>E. Ricavi del mercato di riferimento</t>
  </si>
  <si>
    <t xml:space="preserve">Strompreise bei EEX herungergeladen am: </t>
  </si>
  <si>
    <t xml:space="preserve">Prix de l'électricité sur l'EEX téléchargés le : </t>
  </si>
  <si>
    <t xml:space="preserve">Prezzi d'elettricità scaricati da EEX il: </t>
  </si>
  <si>
    <t>Erlöse alle Märkte</t>
  </si>
  <si>
    <t>Revenus totus les marchés</t>
  </si>
  <si>
    <t>Ricavi tutti i marcati</t>
  </si>
  <si>
    <t>alle Zentralen</t>
  </si>
  <si>
    <t>Toutes les centrales</t>
  </si>
  <si>
    <t>Tutte le centrali</t>
  </si>
  <si>
    <t>Abzüglich nicht hydraulisch verbundener oder gemeinsam optimierter Anlagen</t>
  </si>
  <si>
    <t>Déduction faite des installations qui ne sont pas reliées sur le plan hydraulique ou optimisées conjointement</t>
  </si>
  <si>
    <t>Dedotti gli impianti non collegati sul piano idraulico o ottimizzati nell'insieme</t>
  </si>
  <si>
    <t>Abzüglich KEV-Anlagen</t>
  </si>
  <si>
    <t>Déduction faite des installations RPC</t>
  </si>
  <si>
    <t>Dedotti gli impianti RIC</t>
  </si>
  <si>
    <t>Erlös Day-Ahead-Markt für KW</t>
  </si>
  <si>
    <t xml:space="preserve">Revenus marché day-ahead pour l'installation </t>
  </si>
  <si>
    <t xml:space="preserve">Ricavi del mercato day-ahead per l'impianto </t>
  </si>
  <si>
    <t>Erlöse HKN, Winterreserve, SDL und Terminmarkt</t>
  </si>
  <si>
    <t>Revenus GO, réserve d’hiver, PSS et marché à terme</t>
  </si>
  <si>
    <t>Ricavi GO, riserva invernale, PSRS e mercato a termine</t>
  </si>
  <si>
    <t>10_13_H</t>
  </si>
  <si>
    <t>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t>
  </si>
  <si>
    <t>Veuillez d'abord saisir la production d'énergie dans la feuille "Saisie_prod_énergie" pour cette installation hydroélectrique. Si le requérant n’est pas le représentant de l’installation hydroélectrique, les données du représentant de l’installation hydroélectrique seront automatiquement reprises lors de l’examen de la demande. Le requérant ne doit remplir que les champs réduits. Ces champs réduits sont indiqués par un code se terminant par -G. La liste contient des installations hydroélectriques/groupes d’installations dont la puissance installée est supérieure à 10 MW. La puissance mécanique brute moyenne est cependant déterminante pour avoir droit à la prime de marché.</t>
  </si>
  <si>
    <t>Si prega dapprima di inserire la produzione di energia nel foglio di calcolo E_prod_Eingabe per questa centrale elettrica! Se il richiedente non è rappresentante della centrale, i dati vengono automaticamente acquisiti dalla centrale elettrica del rappresentante durante la revisione della domanda. Il richiedente deve solo riempire i campi ridotti. Le cifre chiave che finiscono in -G devono essere riprese dal rappresentante della centrale. La capacità lorda è decisiva per il MP, per cui le centrale con una capacità installata di 10 MW o più possono apparire nella lista.</t>
  </si>
  <si>
    <t>Falls KW in Liste nicht vorhanden, bitte ankreuzen:</t>
  </si>
  <si>
    <t>Si le CE ne figure pas dans la liste, veuillez cocher :</t>
  </si>
  <si>
    <t>Se la KW non è disponibile nella lista, si prega di spuntare:</t>
  </si>
  <si>
    <t>10_15_H</t>
  </si>
  <si>
    <t>Bitte nur eintragen, falls Kraftwerk nicht in Liste</t>
  </si>
  <si>
    <t>Ne remplir que si l'installation hydroélectrique ne figure pas dans la liste</t>
  </si>
  <si>
    <t>Inserire solo se la centrale elettrica non è nella lista</t>
  </si>
  <si>
    <t>10_16_H</t>
  </si>
  <si>
    <t>Bitte nur eintragen, falls Kraftwerk nicht in Liste vorhanden. Auswahl nochmals auf "Bitte auswählen" stellen, damit vorgeschlagenes Kürzel übernommen wird.</t>
  </si>
  <si>
    <t>A ne saisir que si l'installation hydroélectrique ne figure pas dans la liste. Sélectionner à nouveau « Prière de sélectionner » pour que l’abréviation proposée soit reprise.</t>
  </si>
  <si>
    <t xml:space="preserve">Si prega di inserire solo se la centrale non è inclusa nella lista. Impostare di nuovo la selezione su "Please select" in modo da adottare l'abbreviazione suggerita. </t>
  </si>
  <si>
    <t>10_20_H</t>
  </si>
  <si>
    <t>Vertrag für Nutzungsrecht dem Gesuch beilegen.
Falls weder Konzession noch ehaftes Recht, bitte im Bemerkungsfeld spezifizieren.</t>
  </si>
  <si>
    <t>Joindre à la demande le contrat relatif au droit d’utilisation à la demande.
Veuillez signaler l'absence de concession ou de droit applicable dans la case destinée aux remarques.</t>
  </si>
  <si>
    <t>Allegare alla domanda contratto che attesta il diritto di utilizzazione.
Qualora né concessione né diritto acquisito, specificare nei commenti.</t>
  </si>
  <si>
    <t>10_21_H</t>
  </si>
  <si>
    <t>Frühestes Ende bei zentralenspezifischen Unterschieden.</t>
  </si>
  <si>
    <t>Date de fin de concession, au plus tôt, en cas de différence entre les différentes centrales.</t>
  </si>
  <si>
    <t>Al più presto alla fine in caso di differenze specifiche delle centrali.</t>
  </si>
  <si>
    <t>10_26_H</t>
  </si>
  <si>
    <t>Wasserzinssatz oder Bemessung aller äquivalenten kantonalen Abgaben angeben.</t>
  </si>
  <si>
    <t>Redevance hydraulique ou calcul de toutes les taxes cantonales équivalentes</t>
  </si>
  <si>
    <t>Indicare il canone per i diritti d'acqua o altre tasse cantonali equivalenti.</t>
  </si>
  <si>
    <t>10_31_H</t>
  </si>
  <si>
    <t>ist von Nettoproduktion abzuziehen</t>
  </si>
  <si>
    <t>est à déduire de la production nette</t>
  </si>
  <si>
    <t>Deve essere dedotto dalla produzione netta</t>
  </si>
  <si>
    <t>10_32_H</t>
  </si>
  <si>
    <t>10_33_H</t>
  </si>
  <si>
    <t>Trafo- und Leitungsverluste sowie Eigenbedarf müssen abgezogen sein.</t>
  </si>
  <si>
    <t>Déduire les pertes de conduction et les pertes des transformateurs ainsi que les besoins propres</t>
  </si>
  <si>
    <t>Devono essere dedotti sia le perdite di rete che di trasformatore nonché il consumo proprio.</t>
  </si>
  <si>
    <t>10_34_H</t>
  </si>
  <si>
    <t>Angabe aller Energiemengen. Bitte bei mehreren Energiemengen, detaillierte Auflistung in A.5.xxx.7 auflisten und Summe übertragen.</t>
  </si>
  <si>
    <t>Indiquer toutes les quantités d'énergie. S'il y a plusieurs quantités d'énergie, veuillez en dresser la liste détaillée au point A.5.xxx.7 et reporter la somme.</t>
  </si>
  <si>
    <t>Indicare tutte le quantità di energia. Se ci sono diverse quantità di energia, prego elencarle in dettaglio in A.5.xxx.7 e trasferire il totale</t>
  </si>
  <si>
    <t>10_35_H</t>
  </si>
  <si>
    <t>Lieferung von wem an wen?</t>
  </si>
  <si>
    <t>Livraison de qui à qui ?</t>
  </si>
  <si>
    <t>Consegna da chi a chi?</t>
  </si>
  <si>
    <t>10_37_H</t>
  </si>
  <si>
    <t>Zahl aus Position xxx / 19 einzutragen, kommuniziert durch Kraftwerksbevollmächtigter</t>
  </si>
  <si>
    <t>Numéro de la position xxx / 19 à inscrire, communiqué par le représentant de l'installation hydroélectrique</t>
  </si>
  <si>
    <t>Cifra da inserire dalla posizione xxx / 19, comunicato dal rappresentante della centrale</t>
  </si>
  <si>
    <t>10_39_H</t>
  </si>
  <si>
    <t>Angabe aller Energiebezüger Kraftwerk; 
wenn leer = wie Eigentümerstruktur.</t>
  </si>
  <si>
    <t>Indication de tous les acquéreurs d'énergie de l'installation hydroélectrique;
si vide = comme la structure de propriété</t>
  </si>
  <si>
    <t>Quota della fornitura d'energia dall'impianto; 
se vuoto = uguale alle quote di proprietà.</t>
  </si>
  <si>
    <t>10_42_H</t>
  </si>
  <si>
    <t>Abnahmevertrag und Bestätgigung der Riskotragung von Betreiber und Eigentümer / Partner in Anhang beilegen</t>
  </si>
  <si>
    <t>Joindre le contrat de reprise et la confirmation de la prise en charge des risques par l'exploitant et le propriétaire / partenaire</t>
  </si>
  <si>
    <t>Includere il contratto di accettazione e la conferma dell'assunzione die rischi da parte del gestore e del proprietario / partner nell'allegato</t>
  </si>
  <si>
    <t>10_43_H</t>
  </si>
  <si>
    <t>Nur Kalenderjahr oder hydrologisches Jahr (1. Okt. – 30. ‎Sept.) möglich, für alle Zentralen ‎gleich.</t>
  </si>
  <si>
    <t>Uniquement par année civile ou hydraulique (1er oct. au 30 sept.), identique pour toutes les centrales.</t>
  </si>
  <si>
    <t>Possibili soltanto anno civile o anno idrologico (1° ottobre – 30 settembre), per tutte le centrali stesso parametro.</t>
  </si>
  <si>
    <t>10_44_H</t>
  </si>
  <si>
    <t>Einzelabschluss Kraftwerk in Anhang beilegen.</t>
  </si>
  <si>
    <t>Joindre les comptes annuels de l'installation.</t>
  </si>
  <si>
    <t>Allegare bilancio separato dell'impianto.</t>
  </si>
  <si>
    <t>10_48_R</t>
  </si>
  <si>
    <t>Vertrag für Nutzungsrecht beilegen.</t>
  </si>
  <si>
    <t>Joindre le contrat relatif au droit d'utilisation</t>
  </si>
  <si>
    <t>10_50_R</t>
  </si>
  <si>
    <t>Plan der Kraftwerksanlage beilegen.</t>
  </si>
  <si>
    <t>Allegare planimetria dell'impianto</t>
  </si>
  <si>
    <t>Nur hydraulisch verknüpfte und gemeinsam optimierte Anlagen werden berücksichtigt.</t>
  </si>
  <si>
    <t>Seules les installations reliées hydrauliquement et optimisées ensemble sont prises en compte.</t>
  </si>
  <si>
    <t>Prendere in considerazione soltanto gli impianti con collegamento sul piano idraulico e ottimizzati congiuntamente</t>
  </si>
  <si>
    <t>10_54_R</t>
  </si>
  <si>
    <t>Purement informatif</t>
  </si>
  <si>
    <t>Puramente informativo</t>
  </si>
  <si>
    <t>10_64_H</t>
  </si>
  <si>
    <t>Gemäss Richtlinie des BFE zu anrechenbaren Betriebs- und Kapitalkosten. Bei abweichenden Angaben zum Geschäftsbericht ist das folgende Anhangsformular auszufüllen:</t>
  </si>
  <si>
    <t>Selon la directive de l'OFEN sur les coûts d'exploitation et de capital imputables.</t>
  </si>
  <si>
    <t>Conformemente alla direttiva dell'UFE sui costi d'esercizio e del capitale computabili</t>
  </si>
  <si>
    <t>10_68_H</t>
  </si>
  <si>
    <t>Kosten für gesamtbetriebliche Leistungen und Vermarktung (Overhead)</t>
  </si>
  <si>
    <t>Coûts pour prestations de services globales et commercialisation (overhead)</t>
  </si>
  <si>
    <t>Costi per prestazioni di servizio globali e commercializzazione (overhead)</t>
  </si>
  <si>
    <t>10_77_L</t>
  </si>
  <si>
    <t xml:space="preserve">Für alle Kostenarten jeweils positive Werte eingeben. Die Vorzeichen werden in der Summenformel korrigiert. Negative Werte bedeuten negative Erträge respektive negative Aufwände. Bei abweichenden Angaben zum Geschäftsbericht ist das folgende Anhangsformular  auszufüllen: </t>
  </si>
  <si>
    <t xml:space="preserve">Saisir des valeurs positives pour toutes les catégories de coûts. Les signes sont corrigés dans la formule de la somme. Les valeurs négatives signifient des produits négatifs, respectivement des charges négatives. En cas de données différentes de celles du rapport annuel, le formulaire d'annexe suivant doit être rempli : </t>
  </si>
  <si>
    <t>Riportare i valori con segno positivo per tutti i tipi di costo. Il segno iniziale sarà coretto nella formula. Valori negativi rappresentano ricavi o costi negativi. In caso di dati divergenti rispetto al rapporto di gestione occorre compilare il modulo dell'allegato A.5.x.7</t>
  </si>
  <si>
    <t>Bei wesentlichen betragsmässigen Veränderungen zu den Vorjahren oder Abweichungen zum Geschäftsbericht (GB) ist das Anhangsformular A.5..7 auszufüllen. Bitte den folgenden Link klicken zum herunterladen:</t>
  </si>
  <si>
    <t>En cas de modifications importantes des montants par rapport aux années précédentes ou de différences par rapport au rapport annuel (RA), le formulaire d'annexe A.5..7 doit être rempli. Veuillez cliquer sur le lien suivant pour le télécharger :</t>
  </si>
  <si>
    <t>In caso di importanti variazioni in termini di cifre rispetto agli anni precedenti o di divergenze rispetto al rapporto di gestione occorre compilare il modulo dell'allegato A.5.x.7.</t>
  </si>
  <si>
    <t>10_81_L</t>
  </si>
  <si>
    <t>Restwert von Konzessionen dürfen berücksichtigt werden.</t>
  </si>
  <si>
    <t>Les valeurs résiduelles des concessions doivent être prises en compte.</t>
  </si>
  <si>
    <t>Possono essere presi in considerazione i valori residui delle concessioni.</t>
  </si>
  <si>
    <t>10_83_L</t>
  </si>
  <si>
    <t>Anzugeben sind kurzfristige, nicht verzinsliche Darlehen. Kurzfristige verzinsliche Kapitalien (darunter auch langfrisitge Darlehen mit Fälligkeit unter 1 Jahr) müssen nicht angegeben werden. Siehe Richtlinie Punkt 3.2.2.</t>
  </si>
  <si>
    <t>Les prêts à court terme et ne portant pas intérêt doivent être indiqués. Les capitaux à court terme portant intérêt (y compris les prêts à long terme dont l'échéance est inférieure à un an) ne doivent pas être indiqués. Voir point 3.2.2 de la directive.</t>
  </si>
  <si>
    <t>Occorre indicare prestiti a breve termine che non producono interessi. Capitali a breve termine che producono interessi (tra cui anche prestiti a lungo termine con scadenza entro un anno) non devono essere indicati. Cfr. direttiva n. 3.2.2.</t>
  </si>
  <si>
    <t>10_84_L</t>
  </si>
  <si>
    <t>Gemäss der Richtlinie Punkt 3.2.2. ist das Nettoumlaufvermögen (Umlaufvermögen minus kurzfristiges, nicht verzinsliches Fremdkapital) für den Betrieb notwendig und kann im Gesuch berücksichtigt werden.</t>
  </si>
  <si>
    <t>Conformément au point 3.2.2 de la directive, le fonds de roulement net (le fonds de roulement moins les capitaux étrangers à court terme ne portant pas intérêt) est nécessaire à l'exploitation et peut être pris en compte dans la demande.</t>
  </si>
  <si>
    <t>Secondo la direttiva n. 3.2.2. il capitale circolante netto (capitale circolante meno il capitale di terzi a breve termine che non produce interessi) è necessario per l'esercizio e può essere preso in considerazione nella domanda.</t>
  </si>
  <si>
    <t>Wird angerechnet.</t>
  </si>
  <si>
    <t>Comptabilisées</t>
  </si>
  <si>
    <t>Da considerare</t>
  </si>
  <si>
    <t>Wird nicht angerechnet. Der Vollständigkeit halber aufgeführt.</t>
  </si>
  <si>
    <t>Pas comptabilisées. Mentionnées par souci d'exhaustivité.</t>
  </si>
  <si>
    <t xml:space="preserve">Non è computabile. È indicato esclusivamente per motivi di completezza. </t>
  </si>
  <si>
    <t>Falls Gewinnsteuer angerechnet werden soll, Begründung in Anhang darlegen, wieso trotz Differenz von Gestehungskosten und Marktpreisen ein effektiver Gewinn vorliegt.</t>
  </si>
  <si>
    <t>Si les impôts sur le bénéfice doivent être imputés, expliquer dans l'annexe pourquoi on observe un bénéfice malgré la différence entre coûts de revient et prix du marché.</t>
  </si>
  <si>
    <t>Se si ritiene che le imposte sull'utile debbano essere computabili, si prega di allegare la motivazione per la quale sussistono degli utili effettivi nonostante la differenza tra costi di produzione e prezzi di mercato.</t>
  </si>
  <si>
    <t>10_95_H</t>
  </si>
  <si>
    <t>Liegenschaftssteuer. Sonstige Steuern.</t>
  </si>
  <si>
    <t>Taxes foncières. Taxes diverses.</t>
  </si>
  <si>
    <t>Imposte sugli immobili. Altre imposte.</t>
  </si>
  <si>
    <t>10_97_H</t>
  </si>
  <si>
    <t>10_12_V</t>
  </si>
  <si>
    <t>Prüfung auf Plausibilität</t>
  </si>
  <si>
    <t>Contrôle de plausibilité</t>
  </si>
  <si>
    <t>Esame plausiblità</t>
  </si>
  <si>
    <t>10_12_W</t>
  </si>
  <si>
    <t>Bemerkungen Plausibilität</t>
  </si>
  <si>
    <t>Remarques sur la plausibilité</t>
  </si>
  <si>
    <t>Osservazioni plausibilità</t>
  </si>
  <si>
    <t>10_12_X</t>
  </si>
  <si>
    <t>Materielle Prüfung</t>
  </si>
  <si>
    <t>Examen matériel</t>
  </si>
  <si>
    <t>Esame materiale</t>
  </si>
  <si>
    <t>10_12_Y</t>
  </si>
  <si>
    <t>Bemerkungen Materielle Prüfung</t>
  </si>
  <si>
    <t>Remarques examen matériel</t>
  </si>
  <si>
    <t>Commenti esame materiale</t>
  </si>
  <si>
    <t>Herkunftsnachweis</t>
  </si>
  <si>
    <t>Garantie d'Origine</t>
  </si>
  <si>
    <t>Certificati di origine</t>
  </si>
  <si>
    <t>Winterreserve</t>
  </si>
  <si>
    <t>Réserve d'hiver</t>
  </si>
  <si>
    <t>Riserva invernale</t>
  </si>
  <si>
    <t>Systemdienstleistungen SDL</t>
  </si>
  <si>
    <t>services-système (SS)</t>
  </si>
  <si>
    <t>Prestazioni di servizio relative al sistema PSRS</t>
  </si>
  <si>
    <t>SDL-Primär</t>
  </si>
  <si>
    <t>SS - primaire</t>
  </si>
  <si>
    <t>PSRS-primario</t>
  </si>
  <si>
    <t>SDL-Sekundär</t>
  </si>
  <si>
    <t>SS - secondaire</t>
  </si>
  <si>
    <t>PSRS-secondario</t>
  </si>
  <si>
    <t>SDL-Tertiär</t>
  </si>
  <si>
    <t>SS - tertiaire</t>
  </si>
  <si>
    <t>PSRS -terziario</t>
  </si>
  <si>
    <t>Terminmarkt</t>
  </si>
  <si>
    <t>marché à terme</t>
  </si>
  <si>
    <t>Mercato a termine</t>
  </si>
  <si>
    <t>Anteil PU</t>
  </si>
  <si>
    <t>partie PU</t>
  </si>
  <si>
    <t>Dropdown (Hilfsblatt / Für Berechnung nicht relevant)</t>
  </si>
  <si>
    <t>Bezug</t>
  </si>
  <si>
    <t>Rapport requérant - installation</t>
  </si>
  <si>
    <t>Rapporto richiedente - impianto</t>
  </si>
  <si>
    <t>Ja_Nein</t>
  </si>
  <si>
    <t>Période d'exercice comptable</t>
  </si>
  <si>
    <t>periodo d'esercizio</t>
  </si>
  <si>
    <t>trad_i_Rechnungslegungsstandard</t>
  </si>
  <si>
    <t>Méthodologie d'amortissement</t>
  </si>
  <si>
    <t>Typ</t>
  </si>
  <si>
    <t>Type</t>
  </si>
  <si>
    <t>Tipologia</t>
  </si>
  <si>
    <t>Beschriftungen Graphik Übersicht</t>
  </si>
  <si>
    <t>Aperçu des graphiques d'étiquettes</t>
  </si>
  <si>
    <t>Panoramica grafica etichette</t>
  </si>
  <si>
    <t>Grafik</t>
  </si>
  <si>
    <t>KWx</t>
  </si>
  <si>
    <t>Kraftwerksbevollmächtigung</t>
  </si>
  <si>
    <t>Représentation de l'installation hydroélectrique</t>
  </si>
  <si>
    <t>Rappresentanza della centrale elettrica</t>
  </si>
  <si>
    <t>Plausibilität</t>
  </si>
  <si>
    <t>Plausibilité</t>
  </si>
  <si>
    <t>Plausibilità</t>
  </si>
  <si>
    <t>Exhaustivité</t>
  </si>
  <si>
    <t>Completezza</t>
  </si>
  <si>
    <t>Prüfung Anhänge</t>
  </si>
  <si>
    <t>Blattnamen</t>
  </si>
  <si>
    <t>Kraftwerkstypen</t>
  </si>
  <si>
    <t>Kraftwerksbevollmächtigt</t>
  </si>
  <si>
    <t>Betreiber</t>
  </si>
  <si>
    <t>Exploitant</t>
  </si>
  <si>
    <t>Gestore</t>
  </si>
  <si>
    <t>Konzession</t>
  </si>
  <si>
    <t>Concession</t>
  </si>
  <si>
    <t>concessione</t>
  </si>
  <si>
    <t>Kalenderjahr</t>
  </si>
  <si>
    <t>Année civile</t>
  </si>
  <si>
    <t>anno civile</t>
  </si>
  <si>
    <t>OR</t>
  </si>
  <si>
    <t>CO</t>
  </si>
  <si>
    <t>Linear über Nutzungsdauer</t>
  </si>
  <si>
    <t>Linéaire sur la durée d'utilisation</t>
  </si>
  <si>
    <t>Lineare per la durata di utilizzazione</t>
  </si>
  <si>
    <t>Kleinwasserkraft</t>
  </si>
  <si>
    <t>Petite hydroélectricité</t>
  </si>
  <si>
    <t>idroelettrico</t>
  </si>
  <si>
    <t>Jahresenergie unrentable Wasserkraft</t>
  </si>
  <si>
    <t>Energie hydroélectrique annuelle non rentable</t>
  </si>
  <si>
    <t>Energia idroeleetrica annua con costi non coperti</t>
  </si>
  <si>
    <t>Säule</t>
  </si>
  <si>
    <t>Aarberg</t>
  </si>
  <si>
    <t>AAB</t>
  </si>
  <si>
    <t>Sì</t>
  </si>
  <si>
    <t>i.O.</t>
  </si>
  <si>
    <t>En o.</t>
  </si>
  <si>
    <t>vorhanden</t>
  </si>
  <si>
    <t>Disponible</t>
  </si>
  <si>
    <t>Presente</t>
  </si>
  <si>
    <t>erfüllt</t>
  </si>
  <si>
    <t>Complété</t>
  </si>
  <si>
    <t>Soddisfatto</t>
  </si>
  <si>
    <t>Informations générales</t>
  </si>
  <si>
    <t>Informazioni generali</t>
  </si>
  <si>
    <t>Eigentümer / Partner</t>
  </si>
  <si>
    <t>Propriétaire / Partenaire</t>
  </si>
  <si>
    <t>Proprietario / Partner</t>
  </si>
  <si>
    <t>Ehehaftes Recht</t>
  </si>
  <si>
    <t>Droit acquis</t>
  </si>
  <si>
    <t>diritto acquisito</t>
  </si>
  <si>
    <t>Hydrologisches Jahr</t>
  </si>
  <si>
    <t>Année hydrologique</t>
  </si>
  <si>
    <t>anno idrologico</t>
  </si>
  <si>
    <t>Swiss GAAP FER</t>
  </si>
  <si>
    <t>Linear bis Ende Konzessionsdauer</t>
  </si>
  <si>
    <t>Linéaire jusqu'à la fin de la concession</t>
  </si>
  <si>
    <t>Lineare fino alla fine della concessione</t>
  </si>
  <si>
    <t>Wind</t>
  </si>
  <si>
    <t>Eolien</t>
  </si>
  <si>
    <t>eolico</t>
  </si>
  <si>
    <t>Grundversorgungs-potential</t>
  </si>
  <si>
    <t>Potentiel de l'approvisionnement de base</t>
  </si>
  <si>
    <t>potenziale servizio universale</t>
  </si>
  <si>
    <t>Lage</t>
  </si>
  <si>
    <t>Aarau</t>
  </si>
  <si>
    <t>AAR</t>
  </si>
  <si>
    <t>Nein, der Gesuchsteller selbst ist Kraftwerksbevollmächtigter.</t>
  </si>
  <si>
    <t>Non, le requérant est lui-même le représentant de l'installation hydroélectrique</t>
  </si>
  <si>
    <t>No, il richiedente è il rappresentante accreditato della centrale</t>
  </si>
  <si>
    <t>nicht i.O.</t>
  </si>
  <si>
    <t>Pas en o.</t>
  </si>
  <si>
    <t>Non i.O.</t>
  </si>
  <si>
    <t>in Abklärung</t>
  </si>
  <si>
    <t>En cours de clarification</t>
  </si>
  <si>
    <t>in chiarimento</t>
  </si>
  <si>
    <t>nicht vorhanden</t>
  </si>
  <si>
    <t>Non disponible</t>
  </si>
  <si>
    <t>Non presente</t>
  </si>
  <si>
    <t>In chiarimento</t>
  </si>
  <si>
    <t>Laufwasserkraftwerk</t>
  </si>
  <si>
    <t>Centrale au fil de l’eau</t>
  </si>
  <si>
    <t>EVU mit Abnahmevertrag Energie</t>
  </si>
  <si>
    <t>EAE avec contrat d'achat d'énergie</t>
  </si>
  <si>
    <t>IAE con contratto d'acquisto</t>
  </si>
  <si>
    <t>durch KW-Bevollmächtigter</t>
  </si>
  <si>
    <t>Par le représentant de l'installation</t>
  </si>
  <si>
    <t>dal procuratore della centrale</t>
  </si>
  <si>
    <t>Verfügungsrecht</t>
  </si>
  <si>
    <t>Droit de disposition</t>
  </si>
  <si>
    <t>diritto di disporre</t>
  </si>
  <si>
    <t>US GAAP</t>
  </si>
  <si>
    <t>Degressiv</t>
  </si>
  <si>
    <t>Dégressif</t>
  </si>
  <si>
    <t>Degressivo</t>
  </si>
  <si>
    <t>PV</t>
  </si>
  <si>
    <t>Photovoltaïque</t>
  </si>
  <si>
    <t>fotovoltaico</t>
  </si>
  <si>
    <t>Bereinigter Grundversorgungsabzug</t>
  </si>
  <si>
    <t>Déduction ajustée de l'approvisionnement de base</t>
  </si>
  <si>
    <t xml:space="preserve">Aarekraftwerk Klingnau </t>
  </si>
  <si>
    <t>AKL</t>
  </si>
  <si>
    <t>bereinigt</t>
  </si>
  <si>
    <t>Ajusté</t>
  </si>
  <si>
    <t>Soddisfatta</t>
  </si>
  <si>
    <t>ungenügend</t>
  </si>
  <si>
    <t>Insuffisant</t>
  </si>
  <si>
    <t>Insufficiente</t>
  </si>
  <si>
    <t>Centrale à accumulation, à pompage-turbinage ou à pompage-turbinage pur</t>
  </si>
  <si>
    <t>Centrale ad accumulazione, ad accumulazione con pompaggio o di pompaggio-turbinaggio</t>
  </si>
  <si>
    <t>im Vorjahr beigelegt</t>
  </si>
  <si>
    <t>Annexé l'année précédente</t>
  </si>
  <si>
    <t>annesso l'anno precedente</t>
  </si>
  <si>
    <t>Bewilligung</t>
  </si>
  <si>
    <t>Autorisation</t>
  </si>
  <si>
    <t>autorizzazione</t>
  </si>
  <si>
    <t>IFRS</t>
  </si>
  <si>
    <t>weitere (im Feld Bemerkungen spezifizieren)</t>
  </si>
  <si>
    <t>Autre (à préciser dans le champ "remarques")</t>
  </si>
  <si>
    <t>Altra (specificare nel campo commenti)</t>
  </si>
  <si>
    <t>Landwirtschafltiche Biogoasanlage</t>
  </si>
  <si>
    <t>Installation de biogaz agricole</t>
  </si>
  <si>
    <t>Impianto agricolo di produzione di biogas</t>
  </si>
  <si>
    <t>Albbruck-Dogern</t>
  </si>
  <si>
    <t>ADO</t>
  </si>
  <si>
    <t>korigiert</t>
  </si>
  <si>
    <t>Corrigé</t>
  </si>
  <si>
    <t>corretto</t>
  </si>
  <si>
    <t>nicht notwendig</t>
  </si>
  <si>
    <t>Pas nécessaire</t>
  </si>
  <si>
    <t>Non necessario</t>
  </si>
  <si>
    <t>andere Rechtsgrundlage (im Feld Bemerkungen spezifizieren)</t>
  </si>
  <si>
    <t>Autre base juridique (à préciser dans le champ "remarques")</t>
  </si>
  <si>
    <t>altra base giuridica (specificare nel campo commenti)</t>
  </si>
  <si>
    <t>weiterer (im Feld Bemerkungen spezifizieren)</t>
  </si>
  <si>
    <t>altra (specificare nel campo commenti)</t>
  </si>
  <si>
    <t>KVA</t>
  </si>
  <si>
    <t>UVTD</t>
  </si>
  <si>
    <t>IIR</t>
  </si>
  <si>
    <t>Erneuerbare in Grundversorgung</t>
  </si>
  <si>
    <t>Renouvelables en approvisionnement de base</t>
  </si>
  <si>
    <t>Energie rinnovabili nel servizio universale</t>
  </si>
  <si>
    <t xml:space="preserve">Albula-Landwasser Kraftwerke </t>
  </si>
  <si>
    <t>ALB</t>
  </si>
  <si>
    <t>Aperçu</t>
  </si>
  <si>
    <t>Sintesi</t>
  </si>
  <si>
    <t>ARA</t>
  </si>
  <si>
    <t>STEP</t>
  </si>
  <si>
    <t>IDA</t>
  </si>
  <si>
    <t>Prämienberechtigte Energie</t>
  </si>
  <si>
    <t>Energia avente diritto al premio di mercato</t>
  </si>
  <si>
    <t xml:space="preserve">ALPIQ Hydro Aare </t>
  </si>
  <si>
    <t>AHA</t>
  </si>
  <si>
    <t>Approvisionnement de base</t>
  </si>
  <si>
    <t>Servizio universale</t>
  </si>
  <si>
    <t>Holzheizkraftwerk</t>
  </si>
  <si>
    <t>Centrale électrique à bois</t>
  </si>
  <si>
    <t>Centrale elettrica a legna</t>
  </si>
  <si>
    <t>Amsteg</t>
  </si>
  <si>
    <t>AMS</t>
  </si>
  <si>
    <t>Propres installations d'ER</t>
  </si>
  <si>
    <t>Imp. Rinn. Propri</t>
  </si>
  <si>
    <t>Geothermie</t>
  </si>
  <si>
    <t>Centrale géothermique</t>
  </si>
  <si>
    <t>Impianto geotermico</t>
  </si>
  <si>
    <t xml:space="preserve">Argessa </t>
  </si>
  <si>
    <t>ARG</t>
  </si>
  <si>
    <t>Installations tierces d'ER</t>
  </si>
  <si>
    <t>Imp. Rinn. Terzi</t>
  </si>
  <si>
    <t>Altro (specificare nel campo commenti)</t>
  </si>
  <si>
    <t>Arniberg</t>
  </si>
  <si>
    <t>ARN</t>
  </si>
  <si>
    <t>Saisie_prod_énergie</t>
  </si>
  <si>
    <t>Input_prod_e</t>
  </si>
  <si>
    <t>Augst</t>
  </si>
  <si>
    <t>KWA</t>
  </si>
  <si>
    <t>Bannwil</t>
  </si>
  <si>
    <t>BAN</t>
  </si>
  <si>
    <t>Barberine</t>
  </si>
  <si>
    <t>BAR</t>
  </si>
  <si>
    <t>Bielersee Kraftwerke: Hagneck</t>
  </si>
  <si>
    <t>BIL</t>
  </si>
  <si>
    <t>Birsfelden</t>
  </si>
  <si>
    <t>KWB</t>
  </si>
  <si>
    <t xml:space="preserve">Blenio Kraftwerke </t>
  </si>
  <si>
    <t>BLE</t>
  </si>
  <si>
    <t>Bremgarten-Zufikon</t>
  </si>
  <si>
    <t>BRE</t>
  </si>
  <si>
    <t>Broc</t>
  </si>
  <si>
    <t>BRO</t>
  </si>
  <si>
    <t>Bürglen</t>
  </si>
  <si>
    <t>BUR</t>
  </si>
  <si>
    <t xml:space="preserve">Calancasca </t>
  </si>
  <si>
    <t>CLC</t>
  </si>
  <si>
    <t>Campocologno</t>
  </si>
  <si>
    <t>CAM</t>
  </si>
  <si>
    <t>Catena della Leventina</t>
  </si>
  <si>
    <t>CDL</t>
  </si>
  <si>
    <t>Centrale de l’Oelberg</t>
  </si>
  <si>
    <t>OEL</t>
  </si>
  <si>
    <t>Chancy-Pougny</t>
  </si>
  <si>
    <t>CPU</t>
  </si>
  <si>
    <t>Chippis-Rhône</t>
  </si>
  <si>
    <t>CHR</t>
  </si>
  <si>
    <t>Dallenwil</t>
  </si>
  <si>
    <t>DAL</t>
  </si>
  <si>
    <t>Electra-Massa</t>
  </si>
  <si>
    <t>ELM</t>
  </si>
  <si>
    <t xml:space="preserve">Electricité de la Lienne </t>
  </si>
  <si>
    <t>EDL</t>
  </si>
  <si>
    <t xml:space="preserve">Electricité d'Emosson </t>
  </si>
  <si>
    <t>EDE</t>
  </si>
  <si>
    <t>Elektrizitätswerk Rheinau</t>
  </si>
  <si>
    <t>ERA</t>
  </si>
  <si>
    <t xml:space="preserve">Eletricità Industriale </t>
  </si>
  <si>
    <t>EID</t>
  </si>
  <si>
    <t xml:space="preserve">Energie Electrique du Simplon </t>
  </si>
  <si>
    <t>EES</t>
  </si>
  <si>
    <t xml:space="preserve">Engadiner Kraftwerke </t>
  </si>
  <si>
    <t>EKW</t>
  </si>
  <si>
    <t>Etzelwerk</t>
  </si>
  <si>
    <t>ETZ</t>
  </si>
  <si>
    <t>Felsenau</t>
  </si>
  <si>
    <t>FEL</t>
  </si>
  <si>
    <t>Force Motrice de Mauvoisin</t>
  </si>
  <si>
    <t>MAU</t>
  </si>
  <si>
    <t xml:space="preserve">Forces Motrices de la Borgne </t>
  </si>
  <si>
    <t>BOR</t>
  </si>
  <si>
    <t xml:space="preserve">Forces Motrices de la Gougra </t>
  </si>
  <si>
    <t>GUG</t>
  </si>
  <si>
    <t xml:space="preserve">Forces Motrices de Martigny-Bourg </t>
  </si>
  <si>
    <t>MAB</t>
  </si>
  <si>
    <t>Forces motrices d'Orsières</t>
  </si>
  <si>
    <t>FMO</t>
  </si>
  <si>
    <t xml:space="preserve">Forces Motrices Hongrin-Léman </t>
  </si>
  <si>
    <t>HOL</t>
  </si>
  <si>
    <t>Frisal</t>
  </si>
  <si>
    <t>FRI</t>
  </si>
  <si>
    <t>Gemeinschaftskraftwerk Inn</t>
  </si>
  <si>
    <t>GKI</t>
  </si>
  <si>
    <t>Gommer Kraftwerke</t>
  </si>
  <si>
    <t>GOM</t>
  </si>
  <si>
    <t>Gordola</t>
  </si>
  <si>
    <t>GOR</t>
  </si>
  <si>
    <t>Göschenen</t>
  </si>
  <si>
    <t>GOS</t>
  </si>
  <si>
    <t xml:space="preserve">Grande Dixence </t>
  </si>
  <si>
    <t>GRD</t>
  </si>
  <si>
    <t>Hauterive</t>
  </si>
  <si>
    <t>HAR</t>
  </si>
  <si>
    <t>Hugschwendi</t>
  </si>
  <si>
    <t>HUS</t>
  </si>
  <si>
    <t>Hydraulisches Kraftwerk Beznau</t>
  </si>
  <si>
    <t>BEZ</t>
  </si>
  <si>
    <t>Ilanz</t>
  </si>
  <si>
    <t>ILA</t>
  </si>
  <si>
    <t>Innergsteig</t>
  </si>
  <si>
    <t>GST</t>
  </si>
  <si>
    <t>Kandergrund</t>
  </si>
  <si>
    <t>KAD</t>
  </si>
  <si>
    <t>Kraftwerk Aegina</t>
  </si>
  <si>
    <t>AGI</t>
  </si>
  <si>
    <t xml:space="preserve">Kraftwerk Eglisau-Glattfelden </t>
  </si>
  <si>
    <t>EGG</t>
  </si>
  <si>
    <t>Kraftwerk Flumenthal</t>
  </si>
  <si>
    <t>FLU</t>
  </si>
  <si>
    <t xml:space="preserve">Kraftwerk Löntsch </t>
  </si>
  <si>
    <t>LON</t>
  </si>
  <si>
    <t>Kraftwerk Neu Rheinfelden</t>
  </si>
  <si>
    <t>RHF</t>
  </si>
  <si>
    <t>Kraftwerk Schaffhausen</t>
  </si>
  <si>
    <t>SHF</t>
  </si>
  <si>
    <t>Kraftwerk Wägital</t>
  </si>
  <si>
    <t>WAG</t>
  </si>
  <si>
    <t>Kraftwerke an der Limmat</t>
  </si>
  <si>
    <t>LIM</t>
  </si>
  <si>
    <t>Kraftwerke Bergell</t>
  </si>
  <si>
    <t>BER</t>
  </si>
  <si>
    <t xml:space="preserve">Kraftwerke Hinterrhein </t>
  </si>
  <si>
    <t>HIR</t>
  </si>
  <si>
    <t>Kraftwerke Linth-Limmern  Glarus</t>
  </si>
  <si>
    <t>KLG</t>
  </si>
  <si>
    <t xml:space="preserve">Kraftwerke Linth-Limmern </t>
  </si>
  <si>
    <t>KLL</t>
  </si>
  <si>
    <t>Kraftwerke Mattmark</t>
  </si>
  <si>
    <t>KMM</t>
  </si>
  <si>
    <t>Kraftwerke Mittelbünden</t>
  </si>
  <si>
    <t>KMB</t>
  </si>
  <si>
    <t xml:space="preserve">Kraftwerke Sarganserland </t>
  </si>
  <si>
    <t>SAR</t>
  </si>
  <si>
    <t>Kraftwerke Vorderrhein</t>
  </si>
  <si>
    <t>VOR</t>
  </si>
  <si>
    <t xml:space="preserve">Kraftwerke Zervreila </t>
  </si>
  <si>
    <t>ZER</t>
  </si>
  <si>
    <t>Kubel</t>
  </si>
  <si>
    <t>KUB</t>
  </si>
  <si>
    <t>KW oberes Puschlav (Palü, Cavaglia, Robbia)</t>
  </si>
  <si>
    <t>PUS</t>
  </si>
  <si>
    <t>KWO</t>
  </si>
  <si>
    <t>La Dernier</t>
  </si>
  <si>
    <t>DER</t>
  </si>
  <si>
    <t>La Peuffeyre</t>
  </si>
  <si>
    <t>PEF</t>
  </si>
  <si>
    <t>Laufenburg</t>
  </si>
  <si>
    <t>LAU</t>
  </si>
  <si>
    <t>Lavey</t>
  </si>
  <si>
    <t>LAV</t>
  </si>
  <si>
    <t>Le Châtelot</t>
  </si>
  <si>
    <t>CHA</t>
  </si>
  <si>
    <t xml:space="preserve">Lizerne et Morge </t>
  </si>
  <si>
    <t>LIZ</t>
  </si>
  <si>
    <t>Lucendro</t>
  </si>
  <si>
    <t>LUC</t>
  </si>
  <si>
    <t>Lütschental</t>
  </si>
  <si>
    <t>LUS</t>
  </si>
  <si>
    <t>LUT</t>
  </si>
  <si>
    <t xml:space="preserve">Maggia Kraftwerke </t>
  </si>
  <si>
    <t>MAG</t>
  </si>
  <si>
    <t>Misoxer Kraftwerke</t>
  </si>
  <si>
    <t>MIX</t>
  </si>
  <si>
    <t>Montbovon</t>
  </si>
  <si>
    <t>MOB</t>
  </si>
  <si>
    <t>Monthey</t>
  </si>
  <si>
    <t>MON</t>
  </si>
  <si>
    <t>Mörel Aletsch</t>
  </si>
  <si>
    <t>ALE</t>
  </si>
  <si>
    <t>Morrobia</t>
  </si>
  <si>
    <t>MOR</t>
  </si>
  <si>
    <t>Mühleberg</t>
  </si>
  <si>
    <t>MUH</t>
  </si>
  <si>
    <t>Muotakraftwerke</t>
  </si>
  <si>
    <t>MUO</t>
  </si>
  <si>
    <t>Mutteins</t>
  </si>
  <si>
    <t>MUT</t>
  </si>
  <si>
    <t>Nant de Drance</t>
  </si>
  <si>
    <t>NDD</t>
  </si>
  <si>
    <t>Nidwaldner Kraftwerke</t>
  </si>
  <si>
    <t>NID</t>
  </si>
  <si>
    <t>Niederried-Radelfingen</t>
  </si>
  <si>
    <t>NIR</t>
  </si>
  <si>
    <t>Nuova Biaschina</t>
  </si>
  <si>
    <t>NUO</t>
  </si>
  <si>
    <t>Obermatt</t>
  </si>
  <si>
    <t>OBM</t>
  </si>
  <si>
    <t xml:space="preserve">Officine Idroelettriche di Mesolcina </t>
  </si>
  <si>
    <t>OIM</t>
  </si>
  <si>
    <t>Pfaffensprung</t>
  </si>
  <si>
    <t>PFA</t>
  </si>
  <si>
    <t>Piottino</t>
  </si>
  <si>
    <t>PIO</t>
  </si>
  <si>
    <t>Prättigauer Kaskade</t>
  </si>
  <si>
    <t>PRA</t>
  </si>
  <si>
    <t xml:space="preserve">Première Dixence </t>
  </si>
  <si>
    <t>PDI</t>
  </si>
  <si>
    <t>Reckingen</t>
  </si>
  <si>
    <t>RKR</t>
  </si>
  <si>
    <t>Refrain</t>
  </si>
  <si>
    <t>REF</t>
  </si>
  <si>
    <t>Reichenau</t>
  </si>
  <si>
    <t>REI</t>
  </si>
  <si>
    <t xml:space="preserve">Rheinkraftwerke Säckingen </t>
  </si>
  <si>
    <t>SAK</t>
  </si>
  <si>
    <t xml:space="preserve">Rhonekraftwerke </t>
  </si>
  <si>
    <t>RHO</t>
  </si>
  <si>
    <t>Ritom</t>
  </si>
  <si>
    <t>RIT</t>
  </si>
  <si>
    <t>Rupperswil-Auenstein</t>
  </si>
  <si>
    <t>KRA</t>
  </si>
  <si>
    <t>Russein</t>
  </si>
  <si>
    <t>RUS</t>
  </si>
  <si>
    <t>Ryburg-Schwörstadt</t>
  </si>
  <si>
    <t>KRS</t>
  </si>
  <si>
    <t xml:space="preserve">Salanfe </t>
  </si>
  <si>
    <t>SAL</t>
  </si>
  <si>
    <t>Sassello</t>
  </si>
  <si>
    <t>SAS</t>
  </si>
  <si>
    <t>Schiffenen</t>
  </si>
  <si>
    <t>SIF</t>
  </si>
  <si>
    <t>Schwanden</t>
  </si>
  <si>
    <t>SWA</t>
  </si>
  <si>
    <t>Simmenthaler Kraftwerke: Erlenbach, Simmenfluh</t>
  </si>
  <si>
    <t>SIM</t>
  </si>
  <si>
    <t>Soazza</t>
  </si>
  <si>
    <t>SOA</t>
  </si>
  <si>
    <t>Spiez</t>
  </si>
  <si>
    <t>SPZ</t>
  </si>
  <si>
    <t>Spina (Isola)</t>
  </si>
  <si>
    <t>SPI</t>
  </si>
  <si>
    <t>Stalvedro</t>
  </si>
  <si>
    <t>STA</t>
  </si>
  <si>
    <t>Steg</t>
  </si>
  <si>
    <t>STE</t>
  </si>
  <si>
    <t>Tremorgio</t>
  </si>
  <si>
    <t>TRE</t>
  </si>
  <si>
    <t>Unteraa</t>
  </si>
  <si>
    <t>UAA</t>
  </si>
  <si>
    <t>Usines de l'Orbe</t>
  </si>
  <si>
    <t>ORB</t>
  </si>
  <si>
    <t>Verbois</t>
  </si>
  <si>
    <t>VEB</t>
  </si>
  <si>
    <t>Verzasca</t>
  </si>
  <si>
    <t>VRZ</t>
  </si>
  <si>
    <t>Wassen</t>
  </si>
  <si>
    <t>WAS</t>
  </si>
  <si>
    <t>Wasserkraftwerk Mühleberg</t>
  </si>
  <si>
    <t>Wettigen</t>
  </si>
  <si>
    <t>WET</t>
  </si>
  <si>
    <t>Wildegg-Brugg</t>
  </si>
  <si>
    <t>WIB</t>
  </si>
  <si>
    <t>Wynau-Schwarzhäusern</t>
  </si>
  <si>
    <t>WYS</t>
  </si>
  <si>
    <t>V0 2026  /  05.03.2026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</si>
</sst>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 #,##0.00_ ;_ * \-#,##0.00_ ;_ * &quot;-&quot;??_ ;_ @_ "/>
    <numFmt numFmtId="164" formatCode="_(* #,##0.00_);_(* \(#,##0.00\);_(* &quot;-&quot;??_);_(@_)"/>
    <numFmt numFmtId="165" formatCode="_ * #,##0_ ;_ * \-#,##0_ ;_ * &quot;-&quot;??_ ;_ @_ "/>
    <numFmt numFmtId="166" formatCode="_ * #,##0.000_ ;_ * \-#,##0.000_ ;_ * &quot;-&quot;??_ ;_ @_ "/>
    <numFmt numFmtId="167" formatCode="0.000"/>
    <numFmt numFmtId="168" formatCode="#,##0.000_ ;\-#,##0.000\ "/>
    <numFmt numFmtId="169" formatCode="0.0"/>
    <numFmt numFmtId="170" formatCode="#,##0.00_ ;\-#,##0.00\ "/>
    <numFmt numFmtId="171" formatCode="_ * #,##0.0_ ;_ * \-#,##0.0_ ;_ * &quot;-&quot;??_ ;_ @_ "/>
    <numFmt numFmtId="172" formatCode="[$-F400]h:mm:ss\ AM/PM"/>
    <numFmt numFmtId="173" formatCode="#,##0.000"/>
    <numFmt numFmtId="174" formatCode="#,##0_ ;\-#,##0\ "/>
    <numFmt numFmtId="175" formatCode="0;;;@"/>
    <numFmt numFmtId="176" formatCode="0.000;\-0;\-"/>
    <numFmt numFmtId="177" formatCode="0;\-0;\-"/>
    <numFmt numFmtId="178" formatCode="0.00%;\-0.0;\-"/>
    <numFmt numFmtId="179" formatCode="0;\-0.0;\-"/>
    <numFmt numFmtId="180" formatCode="#,##0;\-#,##0;\-"/>
    <numFmt numFmtId="181" formatCode="#,##0.00;\-#,##0.00;\-"/>
    <numFmt numFmtId="182" formatCode="#,##0.000;\-#,##0.000;\-"/>
    <numFmt numFmtId="183" formatCode="0_ ;\-0\ "/>
    <numFmt numFmtId="184" formatCode="_ * #,##0.000_ ;_ * \-#,##0.000_ ;_ * &quot;-&quot;???_ ;_ @_ "/>
    <numFmt numFmtId="185" formatCode="_ * #\'##0.000_ ;_ * \-#\'##0.000_ ;_ * &quot;-&quot;???_ ;_ @_ "/>
  </numFmts>
  <fonts count="60" x14ac:knownFonts="1">
    <font>
      <sz val="10"/>
      <color theme="1"/>
      <name val="Arial"/>
      <family val="2"/>
    </font>
    <font>
      <sz val="10"/>
      <color theme="1"/>
      <name val="Arial"/>
      <family val="2"/>
    </font>
    <font>
      <sz val="10"/>
      <color rgb="FFFF0000"/>
      <name val="Arial"/>
      <family val="2"/>
    </font>
    <font>
      <b/>
      <sz val="10"/>
      <color theme="1"/>
      <name val="Arial"/>
      <family val="2"/>
    </font>
    <font>
      <b/>
      <sz val="11"/>
      <color theme="1"/>
      <name val="Arial"/>
      <family val="2"/>
    </font>
    <font>
      <b/>
      <sz val="12"/>
      <color theme="1"/>
      <name val="Arial"/>
      <family val="2"/>
    </font>
    <font>
      <b/>
      <sz val="14"/>
      <color theme="1"/>
      <name val="Arial"/>
      <family val="2"/>
    </font>
    <font>
      <b/>
      <sz val="16"/>
      <color theme="1"/>
      <name val="Arial"/>
      <family val="2"/>
    </font>
    <font>
      <i/>
      <sz val="10"/>
      <color rgb="FFFF0000"/>
      <name val="Arial"/>
      <family val="2"/>
    </font>
    <font>
      <b/>
      <sz val="16"/>
      <name val="Arial"/>
      <family val="2"/>
    </font>
    <font>
      <sz val="10"/>
      <name val="Arial"/>
      <family val="2"/>
    </font>
    <font>
      <b/>
      <sz val="10"/>
      <name val="Arial"/>
      <family val="2"/>
    </font>
    <font>
      <b/>
      <sz val="14"/>
      <name val="Arial"/>
      <family val="2"/>
    </font>
    <font>
      <b/>
      <sz val="11"/>
      <name val="Arial"/>
      <family val="2"/>
    </font>
    <font>
      <sz val="8"/>
      <color theme="1"/>
      <name val="Arial"/>
      <family val="2"/>
    </font>
    <font>
      <sz val="8"/>
      <name val="Arial"/>
      <family val="2"/>
    </font>
    <font>
      <sz val="9"/>
      <color indexed="81"/>
      <name val="Segoe UI"/>
      <family val="2"/>
    </font>
    <font>
      <b/>
      <sz val="9"/>
      <color indexed="81"/>
      <name val="Segoe UI"/>
      <family val="2"/>
    </font>
    <font>
      <sz val="10"/>
      <color theme="0"/>
      <name val="Arial"/>
      <family val="2"/>
    </font>
    <font>
      <b/>
      <sz val="12"/>
      <color indexed="81"/>
      <name val="Segoe UI"/>
      <family val="2"/>
    </font>
    <font>
      <sz val="12"/>
      <color indexed="81"/>
      <name val="Segoe UI"/>
      <family val="2"/>
    </font>
    <font>
      <u/>
      <sz val="10"/>
      <color theme="10"/>
      <name val="Arial"/>
      <family val="2"/>
    </font>
    <font>
      <sz val="9"/>
      <color theme="1"/>
      <name val="Verdana"/>
      <family val="2"/>
    </font>
    <font>
      <sz val="10"/>
      <name val="Verdana"/>
      <family val="2"/>
    </font>
    <font>
      <sz val="9"/>
      <color rgb="FFFF0000"/>
      <name val="Verdana"/>
      <family val="2"/>
    </font>
    <font>
      <u/>
      <sz val="10"/>
      <color theme="1"/>
      <name val="Arial"/>
      <family val="2"/>
    </font>
    <font>
      <sz val="10"/>
      <color rgb="FF00B050"/>
      <name val="Arial"/>
      <family val="2"/>
    </font>
    <font>
      <sz val="10"/>
      <color rgb="FF0070C0"/>
      <name val="Arial"/>
      <family val="2"/>
    </font>
    <font>
      <sz val="10"/>
      <color theme="0" tint="-0.249977111117893"/>
      <name val="Arial"/>
      <family val="2"/>
    </font>
    <font>
      <sz val="10"/>
      <color theme="1"/>
      <name val="Verdana"/>
      <family val="2"/>
    </font>
    <font>
      <sz val="11"/>
      <color rgb="FF000000"/>
      <name val="Calibri"/>
      <family val="2"/>
    </font>
    <font>
      <sz val="11"/>
      <color theme="1"/>
      <name val="Calibri"/>
      <family val="2"/>
      <scheme val="minor"/>
    </font>
    <font>
      <sz val="11"/>
      <color theme="0"/>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b/>
      <sz val="16"/>
      <color indexed="8"/>
      <name val="Arial"/>
      <family val="2"/>
    </font>
    <font>
      <sz val="10"/>
      <color theme="0" tint="-0.34998626667073579"/>
      <name val="Arial"/>
      <family val="2"/>
    </font>
    <font>
      <b/>
      <sz val="10"/>
      <color rgb="FFFF0000"/>
      <name val="Arial"/>
      <family val="2"/>
    </font>
    <font>
      <sz val="10"/>
      <color rgb="FF0000FF"/>
      <name val="Arial"/>
      <family val="2"/>
    </font>
    <font>
      <b/>
      <sz val="10"/>
      <color theme="1"/>
      <name val="Verdana"/>
      <family val="2"/>
    </font>
    <font>
      <u/>
      <sz val="10"/>
      <color theme="10"/>
      <name val="Verdana"/>
      <family val="2"/>
    </font>
    <font>
      <sz val="11"/>
      <color indexed="8"/>
      <name val="Calibri"/>
      <family val="2"/>
      <scheme val="minor"/>
    </font>
    <font>
      <vertAlign val="superscript"/>
      <sz val="10"/>
      <color theme="1"/>
      <name val="Arial"/>
      <family val="2"/>
    </font>
    <font>
      <sz val="11"/>
      <color rgb="FF000000"/>
      <name val="Aptos"/>
      <family val="2"/>
    </font>
    <font>
      <i/>
      <sz val="11"/>
      <color rgb="FF000000"/>
      <name val="Aptos"/>
      <family val="2"/>
    </font>
    <font>
      <b/>
      <i/>
      <sz val="11"/>
      <color rgb="FF000000"/>
      <name val="Aptos"/>
      <family val="2"/>
    </font>
    <font>
      <b/>
      <i/>
      <vertAlign val="superscript"/>
      <sz val="11"/>
      <color rgb="FF000000"/>
      <name val="Aptos"/>
      <family val="2"/>
    </font>
    <font>
      <b/>
      <i/>
      <vertAlign val="superscript"/>
      <sz val="10"/>
      <color theme="1"/>
      <name val="Arial"/>
      <family val="2"/>
    </font>
  </fonts>
  <fills count="52">
    <fill>
      <patternFill patternType="none"/>
    </fill>
    <fill>
      <patternFill patternType="gray125"/>
    </fill>
    <fill>
      <patternFill patternType="solid">
        <fgColor theme="7"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bgColor indexed="64"/>
      </patternFill>
    </fill>
    <fill>
      <patternFill patternType="solid">
        <fgColor theme="2" tint="-9.9978637043366805E-2"/>
        <bgColor indexed="64"/>
      </patternFill>
    </fill>
    <fill>
      <patternFill patternType="solid">
        <fgColor theme="0"/>
        <bgColor indexed="64"/>
      </patternFill>
    </fill>
    <fill>
      <patternFill patternType="solid">
        <fgColor rgb="FFFFFF99"/>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theme="1"/>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3999450666829432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CFF"/>
        <bgColor indexed="64"/>
      </patternFill>
    </fill>
    <fill>
      <patternFill patternType="solid">
        <fgColor rgb="FFFF99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0436">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9"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0" fillId="0" borderId="0"/>
    <xf numFmtId="0" fontId="10" fillId="0" borderId="0"/>
    <xf numFmtId="0" fontId="1" fillId="0" borderId="0"/>
    <xf numFmtId="0" fontId="30" fillId="0" borderId="0"/>
    <xf numFmtId="0" fontId="1" fillId="0" borderId="0"/>
    <xf numFmtId="0" fontId="30" fillId="0" borderId="0"/>
    <xf numFmtId="0" fontId="10" fillId="0" borderId="0"/>
    <xf numFmtId="0" fontId="1" fillId="0" borderId="0"/>
    <xf numFmtId="0" fontId="30" fillId="0" borderId="0"/>
    <xf numFmtId="0" fontId="30" fillId="0" borderId="0"/>
    <xf numFmtId="0" fontId="30" fillId="0" borderId="0"/>
    <xf numFmtId="0" fontId="1" fillId="0" borderId="0"/>
    <xf numFmtId="0" fontId="31" fillId="0" borderId="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2" fillId="22" borderId="0" applyNumberFormat="0" applyBorder="0" applyAlignment="0" applyProtection="0"/>
    <xf numFmtId="0" fontId="32" fillId="26" borderId="0" applyNumberFormat="0" applyBorder="0" applyAlignment="0" applyProtection="0"/>
    <xf numFmtId="0" fontId="32" fillId="30" borderId="0" applyNumberFormat="0" applyBorder="0" applyAlignment="0" applyProtection="0"/>
    <xf numFmtId="0" fontId="32" fillId="34" borderId="0" applyNumberFormat="0" applyBorder="0" applyAlignment="0" applyProtection="0"/>
    <xf numFmtId="0" fontId="32" fillId="38" borderId="0" applyNumberFormat="0" applyBorder="0" applyAlignment="0" applyProtection="0"/>
    <xf numFmtId="0" fontId="32" fillId="42" borderId="0" applyNumberFormat="0" applyBorder="0" applyAlignment="0" applyProtection="0"/>
    <xf numFmtId="0" fontId="32" fillId="19" borderId="0" applyNumberFormat="0" applyBorder="0" applyAlignment="0" applyProtection="0"/>
    <xf numFmtId="0" fontId="32" fillId="23" borderId="0" applyNumberFormat="0" applyBorder="0" applyAlignment="0" applyProtection="0"/>
    <xf numFmtId="0" fontId="32" fillId="27" borderId="0" applyNumberFormat="0" applyBorder="0" applyAlignment="0" applyProtection="0"/>
    <xf numFmtId="0" fontId="32" fillId="31" borderId="0" applyNumberFormat="0" applyBorder="0" applyAlignment="0" applyProtection="0"/>
    <xf numFmtId="0" fontId="32" fillId="35" borderId="0" applyNumberFormat="0" applyBorder="0" applyAlignment="0" applyProtection="0"/>
    <xf numFmtId="0" fontId="32" fillId="39" borderId="0" applyNumberFormat="0" applyBorder="0" applyAlignment="0" applyProtection="0"/>
    <xf numFmtId="0" fontId="33" fillId="16" borderId="31" applyNumberFormat="0" applyAlignment="0" applyProtection="0"/>
    <xf numFmtId="0" fontId="34" fillId="16" borderId="30" applyNumberFormat="0" applyAlignment="0" applyProtection="0"/>
    <xf numFmtId="0" fontId="35" fillId="15" borderId="30" applyNumberFormat="0" applyAlignment="0" applyProtection="0"/>
    <xf numFmtId="0" fontId="36" fillId="0" borderId="35" applyNumberFormat="0" applyFill="0" applyAlignment="0" applyProtection="0"/>
    <xf numFmtId="0" fontId="37" fillId="0" borderId="0" applyNumberFormat="0" applyFill="0" applyBorder="0" applyAlignment="0" applyProtection="0"/>
    <xf numFmtId="0" fontId="38" fillId="12" borderId="0" applyNumberFormat="0" applyBorder="0" applyAlignment="0" applyProtection="0"/>
    <xf numFmtId="164" fontId="10" fillId="0" borderId="0" applyFont="0" applyFill="0" applyBorder="0" applyAlignment="0" applyProtection="0"/>
    <xf numFmtId="0" fontId="39" fillId="14" borderId="0" applyNumberFormat="0" applyBorder="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40" fillId="13" borderId="0" applyNumberFormat="0" applyBorder="0" applyAlignment="0" applyProtection="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41" fillId="0" borderId="27" applyNumberFormat="0" applyFill="0" applyAlignment="0" applyProtection="0"/>
    <xf numFmtId="0" fontId="42" fillId="0" borderId="28" applyNumberFormat="0" applyFill="0" applyAlignment="0" applyProtection="0"/>
    <xf numFmtId="0" fontId="43" fillId="0" borderId="29" applyNumberFormat="0" applyFill="0" applyAlignment="0" applyProtection="0"/>
    <xf numFmtId="0" fontId="43" fillId="0" borderId="0" applyNumberFormat="0" applyFill="0" applyBorder="0" applyAlignment="0" applyProtection="0"/>
    <xf numFmtId="0" fontId="44" fillId="0" borderId="32" applyNumberFormat="0" applyFill="0" applyAlignment="0" applyProtection="0"/>
    <xf numFmtId="0" fontId="45" fillId="0" borderId="0" applyNumberFormat="0" applyFill="0" applyBorder="0" applyAlignment="0" applyProtection="0"/>
    <xf numFmtId="0" fontId="46" fillId="17" borderId="33" applyNumberFormat="0" applyAlignment="0" applyProtection="0"/>
    <xf numFmtId="0" fontId="1" fillId="0" borderId="0"/>
    <xf numFmtId="0" fontId="1" fillId="0" borderId="0"/>
    <xf numFmtId="0" fontId="1" fillId="0" borderId="0"/>
    <xf numFmtId="9" fontId="10" fillId="0" borderId="0" applyFont="0" applyFill="0" applyBorder="0" applyAlignment="0" applyProtection="0"/>
    <xf numFmtId="0" fontId="10" fillId="0" borderId="0"/>
    <xf numFmtId="0" fontId="1" fillId="0" borderId="0"/>
    <xf numFmtId="0" fontId="1" fillId="0" borderId="0"/>
    <xf numFmtId="0" fontId="1" fillId="0" borderId="0"/>
    <xf numFmtId="0" fontId="30" fillId="0" borderId="0"/>
    <xf numFmtId="0" fontId="30" fillId="0" borderId="0"/>
    <xf numFmtId="0" fontId="30" fillId="0" borderId="0"/>
    <xf numFmtId="0" fontId="1" fillId="0" borderId="0"/>
    <xf numFmtId="0" fontId="1" fillId="0" borderId="0"/>
    <xf numFmtId="0" fontId="1" fillId="0" borderId="0"/>
    <xf numFmtId="164"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2" fillId="0" borderId="0" applyNumberFormat="0" applyFill="0" applyBorder="0" applyAlignment="0" applyProtection="0"/>
    <xf numFmtId="9" fontId="29"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53"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 fillId="0" borderId="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43" fontId="10" fillId="0" borderId="0" applyFont="0" applyFill="0" applyBorder="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53"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0" fontId="53" fillId="0" borderId="0"/>
    <xf numFmtId="0" fontId="1" fillId="0" borderId="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31" fillId="0" borderId="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43" fontId="10" fillId="0" borderId="0" applyFont="0" applyFill="0" applyBorder="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18" borderId="34" applyNumberFormat="0" applyFont="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0" fontId="1" fillId="0" borderId="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751">
    <xf numFmtId="0" fontId="0" fillId="0" borderId="0" xfId="0"/>
    <xf numFmtId="166" fontId="0" fillId="6" borderId="0" xfId="1" applyNumberFormat="1" applyFont="1" applyFill="1" applyAlignment="1">
      <alignment horizontal="right"/>
    </xf>
    <xf numFmtId="0" fontId="0" fillId="0" borderId="4" xfId="0" applyBorder="1" applyAlignment="1">
      <alignment vertical="center" wrapText="1"/>
    </xf>
    <xf numFmtId="166" fontId="0" fillId="0" borderId="10" xfId="1" applyNumberFormat="1" applyFont="1" applyFill="1" applyBorder="1" applyAlignment="1" applyProtection="1">
      <alignment horizontal="right" vertical="center"/>
    </xf>
    <xf numFmtId="166" fontId="0" fillId="0" borderId="0" xfId="1" applyNumberFormat="1" applyFont="1" applyFill="1" applyBorder="1" applyAlignment="1" applyProtection="1">
      <alignment horizontal="right" vertical="center"/>
    </xf>
    <xf numFmtId="164" fontId="0" fillId="0" borderId="7" xfId="1" applyFont="1" applyFill="1" applyBorder="1" applyAlignment="1" applyProtection="1">
      <alignment horizontal="right" vertical="center"/>
    </xf>
    <xf numFmtId="164" fontId="0" fillId="0" borderId="0" xfId="1" applyFont="1" applyFill="1" applyBorder="1" applyAlignment="1" applyProtection="1">
      <alignment horizontal="right" vertical="center"/>
    </xf>
    <xf numFmtId="164" fontId="0" fillId="0" borderId="10" xfId="1" applyFont="1" applyFill="1" applyBorder="1" applyAlignment="1" applyProtection="1">
      <alignment horizontal="right" vertical="center"/>
    </xf>
    <xf numFmtId="0" fontId="10" fillId="0" borderId="0" xfId="0" applyFont="1"/>
    <xf numFmtId="0" fontId="3" fillId="0" borderId="2" xfId="0" applyFont="1" applyBorder="1" applyAlignment="1">
      <alignment horizontal="left" vertical="center"/>
    </xf>
    <xf numFmtId="0" fontId="2" fillId="0" borderId="0" xfId="0" applyFont="1" applyAlignment="1">
      <alignment vertical="center"/>
    </xf>
    <xf numFmtId="14" fontId="0" fillId="2" borderId="16" xfId="0" applyNumberFormat="1" applyFill="1" applyBorder="1" applyAlignment="1" applyProtection="1">
      <alignment vertical="center"/>
      <protection locked="0"/>
    </xf>
    <xf numFmtId="0" fontId="14" fillId="0" borderId="1" xfId="0" applyFont="1" applyBorder="1" applyAlignment="1">
      <alignment horizontal="center" vertical="center"/>
    </xf>
    <xf numFmtId="0" fontId="0" fillId="2" borderId="16" xfId="0" applyFill="1" applyBorder="1" applyAlignment="1" applyProtection="1">
      <alignment vertical="center"/>
      <protection locked="0"/>
    </xf>
    <xf numFmtId="0" fontId="28" fillId="0" borderId="2" xfId="0" applyFont="1" applyBorder="1" applyAlignment="1">
      <alignment horizontal="center" vertical="center" textRotation="90" wrapText="1"/>
    </xf>
    <xf numFmtId="0" fontId="0" fillId="6" borderId="1" xfId="0" applyFill="1" applyBorder="1"/>
    <xf numFmtId="0" fontId="28" fillId="11" borderId="0" xfId="0" applyFont="1" applyFill="1" applyAlignment="1">
      <alignment horizontal="center"/>
    </xf>
    <xf numFmtId="0" fontId="0" fillId="2" borderId="0" xfId="0" applyFill="1" applyAlignment="1" applyProtection="1">
      <alignment horizontal="left" vertical="center" wrapText="1"/>
      <protection locked="0"/>
    </xf>
    <xf numFmtId="0" fontId="10" fillId="0" borderId="0" xfId="0" applyFont="1" applyAlignment="1">
      <alignment wrapText="1"/>
    </xf>
    <xf numFmtId="0" fontId="0" fillId="0" borderId="0" xfId="0" applyAlignment="1">
      <alignment horizontal="right" vertical="center" indent="1"/>
    </xf>
    <xf numFmtId="0" fontId="0" fillId="0" borderId="0" xfId="0" applyAlignment="1">
      <alignment horizontal="left" vertical="center"/>
    </xf>
    <xf numFmtId="167" fontId="0" fillId="2" borderId="24" xfId="1" applyNumberFormat="1" applyFont="1" applyFill="1" applyBorder="1" applyAlignment="1" applyProtection="1">
      <alignment vertical="center" wrapText="1"/>
      <protection locked="0"/>
    </xf>
    <xf numFmtId="0" fontId="28" fillId="6" borderId="7" xfId="0" applyFont="1" applyFill="1" applyBorder="1" applyAlignment="1">
      <alignment horizontal="center"/>
    </xf>
    <xf numFmtId="0" fontId="0" fillId="0" borderId="0" xfId="0" applyAlignment="1">
      <alignment vertical="center"/>
    </xf>
    <xf numFmtId="173" fontId="10" fillId="6" borderId="1" xfId="0" applyNumberFormat="1" applyFont="1" applyFill="1" applyBorder="1" applyAlignment="1">
      <alignment horizontal="right" vertical="center" indent="1"/>
    </xf>
    <xf numFmtId="166" fontId="0" fillId="2" borderId="1" xfId="1370" applyNumberFormat="1" applyFont="1" applyFill="1" applyBorder="1" applyAlignment="1" applyProtection="1">
      <alignment horizontal="center" vertical="center" wrapText="1"/>
      <protection locked="0"/>
    </xf>
    <xf numFmtId="164" fontId="0" fillId="2" borderId="1" xfId="1" applyFont="1" applyFill="1" applyBorder="1" applyAlignment="1" applyProtection="1">
      <alignment horizontal="right" vertical="center"/>
      <protection locked="0"/>
    </xf>
    <xf numFmtId="0" fontId="0" fillId="0" borderId="0" xfId="0" applyAlignment="1">
      <alignment vertical="top"/>
    </xf>
    <xf numFmtId="0" fontId="0" fillId="10" borderId="7" xfId="0" applyFill="1" applyBorder="1"/>
    <xf numFmtId="167" fontId="10" fillId="6" borderId="1" xfId="0" applyNumberFormat="1" applyFont="1" applyFill="1" applyBorder="1" applyAlignment="1">
      <alignment horizontal="right" vertical="center" indent="1"/>
    </xf>
    <xf numFmtId="166" fontId="0" fillId="2" borderId="24" xfId="1" applyNumberFormat="1" applyFont="1" applyFill="1" applyBorder="1" applyAlignment="1" applyProtection="1">
      <alignment vertical="center" wrapText="1"/>
      <protection locked="0"/>
    </xf>
    <xf numFmtId="0" fontId="7" fillId="0" borderId="0" xfId="0" applyFont="1" applyAlignment="1">
      <alignment horizontal="left"/>
    </xf>
    <xf numFmtId="175" fontId="0" fillId="2" borderId="1" xfId="0" applyNumberFormat="1" applyFill="1" applyBorder="1" applyAlignment="1" applyProtection="1">
      <alignment horizontal="left" vertical="center" wrapText="1"/>
      <protection locked="0"/>
    </xf>
    <xf numFmtId="0" fontId="0" fillId="0" borderId="1" xfId="0" applyBorder="1" applyAlignment="1">
      <alignment horizontal="center" vertical="center" textRotation="90" wrapText="1"/>
    </xf>
    <xf numFmtId="0" fontId="0" fillId="0" borderId="0" xfId="0" applyAlignment="1">
      <alignment horizontal="center" vertical="center"/>
    </xf>
    <xf numFmtId="0" fontId="0" fillId="2" borderId="16" xfId="0" applyFill="1" applyBorder="1" applyAlignment="1" applyProtection="1">
      <alignment vertical="center" wrapText="1"/>
      <protection locked="0"/>
    </xf>
    <xf numFmtId="0" fontId="0" fillId="0" borderId="15" xfId="0" applyBorder="1" applyAlignment="1">
      <alignment horizontal="center" vertical="center" textRotation="90" wrapText="1"/>
    </xf>
    <xf numFmtId="0" fontId="0" fillId="3" borderId="1" xfId="0" applyFill="1" applyBorder="1"/>
    <xf numFmtId="10" fontId="10" fillId="2" borderId="16" xfId="2" applyNumberFormat="1" applyFont="1" applyFill="1" applyBorder="1" applyAlignment="1" applyProtection="1">
      <alignment vertical="center" wrapText="1"/>
      <protection locked="0"/>
    </xf>
    <xf numFmtId="0" fontId="2" fillId="0" borderId="0" xfId="0" applyFont="1"/>
    <xf numFmtId="14" fontId="0" fillId="2" borderId="24" xfId="0" applyNumberFormat="1" applyFill="1" applyBorder="1" applyAlignment="1" applyProtection="1">
      <alignment vertical="center"/>
      <protection locked="0"/>
    </xf>
    <xf numFmtId="0" fontId="0" fillId="0" borderId="0" xfId="0" applyAlignment="1">
      <alignment vertical="center" wrapText="1"/>
    </xf>
    <xf numFmtId="173" fontId="10" fillId="2" borderId="1" xfId="0" applyNumberFormat="1" applyFont="1" applyFill="1" applyBorder="1" applyAlignment="1" applyProtection="1">
      <alignment horizontal="right" vertical="center" indent="1"/>
      <protection locked="0"/>
    </xf>
    <xf numFmtId="0" fontId="0" fillId="2" borderId="1" xfId="0" applyFill="1" applyBorder="1" applyAlignment="1" applyProtection="1">
      <alignment vertical="center" wrapText="1"/>
      <protection locked="0"/>
    </xf>
    <xf numFmtId="0" fontId="0" fillId="0" borderId="1" xfId="0" applyBorder="1"/>
    <xf numFmtId="166" fontId="0" fillId="2" borderId="16" xfId="1" applyNumberFormat="1" applyFont="1" applyFill="1" applyBorder="1" applyAlignment="1" applyProtection="1">
      <alignment vertical="center" wrapText="1"/>
      <protection locked="0"/>
    </xf>
    <xf numFmtId="0" fontId="0" fillId="0" borderId="0" xfId="0" applyAlignment="1">
      <alignment horizontal="center" vertical="center" textRotation="90" wrapText="1"/>
    </xf>
    <xf numFmtId="0" fontId="3" fillId="0" borderId="0" xfId="0" applyFont="1" applyAlignment="1">
      <alignment horizontal="left" vertical="center"/>
    </xf>
    <xf numFmtId="0" fontId="0" fillId="0" borderId="0" xfId="0" quotePrefix="1" applyAlignment="1">
      <alignment horizontal="center" vertical="top" wrapText="1"/>
    </xf>
    <xf numFmtId="0" fontId="7" fillId="3" borderId="0" xfId="0" applyFont="1" applyFill="1"/>
    <xf numFmtId="166" fontId="1" fillId="2" borderId="1" xfId="1370" applyNumberFormat="1" applyFont="1" applyFill="1" applyBorder="1" applyAlignment="1" applyProtection="1">
      <alignment horizontal="center" vertical="center" wrapText="1"/>
      <protection locked="0"/>
    </xf>
    <xf numFmtId="0" fontId="10" fillId="0" borderId="0" xfId="0" applyFont="1" applyAlignment="1">
      <alignment vertical="center"/>
    </xf>
    <xf numFmtId="0" fontId="0" fillId="0" borderId="0" xfId="0" applyAlignment="1">
      <alignment horizontal="right" vertical="center"/>
    </xf>
    <xf numFmtId="171" fontId="0" fillId="2" borderId="1" xfId="1" applyNumberFormat="1" applyFont="1" applyFill="1" applyBorder="1" applyAlignment="1" applyProtection="1">
      <alignment horizontal="right" vertical="center" wrapText="1"/>
      <protection locked="0"/>
    </xf>
    <xf numFmtId="0" fontId="6" fillId="3" borderId="0" xfId="0" applyFont="1" applyFill="1"/>
    <xf numFmtId="0" fontId="0" fillId="0" borderId="0" xfId="0" applyAlignment="1">
      <alignment horizontal="left"/>
    </xf>
    <xf numFmtId="0" fontId="0" fillId="10" borderId="2" xfId="0" applyFill="1" applyBorder="1"/>
    <xf numFmtId="0" fontId="9" fillId="3" borderId="0" xfId="0" applyFont="1" applyFill="1" applyAlignment="1">
      <alignment horizontal="left"/>
    </xf>
    <xf numFmtId="10" fontId="0" fillId="2" borderId="24" xfId="2" applyNumberFormat="1" applyFont="1" applyFill="1" applyBorder="1" applyAlignment="1" applyProtection="1">
      <alignment vertical="center" wrapText="1"/>
      <protection locked="0"/>
    </xf>
    <xf numFmtId="0" fontId="0" fillId="2" borderId="24" xfId="0" applyFill="1" applyBorder="1" applyAlignment="1" applyProtection="1">
      <alignment vertical="center" wrapText="1"/>
      <protection locked="0"/>
    </xf>
    <xf numFmtId="0" fontId="3" fillId="0" borderId="0" xfId="0" applyFont="1" applyAlignment="1">
      <alignment vertical="center"/>
    </xf>
    <xf numFmtId="0" fontId="0" fillId="2" borderId="25" xfId="0" applyFill="1" applyBorder="1" applyAlignment="1" applyProtection="1">
      <alignment horizontal="left" vertical="center"/>
      <protection locked="0"/>
    </xf>
    <xf numFmtId="14" fontId="0" fillId="2" borderId="0" xfId="0" applyNumberFormat="1" applyFill="1" applyAlignment="1" applyProtection="1">
      <alignment horizontal="left" vertical="center"/>
      <protection locked="0"/>
    </xf>
    <xf numFmtId="166" fontId="0" fillId="0" borderId="0" xfId="1" applyNumberFormat="1" applyFont="1" applyFill="1" applyBorder="1" applyAlignment="1" applyProtection="1">
      <alignment horizontal="center" vertical="center"/>
    </xf>
    <xf numFmtId="10" fontId="0" fillId="2" borderId="17" xfId="2" applyNumberFormat="1" applyFont="1" applyFill="1" applyBorder="1" applyAlignment="1" applyProtection="1">
      <alignment horizontal="left" vertical="center"/>
      <protection locked="0"/>
    </xf>
    <xf numFmtId="0" fontId="25" fillId="0" borderId="0" xfId="0" applyFont="1"/>
    <xf numFmtId="0" fontId="3" fillId="0" borderId="0" xfId="0" applyFont="1"/>
    <xf numFmtId="0" fontId="0" fillId="2" borderId="17" xfId="0" applyFill="1" applyBorder="1" applyAlignment="1" applyProtection="1">
      <alignment horizontal="left" vertical="center"/>
      <protection locked="0"/>
    </xf>
    <xf numFmtId="0" fontId="0" fillId="0" borderId="0" xfId="0" applyAlignment="1">
      <alignment horizontal="center" vertical="top"/>
    </xf>
    <xf numFmtId="166" fontId="0" fillId="0" borderId="0" xfId="1" applyNumberFormat="1" applyFont="1" applyFill="1" applyBorder="1" applyAlignment="1" applyProtection="1">
      <alignment vertical="center"/>
    </xf>
    <xf numFmtId="165" fontId="1" fillId="2" borderId="1" xfId="1370" applyNumberFormat="1" applyFont="1" applyFill="1" applyBorder="1" applyAlignment="1" applyProtection="1">
      <alignment horizontal="center" vertical="center" wrapText="1"/>
      <protection locked="0"/>
    </xf>
    <xf numFmtId="10" fontId="0" fillId="2" borderId="1" xfId="2" applyNumberFormat="1" applyFont="1" applyFill="1" applyBorder="1" applyAlignment="1" applyProtection="1">
      <alignment horizontal="right" vertical="center"/>
      <protection locked="0"/>
    </xf>
    <xf numFmtId="0" fontId="10" fillId="0" borderId="1" xfId="0" quotePrefix="1" applyFont="1" applyBorder="1" applyAlignment="1">
      <alignment horizontal="center" vertical="center" textRotation="90" wrapText="1"/>
    </xf>
    <xf numFmtId="0" fontId="0" fillId="2" borderId="1" xfId="0" applyFill="1" applyBorder="1"/>
    <xf numFmtId="0" fontId="0" fillId="5" borderId="1" xfId="0" applyFill="1" applyBorder="1"/>
    <xf numFmtId="10" fontId="0" fillId="2" borderId="16" xfId="2" applyNumberFormat="1" applyFont="1" applyFill="1" applyBorder="1" applyAlignment="1" applyProtection="1">
      <alignment vertical="center" wrapText="1"/>
      <protection locked="0"/>
    </xf>
    <xf numFmtId="0" fontId="28" fillId="0" borderId="13" xfId="0" applyFont="1" applyBorder="1" applyAlignment="1">
      <alignment horizontal="center" vertical="center" textRotation="90" wrapText="1"/>
    </xf>
    <xf numFmtId="166" fontId="0" fillId="2" borderId="1" xfId="1" applyNumberFormat="1" applyFont="1" applyFill="1" applyBorder="1" applyAlignment="1" applyProtection="1">
      <alignment horizontal="right" vertical="center"/>
      <protection locked="0"/>
    </xf>
    <xf numFmtId="0" fontId="0" fillId="10" borderId="6" xfId="0" applyFill="1" applyBorder="1"/>
    <xf numFmtId="0" fontId="0" fillId="2" borderId="24" xfId="0" applyFill="1" applyBorder="1" applyAlignment="1" applyProtection="1">
      <alignment vertical="center"/>
      <protection locked="0"/>
    </xf>
    <xf numFmtId="0" fontId="0" fillId="0" borderId="0" xfId="0" applyAlignment="1">
      <alignment vertical="top" wrapText="1"/>
    </xf>
    <xf numFmtId="2" fontId="0" fillId="2" borderId="1" xfId="1" applyNumberFormat="1" applyFont="1" applyFill="1" applyBorder="1" applyAlignment="1" applyProtection="1">
      <alignment horizontal="left" vertical="center" wrapText="1"/>
      <protection locked="0"/>
    </xf>
    <xf numFmtId="0" fontId="0" fillId="0" borderId="10" xfId="0" applyBorder="1"/>
    <xf numFmtId="20" fontId="0" fillId="2" borderId="0" xfId="0" applyNumberFormat="1" applyFill="1" applyAlignment="1" applyProtection="1">
      <alignment horizontal="left" vertical="center"/>
      <protection locked="0"/>
    </xf>
    <xf numFmtId="0" fontId="11" fillId="0" borderId="0" xfId="0" applyFont="1" applyAlignment="1">
      <alignment horizontal="left"/>
    </xf>
    <xf numFmtId="0" fontId="3" fillId="0" borderId="0" xfId="0" applyFont="1" applyAlignment="1">
      <alignment horizontal="left"/>
    </xf>
    <xf numFmtId="10" fontId="0" fillId="2" borderId="25" xfId="2" applyNumberFormat="1" applyFont="1" applyFill="1" applyBorder="1" applyAlignment="1" applyProtection="1">
      <alignment horizontal="left" vertical="center"/>
      <protection locked="0"/>
    </xf>
    <xf numFmtId="0" fontId="10" fillId="0" borderId="5" xfId="0" quotePrefix="1" applyFont="1" applyBorder="1" applyAlignment="1">
      <alignment horizontal="center" vertical="center" textRotation="90" wrapText="1"/>
    </xf>
    <xf numFmtId="0" fontId="0" fillId="7" borderId="1" xfId="0" applyFill="1" applyBorder="1"/>
    <xf numFmtId="0" fontId="28" fillId="6" borderId="0" xfId="0" applyFont="1" applyFill="1" applyAlignment="1">
      <alignment horizontal="center"/>
    </xf>
    <xf numFmtId="0" fontId="0" fillId="10" borderId="0" xfId="0" applyFill="1"/>
    <xf numFmtId="0" fontId="0" fillId="0" borderId="2" xfId="0" applyBorder="1" applyAlignment="1">
      <alignment vertical="center"/>
    </xf>
    <xf numFmtId="167" fontId="0" fillId="2" borderId="16" xfId="1" applyNumberFormat="1" applyFont="1" applyFill="1" applyBorder="1" applyAlignment="1" applyProtection="1">
      <alignment vertical="center" wrapText="1"/>
      <protection locked="0"/>
    </xf>
    <xf numFmtId="0" fontId="8" fillId="0" borderId="0" xfId="0" applyFont="1"/>
    <xf numFmtId="165" fontId="3" fillId="6" borderId="0" xfId="0" applyNumberFormat="1" applyFont="1" applyFill="1" applyAlignment="1">
      <alignment horizontal="right"/>
    </xf>
    <xf numFmtId="0" fontId="0" fillId="0" borderId="0" xfId="0" applyAlignment="1">
      <alignment horizontal="left" indent="2"/>
    </xf>
    <xf numFmtId="0" fontId="0" fillId="0" borderId="0" xfId="0" applyAlignment="1">
      <alignment horizontal="left" vertical="center" wrapText="1"/>
    </xf>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wrapText="1"/>
    </xf>
    <xf numFmtId="171" fontId="0" fillId="6" borderId="1" xfId="1" applyNumberFormat="1" applyFont="1" applyFill="1" applyBorder="1" applyAlignment="1" applyProtection="1">
      <alignment vertical="center"/>
    </xf>
    <xf numFmtId="166" fontId="0" fillId="6" borderId="1" xfId="1" applyNumberFormat="1" applyFont="1" applyFill="1" applyBorder="1" applyAlignment="1" applyProtection="1">
      <alignment vertical="center"/>
    </xf>
    <xf numFmtId="166" fontId="1" fillId="6" borderId="1" xfId="1" applyNumberFormat="1" applyFont="1" applyFill="1" applyBorder="1" applyAlignment="1" applyProtection="1">
      <alignment vertical="center"/>
    </xf>
    <xf numFmtId="166" fontId="1" fillId="6" borderId="1" xfId="1" applyNumberFormat="1" applyFont="1" applyFill="1" applyBorder="1" applyAlignment="1" applyProtection="1">
      <alignment horizontal="left" vertical="center"/>
    </xf>
    <xf numFmtId="0" fontId="0" fillId="0" borderId="1" xfId="0" applyBorder="1" applyAlignment="1">
      <alignment horizontal="left" vertical="center"/>
    </xf>
    <xf numFmtId="0" fontId="10" fillId="0" borderId="1" xfId="0" applyFont="1" applyBorder="1" applyAlignment="1">
      <alignment vertical="center" wrapText="1"/>
    </xf>
    <xf numFmtId="0" fontId="0" fillId="0" borderId="1" xfId="0" quotePrefix="1" applyBorder="1" applyAlignment="1">
      <alignment vertical="center" wrapText="1"/>
    </xf>
    <xf numFmtId="166" fontId="1" fillId="6" borderId="14" xfId="1" applyNumberFormat="1" applyFont="1" applyFill="1" applyBorder="1" applyAlignment="1" applyProtection="1">
      <alignment vertical="center"/>
    </xf>
    <xf numFmtId="0" fontId="26" fillId="0" borderId="0" xfId="0" applyFont="1"/>
    <xf numFmtId="0" fontId="0" fillId="0" borderId="1" xfId="0" applyBorder="1" applyAlignment="1">
      <alignment horizontal="center"/>
    </xf>
    <xf numFmtId="165" fontId="0" fillId="6" borderId="1" xfId="1" applyNumberFormat="1" applyFont="1" applyFill="1" applyBorder="1" applyAlignment="1" applyProtection="1">
      <alignment horizontal="right" vertical="center"/>
    </xf>
    <xf numFmtId="14" fontId="1" fillId="0" borderId="14" xfId="259" applyNumberFormat="1" applyFont="1" applyBorder="1" applyAlignment="1" applyProtection="1">
      <alignment vertical="center"/>
    </xf>
    <xf numFmtId="0" fontId="0" fillId="2" borderId="1" xfId="0" applyFill="1" applyBorder="1" applyAlignment="1" applyProtection="1">
      <alignment vertical="center"/>
      <protection locked="0"/>
    </xf>
    <xf numFmtId="14" fontId="10" fillId="2" borderId="1" xfId="0" applyNumberFormat="1" applyFont="1" applyFill="1" applyBorder="1" applyAlignment="1" applyProtection="1">
      <alignment vertical="center"/>
      <protection locked="0"/>
    </xf>
    <xf numFmtId="165" fontId="0" fillId="2" borderId="1" xfId="1" applyNumberFormat="1" applyFont="1" applyFill="1" applyBorder="1" applyAlignment="1" applyProtection="1">
      <alignment horizontal="right" vertical="center"/>
      <protection locked="0"/>
    </xf>
    <xf numFmtId="0" fontId="14" fillId="2" borderId="1" xfId="0" applyFont="1" applyFill="1" applyBorder="1" applyAlignment="1" applyProtection="1">
      <alignment vertical="center" wrapText="1"/>
      <protection locked="0"/>
    </xf>
    <xf numFmtId="174" fontId="0" fillId="2" borderId="1" xfId="1" applyNumberFormat="1" applyFont="1" applyFill="1" applyBorder="1" applyAlignment="1" applyProtection="1">
      <alignment horizontal="right" vertical="center"/>
      <protection locked="0"/>
    </xf>
    <xf numFmtId="165" fontId="0" fillId="2" borderId="14" xfId="1" applyNumberFormat="1" applyFont="1" applyFill="1" applyBorder="1" applyAlignment="1" applyProtection="1">
      <alignment horizontal="right" vertical="center"/>
      <protection locked="0"/>
    </xf>
    <xf numFmtId="0" fontId="0" fillId="0" borderId="10" xfId="0" applyBorder="1" applyAlignment="1">
      <alignment horizontal="left" vertical="center" wrapText="1"/>
    </xf>
    <xf numFmtId="0" fontId="0" fillId="2" borderId="1" xfId="0" quotePrefix="1" applyFill="1" applyBorder="1" applyAlignment="1" applyProtection="1">
      <alignment horizontal="center" vertical="center" wrapText="1"/>
      <protection locked="0"/>
    </xf>
    <xf numFmtId="0" fontId="7" fillId="3" borderId="0" xfId="0" applyFont="1" applyFill="1" applyAlignment="1">
      <alignment horizontal="right"/>
    </xf>
    <xf numFmtId="0" fontId="0" fillId="0" borderId="0" xfId="0" quotePrefix="1" applyAlignment="1">
      <alignment horizontal="left" vertical="top"/>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1" fillId="2" borderId="1" xfId="516" applyFont="1" applyFill="1" applyBorder="1" applyAlignment="1" applyProtection="1">
      <alignment horizontal="center" vertical="center"/>
      <protection locked="0"/>
    </xf>
    <xf numFmtId="10" fontId="0" fillId="0" borderId="0" xfId="0" applyNumberFormat="1"/>
    <xf numFmtId="0" fontId="10" fillId="0" borderId="0" xfId="0" applyFont="1" applyAlignment="1">
      <alignment horizontal="right" wrapText="1"/>
    </xf>
    <xf numFmtId="0" fontId="0" fillId="0" borderId="0" xfId="0" quotePrefix="1"/>
    <xf numFmtId="0" fontId="22" fillId="0" borderId="0" xfId="0" applyFont="1"/>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3" fillId="0" borderId="8" xfId="0" applyFont="1" applyBorder="1" applyAlignment="1">
      <alignment vertical="center" wrapText="1"/>
    </xf>
    <xf numFmtId="0" fontId="0" fillId="0" borderId="9" xfId="0" applyBorder="1"/>
    <xf numFmtId="0" fontId="0" fillId="0" borderId="11" xfId="0" applyBorder="1"/>
    <xf numFmtId="0" fontId="3" fillId="0" borderId="10" xfId="0" applyFont="1" applyBorder="1"/>
    <xf numFmtId="0" fontId="0" fillId="0" borderId="2" xfId="0" applyBorder="1"/>
    <xf numFmtId="0" fontId="0" fillId="0" borderId="0" xfId="0" applyAlignment="1">
      <alignment horizontal="right"/>
    </xf>
    <xf numFmtId="166" fontId="3" fillId="6" borderId="0" xfId="1" applyNumberFormat="1" applyFont="1" applyFill="1" applyBorder="1" applyProtection="1"/>
    <xf numFmtId="0" fontId="0" fillId="0" borderId="13" xfId="0" applyBorder="1"/>
    <xf numFmtId="0" fontId="15" fillId="6" borderId="22" xfId="0" applyFont="1" applyFill="1" applyBorder="1" applyAlignment="1">
      <alignment horizontal="center" vertical="center"/>
    </xf>
    <xf numFmtId="0" fontId="0" fillId="6" borderId="16" xfId="0" applyFill="1" applyBorder="1" applyAlignment="1">
      <alignment horizontal="center" vertical="center"/>
    </xf>
    <xf numFmtId="166" fontId="0" fillId="6" borderId="16" xfId="1" applyNumberFormat="1" applyFont="1" applyFill="1" applyBorder="1" applyAlignment="1" applyProtection="1">
      <alignment vertical="center"/>
    </xf>
    <xf numFmtId="0" fontId="15" fillId="6" borderId="23" xfId="0" applyFont="1" applyFill="1" applyBorder="1" applyAlignment="1">
      <alignment horizontal="center" vertical="center"/>
    </xf>
    <xf numFmtId="0" fontId="0" fillId="6" borderId="24" xfId="0" applyFill="1" applyBorder="1" applyAlignment="1">
      <alignment horizontal="center" vertical="center"/>
    </xf>
    <xf numFmtId="166" fontId="0" fillId="6" borderId="24" xfId="1" applyNumberFormat="1" applyFont="1" applyFill="1" applyBorder="1" applyAlignment="1" applyProtection="1">
      <alignment vertical="center"/>
    </xf>
    <xf numFmtId="0" fontId="23" fillId="0" borderId="0" xfId="0" applyFont="1" applyAlignment="1">
      <alignment wrapText="1"/>
    </xf>
    <xf numFmtId="0" fontId="3" fillId="0" borderId="8" xfId="0" applyFont="1" applyBorder="1" applyAlignment="1">
      <alignment horizontal="left" vertical="center" wrapText="1"/>
    </xf>
    <xf numFmtId="0" fontId="0" fillId="0" borderId="10" xfId="0" applyBorder="1" applyAlignment="1">
      <alignment horizontal="center"/>
    </xf>
    <xf numFmtId="0" fontId="3" fillId="0" borderId="9" xfId="0" applyFont="1" applyBorder="1"/>
    <xf numFmtId="0" fontId="3" fillId="0" borderId="11" xfId="0" applyFont="1" applyBorder="1"/>
    <xf numFmtId="0" fontId="0" fillId="9" borderId="16" xfId="0" applyFill="1" applyBorder="1"/>
    <xf numFmtId="0" fontId="0" fillId="9" borderId="24" xfId="0" applyFill="1" applyBorder="1"/>
    <xf numFmtId="0" fontId="0" fillId="6" borderId="15" xfId="0" applyFill="1" applyBorder="1" applyAlignment="1">
      <alignment horizontal="center" vertical="center" wrapText="1"/>
    </xf>
    <xf numFmtId="0" fontId="0" fillId="0" borderId="15" xfId="0" applyBorder="1" applyAlignment="1">
      <alignment horizontal="center" vertical="center" wrapText="1"/>
    </xf>
    <xf numFmtId="0" fontId="26" fillId="0" borderId="0" xfId="0" applyFont="1" applyAlignment="1">
      <alignment horizontal="center" vertical="center" wrapText="1"/>
    </xf>
    <xf numFmtId="0" fontId="0" fillId="0" borderId="12" xfId="0" applyBorder="1"/>
    <xf numFmtId="0" fontId="0" fillId="0" borderId="12" xfId="0" applyBorder="1" applyAlignment="1">
      <alignment horizontal="center"/>
    </xf>
    <xf numFmtId="171" fontId="14" fillId="0" borderId="0" xfId="0" applyNumberFormat="1" applyFont="1" applyAlignment="1">
      <alignment horizontal="center"/>
    </xf>
    <xf numFmtId="164" fontId="0" fillId="0" borderId="0" xfId="0" applyNumberFormat="1" applyAlignment="1">
      <alignment horizontal="right"/>
    </xf>
    <xf numFmtId="164" fontId="0" fillId="0" borderId="0" xfId="0" applyNumberFormat="1" applyAlignment="1">
      <alignment horizontal="center"/>
    </xf>
    <xf numFmtId="171" fontId="0" fillId="0" borderId="0" xfId="0" applyNumberFormat="1" applyAlignment="1">
      <alignment horizontal="center"/>
    </xf>
    <xf numFmtId="166" fontId="0" fillId="0" borderId="0" xfId="0" applyNumberFormat="1" applyAlignment="1">
      <alignment horizontal="center"/>
    </xf>
    <xf numFmtId="167" fontId="3" fillId="0" borderId="0" xfId="0" applyNumberFormat="1" applyFont="1" applyAlignment="1">
      <alignment horizontal="right"/>
    </xf>
    <xf numFmtId="166" fontId="3" fillId="0" borderId="0" xfId="1" applyNumberFormat="1" applyFont="1" applyFill="1" applyAlignment="1" applyProtection="1">
      <alignment horizontal="center"/>
    </xf>
    <xf numFmtId="0" fontId="15" fillId="0" borderId="0" xfId="0" applyFont="1" applyAlignment="1">
      <alignment horizontal="center" vertical="center"/>
    </xf>
    <xf numFmtId="175" fontId="0" fillId="6" borderId="1" xfId="0" applyNumberFormat="1" applyFill="1" applyBorder="1" applyAlignment="1">
      <alignment horizontal="left" vertical="center"/>
    </xf>
    <xf numFmtId="171" fontId="0" fillId="6" borderId="1" xfId="1" applyNumberFormat="1" applyFont="1" applyFill="1" applyBorder="1" applyAlignment="1" applyProtection="1">
      <alignment horizontal="right" vertical="center" wrapText="1"/>
    </xf>
    <xf numFmtId="166" fontId="0" fillId="6" borderId="1" xfId="1" applyNumberFormat="1" applyFont="1" applyFill="1" applyBorder="1" applyAlignment="1" applyProtection="1">
      <alignment horizontal="right" vertical="center"/>
    </xf>
    <xf numFmtId="10" fontId="0" fillId="6" borderId="1" xfId="2" applyNumberFormat="1" applyFont="1" applyFill="1" applyBorder="1" applyAlignment="1" applyProtection="1">
      <alignment horizontal="right" vertical="center"/>
    </xf>
    <xf numFmtId="164" fontId="0" fillId="6" borderId="1" xfId="1" applyFont="1" applyFill="1" applyBorder="1" applyAlignment="1" applyProtection="1">
      <alignment horizontal="right" vertical="center"/>
    </xf>
    <xf numFmtId="0" fontId="0" fillId="0" borderId="1" xfId="0" applyBorder="1" applyAlignment="1">
      <alignment horizontal="center" vertical="center" wrapText="1"/>
    </xf>
    <xf numFmtId="0" fontId="27" fillId="0" borderId="0" xfId="0" quotePrefix="1" applyFont="1"/>
    <xf numFmtId="175" fontId="0" fillId="0" borderId="7" xfId="0" applyNumberFormat="1" applyBorder="1" applyAlignment="1">
      <alignment horizontal="left" vertical="center" wrapText="1"/>
    </xf>
    <xf numFmtId="169" fontId="14" fillId="0" borderId="7" xfId="0" applyNumberFormat="1" applyFont="1" applyBorder="1" applyAlignment="1">
      <alignment horizontal="right" vertical="center"/>
    </xf>
    <xf numFmtId="167" fontId="14" fillId="0" borderId="7" xfId="0" applyNumberFormat="1" applyFont="1" applyBorder="1" applyAlignment="1">
      <alignment horizontal="right" vertical="center"/>
    </xf>
    <xf numFmtId="10" fontId="14" fillId="0" borderId="7" xfId="2" applyNumberFormat="1" applyFont="1" applyFill="1" applyBorder="1" applyAlignment="1" applyProtection="1">
      <alignment horizontal="right" vertical="center"/>
    </xf>
    <xf numFmtId="170" fontId="0" fillId="0" borderId="7" xfId="1" applyNumberFormat="1" applyFont="1" applyFill="1" applyBorder="1" applyAlignment="1" applyProtection="1">
      <alignment horizontal="right" vertical="center"/>
    </xf>
    <xf numFmtId="2" fontId="0" fillId="0" borderId="7" xfId="1" quotePrefix="1" applyNumberFormat="1" applyFont="1" applyFill="1" applyBorder="1" applyAlignment="1" applyProtection="1">
      <alignment horizontal="center" vertical="center"/>
    </xf>
    <xf numFmtId="2" fontId="0" fillId="0" borderId="7" xfId="1" applyNumberFormat="1" applyFont="1" applyFill="1" applyBorder="1" applyAlignment="1" applyProtection="1">
      <alignment horizontal="right" vertical="center" wrapText="1"/>
    </xf>
    <xf numFmtId="0" fontId="0" fillId="0" borderId="7" xfId="0" applyBorder="1" applyAlignment="1">
      <alignment horizontal="center" vertical="center" wrapText="1"/>
    </xf>
    <xf numFmtId="175" fontId="0" fillId="0" borderId="0" xfId="0" applyNumberFormat="1" applyAlignment="1">
      <alignment horizontal="left" vertical="center" wrapText="1"/>
    </xf>
    <xf numFmtId="171" fontId="0" fillId="0" borderId="0" xfId="1" applyNumberFormat="1" applyFont="1" applyFill="1" applyBorder="1" applyAlignment="1" applyProtection="1">
      <alignment horizontal="right" vertical="center" wrapText="1"/>
    </xf>
    <xf numFmtId="10" fontId="0" fillId="0" borderId="0" xfId="2" applyNumberFormat="1" applyFont="1" applyFill="1" applyBorder="1" applyAlignment="1" applyProtection="1">
      <alignment horizontal="right" vertical="center"/>
    </xf>
    <xf numFmtId="167" fontId="0" fillId="0" borderId="0" xfId="0" applyNumberFormat="1" applyAlignment="1">
      <alignment horizontal="right" vertical="center"/>
    </xf>
    <xf numFmtId="170" fontId="0" fillId="0" borderId="0" xfId="1" applyNumberFormat="1" applyFont="1" applyFill="1" applyBorder="1" applyAlignment="1" applyProtection="1">
      <alignment horizontal="right" vertical="center"/>
    </xf>
    <xf numFmtId="2" fontId="0" fillId="0" borderId="0" xfId="1" quotePrefix="1" applyNumberFormat="1" applyFont="1" applyFill="1" applyBorder="1" applyAlignment="1" applyProtection="1">
      <alignment horizontal="center" vertical="center"/>
    </xf>
    <xf numFmtId="2" fontId="0" fillId="0" borderId="0" xfId="1" applyNumberFormat="1" applyFont="1" applyFill="1" applyBorder="1" applyAlignment="1" applyProtection="1">
      <alignment horizontal="right" vertical="center" wrapText="1"/>
    </xf>
    <xf numFmtId="0" fontId="0" fillId="0" borderId="0" xfId="0" applyAlignment="1">
      <alignment horizontal="center" vertical="center" wrapText="1"/>
    </xf>
    <xf numFmtId="175" fontId="0" fillId="0" borderId="10" xfId="0" applyNumberFormat="1" applyBorder="1" applyAlignment="1">
      <alignment horizontal="left" vertical="center" wrapText="1"/>
    </xf>
    <xf numFmtId="171" fontId="0" fillId="0" borderId="10" xfId="1" applyNumberFormat="1" applyFont="1" applyFill="1" applyBorder="1" applyAlignment="1" applyProtection="1">
      <alignment horizontal="right" vertical="center" wrapText="1"/>
    </xf>
    <xf numFmtId="10" fontId="0" fillId="0" borderId="10" xfId="2" applyNumberFormat="1" applyFont="1" applyFill="1" applyBorder="1" applyAlignment="1" applyProtection="1">
      <alignment horizontal="right" vertical="center"/>
    </xf>
    <xf numFmtId="167" fontId="0" fillId="0" borderId="10" xfId="0" applyNumberFormat="1" applyBorder="1" applyAlignment="1">
      <alignment horizontal="right" vertical="center"/>
    </xf>
    <xf numFmtId="170" fontId="0" fillId="0" borderId="10" xfId="1" applyNumberFormat="1" applyFont="1" applyFill="1" applyBorder="1" applyAlignment="1" applyProtection="1">
      <alignment horizontal="right" vertical="center"/>
    </xf>
    <xf numFmtId="2" fontId="0" fillId="0" borderId="10" xfId="1" quotePrefix="1" applyNumberFormat="1" applyFont="1" applyFill="1" applyBorder="1" applyAlignment="1" applyProtection="1">
      <alignment horizontal="center" vertical="center"/>
    </xf>
    <xf numFmtId="2" fontId="0" fillId="0" borderId="10" xfId="1" applyNumberFormat="1" applyFont="1" applyFill="1" applyBorder="1" applyAlignment="1" applyProtection="1">
      <alignment horizontal="right" vertical="center" wrapText="1"/>
    </xf>
    <xf numFmtId="170" fontId="0" fillId="43" borderId="1" xfId="1" applyNumberFormat="1" applyFont="1" applyFill="1" applyBorder="1" applyAlignment="1" applyProtection="1">
      <alignment horizontal="right" vertical="center"/>
    </xf>
    <xf numFmtId="2" fontId="0" fillId="0" borderId="0" xfId="0" applyNumberFormat="1"/>
    <xf numFmtId="0" fontId="3" fillId="0" borderId="3" xfId="0" applyFont="1" applyBorder="1"/>
    <xf numFmtId="0" fontId="3" fillId="0" borderId="1" xfId="0" applyFont="1" applyBorder="1" applyAlignment="1">
      <alignment horizontal="center"/>
    </xf>
    <xf numFmtId="0" fontId="3" fillId="0" borderId="1" xfId="0" applyFont="1" applyBorder="1" applyAlignment="1">
      <alignment horizontal="center" wrapText="1"/>
    </xf>
    <xf numFmtId="2"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Border="1" applyAlignment="1">
      <alignment horizontal="center" vertical="center"/>
    </xf>
    <xf numFmtId="0" fontId="24" fillId="0" borderId="0" xfId="0" applyFont="1" applyAlignment="1">
      <alignment vertical="center"/>
    </xf>
    <xf numFmtId="0" fontId="0" fillId="4" borderId="1" xfId="0" applyFill="1" applyBorder="1" applyAlignment="1">
      <alignment horizontal="center" vertical="center"/>
    </xf>
    <xf numFmtId="0" fontId="0" fillId="4" borderId="1" xfId="0" applyFill="1" applyBorder="1" applyAlignment="1">
      <alignment vertical="center" wrapText="1"/>
    </xf>
    <xf numFmtId="0" fontId="0" fillId="4" borderId="1" xfId="0" applyFill="1" applyBorder="1" applyAlignment="1">
      <alignment horizontal="lef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0" fillId="4" borderId="1" xfId="0" applyFill="1" applyBorder="1"/>
    <xf numFmtId="0" fontId="21" fillId="0" borderId="10" xfId="257" applyFill="1" applyBorder="1" applyAlignment="1" applyProtection="1">
      <alignment horizontal="left" vertical="center" wrapText="1"/>
    </xf>
    <xf numFmtId="0" fontId="0" fillId="4" borderId="12" xfId="0" applyFill="1" applyBorder="1" applyAlignment="1">
      <alignment horizontal="center" vertical="center"/>
    </xf>
    <xf numFmtId="0" fontId="0" fillId="4" borderId="12" xfId="0" applyFill="1" applyBorder="1" applyAlignment="1">
      <alignment horizontal="left" vertical="center"/>
    </xf>
    <xf numFmtId="0" fontId="0" fillId="4" borderId="12" xfId="0" applyFill="1" applyBorder="1" applyAlignment="1">
      <alignment vertical="center" wrapText="1"/>
    </xf>
    <xf numFmtId="0" fontId="0" fillId="8" borderId="1" xfId="0" applyFill="1" applyBorder="1" applyAlignment="1">
      <alignment horizontal="center" vertical="center"/>
    </xf>
    <xf numFmtId="0" fontId="0" fillId="8" borderId="1" xfId="0" applyFill="1" applyBorder="1"/>
    <xf numFmtId="0" fontId="0" fillId="4" borderId="1" xfId="0" quotePrefix="1" applyFill="1" applyBorder="1" applyAlignment="1">
      <alignment horizontal="center" vertical="center"/>
    </xf>
    <xf numFmtId="0" fontId="0" fillId="2" borderId="12" xfId="0" applyFill="1" applyBorder="1" applyAlignment="1" applyProtection="1">
      <alignment horizontal="left" vertical="center" wrapText="1"/>
      <protection locked="0"/>
    </xf>
    <xf numFmtId="0" fontId="0" fillId="2" borderId="1" xfId="0" applyFill="1" applyBorder="1" applyAlignment="1" applyProtection="1">
      <alignment horizontal="center" vertical="center" wrapText="1"/>
      <protection locked="0"/>
    </xf>
    <xf numFmtId="0" fontId="0" fillId="4" borderId="0" xfId="0" applyFill="1"/>
    <xf numFmtId="0" fontId="10" fillId="0" borderId="12" xfId="0" applyFont="1" applyBorder="1" applyAlignment="1">
      <alignment horizontal="left" vertical="center" wrapText="1"/>
    </xf>
    <xf numFmtId="0" fontId="0" fillId="0" borderId="12" xfId="0" applyBorder="1" applyAlignment="1">
      <alignment horizontal="left" vertical="center" wrapText="1"/>
    </xf>
    <xf numFmtId="0" fontId="3" fillId="0" borderId="14" xfId="0" applyFont="1" applyBorder="1" applyAlignment="1">
      <alignment horizontal="center" vertical="center"/>
    </xf>
    <xf numFmtId="0" fontId="0" fillId="0" borderId="7" xfId="0" applyBorder="1" applyAlignment="1">
      <alignment vertical="center" wrapText="1"/>
    </xf>
    <xf numFmtId="167" fontId="0" fillId="0" borderId="0" xfId="0" applyNumberFormat="1" applyAlignment="1">
      <alignment vertical="center" wrapText="1"/>
    </xf>
    <xf numFmtId="0" fontId="0" fillId="0" borderId="10" xfId="0" applyBorder="1" applyAlignment="1">
      <alignment vertical="center" wrapText="1"/>
    </xf>
    <xf numFmtId="173" fontId="0" fillId="0" borderId="10" xfId="0" quotePrefix="1" applyNumberFormat="1" applyBorder="1" applyAlignment="1">
      <alignment vertical="center" wrapText="1"/>
    </xf>
    <xf numFmtId="167" fontId="0" fillId="0" borderId="10" xfId="0" applyNumberFormat="1" applyBorder="1" applyAlignment="1">
      <alignment vertical="center" wrapText="1"/>
    </xf>
    <xf numFmtId="182" fontId="1" fillId="2" borderId="1" xfId="1370" applyNumberFormat="1" applyFont="1" applyFill="1" applyBorder="1" applyAlignment="1" applyProtection="1">
      <alignment horizontal="right" vertical="center" wrapText="1"/>
      <protection locked="0"/>
    </xf>
    <xf numFmtId="0" fontId="0" fillId="0" borderId="26" xfId="0" applyBorder="1" applyAlignment="1">
      <alignment horizontal="center" vertical="center"/>
    </xf>
    <xf numFmtId="181" fontId="3" fillId="0" borderId="26" xfId="0" applyNumberFormat="1" applyFont="1" applyBorder="1" applyAlignment="1">
      <alignment horizontal="right" vertical="center"/>
    </xf>
    <xf numFmtId="182" fontId="3" fillId="0" borderId="26" xfId="0" applyNumberFormat="1" applyFont="1" applyBorder="1" applyAlignment="1">
      <alignment horizontal="right" vertical="center"/>
    </xf>
    <xf numFmtId="178" fontId="3" fillId="0" borderId="26" xfId="0" applyNumberFormat="1" applyFont="1" applyBorder="1" applyAlignment="1">
      <alignment horizontal="right" vertical="center"/>
    </xf>
    <xf numFmtId="180" fontId="3" fillId="0" borderId="19" xfId="0" applyNumberFormat="1" applyFont="1" applyBorder="1" applyAlignment="1">
      <alignment horizontal="right" vertical="center"/>
    </xf>
    <xf numFmtId="166" fontId="1" fillId="0" borderId="0" xfId="1" applyNumberFormat="1" applyFont="1" applyFill="1" applyAlignment="1" applyProtection="1">
      <alignment horizontal="center"/>
    </xf>
    <xf numFmtId="171" fontId="0" fillId="44" borderId="1" xfId="1" applyNumberFormat="1" applyFont="1" applyFill="1" applyBorder="1" applyAlignment="1" applyProtection="1">
      <alignment vertical="center"/>
    </xf>
    <xf numFmtId="166" fontId="0" fillId="44" borderId="1" xfId="1" applyNumberFormat="1" applyFont="1" applyFill="1" applyBorder="1" applyAlignment="1" applyProtection="1">
      <alignment vertical="center"/>
    </xf>
    <xf numFmtId="166" fontId="1" fillId="44" borderId="1" xfId="1" applyNumberFormat="1" applyFont="1" applyFill="1" applyBorder="1" applyAlignment="1" applyProtection="1">
      <alignment vertical="center"/>
    </xf>
    <xf numFmtId="166" fontId="1" fillId="44" borderId="1" xfId="1" applyNumberFormat="1" applyFont="1" applyFill="1" applyBorder="1" applyAlignment="1" applyProtection="1">
      <alignment horizontal="left" vertical="center"/>
    </xf>
    <xf numFmtId="166" fontId="0" fillId="44" borderId="14" xfId="1" applyNumberFormat="1" applyFont="1" applyFill="1" applyBorder="1" applyAlignment="1" applyProtection="1">
      <alignment vertical="center"/>
    </xf>
    <xf numFmtId="165" fontId="0" fillId="44" borderId="1" xfId="1" applyNumberFormat="1" applyFont="1" applyFill="1" applyBorder="1" applyAlignment="1" applyProtection="1">
      <alignment vertical="center"/>
    </xf>
    <xf numFmtId="165" fontId="0" fillId="44" borderId="1" xfId="1" applyNumberFormat="1" applyFont="1" applyFill="1" applyBorder="1" applyAlignment="1" applyProtection="1">
      <alignment horizontal="right" vertical="center"/>
      <protection locked="0"/>
    </xf>
    <xf numFmtId="164" fontId="0" fillId="44" borderId="1" xfId="1" applyFont="1" applyFill="1" applyBorder="1" applyAlignment="1" applyProtection="1">
      <alignment vertical="center"/>
    </xf>
    <xf numFmtId="165" fontId="1" fillId="44" borderId="1" xfId="1" applyNumberFormat="1" applyFont="1" applyFill="1" applyBorder="1" applyAlignment="1" applyProtection="1">
      <alignment vertical="center"/>
    </xf>
    <xf numFmtId="165" fontId="3" fillId="44" borderId="14" xfId="1" applyNumberFormat="1" applyFont="1" applyFill="1" applyBorder="1" applyAlignment="1" applyProtection="1">
      <alignment vertical="center"/>
    </xf>
    <xf numFmtId="174" fontId="0" fillId="44" borderId="1" xfId="1" applyNumberFormat="1" applyFont="1" applyFill="1" applyBorder="1" applyAlignment="1" applyProtection="1">
      <alignment horizontal="right" vertical="center"/>
      <protection locked="0"/>
    </xf>
    <xf numFmtId="165" fontId="3" fillId="44" borderId="1" xfId="1" applyNumberFormat="1" applyFont="1" applyFill="1" applyBorder="1" applyAlignment="1" applyProtection="1">
      <alignment horizontal="right" vertical="center"/>
    </xf>
    <xf numFmtId="165" fontId="0" fillId="44" borderId="1" xfId="1" applyNumberFormat="1" applyFont="1" applyFill="1" applyBorder="1" applyAlignment="1" applyProtection="1">
      <alignment horizontal="right" vertical="center"/>
    </xf>
    <xf numFmtId="172" fontId="1" fillId="0" borderId="6" xfId="259" applyNumberFormat="1" applyFont="1" applyBorder="1" applyAlignment="1" applyProtection="1">
      <alignment vertical="center"/>
    </xf>
    <xf numFmtId="165" fontId="1" fillId="44" borderId="1" xfId="1" applyNumberFormat="1" applyFont="1" applyFill="1" applyBorder="1" applyAlignment="1" applyProtection="1">
      <alignment horizontal="right" vertical="center"/>
    </xf>
    <xf numFmtId="164" fontId="1" fillId="44" borderId="1" xfId="1" applyFont="1" applyFill="1" applyBorder="1" applyAlignment="1" applyProtection="1">
      <alignment horizontal="right" vertical="center"/>
    </xf>
    <xf numFmtId="172" fontId="1" fillId="44" borderId="1" xfId="259" applyNumberFormat="1" applyFont="1" applyFill="1" applyBorder="1" applyAlignment="1" applyProtection="1">
      <alignment vertical="center"/>
    </xf>
    <xf numFmtId="0" fontId="14" fillId="0" borderId="0" xfId="0" applyFont="1" applyAlignment="1">
      <alignment horizontal="center" vertical="center"/>
    </xf>
    <xf numFmtId="165" fontId="1" fillId="6" borderId="1" xfId="1" applyNumberFormat="1" applyFont="1" applyFill="1" applyBorder="1" applyAlignment="1" applyProtection="1">
      <alignment horizontal="right" vertical="center"/>
    </xf>
    <xf numFmtId="164" fontId="1" fillId="6" borderId="1" xfId="1" applyFont="1" applyFill="1" applyBorder="1" applyAlignment="1" applyProtection="1">
      <alignment horizontal="right" vertical="center"/>
    </xf>
    <xf numFmtId="0" fontId="0" fillId="0" borderId="1" xfId="0" quotePrefix="1" applyBorder="1" applyAlignment="1">
      <alignment horizontal="center" vertical="center" wrapText="1"/>
    </xf>
    <xf numFmtId="0" fontId="0" fillId="46" borderId="1" xfId="0" applyFill="1" applyBorder="1" applyAlignment="1">
      <alignment horizontal="center" vertical="center"/>
    </xf>
    <xf numFmtId="0" fontId="0" fillId="46" borderId="1" xfId="0" applyFill="1" applyBorder="1" applyAlignment="1">
      <alignment vertical="center" wrapText="1"/>
    </xf>
    <xf numFmtId="0" fontId="10" fillId="46" borderId="1" xfId="0" applyFont="1" applyFill="1" applyBorder="1" applyAlignment="1">
      <alignment vertical="center" wrapText="1"/>
    </xf>
    <xf numFmtId="0" fontId="0" fillId="46" borderId="1" xfId="0" applyFill="1" applyBorder="1" applyAlignment="1">
      <alignment horizontal="left" vertical="center"/>
    </xf>
    <xf numFmtId="0" fontId="0" fillId="46" borderId="1" xfId="0" quotePrefix="1" applyFill="1" applyBorder="1" applyAlignment="1">
      <alignment vertical="center" wrapText="1"/>
    </xf>
    <xf numFmtId="0" fontId="0" fillId="46" borderId="1" xfId="0" applyFill="1" applyBorder="1"/>
    <xf numFmtId="10" fontId="10" fillId="6" borderId="1" xfId="0" applyNumberFormat="1" applyFont="1" applyFill="1" applyBorder="1" applyAlignment="1">
      <alignment horizontal="right" vertical="center" indent="1"/>
    </xf>
    <xf numFmtId="0" fontId="10" fillId="0" borderId="0" xfId="0" applyFont="1" applyAlignment="1">
      <alignment horizontal="left" vertical="center" wrapText="1"/>
    </xf>
    <xf numFmtId="0" fontId="11" fillId="0" borderId="0" xfId="0" applyFont="1"/>
    <xf numFmtId="0" fontId="11" fillId="0" borderId="0" xfId="0" applyFont="1" applyAlignment="1">
      <alignment vertical="center"/>
    </xf>
    <xf numFmtId="0" fontId="10" fillId="0" borderId="0" xfId="0" applyFont="1" applyAlignment="1">
      <alignment horizontal="left" vertical="top" wrapText="1"/>
    </xf>
    <xf numFmtId="0" fontId="10" fillId="0" borderId="0" xfId="0" applyFont="1" applyAlignment="1">
      <alignment vertical="top"/>
    </xf>
    <xf numFmtId="0" fontId="10" fillId="0" borderId="0" xfId="0" quotePrefix="1" applyFont="1" applyAlignment="1">
      <alignment horizontal="center" vertical="top" wrapText="1"/>
    </xf>
    <xf numFmtId="0" fontId="10" fillId="0" borderId="0" xfId="0" applyFont="1" applyAlignment="1">
      <alignment vertical="top" wrapText="1"/>
    </xf>
    <xf numFmtId="0" fontId="11" fillId="0" borderId="7" xfId="0" applyFont="1" applyBorder="1" applyAlignment="1">
      <alignment horizontal="left" vertical="center" wrapText="1"/>
    </xf>
    <xf numFmtId="0" fontId="9" fillId="3" borderId="0" xfId="0" applyFont="1" applyFill="1"/>
    <xf numFmtId="0" fontId="0" fillId="47" borderId="0" xfId="0" applyFill="1" applyAlignment="1" applyProtection="1">
      <alignment horizontal="center" vertical="center" wrapText="1"/>
      <protection locked="0"/>
    </xf>
    <xf numFmtId="0" fontId="3" fillId="0" borderId="26" xfId="0" applyFont="1" applyBorder="1" applyAlignment="1">
      <alignment horizontal="left" vertical="center"/>
    </xf>
    <xf numFmtId="183" fontId="1" fillId="2" borderId="1" xfId="1370" applyNumberFormat="1" applyFont="1" applyFill="1" applyBorder="1" applyAlignment="1" applyProtection="1">
      <alignment horizontal="center" vertical="center" wrapText="1"/>
      <protection locked="0"/>
    </xf>
    <xf numFmtId="0" fontId="10" fillId="0" borderId="1" xfId="0" applyFont="1" applyBorder="1" applyAlignment="1">
      <alignment horizontal="center" vertical="center" textRotation="90" wrapText="1"/>
    </xf>
    <xf numFmtId="182" fontId="1" fillId="2" borderId="1" xfId="1370" applyNumberFormat="1" applyFont="1" applyFill="1" applyBorder="1" applyAlignment="1" applyProtection="1">
      <alignment horizontal="center" vertical="center" wrapText="1"/>
      <protection locked="0"/>
    </xf>
    <xf numFmtId="0" fontId="28" fillId="6" borderId="10" xfId="0" applyFont="1" applyFill="1" applyBorder="1" applyAlignment="1">
      <alignment horizontal="center"/>
    </xf>
    <xf numFmtId="0" fontId="3" fillId="0" borderId="1" xfId="0" applyFont="1" applyBorder="1" applyAlignment="1">
      <alignment horizontal="center" vertical="center"/>
    </xf>
    <xf numFmtId="0" fontId="7" fillId="3" borderId="0" xfId="0" applyFont="1" applyFill="1" applyAlignment="1">
      <alignment horizontal="left"/>
    </xf>
    <xf numFmtId="0" fontId="6" fillId="0" borderId="0" xfId="0" applyFont="1"/>
    <xf numFmtId="0" fontId="48" fillId="0" borderId="0" xfId="0" applyFont="1"/>
    <xf numFmtId="0" fontId="3" fillId="0" borderId="0" xfId="0" applyFont="1" applyAlignment="1">
      <alignment horizontal="center"/>
    </xf>
    <xf numFmtId="0" fontId="0" fillId="2" borderId="0" xfId="0" applyFill="1"/>
    <xf numFmtId="0" fontId="10" fillId="6" borderId="6" xfId="0" applyFont="1" applyFill="1" applyBorder="1" applyAlignment="1">
      <alignment horizontal="center"/>
    </xf>
    <xf numFmtId="0" fontId="10" fillId="6" borderId="0" xfId="0" applyFont="1" applyFill="1" applyAlignment="1">
      <alignment horizontal="center"/>
    </xf>
    <xf numFmtId="179" fontId="10" fillId="6" borderId="0" xfId="0" applyNumberFormat="1" applyFont="1" applyFill="1" applyAlignment="1">
      <alignment horizontal="left"/>
    </xf>
    <xf numFmtId="179" fontId="10" fillId="6" borderId="0" xfId="0" applyNumberFormat="1" applyFont="1" applyFill="1" applyAlignment="1">
      <alignment horizontal="left" wrapText="1"/>
    </xf>
    <xf numFmtId="182" fontId="10" fillId="6" borderId="0" xfId="0" applyNumberFormat="1" applyFont="1" applyFill="1" applyAlignment="1">
      <alignment horizontal="right"/>
    </xf>
    <xf numFmtId="178" fontId="10" fillId="6" borderId="0" xfId="0" applyNumberFormat="1" applyFont="1" applyFill="1" applyAlignment="1">
      <alignment horizontal="right"/>
    </xf>
    <xf numFmtId="181" fontId="10" fillId="6" borderId="0" xfId="0" applyNumberFormat="1" applyFont="1" applyFill="1" applyAlignment="1">
      <alignment horizontal="right"/>
    </xf>
    <xf numFmtId="180" fontId="0" fillId="6" borderId="13" xfId="0" applyNumberFormat="1" applyFill="1" applyBorder="1" applyAlignment="1">
      <alignment horizontal="right"/>
    </xf>
    <xf numFmtId="180" fontId="0" fillId="4" borderId="13" xfId="0" applyNumberFormat="1" applyFill="1" applyBorder="1" applyAlignment="1">
      <alignment horizontal="right"/>
    </xf>
    <xf numFmtId="0" fontId="50" fillId="0" borderId="15" xfId="0" quotePrefix="1" applyFont="1" applyBorder="1" applyAlignment="1">
      <alignment horizontal="center" wrapText="1"/>
    </xf>
    <xf numFmtId="0" fontId="50" fillId="0" borderId="0" xfId="0" quotePrefix="1" applyFont="1" applyAlignment="1">
      <alignment horizontal="center" wrapText="1"/>
    </xf>
    <xf numFmtId="0" fontId="50" fillId="0" borderId="7" xfId="0" quotePrefix="1" applyFont="1" applyBorder="1" applyAlignment="1">
      <alignment horizontal="center" wrapText="1"/>
    </xf>
    <xf numFmtId="0" fontId="0" fillId="6" borderId="7" xfId="0" applyFill="1" applyBorder="1"/>
    <xf numFmtId="0" fontId="10" fillId="6" borderId="2" xfId="0" applyFont="1" applyFill="1" applyBorder="1" applyAlignment="1">
      <alignment horizontal="center"/>
    </xf>
    <xf numFmtId="0" fontId="0" fillId="6" borderId="0" xfId="0" applyFill="1"/>
    <xf numFmtId="176" fontId="10" fillId="6" borderId="0" xfId="0" applyNumberFormat="1" applyFont="1" applyFill="1" applyAlignment="1">
      <alignment horizontal="center"/>
    </xf>
    <xf numFmtId="0" fontId="50" fillId="0" borderId="10" xfId="0" quotePrefix="1" applyFont="1" applyBorder="1" applyAlignment="1">
      <alignment horizontal="center" wrapText="1"/>
    </xf>
    <xf numFmtId="0" fontId="0" fillId="6" borderId="10" xfId="0" applyFill="1" applyBorder="1"/>
    <xf numFmtId="0" fontId="3" fillId="0" borderId="0" xfId="0" applyFont="1" applyAlignment="1">
      <alignment wrapText="1"/>
    </xf>
    <xf numFmtId="0" fontId="3" fillId="9" borderId="0" xfId="0" applyFont="1" applyFill="1" applyAlignment="1">
      <alignment wrapText="1"/>
    </xf>
    <xf numFmtId="0" fontId="0" fillId="9" borderId="0" xfId="0" applyFill="1" applyAlignment="1">
      <alignment wrapText="1"/>
    </xf>
    <xf numFmtId="0" fontId="3" fillId="48" borderId="0" xfId="0" applyFont="1" applyFill="1" applyAlignment="1">
      <alignment wrapText="1"/>
    </xf>
    <xf numFmtId="0" fontId="0" fillId="48" borderId="0" xfId="0" applyFill="1" applyAlignment="1">
      <alignment wrapText="1"/>
    </xf>
    <xf numFmtId="0" fontId="0" fillId="48" borderId="0" xfId="0" quotePrefix="1" applyFill="1" applyAlignment="1">
      <alignment wrapText="1"/>
    </xf>
    <xf numFmtId="0" fontId="0" fillId="48" borderId="0" xfId="0" quotePrefix="1" applyFill="1" applyAlignment="1">
      <alignment vertical="center" wrapText="1"/>
    </xf>
    <xf numFmtId="0" fontId="0" fillId="48" borderId="0" xfId="0" applyFill="1"/>
    <xf numFmtId="0" fontId="3" fillId="48" borderId="0" xfId="0" applyFont="1" applyFill="1"/>
    <xf numFmtId="0" fontId="3" fillId="48" borderId="0" xfId="0" applyFont="1" applyFill="1" applyAlignment="1">
      <alignment horizontal="left" vertical="center" wrapText="1"/>
    </xf>
    <xf numFmtId="0" fontId="0" fillId="48" borderId="0" xfId="0" applyFill="1" applyAlignment="1">
      <alignment horizontal="center" vertical="center"/>
    </xf>
    <xf numFmtId="0" fontId="0" fillId="48" borderId="0" xfId="0" applyFill="1" applyAlignment="1">
      <alignment horizontal="center" vertical="center" wrapText="1"/>
    </xf>
    <xf numFmtId="0" fontId="1" fillId="0" borderId="0" xfId="0" applyFont="1"/>
    <xf numFmtId="0" fontId="1" fillId="0" borderId="4" xfId="0" applyFont="1" applyBorder="1"/>
    <xf numFmtId="0" fontId="1" fillId="0" borderId="0" xfId="0" applyFont="1" applyAlignment="1">
      <alignment horizontal="center"/>
    </xf>
    <xf numFmtId="0" fontId="1" fillId="0" borderId="10" xfId="0" applyFont="1" applyBorder="1" applyAlignment="1">
      <alignment horizontal="center"/>
    </xf>
    <xf numFmtId="0" fontId="1" fillId="0" borderId="2" xfId="0" applyFont="1" applyBorder="1" applyAlignment="1">
      <alignment horizontal="left" vertical="center" indent="1"/>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xf>
    <xf numFmtId="0" fontId="51" fillId="0" borderId="0" xfId="0" applyFont="1" applyAlignment="1">
      <alignment vertical="center" wrapText="1"/>
    </xf>
    <xf numFmtId="0" fontId="51" fillId="0" borderId="10" xfId="0" applyFont="1" applyBorder="1" applyAlignment="1">
      <alignment vertical="center" wrapText="1"/>
    </xf>
    <xf numFmtId="0" fontId="1" fillId="0" borderId="10" xfId="0" applyFont="1" applyBorder="1" applyAlignment="1">
      <alignment horizontal="left" vertical="center"/>
    </xf>
    <xf numFmtId="0" fontId="0" fillId="0" borderId="12" xfId="0" applyBorder="1" applyAlignment="1">
      <alignment horizontal="left" vertical="center"/>
    </xf>
    <xf numFmtId="0" fontId="10" fillId="4" borderId="1" xfId="0" applyFont="1" applyFill="1" applyBorder="1" applyAlignment="1">
      <alignment horizontal="left" vertical="center" wrapText="1"/>
    </xf>
    <xf numFmtId="0" fontId="3" fillId="0" borderId="1" xfId="0" applyFont="1" applyBorder="1" applyAlignment="1">
      <alignment wrapText="1"/>
    </xf>
    <xf numFmtId="0" fontId="0" fillId="6" borderId="10" xfId="0" applyFill="1" applyBorder="1" applyAlignment="1">
      <alignment horizontal="center" wrapText="1"/>
    </xf>
    <xf numFmtId="0" fontId="1" fillId="0" borderId="0" xfId="0" applyFont="1" applyAlignment="1">
      <alignment vertical="center"/>
    </xf>
    <xf numFmtId="171" fontId="47" fillId="44" borderId="0" xfId="1" applyNumberFormat="1" applyFont="1" applyFill="1" applyBorder="1" applyAlignment="1" applyProtection="1">
      <alignment horizontal="center" vertical="center"/>
    </xf>
    <xf numFmtId="171" fontId="47" fillId="44" borderId="10" xfId="1" applyNumberFormat="1" applyFont="1" applyFill="1" applyBorder="1" applyAlignment="1" applyProtection="1">
      <alignment horizontal="center" vertical="center"/>
    </xf>
    <xf numFmtId="0" fontId="0" fillId="0" borderId="1" xfId="0" quotePrefix="1" applyBorder="1" applyAlignment="1">
      <alignment horizontal="center" vertical="center"/>
    </xf>
    <xf numFmtId="0" fontId="0" fillId="2" borderId="12" xfId="0" applyFill="1" applyBorder="1" applyAlignment="1" applyProtection="1">
      <alignment horizontal="left" vertical="center"/>
      <protection locked="0"/>
    </xf>
    <xf numFmtId="14" fontId="0" fillId="2" borderId="1" xfId="0" applyNumberFormat="1" applyFill="1" applyBorder="1" applyAlignment="1" applyProtection="1">
      <alignment vertical="center"/>
      <protection locked="0"/>
    </xf>
    <xf numFmtId="10" fontId="0" fillId="2" borderId="1" xfId="2" applyNumberFormat="1" applyFont="1" applyFill="1" applyBorder="1" applyAlignment="1" applyProtection="1">
      <alignment vertical="center"/>
      <protection locked="0"/>
    </xf>
    <xf numFmtId="4" fontId="0" fillId="2" borderId="1" xfId="0" applyNumberFormat="1" applyFill="1" applyBorder="1" applyAlignment="1" applyProtection="1">
      <alignment vertical="center"/>
      <protection locked="0"/>
    </xf>
    <xf numFmtId="0" fontId="10" fillId="2" borderId="1" xfId="0" applyFont="1" applyFill="1" applyBorder="1" applyAlignment="1" applyProtection="1">
      <alignment horizontal="left" vertical="center"/>
      <protection locked="0"/>
    </xf>
    <xf numFmtId="0" fontId="0" fillId="2" borderId="3" xfId="0"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0" fontId="14" fillId="2" borderId="1" xfId="0" applyFont="1" applyFill="1" applyBorder="1" applyAlignment="1" applyProtection="1">
      <alignment vertical="center"/>
      <protection locked="0"/>
    </xf>
    <xf numFmtId="0" fontId="14" fillId="44" borderId="1" xfId="0" applyFont="1" applyFill="1" applyBorder="1" applyAlignment="1" applyProtection="1">
      <alignment vertical="center"/>
      <protection locked="0"/>
    </xf>
    <xf numFmtId="164" fontId="3" fillId="0" borderId="0" xfId="1" applyFont="1" applyFill="1" applyBorder="1" applyAlignment="1" applyProtection="1"/>
    <xf numFmtId="165" fontId="1" fillId="6" borderId="1" xfId="259" applyNumberFormat="1" applyFont="1" applyFill="1" applyBorder="1" applyAlignment="1" applyProtection="1"/>
    <xf numFmtId="165" fontId="1" fillId="44" borderId="1" xfId="259" applyNumberFormat="1" applyFont="1" applyFill="1" applyBorder="1" applyAlignment="1" applyProtection="1"/>
    <xf numFmtId="165" fontId="14" fillId="6" borderId="5" xfId="259" applyNumberFormat="1" applyFont="1" applyFill="1" applyBorder="1" applyAlignment="1" applyProtection="1"/>
    <xf numFmtId="165" fontId="1" fillId="6" borderId="14" xfId="259" applyNumberFormat="1" applyFont="1" applyFill="1" applyBorder="1" applyAlignment="1" applyProtection="1"/>
    <xf numFmtId="165" fontId="3" fillId="6" borderId="20" xfId="259" applyNumberFormat="1" applyFont="1" applyFill="1" applyBorder="1" applyAlignment="1" applyProtection="1"/>
    <xf numFmtId="165" fontId="3" fillId="44" borderId="5" xfId="259" applyNumberFormat="1" applyFont="1" applyFill="1" applyBorder="1" applyAlignment="1" applyProtection="1"/>
    <xf numFmtId="165" fontId="3" fillId="44" borderId="1" xfId="259" applyNumberFormat="1" applyFont="1" applyFill="1" applyBorder="1" applyAlignment="1" applyProtection="1"/>
    <xf numFmtId="165" fontId="14" fillId="0" borderId="0" xfId="259" applyNumberFormat="1" applyFont="1" applyFill="1" applyBorder="1" applyAlignment="1" applyProtection="1"/>
    <xf numFmtId="0" fontId="0" fillId="0" borderId="0" xfId="0" applyAlignment="1">
      <alignment horizontal="left" wrapText="1"/>
    </xf>
    <xf numFmtId="0" fontId="0" fillId="6" borderId="0" xfId="0" applyFill="1" applyAlignment="1">
      <alignment horizontal="center" wrapText="1"/>
    </xf>
    <xf numFmtId="0" fontId="0" fillId="0" borderId="14" xfId="0" applyBorder="1" applyAlignment="1">
      <alignment horizontal="center" vertical="center" textRotation="90" wrapText="1"/>
    </xf>
    <xf numFmtId="0" fontId="10" fillId="6" borderId="37" xfId="0" applyFont="1" applyFill="1" applyBorder="1" applyAlignment="1">
      <alignment horizontal="center"/>
    </xf>
    <xf numFmtId="0" fontId="50" fillId="0" borderId="14" xfId="0" quotePrefix="1" applyFont="1" applyBorder="1" applyAlignment="1">
      <alignment horizontal="center" wrapText="1"/>
    </xf>
    <xf numFmtId="176" fontId="10" fillId="6" borderId="7" xfId="0" applyNumberFormat="1" applyFont="1" applyFill="1" applyBorder="1" applyAlignment="1">
      <alignment horizontal="center"/>
    </xf>
    <xf numFmtId="0" fontId="0" fillId="6" borderId="7" xfId="0" applyFill="1" applyBorder="1" applyAlignment="1">
      <alignment horizontal="center" wrapText="1"/>
    </xf>
    <xf numFmtId="0" fontId="0" fillId="6" borderId="8" xfId="0" applyFill="1" applyBorder="1" applyAlignment="1">
      <alignment horizontal="center"/>
    </xf>
    <xf numFmtId="0" fontId="0" fillId="6" borderId="13" xfId="0" applyFill="1" applyBorder="1" applyAlignment="1">
      <alignment horizontal="center"/>
    </xf>
    <xf numFmtId="0" fontId="0" fillId="6" borderId="11" xfId="0" applyFill="1" applyBorder="1" applyAlignment="1">
      <alignment horizontal="center"/>
    </xf>
    <xf numFmtId="0" fontId="0" fillId="0" borderId="0" xfId="0" quotePrefix="1" applyAlignment="1">
      <alignment horizontal="center" vertical="center" wrapText="1"/>
    </xf>
    <xf numFmtId="180" fontId="0" fillId="4" borderId="15" xfId="0" applyNumberFormat="1" applyFill="1" applyBorder="1" applyAlignment="1">
      <alignment horizontal="right"/>
    </xf>
    <xf numFmtId="0" fontId="3" fillId="0" borderId="18" xfId="0" applyFont="1" applyBorder="1" applyAlignment="1">
      <alignment horizontal="left" vertical="center"/>
    </xf>
    <xf numFmtId="180" fontId="3" fillId="0" borderId="38" xfId="0" applyNumberFormat="1" applyFont="1" applyBorder="1" applyAlignment="1">
      <alignment horizontal="right" vertical="center"/>
    </xf>
    <xf numFmtId="49" fontId="1" fillId="2" borderId="1" xfId="1370" applyNumberFormat="1" applyFont="1" applyFill="1" applyBorder="1" applyAlignment="1" applyProtection="1">
      <alignment horizontal="center" vertical="center" wrapText="1"/>
      <protection locked="0"/>
    </xf>
    <xf numFmtId="165" fontId="0" fillId="6" borderId="1" xfId="1" applyNumberFormat="1" applyFont="1" applyFill="1" applyBorder="1" applyAlignment="1">
      <alignment vertical="center"/>
    </xf>
    <xf numFmtId="0" fontId="6" fillId="3" borderId="0" xfId="0" applyFont="1" applyFill="1" applyAlignment="1">
      <alignment wrapText="1"/>
    </xf>
    <xf numFmtId="0" fontId="3" fillId="0" borderId="1" xfId="0" applyFont="1" applyBorder="1" applyAlignment="1">
      <alignment vertical="center" wrapText="1"/>
    </xf>
    <xf numFmtId="165" fontId="3" fillId="6" borderId="1" xfId="1" applyNumberFormat="1" applyFont="1" applyFill="1" applyBorder="1" applyAlignment="1" applyProtection="1">
      <alignment horizontal="right" vertical="center"/>
    </xf>
    <xf numFmtId="181" fontId="0" fillId="0" borderId="0" xfId="0" applyNumberFormat="1" applyAlignment="1">
      <alignment horizontal="left" vertical="center" wrapText="1"/>
    </xf>
    <xf numFmtId="0" fontId="0" fillId="0" borderId="9" xfId="0" applyBorder="1" applyAlignment="1">
      <alignment horizontal="center"/>
    </xf>
    <xf numFmtId="0" fontId="0" fillId="4" borderId="0" xfId="0" applyFill="1" applyAlignment="1">
      <alignment vertical="center"/>
    </xf>
    <xf numFmtId="0" fontId="0" fillId="2" borderId="1" xfId="0" applyFill="1" applyBorder="1" applyAlignment="1" applyProtection="1">
      <alignment horizontal="left" vertical="center" wrapText="1"/>
      <protection locked="0"/>
    </xf>
    <xf numFmtId="0" fontId="0" fillId="0" borderId="39" xfId="0" applyBorder="1"/>
    <xf numFmtId="167" fontId="3" fillId="0" borderId="39" xfId="0" applyNumberFormat="1" applyFont="1" applyBorder="1" applyAlignment="1">
      <alignment horizontal="center"/>
    </xf>
    <xf numFmtId="22" fontId="0" fillId="0" borderId="0" xfId="0" applyNumberFormat="1"/>
    <xf numFmtId="0" fontId="3" fillId="0" borderId="1" xfId="0" applyFont="1" applyBorder="1"/>
    <xf numFmtId="171" fontId="3" fillId="6" borderId="1" xfId="1" applyNumberFormat="1" applyFont="1" applyFill="1" applyBorder="1" applyAlignment="1" applyProtection="1">
      <alignment horizontal="center"/>
    </xf>
    <xf numFmtId="166" fontId="3" fillId="6" borderId="1" xfId="1" applyNumberFormat="1" applyFont="1" applyFill="1" applyBorder="1" applyAlignment="1" applyProtection="1">
      <alignment horizontal="center"/>
    </xf>
    <xf numFmtId="170" fontId="3" fillId="6" borderId="1" xfId="0" applyNumberFormat="1" applyFont="1" applyFill="1" applyBorder="1" applyAlignment="1">
      <alignment horizontal="right"/>
    </xf>
    <xf numFmtId="164" fontId="3" fillId="6" borderId="1" xfId="0" applyNumberFormat="1" applyFont="1" applyFill="1" applyBorder="1" applyAlignment="1">
      <alignment horizontal="right"/>
    </xf>
    <xf numFmtId="171" fontId="0" fillId="6" borderId="1" xfId="0" applyNumberFormat="1" applyFill="1" applyBorder="1" applyAlignment="1">
      <alignment horizontal="center"/>
    </xf>
    <xf numFmtId="166" fontId="1" fillId="6" borderId="1" xfId="1" applyNumberFormat="1" applyFont="1" applyFill="1" applyBorder="1" applyAlignment="1" applyProtection="1">
      <alignment horizontal="center"/>
    </xf>
    <xf numFmtId="171" fontId="47" fillId="44" borderId="1" xfId="1" applyNumberFormat="1" applyFont="1" applyFill="1" applyBorder="1" applyAlignment="1" applyProtection="1">
      <alignment horizontal="center" vertical="center"/>
    </xf>
    <xf numFmtId="0" fontId="1" fillId="0" borderId="8" xfId="0" applyFont="1" applyBorder="1" applyAlignment="1">
      <alignment horizontal="center"/>
    </xf>
    <xf numFmtId="0" fontId="3" fillId="0" borderId="9" xfId="0" applyFont="1" applyBorder="1" applyAlignment="1">
      <alignment horizontal="left" indent="1"/>
    </xf>
    <xf numFmtId="0" fontId="1" fillId="0" borderId="11" xfId="0" applyFont="1" applyBorder="1" applyAlignment="1">
      <alignment horizontal="center"/>
    </xf>
    <xf numFmtId="166" fontId="1" fillId="2" borderId="1" xfId="172" applyNumberFormat="1" applyFont="1" applyFill="1" applyBorder="1" applyAlignment="1">
      <alignment horizontal="center" vertical="center"/>
    </xf>
    <xf numFmtId="0" fontId="0" fillId="11" borderId="0" xfId="0" applyFill="1"/>
    <xf numFmtId="0" fontId="1" fillId="0" borderId="9"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indent="1"/>
    </xf>
    <xf numFmtId="0" fontId="0" fillId="0" borderId="2" xfId="0" applyBorder="1" applyAlignment="1">
      <alignment horizontal="left" indent="2"/>
    </xf>
    <xf numFmtId="0" fontId="0" fillId="6" borderId="1" xfId="1" applyNumberFormat="1" applyFont="1" applyFill="1" applyBorder="1" applyAlignment="1" applyProtection="1">
      <alignment vertical="center"/>
    </xf>
    <xf numFmtId="165" fontId="0" fillId="2" borderId="1" xfId="3126" applyNumberFormat="1" applyFont="1" applyFill="1" applyBorder="1" applyAlignment="1" applyProtection="1">
      <alignment vertical="center"/>
      <protection locked="0"/>
    </xf>
    <xf numFmtId="168" fontId="0" fillId="2" borderId="1" xfId="5015" applyNumberFormat="1" applyFont="1" applyFill="1" applyBorder="1" applyAlignment="1" applyProtection="1">
      <alignment vertical="center"/>
      <protection locked="0"/>
    </xf>
    <xf numFmtId="49" fontId="0" fillId="2" borderId="1" xfId="5015" applyNumberFormat="1" applyFont="1" applyFill="1" applyBorder="1" applyAlignment="1" applyProtection="1">
      <alignment horizontal="left" vertical="center"/>
      <protection locked="0"/>
    </xf>
    <xf numFmtId="171" fontId="0" fillId="2" borderId="1" xfId="5015" applyNumberFormat="1" applyFont="1" applyFill="1" applyBorder="1" applyAlignment="1" applyProtection="1">
      <alignment vertical="center"/>
      <protection locked="0"/>
    </xf>
    <xf numFmtId="165" fontId="0" fillId="2" borderId="1" xfId="5015" applyNumberFormat="1" applyFont="1" applyFill="1" applyBorder="1" applyAlignment="1" applyProtection="1">
      <alignment vertical="center"/>
      <protection locked="0"/>
    </xf>
    <xf numFmtId="165" fontId="1" fillId="2" borderId="1" xfId="516" applyNumberFormat="1" applyFont="1" applyFill="1" applyBorder="1" applyAlignment="1" applyProtection="1">
      <alignment horizontal="center" vertical="center" wrapText="1"/>
      <protection locked="0"/>
    </xf>
    <xf numFmtId="166" fontId="1" fillId="2" borderId="1" xfId="516" applyNumberFormat="1" applyFont="1" applyFill="1" applyBorder="1" applyAlignment="1" applyProtection="1">
      <alignment horizontal="center" vertical="center" wrapText="1"/>
      <protection locked="0"/>
    </xf>
    <xf numFmtId="182" fontId="1" fillId="2" borderId="1" xfId="516" applyNumberFormat="1" applyFont="1" applyFill="1" applyBorder="1" applyAlignment="1" applyProtection="1">
      <alignment horizontal="right" vertical="center" wrapText="1"/>
      <protection locked="0"/>
    </xf>
    <xf numFmtId="183" fontId="1" fillId="2" borderId="1" xfId="516" applyNumberFormat="1" applyFont="1" applyFill="1" applyBorder="1" applyAlignment="1" applyProtection="1">
      <alignment horizontal="center" vertical="center" wrapText="1"/>
      <protection locked="0"/>
    </xf>
    <xf numFmtId="0" fontId="0" fillId="50" borderId="0" xfId="0" applyFill="1" applyAlignment="1">
      <alignment vertical="center" wrapText="1"/>
    </xf>
    <xf numFmtId="0" fontId="0" fillId="0" borderId="12" xfId="0" applyBorder="1" applyAlignment="1">
      <alignment horizontal="center" vertical="center"/>
    </xf>
    <xf numFmtId="0" fontId="0" fillId="0" borderId="12" xfId="0" quotePrefix="1" applyBorder="1" applyAlignment="1">
      <alignment horizontal="center" vertical="center"/>
    </xf>
    <xf numFmtId="0" fontId="7" fillId="3" borderId="0" xfId="0" applyFont="1" applyFill="1" applyAlignment="1">
      <alignment vertical="center"/>
    </xf>
    <xf numFmtId="0" fontId="3" fillId="3" borderId="0" xfId="0" applyFont="1" applyFill="1"/>
    <xf numFmtId="0" fontId="0" fillId="3" borderId="0" xfId="0" applyFill="1" applyAlignment="1">
      <alignment vertical="center"/>
    </xf>
    <xf numFmtId="0" fontId="5" fillId="0" borderId="0" xfId="0" applyFont="1"/>
    <xf numFmtId="0" fontId="3" fillId="0" borderId="0" xfId="0" applyFont="1" applyAlignment="1">
      <alignment vertical="top"/>
    </xf>
    <xf numFmtId="171" fontId="0" fillId="0" borderId="0" xfId="0" applyNumberFormat="1"/>
    <xf numFmtId="0" fontId="6" fillId="0" borderId="0" xfId="0" applyFont="1" applyAlignment="1">
      <alignment vertical="center"/>
    </xf>
    <xf numFmtId="0" fontId="5" fillId="0" borderId="0" xfId="0" applyFont="1" applyAlignment="1">
      <alignment horizontal="left"/>
    </xf>
    <xf numFmtId="0" fontId="5" fillId="4" borderId="0" xfId="0" applyFont="1" applyFill="1"/>
    <xf numFmtId="0" fontId="3" fillId="0" borderId="1" xfId="0" applyFont="1" applyBorder="1" applyAlignment="1">
      <alignmen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6" xfId="0" applyFont="1" applyBorder="1" applyAlignment="1">
      <alignment horizontal="center" vertical="center"/>
    </xf>
    <xf numFmtId="0" fontId="0" fillId="0" borderId="14" xfId="0" applyBorder="1" applyAlignment="1">
      <alignment vertical="center"/>
    </xf>
    <xf numFmtId="0" fontId="7" fillId="44" borderId="1" xfId="0" applyFont="1" applyFill="1" applyBorder="1" applyAlignment="1">
      <alignment horizontal="center" vertical="center"/>
    </xf>
    <xf numFmtId="0" fontId="15" fillId="0" borderId="9" xfId="0" applyFont="1" applyBorder="1" applyAlignment="1">
      <alignment horizontal="center" vertical="center"/>
    </xf>
    <xf numFmtId="0" fontId="3" fillId="0" borderId="12" xfId="0" applyFont="1" applyBorder="1" applyAlignment="1">
      <alignment horizontal="center" vertical="center"/>
    </xf>
    <xf numFmtId="16" fontId="0" fillId="0" borderId="0" xfId="0" quotePrefix="1" applyNumberFormat="1" applyAlignment="1">
      <alignment horizontal="right"/>
    </xf>
    <xf numFmtId="0" fontId="15" fillId="0" borderId="3" xfId="0" applyFont="1" applyBorder="1" applyAlignment="1">
      <alignment horizontal="center" vertical="center"/>
    </xf>
    <xf numFmtId="0" fontId="0" fillId="0" borderId="0" xfId="0" quotePrefix="1" applyAlignment="1">
      <alignment horizontal="right"/>
    </xf>
    <xf numFmtId="0" fontId="15" fillId="0" borderId="1" xfId="0" applyFont="1" applyBorder="1" applyAlignment="1">
      <alignment horizontal="center" vertical="center"/>
    </xf>
    <xf numFmtId="0" fontId="0" fillId="0" borderId="12" xfId="0" applyBorder="1" applyAlignment="1">
      <alignment vertical="center"/>
    </xf>
    <xf numFmtId="0" fontId="0" fillId="44" borderId="12" xfId="0" applyFill="1" applyBorder="1" applyAlignment="1">
      <alignment horizontal="left" vertical="center"/>
    </xf>
    <xf numFmtId="0" fontId="0" fillId="0" borderId="1" xfId="0" applyBorder="1" applyAlignment="1">
      <alignment vertical="center"/>
    </xf>
    <xf numFmtId="0" fontId="0" fillId="44" borderId="1" xfId="0" applyFill="1" applyBorder="1" applyAlignment="1">
      <alignment vertical="center"/>
    </xf>
    <xf numFmtId="14" fontId="0" fillId="44" borderId="1" xfId="0" applyNumberFormat="1" applyFill="1" applyBorder="1" applyAlignment="1">
      <alignment vertical="center"/>
    </xf>
    <xf numFmtId="10" fontId="0" fillId="44" borderId="1" xfId="2" applyNumberFormat="1" applyFont="1" applyFill="1" applyBorder="1" applyAlignment="1" applyProtection="1">
      <alignment vertical="center"/>
    </xf>
    <xf numFmtId="4" fontId="0" fillId="44" borderId="1" xfId="0" applyNumberFormat="1" applyFill="1" applyBorder="1" applyAlignment="1">
      <alignment vertical="center"/>
    </xf>
    <xf numFmtId="0" fontId="0" fillId="0" borderId="5" xfId="0" quotePrefix="1" applyBorder="1" applyAlignment="1">
      <alignment vertical="center"/>
    </xf>
    <xf numFmtId="0" fontId="0" fillId="0" borderId="12" xfId="0" applyBorder="1" applyAlignment="1">
      <alignment vertical="center" wrapText="1"/>
    </xf>
    <xf numFmtId="168" fontId="0" fillId="44" borderId="1" xfId="1" applyNumberFormat="1" applyFont="1" applyFill="1" applyBorder="1" applyAlignment="1" applyProtection="1">
      <alignment vertical="center"/>
    </xf>
    <xf numFmtId="0" fontId="0" fillId="0" borderId="5" xfId="0" applyBorder="1" applyAlignment="1">
      <alignment horizontal="center"/>
    </xf>
    <xf numFmtId="0" fontId="0" fillId="0" borderId="12" xfId="0" applyBorder="1" applyAlignment="1">
      <alignment wrapText="1"/>
    </xf>
    <xf numFmtId="168" fontId="0" fillId="0" borderId="1" xfId="1" applyNumberFormat="1" applyFont="1" applyFill="1" applyBorder="1" applyAlignment="1" applyProtection="1">
      <alignment vertical="center"/>
    </xf>
    <xf numFmtId="10" fontId="10" fillId="44" borderId="1" xfId="0" applyNumberFormat="1" applyFont="1" applyFill="1" applyBorder="1" applyAlignment="1">
      <alignment vertical="center"/>
    </xf>
    <xf numFmtId="0" fontId="10" fillId="44" borderId="1" xfId="0" quotePrefix="1" applyFont="1" applyFill="1" applyBorder="1" applyAlignment="1">
      <alignment horizontal="left" vertical="center"/>
    </xf>
    <xf numFmtId="0" fontId="0" fillId="0" borderId="14" xfId="0" applyBorder="1"/>
    <xf numFmtId="14" fontId="10" fillId="44" borderId="1" xfId="0" applyNumberFormat="1" applyFont="1" applyFill="1" applyBorder="1" applyAlignment="1">
      <alignment vertical="center"/>
    </xf>
    <xf numFmtId="0" fontId="10" fillId="44" borderId="1" xfId="0" applyFont="1" applyFill="1" applyBorder="1" applyAlignment="1">
      <alignment horizontal="left" vertical="center"/>
    </xf>
    <xf numFmtId="0" fontId="5" fillId="4" borderId="3" xfId="0" applyFont="1" applyFill="1" applyBorder="1"/>
    <xf numFmtId="0" fontId="5" fillId="4" borderId="4" xfId="0" applyFont="1" applyFill="1" applyBorder="1"/>
    <xf numFmtId="0" fontId="5" fillId="4" borderId="4" xfId="0" applyFont="1" applyFill="1" applyBorder="1" applyAlignment="1">
      <alignment horizontal="center" vertical="center"/>
    </xf>
    <xf numFmtId="0" fontId="18" fillId="0" borderId="0" xfId="0" applyFont="1"/>
    <xf numFmtId="0" fontId="4" fillId="0" borderId="1" xfId="0" applyFont="1" applyBorder="1" applyAlignment="1">
      <alignment vertical="center"/>
    </xf>
    <xf numFmtId="0" fontId="48" fillId="0" borderId="1" xfId="0" applyFont="1" applyBorder="1" applyAlignment="1">
      <alignment horizontal="center" vertical="center"/>
    </xf>
    <xf numFmtId="166" fontId="0" fillId="6" borderId="1" xfId="0" applyNumberFormat="1" applyFill="1" applyBorder="1" applyAlignment="1">
      <alignment horizontal="center" vertical="center" textRotation="90" wrapText="1"/>
    </xf>
    <xf numFmtId="0" fontId="10" fillId="0" borderId="1" xfId="0" applyFont="1" applyBorder="1" applyAlignment="1">
      <alignment horizontal="center" vertical="center"/>
    </xf>
    <xf numFmtId="0" fontId="10" fillId="44" borderId="1" xfId="0" applyFont="1" applyFill="1" applyBorder="1" applyAlignment="1">
      <alignment horizontal="center" vertical="center"/>
    </xf>
    <xf numFmtId="0" fontId="0" fillId="0" borderId="1" xfId="0" quotePrefix="1" applyBorder="1" applyAlignment="1">
      <alignment vertical="center"/>
    </xf>
    <xf numFmtId="0" fontId="10" fillId="4" borderId="1" xfId="0" applyFont="1" applyFill="1" applyBorder="1"/>
    <xf numFmtId="0" fontId="0" fillId="4" borderId="1" xfId="0" applyFill="1" applyBorder="1" applyAlignment="1">
      <alignment horizontal="center"/>
    </xf>
    <xf numFmtId="1" fontId="18" fillId="9" borderId="1" xfId="0" applyNumberFormat="1" applyFont="1" applyFill="1" applyBorder="1" applyAlignment="1">
      <alignment horizontal="center" vertical="center"/>
    </xf>
    <xf numFmtId="1" fontId="18" fillId="44" borderId="1" xfId="0" applyNumberFormat="1" applyFont="1" applyFill="1" applyBorder="1" applyAlignment="1">
      <alignment horizontal="center" vertical="center"/>
    </xf>
    <xf numFmtId="165" fontId="0" fillId="6" borderId="1" xfId="1" applyNumberFormat="1" applyFont="1" applyFill="1" applyBorder="1" applyAlignment="1" applyProtection="1">
      <alignment vertical="center"/>
    </xf>
    <xf numFmtId="0" fontId="12" fillId="0" borderId="1" xfId="0" applyFont="1" applyBorder="1" applyAlignment="1">
      <alignment vertical="center"/>
    </xf>
    <xf numFmtId="0" fontId="3" fillId="0" borderId="12" xfId="0" applyFont="1" applyBorder="1" applyAlignment="1">
      <alignment vertical="center"/>
    </xf>
    <xf numFmtId="0" fontId="3" fillId="44" borderId="12" xfId="0" applyFont="1" applyFill="1" applyBorder="1" applyAlignment="1">
      <alignment vertical="center"/>
    </xf>
    <xf numFmtId="0" fontId="13" fillId="0" borderId="1" xfId="0" applyFont="1" applyBorder="1" applyAlignment="1">
      <alignment vertical="center"/>
    </xf>
    <xf numFmtId="0" fontId="0" fillId="44" borderId="14" xfId="0" applyFill="1" applyBorder="1" applyAlignment="1">
      <alignment vertical="center"/>
    </xf>
    <xf numFmtId="165" fontId="0" fillId="6" borderId="1" xfId="0" applyNumberFormat="1" applyFill="1" applyBorder="1" applyAlignment="1">
      <alignment vertical="center"/>
    </xf>
    <xf numFmtId="0" fontId="0" fillId="44" borderId="15" xfId="0" applyFill="1" applyBorder="1" applyAlignment="1">
      <alignment vertical="center"/>
    </xf>
    <xf numFmtId="165" fontId="0" fillId="44" borderId="12" xfId="1" applyNumberFormat="1" applyFont="1" applyFill="1" applyBorder="1" applyAlignment="1" applyProtection="1">
      <alignment horizontal="right" vertical="center"/>
    </xf>
    <xf numFmtId="166" fontId="1" fillId="6" borderId="1" xfId="1" applyNumberFormat="1" applyFill="1" applyBorder="1" applyAlignment="1" applyProtection="1">
      <alignment horizontal="right" vertical="center"/>
    </xf>
    <xf numFmtId="164" fontId="0" fillId="6" borderId="1" xfId="1" applyFont="1" applyFill="1" applyBorder="1" applyAlignment="1" applyProtection="1">
      <alignment vertical="center"/>
    </xf>
    <xf numFmtId="165" fontId="0" fillId="44" borderId="14" xfId="1" applyNumberFormat="1" applyFont="1" applyFill="1" applyBorder="1" applyAlignment="1" applyProtection="1">
      <alignment horizontal="right" vertical="center"/>
    </xf>
    <xf numFmtId="165" fontId="0" fillId="44" borderId="9" xfId="1" applyNumberFormat="1" applyFont="1" applyFill="1" applyBorder="1" applyAlignment="1" applyProtection="1">
      <alignment horizontal="right" vertical="center"/>
    </xf>
    <xf numFmtId="184" fontId="3" fillId="6" borderId="14" xfId="1" applyNumberFormat="1" applyFont="1" applyFill="1" applyBorder="1" applyAlignment="1" applyProtection="1">
      <alignment vertical="center"/>
    </xf>
    <xf numFmtId="0" fontId="49" fillId="45" borderId="0" xfId="0" applyFont="1" applyFill="1"/>
    <xf numFmtId="0" fontId="15" fillId="0" borderId="12" xfId="0" applyFont="1" applyBorder="1" applyAlignment="1">
      <alignment horizontal="center" vertical="center"/>
    </xf>
    <xf numFmtId="0" fontId="4" fillId="0" borderId="12" xfId="0" applyFont="1" applyBorder="1" applyAlignment="1">
      <alignment vertical="center"/>
    </xf>
    <xf numFmtId="0" fontId="3" fillId="44" borderId="1" xfId="0" applyFont="1" applyFill="1" applyBorder="1" applyAlignment="1">
      <alignment horizontal="center" vertical="center"/>
    </xf>
    <xf numFmtId="174" fontId="0" fillId="44" borderId="1" xfId="1" applyNumberFormat="1" applyFont="1" applyFill="1" applyBorder="1" applyAlignment="1" applyProtection="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7" xfId="0" applyFont="1" applyBorder="1"/>
    <xf numFmtId="0" fontId="2" fillId="0" borderId="8" xfId="0" applyFont="1" applyBorder="1"/>
    <xf numFmtId="0" fontId="2" fillId="0" borderId="2" xfId="0" applyFont="1" applyBorder="1" applyAlignment="1">
      <alignment vertical="center"/>
    </xf>
    <xf numFmtId="0" fontId="2" fillId="0" borderId="13" xfId="0" applyFont="1" applyBorder="1"/>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165" fontId="0" fillId="6" borderId="3" xfId="1" applyNumberFormat="1" applyFont="1" applyFill="1" applyBorder="1" applyAlignment="1" applyProtection="1">
      <alignment vertical="center"/>
    </xf>
    <xf numFmtId="10" fontId="0" fillId="0" borderId="3" xfId="0" applyNumberFormat="1" applyBorder="1" applyAlignment="1">
      <alignment vertical="center"/>
    </xf>
    <xf numFmtId="10" fontId="0" fillId="44" borderId="1" xfId="0" applyNumberFormat="1" applyFill="1" applyBorder="1" applyAlignment="1">
      <alignment vertical="center"/>
    </xf>
    <xf numFmtId="165" fontId="3" fillId="0" borderId="1" xfId="0" applyNumberFormat="1" applyFont="1" applyBorder="1" applyAlignment="1">
      <alignment vertical="center"/>
    </xf>
    <xf numFmtId="165" fontId="3" fillId="44" borderId="1" xfId="0" applyNumberFormat="1" applyFont="1" applyFill="1" applyBorder="1" applyAlignment="1">
      <alignment vertical="center"/>
    </xf>
    <xf numFmtId="177" fontId="0" fillId="44" borderId="1" xfId="1" applyNumberFormat="1" applyFont="1" applyFill="1" applyBorder="1" applyAlignment="1" applyProtection="1">
      <alignment horizontal="right" vertical="center"/>
    </xf>
    <xf numFmtId="0" fontId="0" fillId="4" borderId="13" xfId="0" applyFill="1" applyBorder="1"/>
    <xf numFmtId="0" fontId="0" fillId="4" borderId="13" xfId="0" applyFill="1" applyBorder="1" applyAlignment="1">
      <alignment horizontal="center" vertical="center"/>
    </xf>
    <xf numFmtId="174" fontId="1" fillId="44" borderId="1" xfId="1" applyNumberFormat="1" applyFont="1" applyFill="1" applyBorder="1" applyAlignment="1" applyProtection="1">
      <alignment horizontal="right" vertical="center"/>
    </xf>
    <xf numFmtId="164" fontId="0" fillId="6" borderId="1" xfId="0" applyNumberFormat="1" applyFill="1" applyBorder="1" applyAlignment="1">
      <alignment horizontal="right" vertical="center"/>
    </xf>
    <xf numFmtId="164" fontId="0" fillId="44" borderId="1" xfId="0" applyNumberFormat="1" applyFill="1" applyBorder="1" applyAlignment="1">
      <alignment horizontal="right" vertical="center"/>
    </xf>
    <xf numFmtId="164" fontId="0" fillId="44" borderId="14" xfId="0" applyNumberFormat="1" applyFill="1" applyBorder="1" applyAlignment="1">
      <alignment horizontal="right" vertical="center"/>
    </xf>
    <xf numFmtId="165" fontId="0" fillId="6" borderId="1" xfId="0" applyNumberFormat="1" applyFill="1" applyBorder="1" applyAlignment="1">
      <alignment horizontal="right" vertical="center"/>
    </xf>
    <xf numFmtId="165" fontId="0" fillId="44" borderId="14" xfId="0" applyNumberFormat="1" applyFill="1" applyBorder="1" applyAlignment="1">
      <alignment horizontal="right" vertical="center"/>
    </xf>
    <xf numFmtId="0" fontId="0" fillId="0" borderId="7" xfId="0" applyBorder="1" applyAlignment="1">
      <alignment vertical="center"/>
    </xf>
    <xf numFmtId="0" fontId="5" fillId="4" borderId="3" xfId="0" applyFont="1" applyFill="1" applyBorder="1" applyAlignment="1">
      <alignment horizontal="left"/>
    </xf>
    <xf numFmtId="0" fontId="5" fillId="4" borderId="4" xfId="0" applyFont="1" applyFill="1" applyBorder="1" applyAlignment="1">
      <alignment horizontal="left"/>
    </xf>
    <xf numFmtId="0" fontId="5" fillId="4" borderId="5" xfId="0" applyFont="1" applyFill="1" applyBorder="1" applyAlignment="1">
      <alignment horizontal="left"/>
    </xf>
    <xf numFmtId="0" fontId="5" fillId="4" borderId="7" xfId="0" applyFont="1" applyFill="1" applyBorder="1" applyAlignment="1">
      <alignment horizontal="left"/>
    </xf>
    <xf numFmtId="0" fontId="6" fillId="0" borderId="1" xfId="0" applyFont="1" applyBorder="1" applyAlignment="1">
      <alignment vertical="center"/>
    </xf>
    <xf numFmtId="0" fontId="5" fillId="4" borderId="0" xfId="0" applyFont="1" applyFill="1" applyAlignment="1">
      <alignment horizontal="left"/>
    </xf>
    <xf numFmtId="0" fontId="5" fillId="0" borderId="2" xfId="0" applyFont="1" applyBorder="1" applyAlignment="1">
      <alignment horizontal="left"/>
    </xf>
    <xf numFmtId="0" fontId="6" fillId="0" borderId="12" xfId="0" applyFont="1" applyBorder="1" applyAlignment="1">
      <alignment vertical="center"/>
    </xf>
    <xf numFmtId="0" fontId="0" fillId="0" borderId="9" xfId="0" applyBorder="1" applyAlignment="1">
      <alignment vertical="center"/>
    </xf>
    <xf numFmtId="165" fontId="0" fillId="44" borderId="1" xfId="0" applyNumberFormat="1" applyFill="1" applyBorder="1" applyAlignment="1">
      <alignment horizontal="right" vertical="center"/>
    </xf>
    <xf numFmtId="0" fontId="26" fillId="0" borderId="0" xfId="0" applyFont="1" applyAlignment="1">
      <alignment vertical="center"/>
    </xf>
    <xf numFmtId="0" fontId="6" fillId="0" borderId="3" xfId="258" applyFont="1" applyBorder="1" applyAlignment="1">
      <alignment vertical="center"/>
    </xf>
    <xf numFmtId="0" fontId="1" fillId="0" borderId="4" xfId="258" applyBorder="1"/>
    <xf numFmtId="0" fontId="1" fillId="44" borderId="1" xfId="258" applyFill="1" applyBorder="1"/>
    <xf numFmtId="0" fontId="1" fillId="0" borderId="14" xfId="258" applyBorder="1" applyAlignment="1">
      <alignment vertical="center"/>
    </xf>
    <xf numFmtId="0" fontId="1" fillId="0" borderId="1" xfId="258" applyBorder="1" applyAlignment="1">
      <alignment vertical="center"/>
    </xf>
    <xf numFmtId="171" fontId="1" fillId="44" borderId="1" xfId="258" applyNumberFormat="1" applyFill="1" applyBorder="1" applyAlignment="1">
      <alignment horizontal="center" vertical="center"/>
    </xf>
    <xf numFmtId="0" fontId="3" fillId="0" borderId="3" xfId="258" applyFont="1" applyBorder="1" applyAlignment="1">
      <alignment vertical="center"/>
    </xf>
    <xf numFmtId="0" fontId="3" fillId="0" borderId="3" xfId="258" applyFont="1" applyBorder="1" applyAlignment="1">
      <alignment horizontal="center" vertical="center"/>
    </xf>
    <xf numFmtId="0" fontId="3" fillId="44" borderId="1" xfId="258" applyFont="1" applyFill="1" applyBorder="1" applyAlignment="1">
      <alignment horizontal="center" vertical="center"/>
    </xf>
    <xf numFmtId="0" fontId="1" fillId="0" borderId="5" xfId="258" applyBorder="1" applyAlignment="1">
      <alignment vertical="center"/>
    </xf>
    <xf numFmtId="0" fontId="1" fillId="0" borderId="1" xfId="258" applyBorder="1"/>
    <xf numFmtId="0" fontId="2" fillId="0" borderId="0" xfId="0" applyFont="1" applyAlignment="1">
      <alignment horizontal="left"/>
    </xf>
    <xf numFmtId="171" fontId="0" fillId="0" borderId="0" xfId="0" applyNumberFormat="1" applyAlignment="1">
      <alignment vertical="center"/>
    </xf>
    <xf numFmtId="0" fontId="0" fillId="51" borderId="15" xfId="0" applyFill="1" applyBorder="1" applyAlignment="1" applyProtection="1">
      <alignment horizontal="left" vertical="center" wrapText="1"/>
      <protection locked="0"/>
    </xf>
    <xf numFmtId="0" fontId="10" fillId="51" borderId="5" xfId="0" quotePrefix="1" applyFont="1" applyFill="1" applyBorder="1" applyAlignment="1" applyProtection="1">
      <alignment horizontal="left" vertical="center" wrapText="1"/>
      <protection locked="0"/>
    </xf>
    <xf numFmtId="10" fontId="10" fillId="51" borderId="1" xfId="0" applyNumberFormat="1" applyFont="1" applyFill="1" applyBorder="1" applyAlignment="1" applyProtection="1">
      <alignment vertical="center"/>
      <protection locked="0"/>
    </xf>
    <xf numFmtId="0" fontId="51" fillId="49" borderId="0" xfId="0" applyFont="1" applyFill="1" applyAlignment="1">
      <alignment vertical="center" wrapText="1"/>
    </xf>
    <xf numFmtId="0" fontId="0" fillId="49" borderId="0" xfId="0" applyFill="1"/>
    <xf numFmtId="0" fontId="0" fillId="49" borderId="0" xfId="0" applyFill="1" applyAlignment="1">
      <alignment vertical="center" wrapText="1"/>
    </xf>
    <xf numFmtId="0" fontId="0" fillId="9" borderId="0" xfId="0" applyFill="1" applyAlignment="1">
      <alignment vertical="center" wrapText="1"/>
    </xf>
    <xf numFmtId="0" fontId="0" fillId="9" borderId="0" xfId="0" applyFill="1"/>
    <xf numFmtId="0" fontId="3" fillId="49" borderId="0" xfId="0" applyFont="1" applyFill="1" applyAlignment="1">
      <alignment vertical="center" wrapText="1"/>
    </xf>
    <xf numFmtId="0" fontId="3" fillId="49" borderId="0" xfId="0" applyFont="1" applyFill="1"/>
    <xf numFmtId="0" fontId="3" fillId="0" borderId="0" xfId="0" applyFont="1" applyAlignment="1">
      <alignment vertical="center" wrapText="1"/>
    </xf>
    <xf numFmtId="0" fontId="0" fillId="45" borderId="0" xfId="0" applyFill="1" applyAlignment="1">
      <alignment horizontal="center" vertical="center"/>
    </xf>
    <xf numFmtId="0" fontId="0" fillId="49" borderId="0" xfId="0" applyFill="1" applyAlignment="1">
      <alignment horizontal="center" vertical="center"/>
    </xf>
    <xf numFmtId="0" fontId="0" fillId="9" borderId="0" xfId="0" applyFill="1" applyAlignment="1">
      <alignment horizontal="center" vertical="center"/>
    </xf>
    <xf numFmtId="0" fontId="3" fillId="49" borderId="0" xfId="0" applyFont="1" applyFill="1" applyAlignment="1">
      <alignment horizontal="center" vertical="center"/>
    </xf>
    <xf numFmtId="0" fontId="0" fillId="50" borderId="0" xfId="0" applyFill="1" applyAlignment="1">
      <alignment horizontal="center" vertical="center"/>
    </xf>
    <xf numFmtId="0" fontId="0" fillId="50" borderId="0" xfId="0" applyFill="1"/>
    <xf numFmtId="0" fontId="0" fillId="9" borderId="0" xfId="0" quotePrefix="1" applyFill="1" applyAlignment="1">
      <alignment horizontal="left" vertical="center" wrapText="1"/>
    </xf>
    <xf numFmtId="0" fontId="0" fillId="9" borderId="0" xfId="0" applyFill="1" applyAlignment="1">
      <alignment horizontal="left" vertical="center" wrapText="1"/>
    </xf>
    <xf numFmtId="171" fontId="47" fillId="44" borderId="8" xfId="1" applyNumberFormat="1" applyFont="1" applyFill="1" applyBorder="1" applyAlignment="1" applyProtection="1">
      <alignment horizontal="center" vertical="center"/>
    </xf>
    <xf numFmtId="171" fontId="47" fillId="44" borderId="11" xfId="1" applyNumberFormat="1" applyFont="1" applyFill="1" applyBorder="1" applyAlignment="1" applyProtection="1">
      <alignment horizontal="center" vertical="center"/>
    </xf>
    <xf numFmtId="185" fontId="0" fillId="6" borderId="1" xfId="1" applyNumberFormat="1" applyFont="1" applyFill="1" applyBorder="1" applyAlignment="1" applyProtection="1">
      <alignment vertical="center"/>
    </xf>
    <xf numFmtId="164" fontId="0" fillId="44" borderId="3" xfId="1" applyFont="1" applyFill="1" applyBorder="1" applyAlignment="1" applyProtection="1">
      <alignment vertical="center"/>
    </xf>
    <xf numFmtId="165" fontId="1" fillId="44" borderId="3" xfId="1" applyNumberFormat="1" applyFont="1" applyFill="1" applyBorder="1" applyAlignment="1" applyProtection="1">
      <alignment vertical="center"/>
    </xf>
    <xf numFmtId="165" fontId="0" fillId="44" borderId="3" xfId="1" applyNumberFormat="1" applyFont="1" applyFill="1" applyBorder="1" applyAlignment="1" applyProtection="1">
      <alignment horizontal="right" vertical="center"/>
    </xf>
    <xf numFmtId="0" fontId="0" fillId="0" borderId="0" xfId="0" applyAlignment="1">
      <alignment horizontal="left" vertical="top" wrapText="1"/>
    </xf>
    <xf numFmtId="0" fontId="0" fillId="0" borderId="2" xfId="0" applyBorder="1" applyAlignment="1">
      <alignment horizontal="center" vertical="center" wrapText="1"/>
    </xf>
    <xf numFmtId="165" fontId="0" fillId="0" borderId="0" xfId="1" applyNumberFormat="1" applyFont="1" applyFill="1" applyBorder="1" applyAlignment="1" applyProtection="1">
      <alignment horizontal="center" vertical="center"/>
      <protection locked="0"/>
    </xf>
    <xf numFmtId="165" fontId="0" fillId="0" borderId="13" xfId="1" applyNumberFormat="1" applyFont="1" applyFill="1" applyBorder="1" applyAlignment="1" applyProtection="1">
      <alignment horizontal="center" vertical="center"/>
      <protection locked="0"/>
    </xf>
    <xf numFmtId="0" fontId="29" fillId="0" borderId="0" xfId="516"/>
    <xf numFmtId="171" fontId="0" fillId="2" borderId="1" xfId="1" applyNumberFormat="1" applyFont="1" applyFill="1" applyBorder="1" applyAlignment="1" applyProtection="1">
      <alignment horizontal="center" vertical="center"/>
      <protection locked="0"/>
    </xf>
    <xf numFmtId="171" fontId="0" fillId="2" borderId="1" xfId="1" applyNumberFormat="1" applyFont="1" applyFill="1" applyBorder="1" applyAlignment="1" applyProtection="1">
      <alignment horizontal="center" vertical="center" wrapText="1"/>
      <protection locked="0"/>
    </xf>
    <xf numFmtId="171" fontId="0" fillId="51" borderId="1" xfId="1" applyNumberFormat="1" applyFont="1" applyFill="1" applyBorder="1" applyAlignment="1" applyProtection="1">
      <alignment vertical="center"/>
      <protection locked="0"/>
    </xf>
    <xf numFmtId="166" fontId="0" fillId="51" borderId="1" xfId="1" applyNumberFormat="1" applyFont="1" applyFill="1" applyBorder="1" applyAlignment="1" applyProtection="1">
      <alignment vertical="center"/>
      <protection locked="0"/>
    </xf>
    <xf numFmtId="164" fontId="0" fillId="51" borderId="1" xfId="0" applyNumberFormat="1" applyFill="1" applyBorder="1" applyAlignment="1" applyProtection="1">
      <alignment horizontal="right" vertical="center"/>
      <protection locked="0"/>
    </xf>
    <xf numFmtId="164" fontId="1" fillId="51" borderId="1" xfId="1" applyFont="1" applyFill="1" applyBorder="1" applyAlignment="1" applyProtection="1">
      <alignment horizontal="right" vertical="center"/>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left" vertical="center" wrapText="1"/>
    </xf>
    <xf numFmtId="0" fontId="0" fillId="0" borderId="13" xfId="0" applyBorder="1" applyAlignment="1">
      <alignment horizontal="left" vertical="center" wrapText="1"/>
    </xf>
    <xf numFmtId="0" fontId="3" fillId="0" borderId="0" xfId="0" applyFont="1" applyAlignment="1">
      <alignment horizontal="left" wrapText="1"/>
    </xf>
    <xf numFmtId="0" fontId="10" fillId="0" borderId="0" xfId="0" applyFont="1" applyAlignment="1">
      <alignment horizontal="left" vertical="top" wrapText="1"/>
    </xf>
    <xf numFmtId="0" fontId="10" fillId="0" borderId="0" xfId="0" applyFont="1" applyAlignment="1">
      <alignment horizontal="left" vertical="top"/>
    </xf>
    <xf numFmtId="0" fontId="0" fillId="0" borderId="0" xfId="0" applyAlignment="1">
      <alignment horizontal="left" vertical="top" wrapText="1"/>
    </xf>
    <xf numFmtId="0" fontId="0" fillId="2" borderId="0" xfId="0" applyFill="1" applyAlignment="1" applyProtection="1">
      <alignment horizontal="left" vertical="center"/>
      <protection locked="0"/>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pplyProtection="1">
      <alignment horizontal="left" vertical="center" wrapText="1"/>
      <protection locked="0"/>
    </xf>
    <xf numFmtId="0" fontId="0" fillId="2" borderId="1" xfId="0" quotePrefix="1" applyFill="1" applyBorder="1" applyAlignment="1" applyProtection="1">
      <alignment horizontal="center" vertical="center" wrapText="1"/>
      <protection locked="0"/>
    </xf>
    <xf numFmtId="0" fontId="10" fillId="0" borderId="14" xfId="0" applyFont="1" applyBorder="1" applyAlignment="1">
      <alignment horizontal="left" vertical="center" wrapText="1"/>
    </xf>
    <xf numFmtId="0" fontId="10" fillId="0" borderId="12" xfId="0" applyFont="1" applyBorder="1" applyAlignment="1">
      <alignment horizontal="left" vertical="center" wrapText="1"/>
    </xf>
    <xf numFmtId="0" fontId="0" fillId="0" borderId="14"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4" xfId="0" quotePrefix="1" applyBorder="1" applyAlignment="1">
      <alignment horizontal="center" vertical="center"/>
    </xf>
    <xf numFmtId="0" fontId="0" fillId="0" borderId="12" xfId="0" quotePrefix="1" applyBorder="1" applyAlignment="1">
      <alignment horizontal="center" vertical="center"/>
    </xf>
    <xf numFmtId="0" fontId="0" fillId="0" borderId="14" xfId="0" applyBorder="1" applyAlignment="1">
      <alignment horizontal="left" vertical="center"/>
    </xf>
    <xf numFmtId="0" fontId="0" fillId="0" borderId="12" xfId="0" applyBorder="1" applyAlignment="1">
      <alignment horizontal="left" vertical="center"/>
    </xf>
    <xf numFmtId="0" fontId="0" fillId="2" borderId="5" xfId="0"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0" fillId="2" borderId="14"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0" borderId="0" xfId="0" applyAlignment="1">
      <alignment horizontal="left" vertic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horizontal="center" wrapText="1"/>
    </xf>
    <xf numFmtId="0" fontId="3" fillId="4" borderId="1" xfId="0" applyFont="1" applyFill="1" applyBorder="1" applyAlignment="1">
      <alignment horizontal="left" vertical="center" wrapText="1"/>
    </xf>
    <xf numFmtId="0" fontId="3" fillId="4" borderId="6"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0" fillId="2" borderId="14"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7" fillId="3" borderId="0" xfId="0" applyFont="1" applyFill="1" applyAlignment="1">
      <alignment horizontal="right"/>
    </xf>
    <xf numFmtId="0" fontId="0" fillId="0" borderId="0" xfId="0" quotePrefix="1" applyAlignment="1">
      <alignment horizontal="left" vertical="top"/>
    </xf>
    <xf numFmtId="0" fontId="10" fillId="0" borderId="0" xfId="0" applyFont="1" applyAlignment="1">
      <alignment horizontal="left" vertical="center" wrapText="1"/>
    </xf>
    <xf numFmtId="0" fontId="3" fillId="0" borderId="14" xfId="0" applyFont="1"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3"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0" fillId="0" borderId="15" xfId="0" applyBorder="1" applyAlignment="1">
      <alignment horizontal="left" vertical="center" wrapText="1"/>
    </xf>
    <xf numFmtId="0" fontId="0" fillId="0" borderId="1" xfId="0" quotePrefix="1" applyBorder="1" applyAlignment="1">
      <alignment horizontal="left" wrapText="1"/>
    </xf>
    <xf numFmtId="0" fontId="10" fillId="0" borderId="0" xfId="0" applyFont="1" applyAlignment="1">
      <alignment horizontal="left" wrapText="1"/>
    </xf>
    <xf numFmtId="0" fontId="0" fillId="9" borderId="21" xfId="0" applyFill="1" applyBorder="1" applyAlignment="1">
      <alignment horizontal="center" vertical="center" textRotation="90" wrapText="1"/>
    </xf>
    <xf numFmtId="0" fontId="0" fillId="9" borderId="0" xfId="0" applyFill="1" applyAlignment="1">
      <alignment horizontal="center" vertical="center" textRotation="90" wrapText="1"/>
    </xf>
    <xf numFmtId="0" fontId="0" fillId="9" borderId="36" xfId="0" applyFill="1" applyBorder="1" applyAlignment="1">
      <alignment horizontal="center" vertical="center" textRotation="90" wrapText="1"/>
    </xf>
    <xf numFmtId="0" fontId="0" fillId="0" borderId="21" xfId="0" applyBorder="1" applyAlignment="1">
      <alignment horizontal="center" vertical="top" textRotation="90"/>
    </xf>
    <xf numFmtId="0" fontId="0" fillId="0" borderId="0" xfId="0" applyAlignment="1">
      <alignment horizontal="center" vertical="top" textRotation="90"/>
    </xf>
    <xf numFmtId="0" fontId="0" fillId="0" borderId="10" xfId="0" applyBorder="1" applyAlignment="1">
      <alignment horizontal="center" vertical="top" textRotation="90"/>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7" fillId="44" borderId="3" xfId="0" applyFont="1" applyFill="1" applyBorder="1" applyAlignment="1">
      <alignment horizontal="center" vertical="center"/>
    </xf>
    <xf numFmtId="0" fontId="7" fillId="44" borderId="4" xfId="0" applyFont="1" applyFill="1" applyBorder="1" applyAlignment="1">
      <alignment horizontal="center" vertical="center"/>
    </xf>
    <xf numFmtId="0" fontId="7" fillId="44" borderId="5" xfId="0" applyFont="1" applyFill="1" applyBorder="1" applyAlignment="1">
      <alignment horizontal="center" vertical="center"/>
    </xf>
    <xf numFmtId="183" fontId="1" fillId="6" borderId="3" xfId="258" quotePrefix="1" applyNumberFormat="1" applyFill="1" applyBorder="1" applyAlignment="1">
      <alignment horizontal="center" vertical="center"/>
    </xf>
    <xf numFmtId="183" fontId="1" fillId="6" borderId="5" xfId="258" applyNumberFormat="1" applyFill="1" applyBorder="1" applyAlignment="1">
      <alignment horizontal="center" vertical="center"/>
    </xf>
    <xf numFmtId="0" fontId="0" fillId="0" borderId="1" xfId="0" applyBorder="1" applyAlignment="1">
      <alignment horizontal="left"/>
    </xf>
    <xf numFmtId="0" fontId="2" fillId="0" borderId="1" xfId="0" applyFont="1" applyBorder="1" applyAlignment="1">
      <alignment horizontal="left"/>
    </xf>
    <xf numFmtId="0" fontId="3" fillId="0" borderId="1" xfId="0" applyFont="1" applyBorder="1" applyAlignment="1">
      <alignment horizontal="left" vertical="center"/>
    </xf>
    <xf numFmtId="0" fontId="0" fillId="0" borderId="1" xfId="0" applyBorder="1" applyAlignment="1">
      <alignment horizontal="left" vertical="center" wrapText="1"/>
    </xf>
    <xf numFmtId="0" fontId="3" fillId="0" borderId="5" xfId="0" applyFont="1" applyBorder="1" applyAlignment="1">
      <alignment horizontal="left"/>
    </xf>
    <xf numFmtId="0" fontId="3" fillId="0" borderId="1" xfId="0" applyFont="1" applyBorder="1" applyAlignment="1">
      <alignment horizontal="left"/>
    </xf>
    <xf numFmtId="0" fontId="0" fillId="0" borderId="12" xfId="0" applyBorder="1" applyAlignment="1">
      <alignment horizontal="left"/>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horizontal="left"/>
    </xf>
    <xf numFmtId="0" fontId="0" fillId="2" borderId="6"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0" fillId="0" borderId="1" xfId="0" applyBorder="1" applyAlignment="1">
      <alignment horizontal="left" vertical="center"/>
    </xf>
    <xf numFmtId="0" fontId="0" fillId="2" borderId="1" xfId="0" applyFill="1" applyBorder="1" applyAlignment="1" applyProtection="1">
      <alignment horizontal="left" vertical="center"/>
      <protection locked="0"/>
    </xf>
    <xf numFmtId="0" fontId="0" fillId="51" borderId="10" xfId="0" applyFill="1" applyBorder="1" applyAlignment="1">
      <alignment horizontal="left" vertical="top" wrapText="1"/>
    </xf>
    <xf numFmtId="0" fontId="0" fillId="0" borderId="1" xfId="0" applyBorder="1" applyAlignment="1">
      <alignment horizontal="center"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0" fillId="2" borderId="5"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0" fillId="0" borderId="5" xfId="0" applyBorder="1" applyAlignment="1">
      <alignment horizontal="left" vertical="top" wrapText="1"/>
    </xf>
    <xf numFmtId="0" fontId="0" fillId="0" borderId="1" xfId="0" applyBorder="1" applyAlignment="1">
      <alignment horizontal="left" vertical="top" wrapText="1"/>
    </xf>
    <xf numFmtId="0" fontId="0" fillId="2" borderId="3"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11" fillId="0" borderId="1" xfId="0" applyFont="1" applyBorder="1" applyAlignment="1">
      <alignment horizontal="left" vertical="center"/>
    </xf>
    <xf numFmtId="0" fontId="0" fillId="0" borderId="3" xfId="0" applyBorder="1" applyAlignment="1">
      <alignment horizontal="left"/>
    </xf>
    <xf numFmtId="0" fontId="0" fillId="2" borderId="1" xfId="0" applyFill="1" applyBorder="1" applyAlignment="1" applyProtection="1">
      <alignment vertical="center" wrapText="1"/>
      <protection locked="0"/>
    </xf>
    <xf numFmtId="0" fontId="21" fillId="0" borderId="0" xfId="257" applyAlignment="1">
      <alignment horizontal="left" vertical="center"/>
    </xf>
    <xf numFmtId="0" fontId="21" fillId="0" borderId="0" xfId="257" applyBorder="1" applyAlignment="1" applyProtection="1">
      <alignment horizontal="left" vertical="center" wrapText="1"/>
    </xf>
    <xf numFmtId="0" fontId="21" fillId="0" borderId="13" xfId="257" applyBorder="1" applyAlignment="1" applyProtection="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0" fillId="0" borderId="4" xfId="0" applyBorder="1" applyAlignment="1">
      <alignment horizontal="left"/>
    </xf>
    <xf numFmtId="0" fontId="0" fillId="0" borderId="14" xfId="0" applyBorder="1" applyAlignment="1">
      <alignment horizontal="left"/>
    </xf>
    <xf numFmtId="0" fontId="0" fillId="0" borderId="3" xfId="0" applyBorder="1" applyAlignment="1">
      <alignment horizontal="left" wrapText="1"/>
    </xf>
    <xf numFmtId="0" fontId="0" fillId="0" borderId="5" xfId="0" applyBorder="1" applyAlignment="1">
      <alignment horizontal="left" wrapText="1"/>
    </xf>
    <xf numFmtId="0" fontId="3" fillId="0" borderId="12" xfId="0" applyFont="1" applyBorder="1" applyAlignment="1">
      <alignment horizontal="left" vertical="center"/>
    </xf>
    <xf numFmtId="0" fontId="0" fillId="2" borderId="1" xfId="0" quotePrefix="1" applyFill="1" applyBorder="1" applyAlignment="1" applyProtection="1">
      <alignment vertical="center" wrapText="1"/>
      <protection locked="0"/>
    </xf>
    <xf numFmtId="0" fontId="10" fillId="0" borderId="1" xfId="0" applyFont="1" applyBorder="1" applyAlignment="1">
      <alignment horizontal="left"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0" fillId="0" borderId="0" xfId="0" applyAlignment="1">
      <alignment vertical="center"/>
    </xf>
    <xf numFmtId="0" fontId="0" fillId="0" borderId="13" xfId="0" applyBorder="1" applyAlignment="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0" borderId="2" xfId="0" applyBorder="1" applyAlignment="1">
      <alignment horizontal="left" vertical="center"/>
    </xf>
    <xf numFmtId="0" fontId="0" fillId="0" borderId="13" xfId="0" applyBorder="1" applyAlignment="1">
      <alignment horizontal="left" vertical="center"/>
    </xf>
    <xf numFmtId="0" fontId="10" fillId="2" borderId="3"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xf numFmtId="0" fontId="3" fillId="0" borderId="15" xfId="0" applyFont="1" applyBorder="1" applyAlignment="1">
      <alignment horizontal="center" vertical="center"/>
    </xf>
    <xf numFmtId="0" fontId="0" fillId="0" borderId="15" xfId="0" quotePrefix="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0" fillId="0" borderId="1" xfId="0" applyFont="1" applyBorder="1" applyAlignment="1">
      <alignment horizontal="left" vertical="center"/>
    </xf>
    <xf numFmtId="0" fontId="0" fillId="0" borderId="1" xfId="0" applyBorder="1" applyAlignment="1">
      <alignment horizontal="left" wrapText="1"/>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0" fillId="0" borderId="15" xfId="0" applyBorder="1" applyAlignment="1">
      <alignment horizontal="center" vertical="center"/>
    </xf>
    <xf numFmtId="171" fontId="0" fillId="6" borderId="14" xfId="1" applyNumberFormat="1" applyFont="1" applyFill="1" applyBorder="1" applyAlignment="1" applyProtection="1">
      <alignment horizontal="center" vertical="center" wrapText="1"/>
    </xf>
    <xf numFmtId="171" fontId="0" fillId="6" borderId="15" xfId="1" applyNumberFormat="1" applyFont="1" applyFill="1" applyBorder="1" applyAlignment="1" applyProtection="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2" xfId="0" applyFont="1" applyBorder="1" applyAlignment="1">
      <alignment horizontal="left" vertical="center" wrapText="1"/>
    </xf>
    <xf numFmtId="0" fontId="10" fillId="0" borderId="13" xfId="0" applyFont="1" applyBorder="1" applyAlignment="1">
      <alignment horizontal="left" vertical="center" wrapText="1"/>
    </xf>
    <xf numFmtId="0" fontId="0" fillId="2" borderId="2"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0" fillId="0" borderId="3" xfId="258" applyFont="1" applyBorder="1" applyAlignment="1">
      <alignment horizontal="left" vertical="center" wrapText="1"/>
    </xf>
    <xf numFmtId="0" fontId="0" fillId="0" borderId="5" xfId="258" applyFont="1" applyBorder="1" applyAlignment="1">
      <alignment horizontal="left" vertical="center" wrapText="1"/>
    </xf>
    <xf numFmtId="0" fontId="3" fillId="0" borderId="3" xfId="258" applyFont="1" applyBorder="1" applyAlignment="1">
      <alignment horizontal="left" vertical="center" wrapText="1"/>
    </xf>
    <xf numFmtId="0" fontId="3" fillId="0" borderId="5" xfId="258" applyFont="1" applyBorder="1" applyAlignment="1">
      <alignment horizontal="left" vertical="center" wrapText="1"/>
    </xf>
    <xf numFmtId="174" fontId="0" fillId="6" borderId="1" xfId="0" applyNumberFormat="1" applyFill="1" applyBorder="1" applyAlignment="1">
      <alignment horizontal="right" vertical="top" wrapText="1"/>
    </xf>
    <xf numFmtId="0" fontId="0" fillId="9" borderId="1" xfId="0" applyFill="1" applyBorder="1" applyAlignment="1">
      <alignment horizontal="left" vertical="center" wrapText="1"/>
    </xf>
    <xf numFmtId="2" fontId="0" fillId="6" borderId="1" xfId="0" applyNumberFormat="1" applyFill="1" applyBorder="1" applyAlignment="1">
      <alignment horizontal="right" vertical="center" wrapText="1"/>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2" xfId="0" applyFont="1" applyBorder="1" applyAlignment="1">
      <alignment horizontal="center" vertical="center"/>
    </xf>
    <xf numFmtId="0" fontId="0" fillId="0" borderId="2" xfId="0" applyBorder="1" applyAlignment="1">
      <alignment horizontal="left" vertical="top" wrapText="1"/>
    </xf>
    <xf numFmtId="0" fontId="0" fillId="0" borderId="13" xfId="0" applyBorder="1" applyAlignment="1">
      <alignment horizontal="left" vertical="top" wrapText="1"/>
    </xf>
    <xf numFmtId="0" fontId="11" fillId="0" borderId="6" xfId="0" applyFont="1" applyBorder="1" applyAlignment="1">
      <alignment horizontal="left"/>
    </xf>
    <xf numFmtId="0" fontId="11" fillId="0" borderId="7" xfId="0" applyFont="1" applyBorder="1" applyAlignment="1">
      <alignment horizontal="left"/>
    </xf>
    <xf numFmtId="0" fontId="11" fillId="0" borderId="8" xfId="0" applyFont="1" applyBorder="1" applyAlignment="1">
      <alignment horizontal="left"/>
    </xf>
    <xf numFmtId="0" fontId="7" fillId="3" borderId="0" xfId="0" applyFont="1" applyFill="1" applyAlignment="1">
      <alignment horizontal="left"/>
    </xf>
  </cellXfs>
  <cellStyles count="10436">
    <cellStyle name="20 % - Akzent1 2" xfId="786" xr:uid="{00000000-0005-0000-0000-000000000000}"/>
    <cellStyle name="20 % - Akzent1 2 2" xfId="6900" xr:uid="{95EDF67D-FFC1-4D91-8AB6-0448D7909C97}"/>
    <cellStyle name="20 % - Akzent1 2 3" xfId="8697" xr:uid="{30FFD2A4-1612-401E-A27F-0801F498B962}"/>
    <cellStyle name="20 % - Akzent2 2" xfId="787" xr:uid="{00000000-0005-0000-0000-000001000000}"/>
    <cellStyle name="20 % - Akzent2 2 2" xfId="6901" xr:uid="{68CAA1AB-7EB7-4CE1-8EB3-469A4964E5AB}"/>
    <cellStyle name="20 % - Akzent2 2 3" xfId="8698" xr:uid="{84BA2A59-B31A-4DC4-A557-5DFDCABFF3B6}"/>
    <cellStyle name="20 % - Akzent3 2" xfId="788" xr:uid="{00000000-0005-0000-0000-000002000000}"/>
    <cellStyle name="20 % - Akzent3 2 2" xfId="6902" xr:uid="{B6111ADF-F140-484B-8747-4CA2A017E66C}"/>
    <cellStyle name="20 % - Akzent3 2 3" xfId="8699" xr:uid="{22FFCAE5-318A-45D3-9B45-830623D3DD70}"/>
    <cellStyle name="20 % - Akzent4 2" xfId="789" xr:uid="{00000000-0005-0000-0000-000003000000}"/>
    <cellStyle name="20 % - Akzent4 2 2" xfId="6903" xr:uid="{9FA510B6-C706-403D-9479-20B63F2062C8}"/>
    <cellStyle name="20 % - Akzent4 2 3" xfId="8700" xr:uid="{188D031B-0C83-4A62-A20E-9E8586025245}"/>
    <cellStyle name="20 % - Akzent5 2" xfId="790" xr:uid="{00000000-0005-0000-0000-000004000000}"/>
    <cellStyle name="20 % - Akzent5 2 2" xfId="6904" xr:uid="{E419A08A-55E5-4F31-8441-99E4872B006E}"/>
    <cellStyle name="20 % - Akzent5 2 3" xfId="8701" xr:uid="{4F477518-D0E7-40F1-9348-20AEFBD1BF60}"/>
    <cellStyle name="20 % - Akzent6 2" xfId="791" xr:uid="{00000000-0005-0000-0000-000005000000}"/>
    <cellStyle name="20 % - Akzent6 2 2" xfId="6905" xr:uid="{6DA6485C-020C-4F3F-91F1-4469C3E9A825}"/>
    <cellStyle name="20 % - Akzent6 2 3" xfId="8702" xr:uid="{D68F8744-84BB-41B3-8258-57B56031A422}"/>
    <cellStyle name="20% - Akzent1 2" xfId="792" xr:uid="{00000000-0005-0000-0000-000006000000}"/>
    <cellStyle name="20% - Akzent1 2 2" xfId="6906" xr:uid="{4597D531-A981-445B-A606-1BD6D0005177}"/>
    <cellStyle name="20% - Akzent1 2 3" xfId="8703" xr:uid="{4C9190A9-A519-4010-987A-D52A21E2C90A}"/>
    <cellStyle name="20% - Akzent1 3" xfId="793" xr:uid="{00000000-0005-0000-0000-000007000000}"/>
    <cellStyle name="20% - Akzent1 3 2" xfId="6907" xr:uid="{A156C0BA-9639-479E-9DCC-3A31FCDAA87E}"/>
    <cellStyle name="20% - Akzent1 3 3" xfId="8704" xr:uid="{8F9A1C84-3279-4A17-8462-DA660028AF88}"/>
    <cellStyle name="20% - Akzent1 4" xfId="794" xr:uid="{00000000-0005-0000-0000-000008000000}"/>
    <cellStyle name="20% - Akzent1 4 2" xfId="6908" xr:uid="{E5716137-A717-4848-B3A6-7190B5E172E4}"/>
    <cellStyle name="20% - Akzent1 4 3" xfId="8705" xr:uid="{63DF130B-9906-4567-B9CD-1ADA85277350}"/>
    <cellStyle name="20% - Akzent1 5" xfId="795" xr:uid="{00000000-0005-0000-0000-000009000000}"/>
    <cellStyle name="20% - Akzent1 5 2" xfId="6909" xr:uid="{A5D64478-7B6B-475D-B054-21932FEA08A9}"/>
    <cellStyle name="20% - Akzent1 5 3" xfId="8706" xr:uid="{E17BB3DC-8F3B-437C-87A4-B5249EBE9C15}"/>
    <cellStyle name="20% - Akzent1 6" xfId="796" xr:uid="{00000000-0005-0000-0000-00000A000000}"/>
    <cellStyle name="20% - Akzent1 6 2" xfId="6910" xr:uid="{C754DB4D-2539-4F27-9F9D-1BA0B593A980}"/>
    <cellStyle name="20% - Akzent1 6 3" xfId="8707" xr:uid="{A3DA410C-C0B5-43E6-B006-D608E13C9D21}"/>
    <cellStyle name="20% - Akzent2 2" xfId="797" xr:uid="{00000000-0005-0000-0000-00000B000000}"/>
    <cellStyle name="20% - Akzent2 2 2" xfId="6911" xr:uid="{773FE19F-C082-4990-BD0C-753B74A2F231}"/>
    <cellStyle name="20% - Akzent2 2 3" xfId="8708" xr:uid="{E58B3AE0-F565-49E1-921C-B4D6B2149B53}"/>
    <cellStyle name="20% - Akzent2 3" xfId="798" xr:uid="{00000000-0005-0000-0000-00000C000000}"/>
    <cellStyle name="20% - Akzent2 3 2" xfId="6912" xr:uid="{54B5770C-D362-4F9D-9986-C927B2A33D00}"/>
    <cellStyle name="20% - Akzent2 3 3" xfId="8709" xr:uid="{835E7DD3-A7B1-474B-80A1-F7C1C56905BA}"/>
    <cellStyle name="20% - Akzent2 4" xfId="799" xr:uid="{00000000-0005-0000-0000-00000D000000}"/>
    <cellStyle name="20% - Akzent2 4 2" xfId="6913" xr:uid="{AF0E0FB1-FFBB-4EBE-A10F-D83600839B72}"/>
    <cellStyle name="20% - Akzent2 4 3" xfId="8710" xr:uid="{E730976C-66CA-4426-A177-098670DD47BF}"/>
    <cellStyle name="20% - Akzent2 5" xfId="800" xr:uid="{00000000-0005-0000-0000-00000E000000}"/>
    <cellStyle name="20% - Akzent2 5 2" xfId="6914" xr:uid="{324281F7-D029-4F2B-933D-5FC2102F76B0}"/>
    <cellStyle name="20% - Akzent2 5 3" xfId="8711" xr:uid="{AC764DA3-17C7-4480-B210-593C08891C7C}"/>
    <cellStyle name="20% - Akzent2 6" xfId="801" xr:uid="{00000000-0005-0000-0000-00000F000000}"/>
    <cellStyle name="20% - Akzent2 6 2" xfId="6915" xr:uid="{BF730695-CA84-46B3-A72D-3398F6A863CC}"/>
    <cellStyle name="20% - Akzent2 6 3" xfId="8712" xr:uid="{515F46EC-B3CD-4856-952C-5ED08E781BF2}"/>
    <cellStyle name="20% - Akzent3 2" xfId="802" xr:uid="{00000000-0005-0000-0000-000010000000}"/>
    <cellStyle name="20% - Akzent3 2 2" xfId="6916" xr:uid="{29D7D509-A5D3-443C-8107-EC17E106856B}"/>
    <cellStyle name="20% - Akzent3 2 3" xfId="8713" xr:uid="{F299B697-B474-4FE0-A51D-710834A31F11}"/>
    <cellStyle name="20% - Akzent3 3" xfId="803" xr:uid="{00000000-0005-0000-0000-000011000000}"/>
    <cellStyle name="20% - Akzent3 3 2" xfId="6917" xr:uid="{057EE893-5FA0-4D92-88CB-25D65D926309}"/>
    <cellStyle name="20% - Akzent3 3 3" xfId="8714" xr:uid="{D81E1747-8992-4883-8788-4E2D6EF70A44}"/>
    <cellStyle name="20% - Akzent3 4" xfId="804" xr:uid="{00000000-0005-0000-0000-000012000000}"/>
    <cellStyle name="20% - Akzent3 4 2" xfId="6918" xr:uid="{167B1298-A18F-40E6-9228-29A0D129F5CC}"/>
    <cellStyle name="20% - Akzent3 4 3" xfId="8715" xr:uid="{0173879C-BC21-43F0-BF58-96BFED2730CB}"/>
    <cellStyle name="20% - Akzent3 5" xfId="805" xr:uid="{00000000-0005-0000-0000-000013000000}"/>
    <cellStyle name="20% - Akzent3 5 2" xfId="6919" xr:uid="{4E4C179D-4439-43E4-AD9B-4A3B95C19EA4}"/>
    <cellStyle name="20% - Akzent3 5 3" xfId="8716" xr:uid="{E896C3A4-B91E-4059-B91F-3DA57337D0BF}"/>
    <cellStyle name="20% - Akzent3 6" xfId="806" xr:uid="{00000000-0005-0000-0000-000014000000}"/>
    <cellStyle name="20% - Akzent3 6 2" xfId="6920" xr:uid="{6FFD9DB9-0C06-4C9B-85AA-3A288AF0FEA4}"/>
    <cellStyle name="20% - Akzent3 6 3" xfId="8717" xr:uid="{CD7EEEDC-C142-45E8-826D-527A6DA4696C}"/>
    <cellStyle name="20% - Akzent4 2" xfId="807" xr:uid="{00000000-0005-0000-0000-000015000000}"/>
    <cellStyle name="20% - Akzent4 2 2" xfId="6921" xr:uid="{46F8BE15-85DB-4ED3-857E-CD83364DB238}"/>
    <cellStyle name="20% - Akzent4 2 3" xfId="8718" xr:uid="{E44DD15E-E02F-4D24-AB18-29AF46938C36}"/>
    <cellStyle name="20% - Akzent4 3" xfId="808" xr:uid="{00000000-0005-0000-0000-000016000000}"/>
    <cellStyle name="20% - Akzent4 3 2" xfId="6922" xr:uid="{A32AEA16-F46E-4F43-A1C0-47B96E7305F8}"/>
    <cellStyle name="20% - Akzent4 3 3" xfId="8719" xr:uid="{8D695F19-AFEA-4274-874D-0F03A114389B}"/>
    <cellStyle name="20% - Akzent4 4" xfId="809" xr:uid="{00000000-0005-0000-0000-000017000000}"/>
    <cellStyle name="20% - Akzent4 4 2" xfId="6923" xr:uid="{B97BD7D6-9119-4656-A2F5-03264D85D585}"/>
    <cellStyle name="20% - Akzent4 4 3" xfId="8720" xr:uid="{7E1AF8D9-9FC7-40C2-8576-7337BF7C08EE}"/>
    <cellStyle name="20% - Akzent4 5" xfId="810" xr:uid="{00000000-0005-0000-0000-000018000000}"/>
    <cellStyle name="20% - Akzent4 5 2" xfId="6924" xr:uid="{27D5D7CB-D435-4314-AFD7-7E1F9A9E30DA}"/>
    <cellStyle name="20% - Akzent4 5 3" xfId="8721" xr:uid="{4184530C-EF1D-4BB3-830D-90B3098DDD6F}"/>
    <cellStyle name="20% - Akzent4 6" xfId="811" xr:uid="{00000000-0005-0000-0000-000019000000}"/>
    <cellStyle name="20% - Akzent4 6 2" xfId="6925" xr:uid="{104DD596-B12E-4F52-8988-52DA45B094CC}"/>
    <cellStyle name="20% - Akzent4 6 3" xfId="8722" xr:uid="{F47BD543-360C-40F3-85BE-6637EA4E087F}"/>
    <cellStyle name="20% - Akzent5 2" xfId="812" xr:uid="{00000000-0005-0000-0000-00001A000000}"/>
    <cellStyle name="20% - Akzent5 2 2" xfId="6926" xr:uid="{C6DF2A5C-4F3B-4CDC-B4BE-7254887BC1E7}"/>
    <cellStyle name="20% - Akzent5 2 3" xfId="8723" xr:uid="{F84337CA-3072-4C65-8725-BA6FB4BCE118}"/>
    <cellStyle name="20% - Akzent5 3" xfId="813" xr:uid="{00000000-0005-0000-0000-00001B000000}"/>
    <cellStyle name="20% - Akzent5 3 2" xfId="6927" xr:uid="{6A5F8059-C9EC-4965-BA09-A5F126F92A0C}"/>
    <cellStyle name="20% - Akzent5 3 3" xfId="8724" xr:uid="{FC1DE126-BB54-4CB5-8C8B-EEEF5680A7D7}"/>
    <cellStyle name="20% - Akzent5 4" xfId="814" xr:uid="{00000000-0005-0000-0000-00001C000000}"/>
    <cellStyle name="20% - Akzent5 4 2" xfId="6928" xr:uid="{4FABF9BC-780E-4F2B-99DD-BBD5D78837F8}"/>
    <cellStyle name="20% - Akzent5 4 3" xfId="8725" xr:uid="{70C93852-4A66-42F4-B19D-9B9BC8F32A04}"/>
    <cellStyle name="20% - Akzent5 5" xfId="815" xr:uid="{00000000-0005-0000-0000-00001D000000}"/>
    <cellStyle name="20% - Akzent5 5 2" xfId="6929" xr:uid="{76CE56AB-313A-45BC-8EBD-1880256311E1}"/>
    <cellStyle name="20% - Akzent5 5 3" xfId="8726" xr:uid="{C5954422-C749-4310-8A84-C8640B37DEF9}"/>
    <cellStyle name="20% - Akzent5 6" xfId="816" xr:uid="{00000000-0005-0000-0000-00001E000000}"/>
    <cellStyle name="20% - Akzent5 6 2" xfId="6930" xr:uid="{2F329D03-D001-4844-BA14-9C2A8AC2B6E7}"/>
    <cellStyle name="20% - Akzent5 6 3" xfId="8727" xr:uid="{D798B5B0-072F-44D8-ADED-983CB75EC978}"/>
    <cellStyle name="20% - Akzent6 2" xfId="817" xr:uid="{00000000-0005-0000-0000-00001F000000}"/>
    <cellStyle name="20% - Akzent6 2 2" xfId="6931" xr:uid="{0BAA945B-7054-4CDE-ACF2-5B9AC33AD3AF}"/>
    <cellStyle name="20% - Akzent6 2 3" xfId="8728" xr:uid="{6B4F83ED-37D7-45BB-A9D1-F7219F1AD297}"/>
    <cellStyle name="20% - Akzent6 3" xfId="818" xr:uid="{00000000-0005-0000-0000-000020000000}"/>
    <cellStyle name="20% - Akzent6 3 2" xfId="6932" xr:uid="{B4107E45-E2BA-41D0-AD0A-5354EE71ECB9}"/>
    <cellStyle name="20% - Akzent6 3 3" xfId="8729" xr:uid="{BA6B4604-CF0E-49DF-B86B-C7D31E290016}"/>
    <cellStyle name="20% - Akzent6 4" xfId="819" xr:uid="{00000000-0005-0000-0000-000021000000}"/>
    <cellStyle name="20% - Akzent6 4 2" xfId="6933" xr:uid="{ED6BAD61-F91D-4398-BB70-259A52C2CEF4}"/>
    <cellStyle name="20% - Akzent6 4 3" xfId="8730" xr:uid="{79EB3E38-2EEB-4832-A6ED-063FCDA5A4B7}"/>
    <cellStyle name="20% - Akzent6 5" xfId="820" xr:uid="{00000000-0005-0000-0000-000022000000}"/>
    <cellStyle name="20% - Akzent6 5 2" xfId="6934" xr:uid="{E9468BC2-1B0C-4E72-8605-54A910AFE429}"/>
    <cellStyle name="20% - Akzent6 5 3" xfId="8731" xr:uid="{1A9E6F2E-2897-4008-A442-C841C7C5063F}"/>
    <cellStyle name="20% - Akzent6 6" xfId="821" xr:uid="{00000000-0005-0000-0000-000023000000}"/>
    <cellStyle name="20% - Akzent6 6 2" xfId="6935" xr:uid="{6F811C5B-B5B4-417F-8AAB-5AAFBCA183D2}"/>
    <cellStyle name="20% - Akzent6 6 3" xfId="8732" xr:uid="{4CA34BD7-D82B-4EE1-BC90-8C9FBDB479BD}"/>
    <cellStyle name="40 % - Akzent1 2" xfId="822" xr:uid="{00000000-0005-0000-0000-000024000000}"/>
    <cellStyle name="40 % - Akzent1 2 2" xfId="6936" xr:uid="{A51C2C66-FC75-4E79-AEEE-4BE6BD2B419F}"/>
    <cellStyle name="40 % - Akzent1 2 3" xfId="8733" xr:uid="{D277713F-A893-4AEA-AB1D-F88684F78419}"/>
    <cellStyle name="40 % - Akzent2 2" xfId="823" xr:uid="{00000000-0005-0000-0000-000025000000}"/>
    <cellStyle name="40 % - Akzent2 2 2" xfId="6937" xr:uid="{E82984ED-D1E4-435E-9E91-B7C4CFCA4932}"/>
    <cellStyle name="40 % - Akzent2 2 3" xfId="8734" xr:uid="{0A0104C3-8282-4722-875A-F57D545E1167}"/>
    <cellStyle name="40 % - Akzent3 2" xfId="824" xr:uid="{00000000-0005-0000-0000-000026000000}"/>
    <cellStyle name="40 % - Akzent3 2 2" xfId="6938" xr:uid="{361728C2-6E36-4AB0-9213-335A7560FF79}"/>
    <cellStyle name="40 % - Akzent3 2 3" xfId="8735" xr:uid="{40A6F159-2E99-4369-A685-82E8694E5A9B}"/>
    <cellStyle name="40 % - Akzent4 2" xfId="825" xr:uid="{00000000-0005-0000-0000-000027000000}"/>
    <cellStyle name="40 % - Akzent4 2 2" xfId="6939" xr:uid="{E266CCC8-E77B-41D2-A524-42E2EE4C5BA3}"/>
    <cellStyle name="40 % - Akzent4 2 3" xfId="8736" xr:uid="{88085EFD-6787-4834-9909-5D2096FC6788}"/>
    <cellStyle name="40 % - Akzent5 2" xfId="826" xr:uid="{00000000-0005-0000-0000-000028000000}"/>
    <cellStyle name="40 % - Akzent5 2 2" xfId="6940" xr:uid="{2B5F9FB2-F7E6-4C1A-BF00-89CF51C66A60}"/>
    <cellStyle name="40 % - Akzent5 2 3" xfId="8737" xr:uid="{DE398870-7E49-4913-A442-26464DF4FCC5}"/>
    <cellStyle name="40 % - Akzent6 2" xfId="827" xr:uid="{00000000-0005-0000-0000-000029000000}"/>
    <cellStyle name="40 % - Akzent6 2 2" xfId="6941" xr:uid="{772065BF-2446-4DB2-91DB-E2D7D8415805}"/>
    <cellStyle name="40 % - Akzent6 2 3" xfId="8738" xr:uid="{C2CA857D-6C2A-4D5A-8447-0B1812F7030A}"/>
    <cellStyle name="40% - Akzent1 2" xfId="828" xr:uid="{00000000-0005-0000-0000-00002A000000}"/>
    <cellStyle name="40% - Akzent1 2 2" xfId="6942" xr:uid="{DB933F8D-3830-4867-BF73-36CDD2253865}"/>
    <cellStyle name="40% - Akzent1 2 3" xfId="8739" xr:uid="{20B472A8-77F2-4414-BD63-0695ED7B272D}"/>
    <cellStyle name="40% - Akzent1 3" xfId="829" xr:uid="{00000000-0005-0000-0000-00002B000000}"/>
    <cellStyle name="40% - Akzent1 3 2" xfId="6943" xr:uid="{4150A209-2620-4BE2-B3D9-3498CBA20984}"/>
    <cellStyle name="40% - Akzent1 3 3" xfId="8740" xr:uid="{B51B5CA7-EEEC-4348-BCE4-E0F76172D6F7}"/>
    <cellStyle name="40% - Akzent1 4" xfId="830" xr:uid="{00000000-0005-0000-0000-00002C000000}"/>
    <cellStyle name="40% - Akzent1 4 2" xfId="6944" xr:uid="{8B8189C1-A016-4084-A605-EEBCAEB3A1E7}"/>
    <cellStyle name="40% - Akzent1 4 3" xfId="8741" xr:uid="{28909E66-FD20-4DEB-970D-0F3E5D022A21}"/>
    <cellStyle name="40% - Akzent1 5" xfId="831" xr:uid="{00000000-0005-0000-0000-00002D000000}"/>
    <cellStyle name="40% - Akzent1 5 2" xfId="6945" xr:uid="{10133556-3BE7-48D1-862E-4469FBC46068}"/>
    <cellStyle name="40% - Akzent1 5 3" xfId="8742" xr:uid="{9443F769-B977-43AB-AC15-5462AC64B53E}"/>
    <cellStyle name="40% - Akzent1 6" xfId="832" xr:uid="{00000000-0005-0000-0000-00002E000000}"/>
    <cellStyle name="40% - Akzent1 6 2" xfId="6946" xr:uid="{6EF36017-71AD-40FD-A644-A93F42348F5D}"/>
    <cellStyle name="40% - Akzent1 6 3" xfId="8743" xr:uid="{7262BD27-23B4-4708-8FF8-D6DB75D5DC9A}"/>
    <cellStyle name="40% - Akzent2 2" xfId="833" xr:uid="{00000000-0005-0000-0000-00002F000000}"/>
    <cellStyle name="40% - Akzent2 2 2" xfId="6947" xr:uid="{E101BCF6-39CA-487C-9D0B-4BE955EDAFE1}"/>
    <cellStyle name="40% - Akzent2 2 3" xfId="8744" xr:uid="{81935EB1-2425-4F43-89DE-BE20BE4F6F54}"/>
    <cellStyle name="40% - Akzent2 3" xfId="834" xr:uid="{00000000-0005-0000-0000-000030000000}"/>
    <cellStyle name="40% - Akzent2 3 2" xfId="6948" xr:uid="{4208C838-9E46-4DD3-9933-D48261C99DB8}"/>
    <cellStyle name="40% - Akzent2 3 3" xfId="8745" xr:uid="{2F0551ED-87D9-426C-BF7B-F19EAD7FB417}"/>
    <cellStyle name="40% - Akzent2 4" xfId="835" xr:uid="{00000000-0005-0000-0000-000031000000}"/>
    <cellStyle name="40% - Akzent2 4 2" xfId="6949" xr:uid="{ABF787D1-74B8-4365-8FC0-0A32A69EDC7B}"/>
    <cellStyle name="40% - Akzent2 4 3" xfId="8746" xr:uid="{8CC80D89-167C-420C-9EE4-5E090D9CA72F}"/>
    <cellStyle name="40% - Akzent2 5" xfId="836" xr:uid="{00000000-0005-0000-0000-000032000000}"/>
    <cellStyle name="40% - Akzent2 5 2" xfId="6950" xr:uid="{2959467E-7207-4C08-BDFB-6A7078CBFF02}"/>
    <cellStyle name="40% - Akzent2 5 3" xfId="8747" xr:uid="{A2E7964C-AF08-4DCC-BFB0-F34BA5680BC8}"/>
    <cellStyle name="40% - Akzent2 6" xfId="837" xr:uid="{00000000-0005-0000-0000-000033000000}"/>
    <cellStyle name="40% - Akzent2 6 2" xfId="6951" xr:uid="{DF3BA9E7-9C1B-4D5B-9B7E-92CFB203C79A}"/>
    <cellStyle name="40% - Akzent2 6 3" xfId="8748" xr:uid="{07573E03-381C-4B2A-A234-B7A0471FEA3E}"/>
    <cellStyle name="40% - Akzent3 2" xfId="838" xr:uid="{00000000-0005-0000-0000-000034000000}"/>
    <cellStyle name="40% - Akzent3 2 2" xfId="6952" xr:uid="{921CB348-FDE5-414E-918E-64A4A2CDE725}"/>
    <cellStyle name="40% - Akzent3 2 3" xfId="8749" xr:uid="{B05AC4DB-DE2C-4F0F-8B34-746C7AA7302D}"/>
    <cellStyle name="40% - Akzent3 3" xfId="839" xr:uid="{00000000-0005-0000-0000-000035000000}"/>
    <cellStyle name="40% - Akzent3 3 2" xfId="6953" xr:uid="{0519EF38-6BA3-4E63-AB3F-2CB2A6E11BF3}"/>
    <cellStyle name="40% - Akzent3 3 3" xfId="8750" xr:uid="{F08DDA9F-90A7-48AF-8279-6825CBA52978}"/>
    <cellStyle name="40% - Akzent3 4" xfId="840" xr:uid="{00000000-0005-0000-0000-000036000000}"/>
    <cellStyle name="40% - Akzent3 4 2" xfId="6954" xr:uid="{DB3E6B32-29AE-4A44-A241-83C9F0346ED5}"/>
    <cellStyle name="40% - Akzent3 4 3" xfId="8751" xr:uid="{03A04A01-2E44-49A6-A20D-C5981A1AE6A2}"/>
    <cellStyle name="40% - Akzent3 5" xfId="841" xr:uid="{00000000-0005-0000-0000-000037000000}"/>
    <cellStyle name="40% - Akzent3 5 2" xfId="6955" xr:uid="{7A0BBC0E-A75F-4E26-B260-5225ABC7853F}"/>
    <cellStyle name="40% - Akzent3 5 3" xfId="8752" xr:uid="{F73C66DC-67CE-4DC7-97C5-4858E178D49E}"/>
    <cellStyle name="40% - Akzent3 6" xfId="842" xr:uid="{00000000-0005-0000-0000-000038000000}"/>
    <cellStyle name="40% - Akzent3 6 2" xfId="6956" xr:uid="{6AD56C4E-53B4-42D8-8165-5A60C18663BC}"/>
    <cellStyle name="40% - Akzent3 6 3" xfId="8753" xr:uid="{85A1F55B-9084-45EE-A11B-F65FF607695B}"/>
    <cellStyle name="40% - Akzent4 2" xfId="843" xr:uid="{00000000-0005-0000-0000-000039000000}"/>
    <cellStyle name="40% - Akzent4 2 2" xfId="6957" xr:uid="{7E6CA608-C9FC-4621-8863-298BBD8EFD6D}"/>
    <cellStyle name="40% - Akzent4 2 3" xfId="8754" xr:uid="{F65CBC0B-81BA-4BAB-A856-F503F9847E47}"/>
    <cellStyle name="40% - Akzent4 3" xfId="844" xr:uid="{00000000-0005-0000-0000-00003A000000}"/>
    <cellStyle name="40% - Akzent4 3 2" xfId="6958" xr:uid="{F9AD19B5-7DBB-479E-AF88-9C2706B066D5}"/>
    <cellStyle name="40% - Akzent4 3 3" xfId="8755" xr:uid="{BDC1AD1F-48C7-4224-B373-ECC2174F130A}"/>
    <cellStyle name="40% - Akzent4 4" xfId="845" xr:uid="{00000000-0005-0000-0000-00003B000000}"/>
    <cellStyle name="40% - Akzent4 4 2" xfId="6959" xr:uid="{EB8E7E45-055F-451B-8362-3E46F1AB81F4}"/>
    <cellStyle name="40% - Akzent4 4 3" xfId="8756" xr:uid="{1168456A-A642-48E5-A909-8DE2228CE286}"/>
    <cellStyle name="40% - Akzent4 5" xfId="846" xr:uid="{00000000-0005-0000-0000-00003C000000}"/>
    <cellStyle name="40% - Akzent4 5 2" xfId="6960" xr:uid="{5E9D83B2-BE1F-4CB5-BB0E-497152EB8B36}"/>
    <cellStyle name="40% - Akzent4 5 3" xfId="8757" xr:uid="{605CB428-9109-431B-BD29-6732437BEE17}"/>
    <cellStyle name="40% - Akzent4 6" xfId="847" xr:uid="{00000000-0005-0000-0000-00003D000000}"/>
    <cellStyle name="40% - Akzent4 6 2" xfId="6961" xr:uid="{0EAF0D82-6AE4-4D87-83E7-2D0B74901926}"/>
    <cellStyle name="40% - Akzent4 6 3" xfId="8758" xr:uid="{F0ADCC0E-AA9F-4E60-8F7F-5D1E2E7219B0}"/>
    <cellStyle name="40% - Akzent5 2" xfId="848" xr:uid="{00000000-0005-0000-0000-00003E000000}"/>
    <cellStyle name="40% - Akzent5 2 2" xfId="6962" xr:uid="{9C1EB701-FB79-4D46-93E3-64C956781F16}"/>
    <cellStyle name="40% - Akzent5 2 3" xfId="8759" xr:uid="{24940CEB-6EF7-4EAC-AE8D-C997479FDC7A}"/>
    <cellStyle name="40% - Akzent5 3" xfId="849" xr:uid="{00000000-0005-0000-0000-00003F000000}"/>
    <cellStyle name="40% - Akzent5 3 2" xfId="6963" xr:uid="{7299C93F-AF19-470B-BC24-20DF2FD58998}"/>
    <cellStyle name="40% - Akzent5 3 3" xfId="8760" xr:uid="{83585676-F9FD-4001-93FF-219D72968000}"/>
    <cellStyle name="40% - Akzent5 4" xfId="850" xr:uid="{00000000-0005-0000-0000-000040000000}"/>
    <cellStyle name="40% - Akzent5 4 2" xfId="6964" xr:uid="{EAABD74F-46D9-4A52-B55D-69291FE72837}"/>
    <cellStyle name="40% - Akzent5 4 3" xfId="8761" xr:uid="{26D57A0F-EE95-470D-8B76-5505DA320DBC}"/>
    <cellStyle name="40% - Akzent5 5" xfId="851" xr:uid="{00000000-0005-0000-0000-000041000000}"/>
    <cellStyle name="40% - Akzent5 5 2" xfId="6965" xr:uid="{EEF49CFB-3CE2-4BDB-BE60-8BD43609F82C}"/>
    <cellStyle name="40% - Akzent5 5 3" xfId="8762" xr:uid="{11360502-0F1C-47B6-ADB0-CB0D043A613C}"/>
    <cellStyle name="40% - Akzent5 6" xfId="852" xr:uid="{00000000-0005-0000-0000-000042000000}"/>
    <cellStyle name="40% - Akzent5 6 2" xfId="6966" xr:uid="{64720A5C-B0EC-4E04-9449-B12E9339EDFD}"/>
    <cellStyle name="40% - Akzent5 6 3" xfId="8763" xr:uid="{8789373E-DC6E-43C4-BA91-6A2FF49A6FCB}"/>
    <cellStyle name="40% - Akzent6 2" xfId="853" xr:uid="{00000000-0005-0000-0000-000043000000}"/>
    <cellStyle name="40% - Akzent6 2 2" xfId="6967" xr:uid="{28846E6D-DA2A-41F2-AE1F-A8EB1DEF399A}"/>
    <cellStyle name="40% - Akzent6 2 3" xfId="8764" xr:uid="{4815304D-E0B4-4858-9D89-17A47DF0A6AC}"/>
    <cellStyle name="40% - Akzent6 3" xfId="854" xr:uid="{00000000-0005-0000-0000-000044000000}"/>
    <cellStyle name="40% - Akzent6 3 2" xfId="6968" xr:uid="{91162835-698C-442F-B491-67E26EC7B349}"/>
    <cellStyle name="40% - Akzent6 3 3" xfId="8765" xr:uid="{8822D9DE-3071-4C3B-A12B-B3D2B37D13F0}"/>
    <cellStyle name="40% - Akzent6 4" xfId="855" xr:uid="{00000000-0005-0000-0000-000045000000}"/>
    <cellStyle name="40% - Akzent6 4 2" xfId="6969" xr:uid="{07DB7612-495D-4A3C-A0A0-3C9D0C2B9EBE}"/>
    <cellStyle name="40% - Akzent6 4 3" xfId="8766" xr:uid="{791A1079-7EA0-441E-B1CC-0D8C41158C37}"/>
    <cellStyle name="40% - Akzent6 5" xfId="856" xr:uid="{00000000-0005-0000-0000-000046000000}"/>
    <cellStyle name="40% - Akzent6 5 2" xfId="6970" xr:uid="{6D232F2E-CE90-444E-826B-A561841B3AEC}"/>
    <cellStyle name="40% - Akzent6 5 3" xfId="8767" xr:uid="{BBA50139-9329-4173-A053-92926766A896}"/>
    <cellStyle name="40% - Akzent6 6" xfId="857" xr:uid="{00000000-0005-0000-0000-000047000000}"/>
    <cellStyle name="40% - Akzent6 6 2" xfId="6971" xr:uid="{1B35586C-1A0A-4AEC-9062-2A6346340B95}"/>
    <cellStyle name="40% - Akzent6 6 3" xfId="8768" xr:uid="{E3896B65-3BEE-4C49-B4AE-7C500E6B1E97}"/>
    <cellStyle name="60 % - Akzent1 2" xfId="858" xr:uid="{00000000-0005-0000-0000-000048000000}"/>
    <cellStyle name="60 % - Akzent2 2" xfId="859" xr:uid="{00000000-0005-0000-0000-000049000000}"/>
    <cellStyle name="60 % - Akzent3 2" xfId="860" xr:uid="{00000000-0005-0000-0000-00004A000000}"/>
    <cellStyle name="60 % - Akzent4 2" xfId="861" xr:uid="{00000000-0005-0000-0000-00004B000000}"/>
    <cellStyle name="60 % - Akzent5 2" xfId="862" xr:uid="{00000000-0005-0000-0000-00004C000000}"/>
    <cellStyle name="60 % - Akzent6 2" xfId="863" xr:uid="{00000000-0005-0000-0000-00004D000000}"/>
    <cellStyle name="Akzent1 2" xfId="864" xr:uid="{00000000-0005-0000-0000-00004E000000}"/>
    <cellStyle name="Akzent2 2" xfId="865" xr:uid="{00000000-0005-0000-0000-00004F000000}"/>
    <cellStyle name="Akzent3 2" xfId="866" xr:uid="{00000000-0005-0000-0000-000050000000}"/>
    <cellStyle name="Akzent4 2" xfId="867" xr:uid="{00000000-0005-0000-0000-000051000000}"/>
    <cellStyle name="Akzent5 2" xfId="868" xr:uid="{00000000-0005-0000-0000-000052000000}"/>
    <cellStyle name="Akzent6 2" xfId="869" xr:uid="{00000000-0005-0000-0000-000053000000}"/>
    <cellStyle name="Ausgabe 2" xfId="870" xr:uid="{00000000-0005-0000-0000-000054000000}"/>
    <cellStyle name="Berechnung 2" xfId="871" xr:uid="{00000000-0005-0000-0000-000055000000}"/>
    <cellStyle name="Eingabe 2" xfId="872" xr:uid="{00000000-0005-0000-0000-000056000000}"/>
    <cellStyle name="Ergebnis 2" xfId="873" xr:uid="{00000000-0005-0000-0000-000057000000}"/>
    <cellStyle name="Erklärender Text 2" xfId="874" xr:uid="{00000000-0005-0000-0000-000058000000}"/>
    <cellStyle name="Gut 2" xfId="875" xr:uid="{00000000-0005-0000-0000-000059000000}"/>
    <cellStyle name="Komma" xfId="1" builtinId="3"/>
    <cellStyle name="Komma 10" xfId="172" xr:uid="{00000000-0005-0000-0000-00005B000000}"/>
    <cellStyle name="Komma 10 10" xfId="6042" xr:uid="{90A94A68-5B0D-4AA4-A91E-B8B7C06BC50E}"/>
    <cellStyle name="Komma 10 2" xfId="688" xr:uid="{00000000-0005-0000-0000-00005C000000}"/>
    <cellStyle name="Komma 10 2 2" xfId="1627" xr:uid="{00000000-0005-0000-0000-00005D000000}"/>
    <cellStyle name="Komma 10 2 2 2" xfId="3607" xr:uid="{563D6071-DACA-41B5-BEAA-66C8827369FC}"/>
    <cellStyle name="Komma 10 2 2 2 2" xfId="9252" xr:uid="{91A7E6FE-5A97-4CA4-9E4B-CA613CB007AE}"/>
    <cellStyle name="Komma 10 2 2 3" xfId="5015" xr:uid="{D7D8BD4A-4D6F-47C7-9D3C-28B488123735}"/>
    <cellStyle name="Komma 10 2 2 3 2" xfId="8050" xr:uid="{274E1DA6-0F7D-4B2B-B23D-BB87BBF32915}"/>
    <cellStyle name="Komma 10 2 2 4" xfId="10065" xr:uid="{C9F0186F-D02D-4B0E-9BBB-73EDB8A9E86B}"/>
    <cellStyle name="Komma 10 2 2 5" xfId="6814" xr:uid="{35A1EF4D-F2DF-49F3-B86C-071B97FCCDCD}"/>
    <cellStyle name="Komma 10 2 3" xfId="2396" xr:uid="{00000000-0005-0000-0000-00005E000000}"/>
    <cellStyle name="Komma 10 2 3 2" xfId="5784" xr:uid="{F9E8D252-FA9F-4B96-AFF6-117063ACA456}"/>
    <cellStyle name="Komma 10 2 3 3" xfId="8607" xr:uid="{BA3811EF-3E32-4E9E-B537-22B26E590FDE}"/>
    <cellStyle name="Komma 10 2 4" xfId="2914" xr:uid="{B8A5CB2D-46E7-48B3-8BE3-E94E92855733}"/>
    <cellStyle name="Komma 10 2 4 2" xfId="7425" xr:uid="{B93E7265-5EA9-4BE2-905D-781052667579}"/>
    <cellStyle name="Komma 10 2 5" xfId="4247" xr:uid="{FCF1EC27-B537-4EBD-8F36-25C77B85B01B}"/>
    <cellStyle name="Komma 10 2 5 2" xfId="10369" xr:uid="{1DB71B1F-7C94-442E-8A3D-D91353718ABA}"/>
    <cellStyle name="Komma 10 2 6" xfId="6297" xr:uid="{F05088E7-5C41-40BD-8752-E47A0ADE483D}"/>
    <cellStyle name="Komma 10 3" xfId="430" xr:uid="{00000000-0005-0000-0000-00005F000000}"/>
    <cellStyle name="Komma 10 3 2" xfId="3350" xr:uid="{A9C82467-A367-417B-BA1A-1EA03BB5F552}"/>
    <cellStyle name="Komma 10 3 2 2" xfId="8823" xr:uid="{4CF45F16-85E1-4519-A4CD-A765443DC905}"/>
    <cellStyle name="Komma 10 3 3" xfId="3991" xr:uid="{60ACAAC5-EEF7-47C2-9D88-026773A19517}"/>
    <cellStyle name="Komma 10 3 3 2" xfId="7793" xr:uid="{EBBFDB19-9188-4DF4-A932-9CF82BAD6D86}"/>
    <cellStyle name="Komma 10 3 4" xfId="10200" xr:uid="{762A5516-F870-456D-876D-62F9CFA101D0}"/>
    <cellStyle name="Komma 10 3 5" xfId="6388" xr:uid="{495C8DA8-B2DE-46E4-B58D-970F7C253DDC}"/>
    <cellStyle name="Komma 10 4" xfId="1115" xr:uid="{00000000-0005-0000-0000-000060000000}"/>
    <cellStyle name="Komma 10 4 2" xfId="4505" xr:uid="{10C9F769-5CFC-4E34-B774-1F00F9C634A1}"/>
    <cellStyle name="Komma 10 4 2 2" xfId="8995" xr:uid="{5E1E9FDC-A09E-4D23-BE23-635D7378A145}"/>
    <cellStyle name="Komma 10 4 3" xfId="6559" xr:uid="{5E2D18D1-2E83-4CE1-BF82-8406A52C13FC}"/>
    <cellStyle name="Komma 10 5" xfId="1370" xr:uid="{00000000-0005-0000-0000-000061000000}"/>
    <cellStyle name="Komma 10 5 2" xfId="4760" xr:uid="{26894388-B759-48DC-84DD-F32F817C086E}"/>
    <cellStyle name="Komma 10 5 3" xfId="8350" xr:uid="{2729D25E-6646-4D30-8B00-A0B2889EB20B}"/>
    <cellStyle name="Komma 10 6" xfId="1885" xr:uid="{00000000-0005-0000-0000-000062000000}"/>
    <cellStyle name="Komma 10 6 2" xfId="5273" xr:uid="{BE0F8615-9ECA-44CB-A2F6-8480645FDDDB}"/>
    <cellStyle name="Komma 10 6 3" xfId="7168" xr:uid="{67C46DCA-EECD-4767-BDB2-5293B6D346EB}"/>
    <cellStyle name="Komma 10 7" xfId="2141" xr:uid="{00000000-0005-0000-0000-000063000000}"/>
    <cellStyle name="Komma 10 7 2" xfId="5529" xr:uid="{3606572D-CCFF-43CB-9D79-6024BA4ADCCF}"/>
    <cellStyle name="Komma 10 7 3" xfId="9793" xr:uid="{342A11DB-5DD8-4CA5-BFB4-F9DE4178F15A}"/>
    <cellStyle name="Komma 10 8" xfId="2657" xr:uid="{3E400F29-ACF0-4BD1-B856-9E7A4949ACCE}"/>
    <cellStyle name="Komma 10 9" xfId="3014" xr:uid="{A1DB50E7-F44C-4556-A290-DEFBD6D5B883}"/>
    <cellStyle name="Komma 11" xfId="87" xr:uid="{00000000-0005-0000-0000-000064000000}"/>
    <cellStyle name="Komma 11 10" xfId="5957" xr:uid="{9CF1AD4A-4A73-4573-A1E5-630AE2AC98A0}"/>
    <cellStyle name="Komma 11 2" xfId="603" xr:uid="{00000000-0005-0000-0000-000065000000}"/>
    <cellStyle name="Komma 11 2 2" xfId="1542" xr:uid="{00000000-0005-0000-0000-000066000000}"/>
    <cellStyle name="Komma 11 2 2 2" xfId="3522" xr:uid="{42286787-D045-4CF3-BA67-3789D10EE883}"/>
    <cellStyle name="Komma 11 2 2 2 2" xfId="9167" xr:uid="{F4BDB474-75B2-4059-8D08-D1FA11FD0CD1}"/>
    <cellStyle name="Komma 11 2 2 3" xfId="4930" xr:uid="{73C43F66-5CE8-4616-91CE-05BEDAF6862C}"/>
    <cellStyle name="Komma 11 2 2 3 2" xfId="7965" xr:uid="{8090D9CE-5D63-4049-B17E-BCC77D77D889}"/>
    <cellStyle name="Komma 11 2 2 4" xfId="10076" xr:uid="{EBFCF96F-3137-4B29-9279-7CC9CF8CA5A3}"/>
    <cellStyle name="Komma 11 2 2 5" xfId="6729" xr:uid="{967250D4-2461-42FA-AE1B-9769EEE20A9A}"/>
    <cellStyle name="Komma 11 2 3" xfId="2311" xr:uid="{00000000-0005-0000-0000-000067000000}"/>
    <cellStyle name="Komma 11 2 3 2" xfId="5699" xr:uid="{3CF86131-29F0-44CF-A3D2-373E3CD84EE9}"/>
    <cellStyle name="Komma 11 2 3 3" xfId="8522" xr:uid="{A1E71290-E729-4C6D-B535-BA1C1F3874A8}"/>
    <cellStyle name="Komma 11 2 4" xfId="2829" xr:uid="{26CFAA7F-DEB3-4353-9568-2AB46A4302F6}"/>
    <cellStyle name="Komma 11 2 4 2" xfId="7340" xr:uid="{C826878B-6D99-4701-9D1A-7B2E2147816F}"/>
    <cellStyle name="Komma 11 2 5" xfId="4162" xr:uid="{A080F1DA-D9BC-4AD1-9476-228E04230EAE}"/>
    <cellStyle name="Komma 11 2 5 2" xfId="10206" xr:uid="{15DDCC0C-70DF-445C-AFA8-981B662A0951}"/>
    <cellStyle name="Komma 11 2 6" xfId="6212" xr:uid="{B450A3BA-39FF-4C61-BBB4-656355BCEF3F}"/>
    <cellStyle name="Komma 11 3" xfId="345" xr:uid="{00000000-0005-0000-0000-000068000000}"/>
    <cellStyle name="Komma 11 3 2" xfId="3265" xr:uid="{FEAC5F93-7267-4C7C-A16B-E5BD2A988CD8}"/>
    <cellStyle name="Komma 11 3 2 2" xfId="8910" xr:uid="{2CB25B5F-A4CC-4FC8-8806-00A99AA955D3}"/>
    <cellStyle name="Komma 11 3 3" xfId="3906" xr:uid="{EE9B29D6-B015-4813-BD26-3F92937A0FE9}"/>
    <cellStyle name="Komma 11 3 3 2" xfId="7708" xr:uid="{DAE0C229-1766-481F-95FF-783A86238850}"/>
    <cellStyle name="Komma 11 3 4" xfId="9485" xr:uid="{802F48E7-055D-4447-BAF8-BC2F1EFB7B54}"/>
    <cellStyle name="Komma 11 3 5" xfId="6474" xr:uid="{745F23DB-7445-40BF-A98C-608262661E5E}"/>
    <cellStyle name="Komma 11 4" xfId="1030" xr:uid="{00000000-0005-0000-0000-000069000000}"/>
    <cellStyle name="Komma 11 4 2" xfId="4420" xr:uid="{A532DCBE-7AF0-4E17-AFBA-7B54AF680A10}"/>
    <cellStyle name="Komma 11 4 3" xfId="8265" xr:uid="{C5E97461-E61D-49BF-9F36-931D61A89EEA}"/>
    <cellStyle name="Komma 11 5" xfId="1285" xr:uid="{00000000-0005-0000-0000-00006A000000}"/>
    <cellStyle name="Komma 11 5 2" xfId="4675" xr:uid="{A62F8236-6B19-46CD-8226-E551AFF28EC3}"/>
    <cellStyle name="Komma 11 5 3" xfId="7083" xr:uid="{59E9CC1C-7060-4BC3-84C8-BB533715B6F5}"/>
    <cellStyle name="Komma 11 6" xfId="1800" xr:uid="{00000000-0005-0000-0000-00006B000000}"/>
    <cellStyle name="Komma 11 6 2" xfId="5188" xr:uid="{A53232B1-EFAF-471C-BCB0-F1A4E960E283}"/>
    <cellStyle name="Komma 11 6 3" xfId="10011" xr:uid="{7168C1F9-6F09-46FB-8727-B90538DC1898}"/>
    <cellStyle name="Komma 11 7" xfId="2056" xr:uid="{00000000-0005-0000-0000-00006C000000}"/>
    <cellStyle name="Komma 11 7 2" xfId="5444" xr:uid="{076E5A6B-85B1-4823-B4CE-A001325A755D}"/>
    <cellStyle name="Komma 11 8" xfId="2572" xr:uid="{CD68EC5C-7892-4B6A-B7A7-ADEBA1DD93B5}"/>
    <cellStyle name="Komma 11 9" xfId="3099" xr:uid="{2522EF3F-0DCE-4EC8-92AE-1E391C12CCF9}"/>
    <cellStyle name="Komma 12" xfId="259" xr:uid="{00000000-0005-0000-0000-00006D000000}"/>
    <cellStyle name="Komma 12 10" xfId="5872" xr:uid="{4128325E-D8BA-4306-8E45-C27588D10B20}"/>
    <cellStyle name="Komma 12 2" xfId="517" xr:uid="{00000000-0005-0000-0000-00006E000000}"/>
    <cellStyle name="Komma 12 2 2" xfId="1713" xr:uid="{00000000-0005-0000-0000-00006F000000}"/>
    <cellStyle name="Komma 12 2 2 2" xfId="3706" xr:uid="{20734798-9059-4384-9FE4-BA6E7316C032}"/>
    <cellStyle name="Komma 12 2 2 2 2" xfId="9388" xr:uid="{CA58A589-73A1-42A2-9AAA-9BEFF3AF5A35}"/>
    <cellStyle name="Komma 12 2 2 3" xfId="5101" xr:uid="{59F3F188-4EF5-4FFA-B95A-7A440FB2A81C}"/>
    <cellStyle name="Komma 12 2 2 3 2" xfId="8149" xr:uid="{14A5DC96-442D-43CF-A4BA-BA1E25354B26}"/>
    <cellStyle name="Komma 12 2 2 4" xfId="9931" xr:uid="{C052EE86-9ACC-4115-AB46-52EA4CF04793}"/>
    <cellStyle name="Komma 12 2 2 5" xfId="6986" xr:uid="{59C83DDE-AEFA-4295-9BB0-562E5667B0B3}"/>
    <cellStyle name="Komma 12 2 3" xfId="2482" xr:uid="{00000000-0005-0000-0000-000070000000}"/>
    <cellStyle name="Komma 12 2 3 2" xfId="5870" xr:uid="{476F2BF4-46A7-4E28-8926-4F5507520094}"/>
    <cellStyle name="Komma 12 2 3 3" xfId="8792" xr:uid="{0F6AC30A-2E85-45F5-A155-4ABC37F04691}"/>
    <cellStyle name="Komma 12 2 4" xfId="3141" xr:uid="{0C4BE51F-4954-4936-940B-073A3DD70392}"/>
    <cellStyle name="Komma 12 2 4 2" xfId="7589" xr:uid="{73592D3F-C88C-403F-89D9-3906B4A89467}"/>
    <cellStyle name="Komma 12 2 5" xfId="4077" xr:uid="{0146AF1B-92BB-4EC7-AC05-8E7C2FFF4CDB}"/>
    <cellStyle name="Komma 12 2 5 2" xfId="10055" xr:uid="{51FECD78-8050-48DC-837D-4D1417A608F7}"/>
    <cellStyle name="Komma 12 2 6" xfId="6383" xr:uid="{678AC168-94EE-4B41-A5EB-E6B1F30AAE74}"/>
    <cellStyle name="Komma 12 3" xfId="917" xr:uid="{00000000-0005-0000-0000-000071000000}"/>
    <cellStyle name="Komma 12 3 2" xfId="3179" xr:uid="{32CDCB3A-12B6-4896-BEB0-86FD417FB5AC}"/>
    <cellStyle name="Komma 12 3 2 2" xfId="8824" xr:uid="{39BBF875-29E4-4A76-B180-AA22C86E12D9}"/>
    <cellStyle name="Komma 12 3 3" xfId="4333" xr:uid="{C27EC29F-D3C4-438F-9FD5-9A9C2FAE67BE}"/>
    <cellStyle name="Komma 12 3 3 2" xfId="7622" xr:uid="{716F7D24-E041-428C-9312-84408C212578}"/>
    <cellStyle name="Komma 12 3 4" xfId="9372" xr:uid="{8822495B-C05B-4784-8855-B3876E0E7283}"/>
    <cellStyle name="Komma 12 3 5" xfId="6389" xr:uid="{BBB471A6-91DE-4FB8-8908-CBC397CE11BE}"/>
    <cellStyle name="Komma 12 4" xfId="515" xr:uid="{00000000-0005-0000-0000-000072000000}"/>
    <cellStyle name="Komma 12 4 2" xfId="4076" xr:uid="{5DFD46E2-ADD0-4058-A33C-AF2C929E0959}"/>
    <cellStyle name="Komma 12 4 3" xfId="8179" xr:uid="{9F632340-53F5-460B-921F-F7B2D76D84F9}"/>
    <cellStyle name="Komma 12 5" xfId="1200" xr:uid="{00000000-0005-0000-0000-000073000000}"/>
    <cellStyle name="Komma 12 5 2" xfId="4590" xr:uid="{EF4DE346-2C28-4643-BE29-CF22D9609D84}"/>
    <cellStyle name="Komma 12 5 3" xfId="6997" xr:uid="{8931621F-F760-438D-A57A-F1FBEB12693E}"/>
    <cellStyle name="Komma 12 6" xfId="1970" xr:uid="{00000000-0005-0000-0000-000074000000}"/>
    <cellStyle name="Komma 12 6 2" xfId="5358" xr:uid="{34FFE5D3-AF65-4AAB-A5F5-A0DFA69EFC1F}"/>
    <cellStyle name="Komma 12 6 3" xfId="9620" xr:uid="{71794034-6981-41FD-8D7F-B4A335970F61}"/>
    <cellStyle name="Komma 12 7" xfId="1971" xr:uid="{00000000-0005-0000-0000-000075000000}"/>
    <cellStyle name="Komma 12 7 2" xfId="5359" xr:uid="{4FC8D64A-01D0-4405-90EF-BB908453A690}"/>
    <cellStyle name="Komma 12 8" xfId="2486" xr:uid="{33D15B84-A790-42FD-8014-12405AEBA1AA}"/>
    <cellStyle name="Komma 12 9" xfId="3820" xr:uid="{5D783392-9A72-4CB5-BD1E-64BCA15228D3}"/>
    <cellStyle name="Komma 13" xfId="260" xr:uid="{00000000-0005-0000-0000-000076000000}"/>
    <cellStyle name="Komma 13 2" xfId="1456" xr:uid="{00000000-0005-0000-0000-000077000000}"/>
    <cellStyle name="Komma 13 2 2" xfId="3436" xr:uid="{6ECC6511-C6B4-4EA5-8C6E-96E34977F8BA}"/>
    <cellStyle name="Komma 13 2 2 2" xfId="9081" xr:uid="{0C9D53F7-B017-4B8A-A47A-826D65CF3001}"/>
    <cellStyle name="Komma 13 2 3" xfId="4845" xr:uid="{EA8BDDC0-2508-4E63-83A9-781780FB323C}"/>
    <cellStyle name="Komma 13 2 3 2" xfId="7879" xr:uid="{F485C5FA-0B4F-4292-B0EE-3C2721CEA2C1}"/>
    <cellStyle name="Komma 13 2 4" xfId="10020" xr:uid="{C51516DA-9FB5-4248-9892-57B5BA84F6CE}"/>
    <cellStyle name="Komma 13 2 5" xfId="6644" xr:uid="{8C514C5A-BD70-4C02-AE36-428792CE9B36}"/>
    <cellStyle name="Komma 13 3" xfId="2226" xr:uid="{00000000-0005-0000-0000-000078000000}"/>
    <cellStyle name="Komma 13 3 2" xfId="5614" xr:uid="{1504DAF1-88A5-4E76-9FE1-5A5056BB5DB6}"/>
    <cellStyle name="Komma 13 3 3" xfId="8436" xr:uid="{B4A72E70-199C-42D4-A62A-26A7DC95D5AC}"/>
    <cellStyle name="Komma 13 4" xfId="2743" xr:uid="{41688E1E-9DD6-4051-9EB3-7F252ABAD099}"/>
    <cellStyle name="Komma 13 4 2" xfId="7254" xr:uid="{9CA35FE1-701C-4D1E-9317-CAA267D9AE02}"/>
    <cellStyle name="Komma 13 5" xfId="3821" xr:uid="{FAEA30CB-4E4C-476B-BB45-24E32DEE8232}"/>
    <cellStyle name="Komma 13 5 2" xfId="9863" xr:uid="{7457C04B-55B0-4921-9B69-9A91A36C273D}"/>
    <cellStyle name="Komma 13 6" xfId="6127" xr:uid="{ED68FF1B-42E5-45FD-A50A-09ACE2F0CE6B}"/>
    <cellStyle name="Komma 14" xfId="945" xr:uid="{00000000-0005-0000-0000-000079000000}"/>
    <cellStyle name="Komma 14 2" xfId="3734" xr:uid="{9B1B2FD1-0C9A-4C2D-B644-49EF419E388A}"/>
    <cellStyle name="Komma 14 2 2" xfId="9414" xr:uid="{8B6B4C82-2457-4AA9-AE50-98A8F709EC1F}"/>
    <cellStyle name="Komma 14 2 3" xfId="8175" xr:uid="{955F627E-9D22-4F34-A5A1-32DDA70DA256}"/>
    <cellStyle name="Komma 14 2 4" xfId="10089" xr:uid="{27EE386A-5258-437D-AEF1-6023467DDB97}"/>
    <cellStyle name="Komma 14 2 5" xfId="6988" xr:uid="{7F18B3B2-9AE1-4B44-BBAD-C9389833E33A}"/>
    <cellStyle name="Komma 14 3" xfId="3173" xr:uid="{25A48630-9A73-4694-BF6D-74CCC8B246AF}"/>
    <cellStyle name="Komma 14 3 2" xfId="8819" xr:uid="{599817F0-360A-44D2-95AF-46902AF825F2}"/>
    <cellStyle name="Komma 14 4" xfId="4335" xr:uid="{175AA7AF-A085-476C-B729-D07787DEAA59}"/>
    <cellStyle name="Komma 14 4 2" xfId="7617" xr:uid="{D2088B53-9D18-4C76-8641-1323CFD32E81}"/>
    <cellStyle name="Komma 14 5" xfId="10129" xr:uid="{583893F0-C528-402E-8800-4BD56A5EC2C8}"/>
    <cellStyle name="Komma 14 6" xfId="6385" xr:uid="{F4061A5F-36E4-4DB4-9206-BAC34098DF82}"/>
    <cellStyle name="Komma 15" xfId="1715" xr:uid="{00000000-0005-0000-0000-00007A000000}"/>
    <cellStyle name="Komma 15 2" xfId="3737" xr:uid="{F26218D2-9D52-4854-8594-88839DBE1765}"/>
    <cellStyle name="Komma 15 2 2" xfId="9419" xr:uid="{EDB7EA5E-F06A-4D2E-9028-41EE29DBA8C6}"/>
    <cellStyle name="Komma 15 3" xfId="5103" xr:uid="{5CFFFC5B-2125-47F2-B893-49E2E2B34336}"/>
    <cellStyle name="Komma 15 3 2" xfId="8177" xr:uid="{600B9B5D-2590-4E28-B0EB-F1D258692A10}"/>
    <cellStyle name="Komma 15 4" xfId="9477" xr:uid="{AAB49576-47CF-46F2-8DD7-785FE7CC5425}"/>
    <cellStyle name="Komma 15 5" xfId="6994" xr:uid="{6D81CC13-559C-497B-B823-BFC1FADA94A5}"/>
    <cellStyle name="Komma 16" xfId="3177" xr:uid="{2680283B-2957-424A-8B9F-09E850091CCE}"/>
    <cellStyle name="Komma 16 2" xfId="7621" xr:uid="{4B38158C-DAB2-48D5-A8F2-A3F37B6CB08E}"/>
    <cellStyle name="Komma 17" xfId="3126" xr:uid="{C18443D2-3CC9-4824-9178-A8C1369813D2}"/>
    <cellStyle name="Komma 2" xfId="3" xr:uid="{00000000-0005-0000-0000-00007B000000}"/>
    <cellStyle name="Komma 2 10" xfId="88" xr:uid="{00000000-0005-0000-0000-00007C000000}"/>
    <cellStyle name="Komma 2 10 10" xfId="5958" xr:uid="{DF83F5B5-C6D7-447D-8E00-2CF58F2C78DC}"/>
    <cellStyle name="Komma 2 10 2" xfId="604" xr:uid="{00000000-0005-0000-0000-00007D000000}"/>
    <cellStyle name="Komma 2 10 2 2" xfId="1543" xr:uid="{00000000-0005-0000-0000-00007E000000}"/>
    <cellStyle name="Komma 2 10 2 2 2" xfId="3523" xr:uid="{2EE1D16F-2839-4971-BEA7-3E499DD8FFA0}"/>
    <cellStyle name="Komma 2 10 2 2 2 2" xfId="9168" xr:uid="{0658F19E-E02F-4579-BA65-B6C7CAB651FC}"/>
    <cellStyle name="Komma 2 10 2 2 3" xfId="4931" xr:uid="{BE219B29-F8B8-4932-AEAC-EEC0B4CBA959}"/>
    <cellStyle name="Komma 2 10 2 2 3 2" xfId="7966" xr:uid="{9808217F-3278-4AA4-B938-6F3175888E75}"/>
    <cellStyle name="Komma 2 10 2 2 4" xfId="9579" xr:uid="{F70D02A4-DEDA-48CF-AAD7-91CD5AB2A44C}"/>
    <cellStyle name="Komma 2 10 2 2 5" xfId="6730" xr:uid="{588F339E-62AE-4C07-8707-0AD8C06469DF}"/>
    <cellStyle name="Komma 2 10 2 3" xfId="2312" xr:uid="{00000000-0005-0000-0000-00007F000000}"/>
    <cellStyle name="Komma 2 10 2 3 2" xfId="5700" xr:uid="{B859B009-9453-457B-A5FE-2E4CD7B728B4}"/>
    <cellStyle name="Komma 2 10 2 3 3" xfId="8523" xr:uid="{D6F069E5-D839-4086-813B-06282F62FC0B}"/>
    <cellStyle name="Komma 2 10 2 4" xfId="2830" xr:uid="{48D83CC9-0906-4DE5-8779-F64705585982}"/>
    <cellStyle name="Komma 2 10 2 4 2" xfId="7341" xr:uid="{A8A6F875-0335-4CAD-9E75-610ED8FD9E1B}"/>
    <cellStyle name="Komma 2 10 2 5" xfId="4163" xr:uid="{C6D4A030-023F-4A1E-A0DF-CDCDAEA4C940}"/>
    <cellStyle name="Komma 2 10 2 5 2" xfId="7531" xr:uid="{F56150F0-B4B9-4F93-97CD-CA569478EB5D}"/>
    <cellStyle name="Komma 2 10 2 6" xfId="6213" xr:uid="{FD76AF2E-1A1E-4DDB-8E59-B2BAE057BE9C}"/>
    <cellStyle name="Komma 2 10 3" xfId="346" xr:uid="{00000000-0005-0000-0000-000080000000}"/>
    <cellStyle name="Komma 2 10 3 2" xfId="3266" xr:uid="{5F010A2C-966F-49E7-8519-F7DDA9108BA3}"/>
    <cellStyle name="Komma 2 10 3 2 2" xfId="8911" xr:uid="{1858F8FC-69F3-495E-84A6-D107BED0D78D}"/>
    <cellStyle name="Komma 2 10 3 3" xfId="3907" xr:uid="{7B907687-5793-4AD1-9FA1-4C36D3641C5F}"/>
    <cellStyle name="Komma 2 10 3 3 2" xfId="7709" xr:uid="{DC518906-A592-4E12-8D25-B898B07037D6}"/>
    <cellStyle name="Komma 2 10 3 4" xfId="9614" xr:uid="{CD3B5A1F-24C7-4AC2-BD3C-0F8F1073AC42}"/>
    <cellStyle name="Komma 2 10 3 5" xfId="6475" xr:uid="{269ADDCB-BAAE-4B73-AFEE-64139533F92C}"/>
    <cellStyle name="Komma 2 10 4" xfId="1031" xr:uid="{00000000-0005-0000-0000-000081000000}"/>
    <cellStyle name="Komma 2 10 4 2" xfId="4421" xr:uid="{8417C035-00BE-40BD-B93E-0E4C12DA9DF3}"/>
    <cellStyle name="Komma 2 10 4 3" xfId="8266" xr:uid="{DC848F24-70A8-42C3-813A-66FFB716A353}"/>
    <cellStyle name="Komma 2 10 5" xfId="1286" xr:uid="{00000000-0005-0000-0000-000082000000}"/>
    <cellStyle name="Komma 2 10 5 2" xfId="4676" xr:uid="{A283A345-5544-49B3-B321-1AA7B0487A97}"/>
    <cellStyle name="Komma 2 10 5 3" xfId="7084" xr:uid="{986805AE-0B37-4C01-A410-F864ACC9F439}"/>
    <cellStyle name="Komma 2 10 6" xfId="1801" xr:uid="{00000000-0005-0000-0000-000083000000}"/>
    <cellStyle name="Komma 2 10 6 2" xfId="5189" xr:uid="{2A374603-1642-4C8B-9B3E-589FAA3A0F8B}"/>
    <cellStyle name="Komma 2 10 6 3" xfId="9645" xr:uid="{4D11B0C1-CB4D-407B-93F1-C83D37745EB1}"/>
    <cellStyle name="Komma 2 10 7" xfId="2057" xr:uid="{00000000-0005-0000-0000-000084000000}"/>
    <cellStyle name="Komma 2 10 7 2" xfId="5445" xr:uid="{53F54C0F-A899-4C70-B728-5D15BEC20B2F}"/>
    <cellStyle name="Komma 2 10 8" xfId="2573" xr:uid="{0A5804E7-FA96-4D19-92C9-A81FFAE4CEC2}"/>
    <cellStyle name="Komma 2 10 9" xfId="3098" xr:uid="{1FE3E438-84CF-43C2-8A5D-277F85D143A2}"/>
    <cellStyle name="Komma 2 11" xfId="519" xr:uid="{00000000-0005-0000-0000-000085000000}"/>
    <cellStyle name="Komma 2 11 2" xfId="876" xr:uid="{00000000-0005-0000-0000-000086000000}"/>
    <cellStyle name="Komma 2 11 2 2" xfId="3696" xr:uid="{8D3A0E66-5FEA-49D0-860F-EA47AFC48308}"/>
    <cellStyle name="Komma 2 11 2 2 2" xfId="9370" xr:uid="{EA797749-5C3F-4241-AD3C-B9C5FFC1ACD8}"/>
    <cellStyle name="Komma 2 11 2 3" xfId="4332" xr:uid="{E4FE4B12-7825-4083-8FF9-16AA50081FBE}"/>
    <cellStyle name="Komma 2 11 2 3 2" xfId="8139" xr:uid="{9E7A3BF6-84F3-4FB6-B2B4-57A59017211B}"/>
    <cellStyle name="Komma 2 11 2 4" xfId="10172" xr:uid="{400F3F02-5EF3-4840-983F-D28E81435409}"/>
    <cellStyle name="Komma 2 11 2 5" xfId="6972" xr:uid="{9EB912D6-BFFB-449B-BE52-93288E2F29FB}"/>
    <cellStyle name="Komma 2 11 3" xfId="1712" xr:uid="{00000000-0005-0000-0000-000087000000}"/>
    <cellStyle name="Komma 2 11 3 2" xfId="5100" xr:uid="{94DEE298-9B0E-4B18-B973-9341AAE6A2A1}"/>
    <cellStyle name="Komma 2 11 3 3" xfId="8769" xr:uid="{6BDD2BCA-B6E2-44A6-93D0-0BD9BC53B660}"/>
    <cellStyle name="Komma 2 11 4" xfId="2481" xr:uid="{00000000-0005-0000-0000-000088000000}"/>
    <cellStyle name="Komma 2 11 4 2" xfId="5869" xr:uid="{E1B4EC28-F2F5-40DB-B433-915E9CF85CD0}"/>
    <cellStyle name="Komma 2 11 4 3" xfId="7566" xr:uid="{D8D2D935-3F71-48D3-969E-0AC543C8E703}"/>
    <cellStyle name="Komma 2 11 5" xfId="3102" xr:uid="{CAEC3D8A-75D0-4DF5-9996-5370B41CCDAB}"/>
    <cellStyle name="Komma 2 11 5 2" xfId="10180" xr:uid="{400B9E03-A62C-48F3-9939-FDC6CEEA75E6}"/>
    <cellStyle name="Komma 2 11 6" xfId="4078" xr:uid="{87E46E71-ADF1-473B-987D-0C74B32DCDFE}"/>
    <cellStyle name="Komma 2 11 7" xfId="6382" xr:uid="{44AA5D07-9DE6-47B2-9736-0B8AF59F0173}"/>
    <cellStyle name="Komma 2 12" xfId="261" xr:uid="{00000000-0005-0000-0000-000089000000}"/>
    <cellStyle name="Komma 2 12 2" xfId="1458" xr:uid="{00000000-0005-0000-0000-00008A000000}"/>
    <cellStyle name="Komma 2 12 2 2" xfId="3438" xr:uid="{67EC7084-887E-4A72-985C-0D29A4685C96}"/>
    <cellStyle name="Komma 2 12 2 2 2" xfId="9083" xr:uid="{9B1B080D-E3ED-40DD-9CE5-26ECB54DC1EC}"/>
    <cellStyle name="Komma 2 12 2 3" xfId="4846" xr:uid="{8B242D5C-3344-4D0F-B2F6-2D50397273F5}"/>
    <cellStyle name="Komma 2 12 2 3 2" xfId="7881" xr:uid="{D57B93DF-F9B1-433A-8B06-A36A37A6B75E}"/>
    <cellStyle name="Komma 2 12 2 4" xfId="10202" xr:uid="{891ECC73-A6D0-4202-BD26-9C3A4CBB50F8}"/>
    <cellStyle name="Komma 2 12 2 5" xfId="6645" xr:uid="{D5DD673C-026E-4E6C-AE37-7FAEF52FD273}"/>
    <cellStyle name="Komma 2 12 3" xfId="2227" xr:uid="{00000000-0005-0000-0000-00008B000000}"/>
    <cellStyle name="Komma 2 12 3 2" xfId="5615" xr:uid="{DED218B0-5EC7-42BD-8D61-1317293AC356}"/>
    <cellStyle name="Komma 2 12 3 3" xfId="8438" xr:uid="{4D5A174D-E846-4FCA-9ADE-C01D6AC9B119}"/>
    <cellStyle name="Komma 2 12 4" xfId="2745" xr:uid="{C142B4AF-E84F-423B-8127-501897703C1B}"/>
    <cellStyle name="Komma 2 12 4 2" xfId="7256" xr:uid="{3A49DEC8-7AFB-4E03-9B07-43BB934DCF3D}"/>
    <cellStyle name="Komma 2 12 5" xfId="3822" xr:uid="{118BEA0A-A3BD-423E-97A0-8CE0AF17E122}"/>
    <cellStyle name="Komma 2 12 5 2" xfId="9731" xr:uid="{FD307D67-1F75-4B39-8464-8DB252D6D8AF}"/>
    <cellStyle name="Komma 2 12 6" xfId="6128" xr:uid="{30BF56E9-3150-414E-98CC-2D74DF3BC5FC}"/>
    <cellStyle name="Komma 2 13" xfId="946" xr:uid="{00000000-0005-0000-0000-00008C000000}"/>
    <cellStyle name="Komma 2 13 2" xfId="3181" xr:uid="{9DF714C9-5293-4FFE-85EE-7D29D1AF37A7}"/>
    <cellStyle name="Komma 2 13 2 2" xfId="8826" xr:uid="{C3D9A8AA-2FD2-4BF4-9480-1614960F5EE4}"/>
    <cellStyle name="Komma 2 13 3" xfId="4336" xr:uid="{88188417-24C3-4A7E-8BBC-4282C57DD355}"/>
    <cellStyle name="Komma 2 13 3 2" xfId="7624" xr:uid="{57033CE0-115E-411A-B1EE-5C4C33B98DF3}"/>
    <cellStyle name="Komma 2 13 4" xfId="10099" xr:uid="{6F4762CE-C4B3-49C6-817B-3D8904A963E5}"/>
    <cellStyle name="Komma 2 13 5" xfId="6390" xr:uid="{51E67EB8-8A17-4AE4-A345-1E95BA011665}"/>
    <cellStyle name="Komma 2 14" xfId="1201" xr:uid="{00000000-0005-0000-0000-00008D000000}"/>
    <cellStyle name="Komma 2 14 2" xfId="4591" xr:uid="{C379FDDF-1B43-45E3-ADE0-863DC8237CFD}"/>
    <cellStyle name="Komma 2 14 3" xfId="8181" xr:uid="{B88D76EB-1F0F-4091-9A14-174292B7ED7F}"/>
    <cellStyle name="Komma 2 15" xfId="1716" xr:uid="{00000000-0005-0000-0000-00008E000000}"/>
    <cellStyle name="Komma 2 15 2" xfId="5104" xr:uid="{C508DC10-044E-45DF-A487-D07CA0BFFB24}"/>
    <cellStyle name="Komma 2 15 3" xfId="6999" xr:uid="{37D9A05A-1E28-44A6-A1DD-31C0A36518BF}"/>
    <cellStyle name="Komma 2 16" xfId="1972" xr:uid="{00000000-0005-0000-0000-00008F000000}"/>
    <cellStyle name="Komma 2 16 2" xfId="5360" xr:uid="{BA0A43E0-8675-4BC6-8CE1-6F9DA97F8079}"/>
    <cellStyle name="Komma 2 16 3" xfId="10010" xr:uid="{F10F41FA-5988-4953-9293-D7AFE1F42858}"/>
    <cellStyle name="Komma 2 17" xfId="2488" xr:uid="{CF460505-E7E2-40FA-B430-C354E7E5AB26}"/>
    <cellStyle name="Komma 2 18" xfId="3125" xr:uid="{071A1D99-9F9B-4D4E-9167-87B452BB0D82}"/>
    <cellStyle name="Komma 2 19" xfId="5873" xr:uid="{0C12FB30-8889-447E-A2F9-85C210E89923}"/>
    <cellStyle name="Komma 2 2" xfId="8" xr:uid="{00000000-0005-0000-0000-000090000000}"/>
    <cellStyle name="Komma 2 2 10" xfId="951" xr:uid="{00000000-0005-0000-0000-000091000000}"/>
    <cellStyle name="Komma 2 2 10 2" xfId="4341" xr:uid="{56D369C6-4B57-4AAB-BD7E-30C6AFFBA3AC}"/>
    <cellStyle name="Komma 2 2 10 3" xfId="8186" xr:uid="{F5E03801-DB6E-40D6-B8C9-A04AB1C3DBB8}"/>
    <cellStyle name="Komma 2 2 11" xfId="1206" xr:uid="{00000000-0005-0000-0000-000092000000}"/>
    <cellStyle name="Komma 2 2 11 2" xfId="4596" xr:uid="{22B4805B-8066-499C-B21B-8DD0C9EC625E}"/>
    <cellStyle name="Komma 2 2 11 3" xfId="7004" xr:uid="{B497BEE6-B006-4D03-BC19-8CB1B129FBE8}"/>
    <cellStyle name="Komma 2 2 12" xfId="1721" xr:uid="{00000000-0005-0000-0000-000093000000}"/>
    <cellStyle name="Komma 2 2 12 2" xfId="5109" xr:uid="{4FC994AC-D0F0-472A-AF0A-56F752B25490}"/>
    <cellStyle name="Komma 2 2 12 3" xfId="9905" xr:uid="{EE2A0673-FE2C-4CFC-8418-38B328A33DCE}"/>
    <cellStyle name="Komma 2 2 13" xfId="1977" xr:uid="{00000000-0005-0000-0000-000094000000}"/>
    <cellStyle name="Komma 2 2 13 2" xfId="5365" xr:uid="{1E7ECC8C-1BFF-4718-B9DA-326541255ADD}"/>
    <cellStyle name="Komma 2 2 14" xfId="2493" xr:uid="{B5479F0D-04E8-43F2-B0D2-2B9289757461}"/>
    <cellStyle name="Komma 2 2 15" xfId="3009" xr:uid="{6BFA7538-F9C0-4214-9938-7BAC86D999BB}"/>
    <cellStyle name="Komma 2 2 16" xfId="5878" xr:uid="{57EA34F0-8DE7-4834-B58D-8EF1A8EA578F}"/>
    <cellStyle name="Komma 2 2 2" xfId="28" xr:uid="{00000000-0005-0000-0000-000095000000}"/>
    <cellStyle name="Komma 2 2 2 10" xfId="1226" xr:uid="{00000000-0005-0000-0000-000096000000}"/>
    <cellStyle name="Komma 2 2 2 10 2" xfId="4616" xr:uid="{A72BF8E4-C100-405C-8D4E-E814BBF1B42E}"/>
    <cellStyle name="Komma 2 2 2 10 3" xfId="7024" xr:uid="{8CBC7919-57AD-476E-A74A-C2F03D599A6C}"/>
    <cellStyle name="Komma 2 2 2 11" xfId="1741" xr:uid="{00000000-0005-0000-0000-000097000000}"/>
    <cellStyle name="Komma 2 2 2 11 2" xfId="5129" xr:uid="{5ED1893C-305E-49F8-9E18-DB43BFEBC2ED}"/>
    <cellStyle name="Komma 2 2 2 11 3" xfId="10362" xr:uid="{F67CE05F-AE83-4BCB-9E2F-6F5D70BF8573}"/>
    <cellStyle name="Komma 2 2 2 12" xfId="1997" xr:uid="{00000000-0005-0000-0000-000098000000}"/>
    <cellStyle name="Komma 2 2 2 12 2" xfId="5385" xr:uid="{61B7A7C7-0237-42C4-93F3-350B8456EC53}"/>
    <cellStyle name="Komma 2 2 2 13" xfId="2513" xr:uid="{193F69AE-2FCE-4C2F-830C-7C2E39E398ED}"/>
    <cellStyle name="Komma 2 2 2 14" xfId="3127" xr:uid="{96BF9B60-2E71-4FAE-8A8E-8C89B431DCFC}"/>
    <cellStyle name="Komma 2 2 2 15" xfId="5898" xr:uid="{3FD71955-1D3B-4328-A73E-2F0C310CC192}"/>
    <cellStyle name="Komma 2 2 2 2" xfId="32" xr:uid="{00000000-0005-0000-0000-000099000000}"/>
    <cellStyle name="Komma 2 2 2 2 10" xfId="1745" xr:uid="{00000000-0005-0000-0000-00009A000000}"/>
    <cellStyle name="Komma 2 2 2 2 10 2" xfId="5133" xr:uid="{50C1F547-A778-429E-A4F4-C6DF0CA3F138}"/>
    <cellStyle name="Komma 2 2 2 2 10 3" xfId="9831" xr:uid="{A17F5F62-C1B4-4CF3-876E-1FE16E994EAD}"/>
    <cellStyle name="Komma 2 2 2 2 11" xfId="2001" xr:uid="{00000000-0005-0000-0000-00009B000000}"/>
    <cellStyle name="Komma 2 2 2 2 11 2" xfId="5389" xr:uid="{37DC94BF-0A1B-4261-BA30-A04D430BAF08}"/>
    <cellStyle name="Komma 2 2 2 2 12" xfId="2517" xr:uid="{793C14C1-2434-4F87-80FD-8722D6245DD5}"/>
    <cellStyle name="Komma 2 2 2 2 13" xfId="3134" xr:uid="{93FC65C3-A332-4619-989C-943FAA950739}"/>
    <cellStyle name="Komma 2 2 2 2 14" xfId="5902" xr:uid="{43A95822-30E6-4AB5-BF90-22FA1FC79370}"/>
    <cellStyle name="Komma 2 2 2 2 2" xfId="86" xr:uid="{00000000-0005-0000-0000-00009C000000}"/>
    <cellStyle name="Komma 2 2 2 2 2 10" xfId="2571" xr:uid="{EF1EC0F9-8944-4420-A706-DB0515A37488}"/>
    <cellStyle name="Komma 2 2 2 2 2 11" xfId="3100" xr:uid="{A276A8AD-D6D8-415B-AC3B-36F0FCA63B78}"/>
    <cellStyle name="Komma 2 2 2 2 2 12" xfId="5956" xr:uid="{030E01F6-92D9-4F76-9A4B-747913E368E2}"/>
    <cellStyle name="Komma 2 2 2 2 2 2" xfId="256" xr:uid="{00000000-0005-0000-0000-00009D000000}"/>
    <cellStyle name="Komma 2 2 2 2 2 2 10" xfId="6126" xr:uid="{EE8D266E-C130-4974-B1A3-AF1F3D4BFFBB}"/>
    <cellStyle name="Komma 2 2 2 2 2 2 2" xfId="772" xr:uid="{00000000-0005-0000-0000-00009E000000}"/>
    <cellStyle name="Komma 2 2 2 2 2 2 2 2" xfId="1711" xr:uid="{00000000-0005-0000-0000-00009F000000}"/>
    <cellStyle name="Komma 2 2 2 2 2 2 2 2 2" xfId="3691" xr:uid="{C436C481-CB3D-4147-A2B8-FC0139AE58AE}"/>
    <cellStyle name="Komma 2 2 2 2 2 2 2 2 2 2" xfId="9336" xr:uid="{D1A3B68A-0740-49C2-B127-979402FA62EA}"/>
    <cellStyle name="Komma 2 2 2 2 2 2 2 2 3" xfId="5099" xr:uid="{9A20F441-8094-440E-88E1-BEDB045D4686}"/>
    <cellStyle name="Komma 2 2 2 2 2 2 2 2 3 2" xfId="8134" xr:uid="{F0FE5BC7-88C8-4737-9E09-853AE6B03A43}"/>
    <cellStyle name="Komma 2 2 2 2 2 2 2 2 4" xfId="10046" xr:uid="{E36EA56F-09ED-466F-A994-E0C8FF2EC955}"/>
    <cellStyle name="Komma 2 2 2 2 2 2 2 2 5" xfId="6898" xr:uid="{8E1C7B9E-9361-40E3-A41F-4D5295A70822}"/>
    <cellStyle name="Komma 2 2 2 2 2 2 2 3" xfId="2480" xr:uid="{00000000-0005-0000-0000-0000A0000000}"/>
    <cellStyle name="Komma 2 2 2 2 2 2 2 3 2" xfId="5868" xr:uid="{13FEB4AD-6146-4584-B72B-1A63DA8EBA50}"/>
    <cellStyle name="Komma 2 2 2 2 2 2 2 3 3" xfId="8691" xr:uid="{BC172E80-8500-478F-BF5D-F4BDB98BAF14}"/>
    <cellStyle name="Komma 2 2 2 2 2 2 2 4" xfId="2998" xr:uid="{CADCD0B0-6235-4A56-A7CF-E97185CB2E17}"/>
    <cellStyle name="Komma 2 2 2 2 2 2 2 4 2" xfId="7509" xr:uid="{E29729CE-63F0-4395-90CF-F0597DE66758}"/>
    <cellStyle name="Komma 2 2 2 2 2 2 2 5" xfId="4331" xr:uid="{77F089A0-449F-419E-BDB8-AEF5F6CD1DFE}"/>
    <cellStyle name="Komma 2 2 2 2 2 2 2 5 2" xfId="9928" xr:uid="{535A9D7C-F0C6-49D9-B1E0-A0EA9719120F}"/>
    <cellStyle name="Komma 2 2 2 2 2 2 2 6" xfId="6381" xr:uid="{89495400-1677-4B64-880B-BFE1DF0F1BC1}"/>
    <cellStyle name="Komma 2 2 2 2 2 2 3" xfId="514" xr:uid="{00000000-0005-0000-0000-0000A1000000}"/>
    <cellStyle name="Komma 2 2 2 2 2 2 3 2" xfId="3434" xr:uid="{5121D3EF-1068-4191-81FF-DC15F99A8D43}"/>
    <cellStyle name="Komma 2 2 2 2 2 2 3 2 2" xfId="9079" xr:uid="{FC9D782D-CE1C-4EBA-A283-DF9A29126FD3}"/>
    <cellStyle name="Komma 2 2 2 2 2 2 3 3" xfId="4075" xr:uid="{260760E4-B399-4833-9C8A-A3113596BBB8}"/>
    <cellStyle name="Komma 2 2 2 2 2 2 3 3 2" xfId="7877" xr:uid="{2BEE7802-84DC-4AB6-9276-0024C9C9FE3C}"/>
    <cellStyle name="Komma 2 2 2 2 2 2 3 4" xfId="9855" xr:uid="{5C5D1755-F99B-4C50-AE14-097C17261174}"/>
    <cellStyle name="Komma 2 2 2 2 2 2 3 5" xfId="6643" xr:uid="{45AA68A7-223F-4AA2-BC1D-BE5915B6BC13}"/>
    <cellStyle name="Komma 2 2 2 2 2 2 4" xfId="1199" xr:uid="{00000000-0005-0000-0000-0000A2000000}"/>
    <cellStyle name="Komma 2 2 2 2 2 2 4 2" xfId="4589" xr:uid="{CA0FEA14-5D3A-49A9-BF32-591CE19C8C59}"/>
    <cellStyle name="Komma 2 2 2 2 2 2 4 3" xfId="8434" xr:uid="{01F8124F-CCCD-43AE-BFF0-8F8DBE77F2DD}"/>
    <cellStyle name="Komma 2 2 2 2 2 2 5" xfId="1454" xr:uid="{00000000-0005-0000-0000-0000A3000000}"/>
    <cellStyle name="Komma 2 2 2 2 2 2 5 2" xfId="4844" xr:uid="{AC77B804-4A11-45BC-969C-271BEEB7EB35}"/>
    <cellStyle name="Komma 2 2 2 2 2 2 5 3" xfId="7252" xr:uid="{6E64B27A-3C5B-49EE-AA82-C586313DB713}"/>
    <cellStyle name="Komma 2 2 2 2 2 2 6" xfId="1969" xr:uid="{00000000-0005-0000-0000-0000A4000000}"/>
    <cellStyle name="Komma 2 2 2 2 2 2 6 2" xfId="5357" xr:uid="{C20C1F03-3176-4497-B2B4-5170D911CF16}"/>
    <cellStyle name="Komma 2 2 2 2 2 2 6 3" xfId="10197" xr:uid="{97BFC9F5-2AC1-4776-9700-C946DD630532}"/>
    <cellStyle name="Komma 2 2 2 2 2 2 7" xfId="2225" xr:uid="{00000000-0005-0000-0000-0000A5000000}"/>
    <cellStyle name="Komma 2 2 2 2 2 2 7 2" xfId="5613" xr:uid="{677C430F-628E-45D5-8FE4-04A98EA1B38A}"/>
    <cellStyle name="Komma 2 2 2 2 2 2 8" xfId="2741" xr:uid="{F9110A1A-4537-4430-8C69-4670B05EFCDA}"/>
    <cellStyle name="Komma 2 2 2 2 2 2 9" xfId="3819" xr:uid="{0CF9D78B-F188-4E86-9E1C-12A5D84C8EF6}"/>
    <cellStyle name="Komma 2 2 2 2 2 3" xfId="140" xr:uid="{00000000-0005-0000-0000-0000A6000000}"/>
    <cellStyle name="Komma 2 2 2 2 2 3 10" xfId="6010" xr:uid="{4083D96B-3988-4FC3-A0EF-4DB26A0A3060}"/>
    <cellStyle name="Komma 2 2 2 2 2 3 2" xfId="656" xr:uid="{00000000-0005-0000-0000-0000A7000000}"/>
    <cellStyle name="Komma 2 2 2 2 2 3 2 2" xfId="1595" xr:uid="{00000000-0005-0000-0000-0000A8000000}"/>
    <cellStyle name="Komma 2 2 2 2 2 3 2 2 2" xfId="3575" xr:uid="{2CFFEC71-B863-47DC-81A6-3C9963D5D07E}"/>
    <cellStyle name="Komma 2 2 2 2 2 3 2 2 2 2" xfId="9220" xr:uid="{6269293C-A560-440F-9E5B-8D9311364AFC}"/>
    <cellStyle name="Komma 2 2 2 2 2 3 2 2 3" xfId="4983" xr:uid="{10F4AACB-4777-41F4-86A8-8D12E9D03018}"/>
    <cellStyle name="Komma 2 2 2 2 2 3 2 2 3 2" xfId="8018" xr:uid="{D7D48F65-BA5E-4804-8CDB-F5EDCB5362F7}"/>
    <cellStyle name="Komma 2 2 2 2 2 3 2 2 4" xfId="9991" xr:uid="{6E9BAD41-E813-43F6-B2ED-CD439BE3A851}"/>
    <cellStyle name="Komma 2 2 2 2 2 3 2 2 5" xfId="6782" xr:uid="{06382856-79AF-4CB2-A0DF-D13461C21824}"/>
    <cellStyle name="Komma 2 2 2 2 2 3 2 3" xfId="2364" xr:uid="{00000000-0005-0000-0000-0000A9000000}"/>
    <cellStyle name="Komma 2 2 2 2 2 3 2 3 2" xfId="5752" xr:uid="{E106BB5A-A5DA-45F3-8CAA-1E9B2930D17D}"/>
    <cellStyle name="Komma 2 2 2 2 2 3 2 3 3" xfId="8575" xr:uid="{90B8CAD9-C8EB-414C-8D66-DF4D9807A39B}"/>
    <cellStyle name="Komma 2 2 2 2 2 3 2 4" xfId="2882" xr:uid="{FD3372D1-E79F-4677-BB9F-42FE07DAF812}"/>
    <cellStyle name="Komma 2 2 2 2 2 3 2 4 2" xfId="7393" xr:uid="{C6FED4B2-439D-4078-A999-BC6F5EE94445}"/>
    <cellStyle name="Komma 2 2 2 2 2 3 2 5" xfId="4215" xr:uid="{A4C75FE7-5FB1-4569-BB09-3F836AD22918}"/>
    <cellStyle name="Komma 2 2 2 2 2 3 2 5 2" xfId="9764" xr:uid="{277BAC4E-D037-4BD4-8688-6ADF99DDFB0B}"/>
    <cellStyle name="Komma 2 2 2 2 2 3 2 6" xfId="6265" xr:uid="{4E4FE09A-92E4-4DAE-ADD2-FB7A00B239EC}"/>
    <cellStyle name="Komma 2 2 2 2 2 3 3" xfId="398" xr:uid="{00000000-0005-0000-0000-0000AA000000}"/>
    <cellStyle name="Komma 2 2 2 2 2 3 3 2" xfId="3318" xr:uid="{6435614F-0957-4E9A-94A1-D77267DD51F3}"/>
    <cellStyle name="Komma 2 2 2 2 2 3 3 2 2" xfId="8963" xr:uid="{51246906-4177-48E2-9110-80E0A63037D8}"/>
    <cellStyle name="Komma 2 2 2 2 2 3 3 3" xfId="3959" xr:uid="{9F5FFC3B-C463-4089-AC11-F3A15D47B7DC}"/>
    <cellStyle name="Komma 2 2 2 2 2 3 3 3 2" xfId="7761" xr:uid="{A26B9FBD-0292-4D79-816A-9444A3BA4E42}"/>
    <cellStyle name="Komma 2 2 2 2 2 3 3 4" xfId="10225" xr:uid="{99DFBE40-D662-43E5-A932-46FDBBB1BB5E}"/>
    <cellStyle name="Komma 2 2 2 2 2 3 3 5" xfId="6527" xr:uid="{466B16E1-C100-4583-A418-7A3F550A2F18}"/>
    <cellStyle name="Komma 2 2 2 2 2 3 4" xfId="1083" xr:uid="{00000000-0005-0000-0000-0000AB000000}"/>
    <cellStyle name="Komma 2 2 2 2 2 3 4 2" xfId="4473" xr:uid="{244EE85A-DCE5-4C51-B820-31BE718EA67D}"/>
    <cellStyle name="Komma 2 2 2 2 2 3 4 3" xfId="8318" xr:uid="{4B2761BD-C05A-44D0-A440-0A830ABD5789}"/>
    <cellStyle name="Komma 2 2 2 2 2 3 5" xfId="1338" xr:uid="{00000000-0005-0000-0000-0000AC000000}"/>
    <cellStyle name="Komma 2 2 2 2 2 3 5 2" xfId="4728" xr:uid="{5223509E-DEE3-4E0C-A6A8-6429353B1013}"/>
    <cellStyle name="Komma 2 2 2 2 2 3 5 3" xfId="7136" xr:uid="{1E461756-FD01-4DA4-807C-F4AAB926D413}"/>
    <cellStyle name="Komma 2 2 2 2 2 3 6" xfId="1853" xr:uid="{00000000-0005-0000-0000-0000AD000000}"/>
    <cellStyle name="Komma 2 2 2 2 2 3 6 2" xfId="5241" xr:uid="{44CC8683-126A-4187-A69E-3CB948AF1752}"/>
    <cellStyle name="Komma 2 2 2 2 2 3 6 3" xfId="10027" xr:uid="{4D728581-46A1-4F72-B27B-411A5E68CAB9}"/>
    <cellStyle name="Komma 2 2 2 2 2 3 7" xfId="2109" xr:uid="{00000000-0005-0000-0000-0000AE000000}"/>
    <cellStyle name="Komma 2 2 2 2 2 3 7 2" xfId="5497" xr:uid="{C6158E7B-7BAD-4684-9EBF-AC4EC095E0F6}"/>
    <cellStyle name="Komma 2 2 2 2 2 3 8" xfId="2625" xr:uid="{B1D4B7F4-A737-42BE-B2FC-4F995804F53C}"/>
    <cellStyle name="Komma 2 2 2 2 2 3 9" xfId="3046" xr:uid="{360F6B2E-4DC9-4D89-A31F-F0BDAE6C9751}"/>
    <cellStyle name="Komma 2 2 2 2 2 4" xfId="602" xr:uid="{00000000-0005-0000-0000-0000AF000000}"/>
    <cellStyle name="Komma 2 2 2 2 2 4 2" xfId="1541" xr:uid="{00000000-0005-0000-0000-0000B0000000}"/>
    <cellStyle name="Komma 2 2 2 2 2 4 2 2" xfId="3521" xr:uid="{F0E7DFC4-931A-4AFC-9090-2049528486EE}"/>
    <cellStyle name="Komma 2 2 2 2 2 4 2 2 2" xfId="9166" xr:uid="{DF401AB2-282D-4AA7-AFCD-966E6B3EAFEB}"/>
    <cellStyle name="Komma 2 2 2 2 2 4 2 3" xfId="4929" xr:uid="{E2B4D727-82E1-47FB-87EA-A38A010B7B59}"/>
    <cellStyle name="Komma 2 2 2 2 2 4 2 3 2" xfId="7964" xr:uid="{9DEB6B58-B593-48EF-8AF2-23F11730F7C3}"/>
    <cellStyle name="Komma 2 2 2 2 2 4 2 4" xfId="9766" xr:uid="{2816FFB1-00BD-4A71-9563-16AF70C5C632}"/>
    <cellStyle name="Komma 2 2 2 2 2 4 2 5" xfId="6728" xr:uid="{9FBD18CE-6DAE-4AC7-8CEC-8D121E92D67D}"/>
    <cellStyle name="Komma 2 2 2 2 2 4 3" xfId="2310" xr:uid="{00000000-0005-0000-0000-0000B1000000}"/>
    <cellStyle name="Komma 2 2 2 2 2 4 3 2" xfId="5698" xr:uid="{2B9E2F4E-D744-4051-A82A-9625388BDD20}"/>
    <cellStyle name="Komma 2 2 2 2 2 4 3 3" xfId="8521" xr:uid="{6CFB6813-3A72-46C1-95F7-27972E25A82E}"/>
    <cellStyle name="Komma 2 2 2 2 2 4 4" xfId="2828" xr:uid="{AE1D8B80-0EE7-4C88-A286-F5CA199A6C29}"/>
    <cellStyle name="Komma 2 2 2 2 2 4 4 2" xfId="7339" xr:uid="{173679CD-D2E8-4F2F-BD9C-7DF570E25293}"/>
    <cellStyle name="Komma 2 2 2 2 2 4 5" xfId="4161" xr:uid="{52A33EB7-4283-489A-ABA3-E9D92EF47798}"/>
    <cellStyle name="Komma 2 2 2 2 2 4 5 2" xfId="9565" xr:uid="{A8E16E35-1466-4D36-9C25-26CB378BCF8E}"/>
    <cellStyle name="Komma 2 2 2 2 2 4 6" xfId="6211" xr:uid="{1C2A3F40-60A3-4C4F-A5C7-2BA67806952A}"/>
    <cellStyle name="Komma 2 2 2 2 2 5" xfId="344" xr:uid="{00000000-0005-0000-0000-0000B2000000}"/>
    <cellStyle name="Komma 2 2 2 2 2 5 2" xfId="3264" xr:uid="{4795F7ED-FAF7-46D2-8626-6DFE8DE3B8ED}"/>
    <cellStyle name="Komma 2 2 2 2 2 5 2 2" xfId="8909" xr:uid="{A30C59FE-749F-48EF-9545-9FAF59CA6E41}"/>
    <cellStyle name="Komma 2 2 2 2 2 5 3" xfId="3905" xr:uid="{DFE16E2E-AFBC-4ABA-BE61-A2FBED9CD35C}"/>
    <cellStyle name="Komma 2 2 2 2 2 5 3 2" xfId="7707" xr:uid="{CBB1FA01-0121-48FB-AA86-0CF35EF61625}"/>
    <cellStyle name="Komma 2 2 2 2 2 5 4" xfId="10029" xr:uid="{1301FBFD-20BD-416F-B027-22AC106FC113}"/>
    <cellStyle name="Komma 2 2 2 2 2 5 5" xfId="6473" xr:uid="{E17D9432-3579-4996-AE64-5C3EA458E38E}"/>
    <cellStyle name="Komma 2 2 2 2 2 6" xfId="1029" xr:uid="{00000000-0005-0000-0000-0000B3000000}"/>
    <cellStyle name="Komma 2 2 2 2 2 6 2" xfId="4419" xr:uid="{3F0A804D-193C-40E3-881C-A856AB027658}"/>
    <cellStyle name="Komma 2 2 2 2 2 6 3" xfId="8264" xr:uid="{3601DB82-BA9B-4772-AECF-6ED38D8C5496}"/>
    <cellStyle name="Komma 2 2 2 2 2 7" xfId="1284" xr:uid="{00000000-0005-0000-0000-0000B4000000}"/>
    <cellStyle name="Komma 2 2 2 2 2 7 2" xfId="4674" xr:uid="{8784CAEA-6035-49EE-9FDA-E754EB493023}"/>
    <cellStyle name="Komma 2 2 2 2 2 7 3" xfId="7082" xr:uid="{28BF2FAF-B0C9-493A-AE89-1385112F7AAF}"/>
    <cellStyle name="Komma 2 2 2 2 2 8" xfId="1799" xr:uid="{00000000-0005-0000-0000-0000B5000000}"/>
    <cellStyle name="Komma 2 2 2 2 2 8 2" xfId="5187" xr:uid="{FBCD7C6A-AD06-47BB-A515-C5BCF00D4659}"/>
    <cellStyle name="Komma 2 2 2 2 2 8 3" xfId="9464" xr:uid="{20229987-385D-4310-9B03-2DA5A8971FE5}"/>
    <cellStyle name="Komma 2 2 2 2 2 9" xfId="2055" xr:uid="{00000000-0005-0000-0000-0000B6000000}"/>
    <cellStyle name="Komma 2 2 2 2 2 9 2" xfId="5443" xr:uid="{1246209F-9E6B-4FE5-B4A1-2DE96BE6E660}"/>
    <cellStyle name="Komma 2 2 2 2 3" xfId="55" xr:uid="{00000000-0005-0000-0000-0000B7000000}"/>
    <cellStyle name="Komma 2 2 2 2 3 10" xfId="2540" xr:uid="{9E227D68-92D4-4A26-B69D-47E1AEA7B219}"/>
    <cellStyle name="Komma 2 2 2 2 3 11" xfId="3145" xr:uid="{DC043FE8-DEB9-463A-86CA-1646528FCB05}"/>
    <cellStyle name="Komma 2 2 2 2 3 12" xfId="5925" xr:uid="{3DB92CAF-2861-441D-8365-AE6B06D903A4}"/>
    <cellStyle name="Komma 2 2 2 2 3 2" xfId="225" xr:uid="{00000000-0005-0000-0000-0000B8000000}"/>
    <cellStyle name="Komma 2 2 2 2 3 2 10" xfId="6095" xr:uid="{FAA9CF40-1B38-4015-94B3-0B084F1577E1}"/>
    <cellStyle name="Komma 2 2 2 2 3 2 2" xfId="741" xr:uid="{00000000-0005-0000-0000-0000B9000000}"/>
    <cellStyle name="Komma 2 2 2 2 3 2 2 2" xfId="1680" xr:uid="{00000000-0005-0000-0000-0000BA000000}"/>
    <cellStyle name="Komma 2 2 2 2 3 2 2 2 2" xfId="3660" xr:uid="{A456C9C5-6DD1-4E54-9956-4917477C123B}"/>
    <cellStyle name="Komma 2 2 2 2 3 2 2 2 2 2" xfId="9305" xr:uid="{1EED10E7-ED88-479F-9381-7D91C4119CF0}"/>
    <cellStyle name="Komma 2 2 2 2 3 2 2 2 3" xfId="5068" xr:uid="{D1FE41D4-E0D6-4A13-8B06-E16455B1A648}"/>
    <cellStyle name="Komma 2 2 2 2 3 2 2 2 3 2" xfId="8103" xr:uid="{D0EE9E8C-40EE-443E-B455-4CC14E4909EA}"/>
    <cellStyle name="Komma 2 2 2 2 3 2 2 2 4" xfId="9898" xr:uid="{BB48568C-83E1-463F-B72A-FEE5AA2B7676}"/>
    <cellStyle name="Komma 2 2 2 2 3 2 2 2 5" xfId="6867" xr:uid="{7E977A6D-243E-4AC1-89F7-9605F8E21EBF}"/>
    <cellStyle name="Komma 2 2 2 2 3 2 2 3" xfId="2449" xr:uid="{00000000-0005-0000-0000-0000BB000000}"/>
    <cellStyle name="Komma 2 2 2 2 3 2 2 3 2" xfId="5837" xr:uid="{2C5A9238-921C-46FC-BC4C-C062658AEE6A}"/>
    <cellStyle name="Komma 2 2 2 2 3 2 2 3 3" xfId="8660" xr:uid="{A00360B5-0716-42A3-9E27-43021DC11BBB}"/>
    <cellStyle name="Komma 2 2 2 2 3 2 2 4" xfId="2967" xr:uid="{37DB20FE-DDAE-4DE0-BA67-93060BADC1C5}"/>
    <cellStyle name="Komma 2 2 2 2 3 2 2 4 2" xfId="7478" xr:uid="{E9C792C2-6D40-437A-9568-D41B1276006E}"/>
    <cellStyle name="Komma 2 2 2 2 3 2 2 5" xfId="4300" xr:uid="{4A260DE4-505C-444E-8925-7FD7CDCA5CD3}"/>
    <cellStyle name="Komma 2 2 2 2 3 2 2 5 2" xfId="9953" xr:uid="{C666BF6D-A9C4-4BEB-9D31-B19A563036F0}"/>
    <cellStyle name="Komma 2 2 2 2 3 2 2 6" xfId="6350" xr:uid="{260FDA00-6E54-45F0-A6CB-D6ACA710D0F5}"/>
    <cellStyle name="Komma 2 2 2 2 3 2 3" xfId="483" xr:uid="{00000000-0005-0000-0000-0000BC000000}"/>
    <cellStyle name="Komma 2 2 2 2 3 2 3 2" xfId="3403" xr:uid="{8F27C396-8347-4CFA-A73B-0841371B359C}"/>
    <cellStyle name="Komma 2 2 2 2 3 2 3 2 2" xfId="9048" xr:uid="{7FB2BAD9-475D-4C77-8C96-069A34B0D48A}"/>
    <cellStyle name="Komma 2 2 2 2 3 2 3 3" xfId="4044" xr:uid="{1EAC6CB9-3521-44C6-9998-4F8896F1AC09}"/>
    <cellStyle name="Komma 2 2 2 2 3 2 3 3 2" xfId="7846" xr:uid="{0E06E076-3FC5-4263-9532-B5FD05B2B0ED}"/>
    <cellStyle name="Komma 2 2 2 2 3 2 3 4" xfId="10361" xr:uid="{72271770-F8CE-4ADA-B1F4-2E7FE972D106}"/>
    <cellStyle name="Komma 2 2 2 2 3 2 3 5" xfId="6612" xr:uid="{E3CCAE26-366A-48B0-B7AD-BF7F75A82184}"/>
    <cellStyle name="Komma 2 2 2 2 3 2 4" xfId="1168" xr:uid="{00000000-0005-0000-0000-0000BD000000}"/>
    <cellStyle name="Komma 2 2 2 2 3 2 4 2" xfId="4558" xr:uid="{6925CF75-AD2D-4B2B-B2D2-1BC183F6B4BE}"/>
    <cellStyle name="Komma 2 2 2 2 3 2 4 3" xfId="8403" xr:uid="{143962A4-A525-4761-B2A3-97A62B3CE116}"/>
    <cellStyle name="Komma 2 2 2 2 3 2 5" xfId="1423" xr:uid="{00000000-0005-0000-0000-0000BE000000}"/>
    <cellStyle name="Komma 2 2 2 2 3 2 5 2" xfId="4813" xr:uid="{0024F108-2FBF-4243-AC9B-5E0E6A89C85A}"/>
    <cellStyle name="Komma 2 2 2 2 3 2 5 3" xfId="7221" xr:uid="{6463D643-B73F-4B87-B577-D5972EAE7F9D}"/>
    <cellStyle name="Komma 2 2 2 2 3 2 6" xfId="1938" xr:uid="{00000000-0005-0000-0000-0000BF000000}"/>
    <cellStyle name="Komma 2 2 2 2 3 2 6 2" xfId="5326" xr:uid="{31F58E37-F3D1-41A1-A171-9E1E1A71BF4B}"/>
    <cellStyle name="Komma 2 2 2 2 3 2 6 3" xfId="10169" xr:uid="{D0FC849F-3541-4529-BEBE-5526B9FA6200}"/>
    <cellStyle name="Komma 2 2 2 2 3 2 7" xfId="2194" xr:uid="{00000000-0005-0000-0000-0000C0000000}"/>
    <cellStyle name="Komma 2 2 2 2 3 2 7 2" xfId="5582" xr:uid="{84076C1E-172E-4014-8FF9-CF24B845D992}"/>
    <cellStyle name="Komma 2 2 2 2 3 2 8" xfId="2710" xr:uid="{0FC67DCC-0C23-4F3F-8BA4-4C9BB0798D72}"/>
    <cellStyle name="Komma 2 2 2 2 3 2 9" xfId="3788" xr:uid="{F0C55FB4-97E8-4EA6-B69B-AA3F6E3BC755}"/>
    <cellStyle name="Komma 2 2 2 2 3 3" xfId="141" xr:uid="{00000000-0005-0000-0000-0000C1000000}"/>
    <cellStyle name="Komma 2 2 2 2 3 3 10" xfId="6011" xr:uid="{35B233BD-90EF-4A27-B9B6-1CF860A27671}"/>
    <cellStyle name="Komma 2 2 2 2 3 3 2" xfId="657" xr:uid="{00000000-0005-0000-0000-0000C2000000}"/>
    <cellStyle name="Komma 2 2 2 2 3 3 2 2" xfId="1596" xr:uid="{00000000-0005-0000-0000-0000C3000000}"/>
    <cellStyle name="Komma 2 2 2 2 3 3 2 2 2" xfId="3576" xr:uid="{F8261A6D-6E79-4ED3-8C6A-71CEDAE1BE19}"/>
    <cellStyle name="Komma 2 2 2 2 3 3 2 2 2 2" xfId="9221" xr:uid="{C3F2241A-C475-4326-8C5F-8F986FE4FAE7}"/>
    <cellStyle name="Komma 2 2 2 2 3 3 2 2 3" xfId="4984" xr:uid="{904BA70A-B281-44F4-AF87-480CA3415064}"/>
    <cellStyle name="Komma 2 2 2 2 3 3 2 2 3 2" xfId="8019" xr:uid="{93063C98-A797-4566-A36D-9B458C23B3B0}"/>
    <cellStyle name="Komma 2 2 2 2 3 3 2 2 4" xfId="10269" xr:uid="{4B5839C5-98FA-4318-B725-AE05617B3EBF}"/>
    <cellStyle name="Komma 2 2 2 2 3 3 2 2 5" xfId="6783" xr:uid="{98C2120F-2B14-4BFE-8117-148D129AD977}"/>
    <cellStyle name="Komma 2 2 2 2 3 3 2 3" xfId="2365" xr:uid="{00000000-0005-0000-0000-0000C4000000}"/>
    <cellStyle name="Komma 2 2 2 2 3 3 2 3 2" xfId="5753" xr:uid="{A195291E-AE70-4ED5-81C6-CE53CD5F6CC6}"/>
    <cellStyle name="Komma 2 2 2 2 3 3 2 3 3" xfId="8576" xr:uid="{96C83096-100B-4B0D-8E31-C75FF472B0C0}"/>
    <cellStyle name="Komma 2 2 2 2 3 3 2 4" xfId="2883" xr:uid="{5A171999-05DA-4563-A56C-7A0CD0720094}"/>
    <cellStyle name="Komma 2 2 2 2 3 3 2 4 2" xfId="7394" xr:uid="{3731454F-0FCA-47E4-A193-9EE22117126B}"/>
    <cellStyle name="Komma 2 2 2 2 3 3 2 5" xfId="4216" xr:uid="{C434DB4E-6502-476E-B147-E7AF3AAF8F93}"/>
    <cellStyle name="Komma 2 2 2 2 3 3 2 5 2" xfId="10166" xr:uid="{AC50F6B2-BB94-4B80-93E8-F4C3F7DD9071}"/>
    <cellStyle name="Komma 2 2 2 2 3 3 2 6" xfId="6266" xr:uid="{341A283E-18A4-451A-A52F-A949E4740376}"/>
    <cellStyle name="Komma 2 2 2 2 3 3 3" xfId="399" xr:uid="{00000000-0005-0000-0000-0000C5000000}"/>
    <cellStyle name="Komma 2 2 2 2 3 3 3 2" xfId="3319" xr:uid="{618490EB-A1BD-4120-AE4E-36E66E8E1CEF}"/>
    <cellStyle name="Komma 2 2 2 2 3 3 3 2 2" xfId="8964" xr:uid="{102BC51D-25E6-4E66-B788-C7771ECC9614}"/>
    <cellStyle name="Komma 2 2 2 2 3 3 3 3" xfId="3960" xr:uid="{F132E018-592D-4DBC-8AF8-3FAD9610A3C5}"/>
    <cellStyle name="Komma 2 2 2 2 3 3 3 3 2" xfId="7762" xr:uid="{29A4E8F1-F69C-4DDB-A545-4B4E9AA1D3C9}"/>
    <cellStyle name="Komma 2 2 2 2 3 3 3 4" xfId="10261" xr:uid="{F82D2F87-B9A6-4D12-A2C0-22C7A6EC3B19}"/>
    <cellStyle name="Komma 2 2 2 2 3 3 3 5" xfId="6528" xr:uid="{47F861B6-05B8-49B3-9A5B-415432ABC40D}"/>
    <cellStyle name="Komma 2 2 2 2 3 3 4" xfId="1084" xr:uid="{00000000-0005-0000-0000-0000C6000000}"/>
    <cellStyle name="Komma 2 2 2 2 3 3 4 2" xfId="4474" xr:uid="{522CF216-1063-4767-A8DC-14C91DD32ED3}"/>
    <cellStyle name="Komma 2 2 2 2 3 3 4 3" xfId="8319" xr:uid="{FEF1BCEC-C3EA-4780-A9EA-1F1F60317BCA}"/>
    <cellStyle name="Komma 2 2 2 2 3 3 5" xfId="1339" xr:uid="{00000000-0005-0000-0000-0000C7000000}"/>
    <cellStyle name="Komma 2 2 2 2 3 3 5 2" xfId="4729" xr:uid="{D53DB3D1-2959-4352-A8C7-DEB9BA6E3561}"/>
    <cellStyle name="Komma 2 2 2 2 3 3 5 3" xfId="7137" xr:uid="{D2A3F5BE-E71D-4D1A-9800-8EF909007E25}"/>
    <cellStyle name="Komma 2 2 2 2 3 3 6" xfId="1854" xr:uid="{00000000-0005-0000-0000-0000C8000000}"/>
    <cellStyle name="Komma 2 2 2 2 3 3 6 2" xfId="5242" xr:uid="{C26A1C74-81EE-430E-85D3-79B43F9EF8CD}"/>
    <cellStyle name="Komma 2 2 2 2 3 3 6 3" xfId="9527" xr:uid="{6B92DF52-FC4F-487B-9CBD-AC1E01E08003}"/>
    <cellStyle name="Komma 2 2 2 2 3 3 7" xfId="2110" xr:uid="{00000000-0005-0000-0000-0000C9000000}"/>
    <cellStyle name="Komma 2 2 2 2 3 3 7 2" xfId="5498" xr:uid="{1D2CD721-173F-4740-84F4-50769DDB87EE}"/>
    <cellStyle name="Komma 2 2 2 2 3 3 8" xfId="2626" xr:uid="{05D3FF6C-642A-472D-8294-A56C4A2184CE}"/>
    <cellStyle name="Komma 2 2 2 2 3 3 9" xfId="3045" xr:uid="{7EA26BA5-2987-4D35-8E2B-1CFA0B95629A}"/>
    <cellStyle name="Komma 2 2 2 2 3 4" xfId="571" xr:uid="{00000000-0005-0000-0000-0000CA000000}"/>
    <cellStyle name="Komma 2 2 2 2 3 4 2" xfId="1510" xr:uid="{00000000-0005-0000-0000-0000CB000000}"/>
    <cellStyle name="Komma 2 2 2 2 3 4 2 2" xfId="3490" xr:uid="{B5CCAF26-8D2F-46F6-969E-5AD444CC64BA}"/>
    <cellStyle name="Komma 2 2 2 2 3 4 2 2 2" xfId="9135" xr:uid="{A799907C-C84C-4100-A4E1-D76801A3F719}"/>
    <cellStyle name="Komma 2 2 2 2 3 4 2 3" xfId="4898" xr:uid="{778B9BBF-B2BB-416E-B579-0A173A0DC3A3}"/>
    <cellStyle name="Komma 2 2 2 2 3 4 2 3 2" xfId="7933" xr:uid="{A06B16F1-1398-49B5-961C-1EACA9584CF5}"/>
    <cellStyle name="Komma 2 2 2 2 3 4 2 4" xfId="9740" xr:uid="{2AF52612-48AB-4DD3-B94D-F39F955C87F0}"/>
    <cellStyle name="Komma 2 2 2 2 3 4 2 5" xfId="6697" xr:uid="{941F9645-5B18-419E-BACF-FB756BCAC165}"/>
    <cellStyle name="Komma 2 2 2 2 3 4 3" xfId="2279" xr:uid="{00000000-0005-0000-0000-0000CC000000}"/>
    <cellStyle name="Komma 2 2 2 2 3 4 3 2" xfId="5667" xr:uid="{B4AFD96E-8305-4655-9D5C-1B274FAE273A}"/>
    <cellStyle name="Komma 2 2 2 2 3 4 3 3" xfId="8490" xr:uid="{67D29E81-B871-4BD7-8911-02378D503606}"/>
    <cellStyle name="Komma 2 2 2 2 3 4 4" xfId="2797" xr:uid="{992B5B49-2B19-4FA7-86B0-14215F7CDBBD}"/>
    <cellStyle name="Komma 2 2 2 2 3 4 4 2" xfId="7308" xr:uid="{40495FD5-3226-4790-8BF6-B7D57964D7DF}"/>
    <cellStyle name="Komma 2 2 2 2 3 4 5" xfId="4130" xr:uid="{31596D21-5D4F-4E8C-B0AB-A16AFB43592C}"/>
    <cellStyle name="Komma 2 2 2 2 3 4 5 2" xfId="9599" xr:uid="{D6000CED-B54B-4F6A-B53D-A276C891A2DD}"/>
    <cellStyle name="Komma 2 2 2 2 3 4 6" xfId="6180" xr:uid="{EEE444C2-03C1-4D3A-9AF6-952C36D81DD7}"/>
    <cellStyle name="Komma 2 2 2 2 3 5" xfId="313" xr:uid="{00000000-0005-0000-0000-0000CD000000}"/>
    <cellStyle name="Komma 2 2 2 2 3 5 2" xfId="3233" xr:uid="{26B1633E-FA51-4E7E-BD0C-A70E55615A6F}"/>
    <cellStyle name="Komma 2 2 2 2 3 5 2 2" xfId="8878" xr:uid="{4DCEFEB3-CF67-493F-A5FA-9282A7AB914C}"/>
    <cellStyle name="Komma 2 2 2 2 3 5 3" xfId="3874" xr:uid="{88AB8E78-A595-4296-B351-EDB04E958F28}"/>
    <cellStyle name="Komma 2 2 2 2 3 5 3 2" xfId="7676" xr:uid="{E67F5DB1-FC1E-4042-86BA-72788E16FAAF}"/>
    <cellStyle name="Komma 2 2 2 2 3 5 4" xfId="10147" xr:uid="{2E4BB3DA-9EFD-4D8F-8F95-4331A0EC9380}"/>
    <cellStyle name="Komma 2 2 2 2 3 5 5" xfId="6442" xr:uid="{793387E0-4148-442F-84D0-9122BF3E82ED}"/>
    <cellStyle name="Komma 2 2 2 2 3 6" xfId="998" xr:uid="{00000000-0005-0000-0000-0000CE000000}"/>
    <cellStyle name="Komma 2 2 2 2 3 6 2" xfId="4388" xr:uid="{042D0675-12D9-49B0-B65D-238625AE89BA}"/>
    <cellStyle name="Komma 2 2 2 2 3 6 3" xfId="8233" xr:uid="{F57BF6A5-5A2C-4EA0-875D-4FA06BC1A803}"/>
    <cellStyle name="Komma 2 2 2 2 3 7" xfId="1253" xr:uid="{00000000-0005-0000-0000-0000CF000000}"/>
    <cellStyle name="Komma 2 2 2 2 3 7 2" xfId="4643" xr:uid="{F19D420B-947E-436F-81DA-BBC679CD5D60}"/>
    <cellStyle name="Komma 2 2 2 2 3 7 3" xfId="7051" xr:uid="{3FB1D824-3FDE-4C79-A976-8197C7C07FD1}"/>
    <cellStyle name="Komma 2 2 2 2 3 8" xfId="1768" xr:uid="{00000000-0005-0000-0000-0000D0000000}"/>
    <cellStyle name="Komma 2 2 2 2 3 8 2" xfId="5156" xr:uid="{DE53634A-0264-4325-847F-C5235C24A37B}"/>
    <cellStyle name="Komma 2 2 2 2 3 8 3" xfId="9901" xr:uid="{0BA308A6-5242-402D-8AA7-68B350083CC1}"/>
    <cellStyle name="Komma 2 2 2 2 3 9" xfId="2024" xr:uid="{00000000-0005-0000-0000-0000D1000000}"/>
    <cellStyle name="Komma 2 2 2 2 3 9 2" xfId="5412" xr:uid="{110101D3-EE06-4504-8CB2-2ACF10E14A0A}"/>
    <cellStyle name="Komma 2 2 2 2 4" xfId="202" xr:uid="{00000000-0005-0000-0000-0000D2000000}"/>
    <cellStyle name="Komma 2 2 2 2 4 10" xfId="6072" xr:uid="{A975E9B7-2590-48B0-86F7-18CB6F9399D7}"/>
    <cellStyle name="Komma 2 2 2 2 4 2" xfId="718" xr:uid="{00000000-0005-0000-0000-0000D3000000}"/>
    <cellStyle name="Komma 2 2 2 2 4 2 2" xfId="1657" xr:uid="{00000000-0005-0000-0000-0000D4000000}"/>
    <cellStyle name="Komma 2 2 2 2 4 2 2 2" xfId="3637" xr:uid="{067FE5DB-233C-4D1C-A590-4ACECB35F6B6}"/>
    <cellStyle name="Komma 2 2 2 2 4 2 2 2 2" xfId="9282" xr:uid="{CD4A803E-C39F-4021-A100-2FB57FAEE9A1}"/>
    <cellStyle name="Komma 2 2 2 2 4 2 2 3" xfId="5045" xr:uid="{EC1230C2-8654-4B9A-84F0-7EA9DD881574}"/>
    <cellStyle name="Komma 2 2 2 2 4 2 2 3 2" xfId="8080" xr:uid="{0A3D82FC-E3A3-4ABC-B1CA-CF5B1C994900}"/>
    <cellStyle name="Komma 2 2 2 2 4 2 2 4" xfId="10285" xr:uid="{779150A2-16FA-4EC8-BFE4-323127853729}"/>
    <cellStyle name="Komma 2 2 2 2 4 2 2 5" xfId="6844" xr:uid="{91D5EC84-A250-4A6E-AFB8-72ED9E713E3F}"/>
    <cellStyle name="Komma 2 2 2 2 4 2 3" xfId="2426" xr:uid="{00000000-0005-0000-0000-0000D5000000}"/>
    <cellStyle name="Komma 2 2 2 2 4 2 3 2" xfId="5814" xr:uid="{E0169478-7F8E-494D-A64C-76C67C77C99C}"/>
    <cellStyle name="Komma 2 2 2 2 4 2 3 3" xfId="8637" xr:uid="{7683847B-AA17-4133-8E37-3A6895066AB4}"/>
    <cellStyle name="Komma 2 2 2 2 4 2 4" xfId="2944" xr:uid="{5E3755E0-3414-4C12-A01D-AF5B4F96EC49}"/>
    <cellStyle name="Komma 2 2 2 2 4 2 4 2" xfId="7455" xr:uid="{4B53A9F7-DB54-447C-991C-049E4A5388E6}"/>
    <cellStyle name="Komma 2 2 2 2 4 2 5" xfId="4277" xr:uid="{A6767C9D-9B7B-472B-962C-3E96E546CA37}"/>
    <cellStyle name="Komma 2 2 2 2 4 2 5 2" xfId="9727" xr:uid="{6626851A-9B2D-4AEA-BE26-E14A818780C8}"/>
    <cellStyle name="Komma 2 2 2 2 4 2 6" xfId="6327" xr:uid="{EDDCAB0D-3EE4-4E80-B8A6-C6F2A1AE000F}"/>
    <cellStyle name="Komma 2 2 2 2 4 3" xfId="460" xr:uid="{00000000-0005-0000-0000-0000D6000000}"/>
    <cellStyle name="Komma 2 2 2 2 4 3 2" xfId="3380" xr:uid="{F414A4FF-8D66-411C-98C9-362268787FBA}"/>
    <cellStyle name="Komma 2 2 2 2 4 3 2 2" xfId="9025" xr:uid="{0BD45D3E-57D2-4FA6-B4B3-3B70D5ADF5C6}"/>
    <cellStyle name="Komma 2 2 2 2 4 3 3" xfId="4021" xr:uid="{66374992-8F54-48C0-BF46-C05932EAF9B1}"/>
    <cellStyle name="Komma 2 2 2 2 4 3 3 2" xfId="7823" xr:uid="{EAC3C133-39F4-48EF-BAB2-B88F0D082748}"/>
    <cellStyle name="Komma 2 2 2 2 4 3 4" xfId="9973" xr:uid="{5F7D4772-AB05-487A-869C-DB0256CF1A2E}"/>
    <cellStyle name="Komma 2 2 2 2 4 3 5" xfId="6589" xr:uid="{9C83ECF7-1826-4F10-AFF2-01CA4D811274}"/>
    <cellStyle name="Komma 2 2 2 2 4 4" xfId="1145" xr:uid="{00000000-0005-0000-0000-0000D7000000}"/>
    <cellStyle name="Komma 2 2 2 2 4 4 2" xfId="4535" xr:uid="{C620808D-8D16-44DE-B179-40A26CEACC85}"/>
    <cellStyle name="Komma 2 2 2 2 4 4 3" xfId="8380" xr:uid="{BB6E3090-C460-467F-8BCF-6669FA406404}"/>
    <cellStyle name="Komma 2 2 2 2 4 5" xfId="1400" xr:uid="{00000000-0005-0000-0000-0000D8000000}"/>
    <cellStyle name="Komma 2 2 2 2 4 5 2" xfId="4790" xr:uid="{F1F94CAB-6CA9-46FF-A80E-06F71A772C2B}"/>
    <cellStyle name="Komma 2 2 2 2 4 5 3" xfId="7198" xr:uid="{5CCB6867-A517-4117-9F09-9FABC8332908}"/>
    <cellStyle name="Komma 2 2 2 2 4 6" xfId="1915" xr:uid="{00000000-0005-0000-0000-0000D9000000}"/>
    <cellStyle name="Komma 2 2 2 2 4 6 2" xfId="5303" xr:uid="{B80DF0BB-03F9-440B-89C3-ABC7CC10AA51}"/>
    <cellStyle name="Komma 2 2 2 2 4 6 3" xfId="10405" xr:uid="{2AB4F2D1-55AB-40A8-93F6-080DFF1CA797}"/>
    <cellStyle name="Komma 2 2 2 2 4 7" xfId="2171" xr:uid="{00000000-0005-0000-0000-0000DA000000}"/>
    <cellStyle name="Komma 2 2 2 2 4 7 2" xfId="5559" xr:uid="{24D41C1F-7001-49ED-A02B-52D798EBD460}"/>
    <cellStyle name="Komma 2 2 2 2 4 8" xfId="2687" xr:uid="{D8DBC44B-9245-4849-AB13-242DF1C20E40}"/>
    <cellStyle name="Komma 2 2 2 2 4 9" xfId="3765" xr:uid="{9855174E-D326-478B-8264-58F983092DD2}"/>
    <cellStyle name="Komma 2 2 2 2 5" xfId="109" xr:uid="{00000000-0005-0000-0000-0000DB000000}"/>
    <cellStyle name="Komma 2 2 2 2 5 10" xfId="5979" xr:uid="{D6FD1DF8-6394-4FF3-9A81-794641366179}"/>
    <cellStyle name="Komma 2 2 2 2 5 2" xfId="625" xr:uid="{00000000-0005-0000-0000-0000DC000000}"/>
    <cellStyle name="Komma 2 2 2 2 5 2 2" xfId="1564" xr:uid="{00000000-0005-0000-0000-0000DD000000}"/>
    <cellStyle name="Komma 2 2 2 2 5 2 2 2" xfId="3544" xr:uid="{C77285BD-5AC5-4C7D-BAA6-EBCCBAB12DF5}"/>
    <cellStyle name="Komma 2 2 2 2 5 2 2 2 2" xfId="9189" xr:uid="{4C644715-F7E2-46F6-B51A-7B51DDB7D3F2}"/>
    <cellStyle name="Komma 2 2 2 2 5 2 2 3" xfId="4952" xr:uid="{2A30CCB5-646D-44EC-8DBB-A177AF949A39}"/>
    <cellStyle name="Komma 2 2 2 2 5 2 2 3 2" xfId="7987" xr:uid="{35BBCDEF-0F8E-4008-9553-697B2E40A15A}"/>
    <cellStyle name="Komma 2 2 2 2 5 2 2 4" xfId="9436" xr:uid="{953EEBDA-3320-410E-97BC-E7A7E5D34E6B}"/>
    <cellStyle name="Komma 2 2 2 2 5 2 2 5" xfId="6751" xr:uid="{4E145CB4-3EC3-4C5D-A116-24C048FB6C6B}"/>
    <cellStyle name="Komma 2 2 2 2 5 2 3" xfId="2333" xr:uid="{00000000-0005-0000-0000-0000DE000000}"/>
    <cellStyle name="Komma 2 2 2 2 5 2 3 2" xfId="5721" xr:uid="{414CBE9F-4DB2-4F5D-87CD-78FFD88BE5F1}"/>
    <cellStyle name="Komma 2 2 2 2 5 2 3 3" xfId="8544" xr:uid="{F5021987-1FFA-4FE2-9A24-7F8933ED0F2C}"/>
    <cellStyle name="Komma 2 2 2 2 5 2 4" xfId="2851" xr:uid="{407C5366-EC8D-4DA2-9F47-66C4EC6FDC92}"/>
    <cellStyle name="Komma 2 2 2 2 5 2 4 2" xfId="7362" xr:uid="{4BF2034E-B586-444A-8C91-FF5E7C3A0F1D}"/>
    <cellStyle name="Komma 2 2 2 2 5 2 5" xfId="4184" xr:uid="{EFF67E13-6D6C-4B44-B157-8C214CA07756}"/>
    <cellStyle name="Komma 2 2 2 2 5 2 5 2" xfId="9680" xr:uid="{2F2DDD85-7AE7-4F97-B206-268BF4BCC842}"/>
    <cellStyle name="Komma 2 2 2 2 5 2 6" xfId="6234" xr:uid="{CC49EB43-5821-432A-992B-14FA00F626D8}"/>
    <cellStyle name="Komma 2 2 2 2 5 3" xfId="367" xr:uid="{00000000-0005-0000-0000-0000DF000000}"/>
    <cellStyle name="Komma 2 2 2 2 5 3 2" xfId="3287" xr:uid="{7C632EFC-27BA-4512-AC69-E42B796D15C6}"/>
    <cellStyle name="Komma 2 2 2 2 5 3 2 2" xfId="8932" xr:uid="{707BA411-E9BC-45BB-8ADA-9F1D7E8C886B}"/>
    <cellStyle name="Komma 2 2 2 2 5 3 3" xfId="3928" xr:uid="{DC43E673-AB64-4085-9D13-F3ABF6C673B7}"/>
    <cellStyle name="Komma 2 2 2 2 5 3 3 2" xfId="7730" xr:uid="{BE5E9299-3E6D-4975-8BE2-17CC0CED7DC4}"/>
    <cellStyle name="Komma 2 2 2 2 5 3 4" xfId="9783" xr:uid="{05F163C8-1A17-4052-B9EF-F1BDDF2186DB}"/>
    <cellStyle name="Komma 2 2 2 2 5 3 5" xfId="6496" xr:uid="{37544EE4-C70E-4E3D-B4DD-4AF0A80788EC}"/>
    <cellStyle name="Komma 2 2 2 2 5 4" xfId="1052" xr:uid="{00000000-0005-0000-0000-0000E0000000}"/>
    <cellStyle name="Komma 2 2 2 2 5 4 2" xfId="4442" xr:uid="{E60A8152-FFB8-4A02-8FE2-C3581A8B9AA9}"/>
    <cellStyle name="Komma 2 2 2 2 5 4 3" xfId="8287" xr:uid="{1B5BC2E1-D1B9-42AE-9C96-315DE92DE97F}"/>
    <cellStyle name="Komma 2 2 2 2 5 5" xfId="1307" xr:uid="{00000000-0005-0000-0000-0000E1000000}"/>
    <cellStyle name="Komma 2 2 2 2 5 5 2" xfId="4697" xr:uid="{4C2DB3AD-DB16-4360-9C8E-C5272D2B489A}"/>
    <cellStyle name="Komma 2 2 2 2 5 5 3" xfId="7105" xr:uid="{32C9F0B7-412F-473E-AE04-78DB6E945C5D}"/>
    <cellStyle name="Komma 2 2 2 2 5 6" xfId="1822" xr:uid="{00000000-0005-0000-0000-0000E2000000}"/>
    <cellStyle name="Komma 2 2 2 2 5 6 2" xfId="5210" xr:uid="{1D12F4BB-E895-49CF-A4D4-938E83C27104}"/>
    <cellStyle name="Komma 2 2 2 2 5 6 3" xfId="10356" xr:uid="{0F6D7E87-4281-4590-B9F3-194F996D2E60}"/>
    <cellStyle name="Komma 2 2 2 2 5 7" xfId="2078" xr:uid="{00000000-0005-0000-0000-0000E3000000}"/>
    <cellStyle name="Komma 2 2 2 2 5 7 2" xfId="5466" xr:uid="{25BDB150-263A-4263-A38D-8A2951BA2F2E}"/>
    <cellStyle name="Komma 2 2 2 2 5 8" xfId="2594" xr:uid="{EBDA9046-7EB4-4CD3-84F0-2B30122B468B}"/>
    <cellStyle name="Komma 2 2 2 2 5 9" xfId="3077" xr:uid="{7B8AE20C-CFD1-44F6-A853-5C85A4B062DB}"/>
    <cellStyle name="Komma 2 2 2 2 6" xfId="548" xr:uid="{00000000-0005-0000-0000-0000E4000000}"/>
    <cellStyle name="Komma 2 2 2 2 6 2" xfId="1487" xr:uid="{00000000-0005-0000-0000-0000E5000000}"/>
    <cellStyle name="Komma 2 2 2 2 6 2 2" xfId="3467" xr:uid="{9A4E56B4-90F3-44E5-95E1-80C9D0EC0930}"/>
    <cellStyle name="Komma 2 2 2 2 6 2 2 2" xfId="9112" xr:uid="{347DAC7E-E94E-4FE1-A24A-BC988C704A8E}"/>
    <cellStyle name="Komma 2 2 2 2 6 2 3" xfId="4875" xr:uid="{1B70238A-4114-4293-B26D-D83172ADECEC}"/>
    <cellStyle name="Komma 2 2 2 2 6 2 3 2" xfId="7910" xr:uid="{29F1C707-E431-4766-B960-4B51446345AF}"/>
    <cellStyle name="Komma 2 2 2 2 6 2 4" xfId="9861" xr:uid="{18D2F5A2-C063-4826-9DA0-28CA1B6238B6}"/>
    <cellStyle name="Komma 2 2 2 2 6 2 5" xfId="6674" xr:uid="{0D0FE258-0914-4DE6-B64B-A3A7B76D5879}"/>
    <cellStyle name="Komma 2 2 2 2 6 3" xfId="2256" xr:uid="{00000000-0005-0000-0000-0000E6000000}"/>
    <cellStyle name="Komma 2 2 2 2 6 3 2" xfId="5644" xr:uid="{EAE14499-56F9-4A96-B9DC-3012A6CED86A}"/>
    <cellStyle name="Komma 2 2 2 2 6 3 3" xfId="8467" xr:uid="{A5C7E606-FFB8-40FE-91E3-DFF8ED2ACD82}"/>
    <cellStyle name="Komma 2 2 2 2 6 4" xfId="2774" xr:uid="{E0390873-E427-4291-9F68-FD83E4DF2DFD}"/>
    <cellStyle name="Komma 2 2 2 2 6 4 2" xfId="7285" xr:uid="{2D35D515-2AFC-4EFF-9DDA-A3FA7E82C80D}"/>
    <cellStyle name="Komma 2 2 2 2 6 5" xfId="4107" xr:uid="{B4141973-7267-4C7B-9F56-2658C42F448B}"/>
    <cellStyle name="Komma 2 2 2 2 6 5 2" xfId="9846" xr:uid="{72CB5B36-254B-470E-84A5-02C5F55A8A1E}"/>
    <cellStyle name="Komma 2 2 2 2 6 6" xfId="6157" xr:uid="{31EBF4B0-E8FE-4E74-88F4-2870B4493325}"/>
    <cellStyle name="Komma 2 2 2 2 7" xfId="290" xr:uid="{00000000-0005-0000-0000-0000E7000000}"/>
    <cellStyle name="Komma 2 2 2 2 7 2" xfId="3210" xr:uid="{75D9A256-EAAD-4EF1-8460-074853780E2E}"/>
    <cellStyle name="Komma 2 2 2 2 7 2 2" xfId="8855" xr:uid="{3E2BCC59-405F-4E51-AD9E-3CCC7FFB5D34}"/>
    <cellStyle name="Komma 2 2 2 2 7 3" xfId="3851" xr:uid="{4404BC28-FDEC-4627-A139-4ABC264ABACC}"/>
    <cellStyle name="Komma 2 2 2 2 7 3 2" xfId="7653" xr:uid="{63BF7245-FC10-4A4C-8E16-5A96EA8614E1}"/>
    <cellStyle name="Komma 2 2 2 2 7 4" xfId="9717" xr:uid="{64A8E203-463E-4A82-9864-B9E48E763152}"/>
    <cellStyle name="Komma 2 2 2 2 7 5" xfId="6419" xr:uid="{6F1A8119-E729-4F59-A4F3-5311C9D6F991}"/>
    <cellStyle name="Komma 2 2 2 2 8" xfId="975" xr:uid="{00000000-0005-0000-0000-0000E8000000}"/>
    <cellStyle name="Komma 2 2 2 2 8 2" xfId="4365" xr:uid="{2E1BD7AD-7525-4FC9-961A-C8E323C7058B}"/>
    <cellStyle name="Komma 2 2 2 2 8 3" xfId="8210" xr:uid="{2DFE3F47-BF89-41F6-B908-4E733CEB71D8}"/>
    <cellStyle name="Komma 2 2 2 2 9" xfId="1230" xr:uid="{00000000-0005-0000-0000-0000E9000000}"/>
    <cellStyle name="Komma 2 2 2 2 9 2" xfId="4620" xr:uid="{03DA9681-F755-4B79-AAE5-FDFBD4D13BED}"/>
    <cellStyle name="Komma 2 2 2 2 9 3" xfId="7028" xr:uid="{B41C73D7-635A-4809-B33E-D04FD7426BEF}"/>
    <cellStyle name="Komma 2 2 2 3" xfId="82" xr:uid="{00000000-0005-0000-0000-0000EA000000}"/>
    <cellStyle name="Komma 2 2 2 3 10" xfId="2567" xr:uid="{D53B713A-8E7C-430C-AD90-1FD693FEE06E}"/>
    <cellStyle name="Komma 2 2 2 3 11" xfId="3105" xr:uid="{D79C2B95-C93A-4C29-841D-37D02B4B3373}"/>
    <cellStyle name="Komma 2 2 2 3 12" xfId="5952" xr:uid="{A5403129-F7C0-48F3-B966-A412609EED63}"/>
    <cellStyle name="Komma 2 2 2 3 2" xfId="252" xr:uid="{00000000-0005-0000-0000-0000EB000000}"/>
    <cellStyle name="Komma 2 2 2 3 2 10" xfId="6122" xr:uid="{B721C6C4-7025-4407-986C-3DBF2C773492}"/>
    <cellStyle name="Komma 2 2 2 3 2 2" xfId="768" xr:uid="{00000000-0005-0000-0000-0000EC000000}"/>
    <cellStyle name="Komma 2 2 2 3 2 2 2" xfId="1707" xr:uid="{00000000-0005-0000-0000-0000ED000000}"/>
    <cellStyle name="Komma 2 2 2 3 2 2 2 2" xfId="3687" xr:uid="{05B0B4CA-C5EC-4724-8CC6-05AB48593A84}"/>
    <cellStyle name="Komma 2 2 2 3 2 2 2 2 2" xfId="9332" xr:uid="{A8DB1467-9643-4577-822D-065B5973B80C}"/>
    <cellStyle name="Komma 2 2 2 3 2 2 2 3" xfId="5095" xr:uid="{1CC0E350-331A-4E49-BE0F-4F19A9D3CB30}"/>
    <cellStyle name="Komma 2 2 2 3 2 2 2 3 2" xfId="8130" xr:uid="{1BC0654C-5A88-4721-AEF6-14B30420AB2A}"/>
    <cellStyle name="Komma 2 2 2 3 2 2 2 4" xfId="9703" xr:uid="{E2751AA7-1EF0-4FF9-B59B-CBB2A6F776A9}"/>
    <cellStyle name="Komma 2 2 2 3 2 2 2 5" xfId="6894" xr:uid="{8F8B8459-67A2-4FF9-89F4-479C80F00612}"/>
    <cellStyle name="Komma 2 2 2 3 2 2 3" xfId="2476" xr:uid="{00000000-0005-0000-0000-0000EE000000}"/>
    <cellStyle name="Komma 2 2 2 3 2 2 3 2" xfId="5864" xr:uid="{90FC4B55-7843-47D1-A8CF-205C685338E9}"/>
    <cellStyle name="Komma 2 2 2 3 2 2 3 3" xfId="8687" xr:uid="{52666877-3C21-4B9B-ACE0-7390A3B2A1BF}"/>
    <cellStyle name="Komma 2 2 2 3 2 2 4" xfId="2994" xr:uid="{B4BFE4B8-90D5-4E45-B2CD-3FE98F8D8A02}"/>
    <cellStyle name="Komma 2 2 2 3 2 2 4 2" xfId="7505" xr:uid="{435E9165-5C1B-4CAC-8C6B-09E20EBEA591}"/>
    <cellStyle name="Komma 2 2 2 3 2 2 5" xfId="4327" xr:uid="{2A1CC7B5-C4E5-4DDB-BA92-C2E7763ED1C0}"/>
    <cellStyle name="Komma 2 2 2 3 2 2 5 2" xfId="9810" xr:uid="{C5C26839-8E0A-4BE5-B1FA-280A79ECD72C}"/>
    <cellStyle name="Komma 2 2 2 3 2 2 6" xfId="6377" xr:uid="{B077E039-28A8-4F52-BB23-B4CBCF27507F}"/>
    <cellStyle name="Komma 2 2 2 3 2 3" xfId="510" xr:uid="{00000000-0005-0000-0000-0000EF000000}"/>
    <cellStyle name="Komma 2 2 2 3 2 3 2" xfId="3430" xr:uid="{9C40C359-852B-446D-AA9E-341DE3081DB2}"/>
    <cellStyle name="Komma 2 2 2 3 2 3 2 2" xfId="9075" xr:uid="{18C89395-B305-4A30-AA5A-EB0F745C9E49}"/>
    <cellStyle name="Komma 2 2 2 3 2 3 3" xfId="4071" xr:uid="{701B4238-2AB7-4E9B-BC08-002A3CAEB800}"/>
    <cellStyle name="Komma 2 2 2 3 2 3 3 2" xfId="7873" xr:uid="{2AE3959A-BC84-4191-A636-FCB4F6E4BFBF}"/>
    <cellStyle name="Komma 2 2 2 3 2 3 4" xfId="9842" xr:uid="{3B566E05-D125-443C-BF3D-8BE8D3BC6A23}"/>
    <cellStyle name="Komma 2 2 2 3 2 3 5" xfId="6639" xr:uid="{F0BD70B9-64B5-4F3B-88CC-3ECA37C7F7C0}"/>
    <cellStyle name="Komma 2 2 2 3 2 4" xfId="1195" xr:uid="{00000000-0005-0000-0000-0000F0000000}"/>
    <cellStyle name="Komma 2 2 2 3 2 4 2" xfId="4585" xr:uid="{A428DAA6-EBAE-4E5E-984E-55DC31AF653C}"/>
    <cellStyle name="Komma 2 2 2 3 2 4 3" xfId="8430" xr:uid="{EF5B712A-413E-49DA-A95B-DA54CAE50C00}"/>
    <cellStyle name="Komma 2 2 2 3 2 5" xfId="1450" xr:uid="{00000000-0005-0000-0000-0000F1000000}"/>
    <cellStyle name="Komma 2 2 2 3 2 5 2" xfId="4840" xr:uid="{DD73FC9D-F8DA-4CB5-B879-4B31B5237501}"/>
    <cellStyle name="Komma 2 2 2 3 2 5 3" xfId="7248" xr:uid="{024151CD-DF93-4248-9B22-917D5670549C}"/>
    <cellStyle name="Komma 2 2 2 3 2 6" xfId="1965" xr:uid="{00000000-0005-0000-0000-0000F2000000}"/>
    <cellStyle name="Komma 2 2 2 3 2 6 2" xfId="5353" xr:uid="{BE116557-E802-4138-A0CE-2A6A021ADCB5}"/>
    <cellStyle name="Komma 2 2 2 3 2 6 3" xfId="10156" xr:uid="{3F52E4B1-A10A-4E9B-97B5-DBDF644B0377}"/>
    <cellStyle name="Komma 2 2 2 3 2 7" xfId="2221" xr:uid="{00000000-0005-0000-0000-0000F3000000}"/>
    <cellStyle name="Komma 2 2 2 3 2 7 2" xfId="5609" xr:uid="{78DD51F2-BFE6-4344-B637-1B946D05E05E}"/>
    <cellStyle name="Komma 2 2 2 3 2 8" xfId="2737" xr:uid="{DBEA6067-4C45-46C6-BCC3-4CA62A48083C}"/>
    <cellStyle name="Komma 2 2 2 3 2 9" xfId="3815" xr:uid="{0ED1CE24-D857-46B5-A25D-F97B7D032638}"/>
    <cellStyle name="Komma 2 2 2 3 3" xfId="136" xr:uid="{00000000-0005-0000-0000-0000F4000000}"/>
    <cellStyle name="Komma 2 2 2 3 3 10" xfId="6006" xr:uid="{AB8C8A04-A627-403F-A31F-55CDCD62296B}"/>
    <cellStyle name="Komma 2 2 2 3 3 2" xfId="652" xr:uid="{00000000-0005-0000-0000-0000F5000000}"/>
    <cellStyle name="Komma 2 2 2 3 3 2 2" xfId="1591" xr:uid="{00000000-0005-0000-0000-0000F6000000}"/>
    <cellStyle name="Komma 2 2 2 3 3 2 2 2" xfId="3571" xr:uid="{F0FC9AD3-79A2-4EA6-8D99-D2F8EA463923}"/>
    <cellStyle name="Komma 2 2 2 3 3 2 2 2 2" xfId="9216" xr:uid="{3BC130CB-689C-4E57-A066-E6C0807C85F3}"/>
    <cellStyle name="Komma 2 2 2 3 3 2 2 3" xfId="4979" xr:uid="{12B69FF6-5E3C-4E51-8C01-6FDA173DB4A1}"/>
    <cellStyle name="Komma 2 2 2 3 3 2 2 3 2" xfId="8014" xr:uid="{A271E1AF-52C0-4F9A-B79A-48B7807724DF}"/>
    <cellStyle name="Komma 2 2 2 3 3 2 2 4" xfId="9363" xr:uid="{39D18500-643E-4B8A-94F0-B27674EAC9AB}"/>
    <cellStyle name="Komma 2 2 2 3 3 2 2 5" xfId="6778" xr:uid="{F23D4BB4-930A-4479-ABB9-CC366018A008}"/>
    <cellStyle name="Komma 2 2 2 3 3 2 3" xfId="2360" xr:uid="{00000000-0005-0000-0000-0000F7000000}"/>
    <cellStyle name="Komma 2 2 2 3 3 2 3 2" xfId="5748" xr:uid="{729A82F3-C07C-48A6-8D8D-AC45E9B72AB1}"/>
    <cellStyle name="Komma 2 2 2 3 3 2 3 3" xfId="8571" xr:uid="{5628EAB8-560A-4C9C-899B-97E2DA142CAD}"/>
    <cellStyle name="Komma 2 2 2 3 3 2 4" xfId="2878" xr:uid="{2220475D-97CF-490F-9F87-63F7B5688C8E}"/>
    <cellStyle name="Komma 2 2 2 3 3 2 4 2" xfId="7389" xr:uid="{EDF6E6FA-5584-4F43-BCB8-142C8F40A0B5}"/>
    <cellStyle name="Komma 2 2 2 3 3 2 5" xfId="4211" xr:uid="{E707C954-CFDA-4110-9D04-9967D2BB9387}"/>
    <cellStyle name="Komma 2 2 2 3 3 2 5 2" xfId="10107" xr:uid="{618F68CF-4545-4926-A8FE-343D9EAE8B02}"/>
    <cellStyle name="Komma 2 2 2 3 3 2 6" xfId="6261" xr:uid="{A35D8FC1-7FDA-454E-8157-823C8D6A0114}"/>
    <cellStyle name="Komma 2 2 2 3 3 3" xfId="394" xr:uid="{00000000-0005-0000-0000-0000F8000000}"/>
    <cellStyle name="Komma 2 2 2 3 3 3 2" xfId="3314" xr:uid="{2C0D552A-C0E8-4BDF-AB30-64CF1ACB9DC8}"/>
    <cellStyle name="Komma 2 2 2 3 3 3 2 2" xfId="8959" xr:uid="{35EA99C9-3BB2-41FF-AC83-095C8761FB35}"/>
    <cellStyle name="Komma 2 2 2 3 3 3 3" xfId="3955" xr:uid="{BDB6283F-5141-4984-B516-D0463FFCCE25}"/>
    <cellStyle name="Komma 2 2 2 3 3 3 3 2" xfId="7757" xr:uid="{C98D74DD-7CA3-47EB-983D-DA89D5990959}"/>
    <cellStyle name="Komma 2 2 2 3 3 3 4" xfId="10305" xr:uid="{B094A2AC-5E51-432A-A626-F60573E11915}"/>
    <cellStyle name="Komma 2 2 2 3 3 3 5" xfId="6523" xr:uid="{18268042-4CDE-4E29-9FC5-C7CBC34FFD71}"/>
    <cellStyle name="Komma 2 2 2 3 3 4" xfId="1079" xr:uid="{00000000-0005-0000-0000-0000F9000000}"/>
    <cellStyle name="Komma 2 2 2 3 3 4 2" xfId="4469" xr:uid="{B483608F-B485-4304-B7AF-A123FDAA5F52}"/>
    <cellStyle name="Komma 2 2 2 3 3 4 3" xfId="8314" xr:uid="{A6651391-D9EB-44A4-BE73-97460FA5E5EC}"/>
    <cellStyle name="Komma 2 2 2 3 3 5" xfId="1334" xr:uid="{00000000-0005-0000-0000-0000FA000000}"/>
    <cellStyle name="Komma 2 2 2 3 3 5 2" xfId="4724" xr:uid="{58B7568B-7169-4FA1-9F73-BC6FD1BC264A}"/>
    <cellStyle name="Komma 2 2 2 3 3 5 3" xfId="7132" xr:uid="{794FBFA5-0E09-4DA3-83CA-FF70FD2BBF1B}"/>
    <cellStyle name="Komma 2 2 2 3 3 6" xfId="1849" xr:uid="{00000000-0005-0000-0000-0000FB000000}"/>
    <cellStyle name="Komma 2 2 2 3 3 6 2" xfId="5237" xr:uid="{5D2E4291-78C5-46B7-B9B7-961C722E9770}"/>
    <cellStyle name="Komma 2 2 2 3 3 6 3" xfId="9936" xr:uid="{FFA72366-F161-4215-BB49-97B3C5FDCDC0}"/>
    <cellStyle name="Komma 2 2 2 3 3 7" xfId="2105" xr:uid="{00000000-0005-0000-0000-0000FC000000}"/>
    <cellStyle name="Komma 2 2 2 3 3 7 2" xfId="5493" xr:uid="{E42CD38B-5200-4BDE-AF98-069D3C7CDE40}"/>
    <cellStyle name="Komma 2 2 2 3 3 8" xfId="2621" xr:uid="{5A2404E0-9784-4B36-BD1A-C21CF29A714D}"/>
    <cellStyle name="Komma 2 2 2 3 3 9" xfId="3050" xr:uid="{CC026292-9385-4DC0-8BC8-81E667705F94}"/>
    <cellStyle name="Komma 2 2 2 3 4" xfId="598" xr:uid="{00000000-0005-0000-0000-0000FD000000}"/>
    <cellStyle name="Komma 2 2 2 3 4 2" xfId="1537" xr:uid="{00000000-0005-0000-0000-0000FE000000}"/>
    <cellStyle name="Komma 2 2 2 3 4 2 2" xfId="3517" xr:uid="{46886DCF-1FC5-4578-B6E5-A073F7D12911}"/>
    <cellStyle name="Komma 2 2 2 3 4 2 2 2" xfId="9162" xr:uid="{077BE85A-C7D0-4754-AA0C-A8DB8E9B7DC9}"/>
    <cellStyle name="Komma 2 2 2 3 4 2 3" xfId="4925" xr:uid="{82B7EAAD-6D57-4D8B-B906-F81A59CACE2E}"/>
    <cellStyle name="Komma 2 2 2 3 4 2 3 2" xfId="7960" xr:uid="{363882CD-AB46-4516-87F4-BC341693DA21}"/>
    <cellStyle name="Komma 2 2 2 3 4 2 4" xfId="9827" xr:uid="{AB63ED7A-FCEE-46B2-A23A-3A52E65A2DC6}"/>
    <cellStyle name="Komma 2 2 2 3 4 2 5" xfId="6724" xr:uid="{8EA2CE1A-D117-40AD-9E6A-C3DD0872A841}"/>
    <cellStyle name="Komma 2 2 2 3 4 3" xfId="2306" xr:uid="{00000000-0005-0000-0000-0000FF000000}"/>
    <cellStyle name="Komma 2 2 2 3 4 3 2" xfId="5694" xr:uid="{9859B41B-7F4D-4809-A3E6-D2C984D3F2B1}"/>
    <cellStyle name="Komma 2 2 2 3 4 3 3" xfId="8517" xr:uid="{2B0A704E-8888-4A9F-A90D-EAD48FE9DC14}"/>
    <cellStyle name="Komma 2 2 2 3 4 4" xfId="2824" xr:uid="{75E35388-1C6C-45B3-B5A8-FFEAB9A83002}"/>
    <cellStyle name="Komma 2 2 2 3 4 4 2" xfId="7335" xr:uid="{2A7D127E-6F44-481A-B3DF-3E7E46C452E9}"/>
    <cellStyle name="Komma 2 2 2 3 4 5" xfId="4157" xr:uid="{4D67FD11-FB42-4722-8953-44A228BA9880}"/>
    <cellStyle name="Komma 2 2 2 3 4 5 2" xfId="10334" xr:uid="{C2C05F66-485D-48A9-B704-E140104868B5}"/>
    <cellStyle name="Komma 2 2 2 3 4 6" xfId="6207" xr:uid="{40D2E207-49AA-498E-AD1C-E2F30A27E02D}"/>
    <cellStyle name="Komma 2 2 2 3 5" xfId="340" xr:uid="{00000000-0005-0000-0000-000000010000}"/>
    <cellStyle name="Komma 2 2 2 3 5 2" xfId="3260" xr:uid="{64019A2D-ACF5-4797-A7DF-60D90F860D59}"/>
    <cellStyle name="Komma 2 2 2 3 5 2 2" xfId="8905" xr:uid="{65466085-4CF7-4B92-8ECD-E1DBCB855B7B}"/>
    <cellStyle name="Komma 2 2 2 3 5 3" xfId="3901" xr:uid="{44AD76A2-FC7D-46AA-9722-BF1DE780F0FC}"/>
    <cellStyle name="Komma 2 2 2 3 5 3 2" xfId="7703" xr:uid="{C108CE08-8242-4420-AE27-7FB1EC8FC70C}"/>
    <cellStyle name="Komma 2 2 2 3 5 4" xfId="10092" xr:uid="{F729BCA1-547D-4E2F-BE00-F7D598D3E6B8}"/>
    <cellStyle name="Komma 2 2 2 3 5 5" xfId="6469" xr:uid="{45F8565D-7647-49B6-8434-616C83A10449}"/>
    <cellStyle name="Komma 2 2 2 3 6" xfId="1025" xr:uid="{00000000-0005-0000-0000-000001010000}"/>
    <cellStyle name="Komma 2 2 2 3 6 2" xfId="4415" xr:uid="{C6800BF0-AFD2-4BBA-926C-6269400023E1}"/>
    <cellStyle name="Komma 2 2 2 3 6 3" xfId="8260" xr:uid="{BFA6CB73-6A2E-451A-AD50-8C66121E5383}"/>
    <cellStyle name="Komma 2 2 2 3 7" xfId="1280" xr:uid="{00000000-0005-0000-0000-000002010000}"/>
    <cellStyle name="Komma 2 2 2 3 7 2" xfId="4670" xr:uid="{266E42C0-CB51-4381-9AEA-91B9D4158ABB}"/>
    <cellStyle name="Komma 2 2 2 3 7 3" xfId="7078" xr:uid="{42F78676-28D1-4CC0-9FBE-414BEF2F3EE6}"/>
    <cellStyle name="Komma 2 2 2 3 8" xfId="1795" xr:uid="{00000000-0005-0000-0000-000003010000}"/>
    <cellStyle name="Komma 2 2 2 3 8 2" xfId="5183" xr:uid="{046B6ECD-EDAF-4493-9CCB-DBB6125F57EB}"/>
    <cellStyle name="Komma 2 2 2 3 8 3" xfId="9460" xr:uid="{F74C4A00-AA1A-4FAD-A29B-9BB36E0DBA06}"/>
    <cellStyle name="Komma 2 2 2 3 9" xfId="2051" xr:uid="{00000000-0005-0000-0000-000004010000}"/>
    <cellStyle name="Komma 2 2 2 3 9 2" xfId="5439" xr:uid="{6A0ED885-BEF1-43CE-9A07-ABC8A65996E3}"/>
    <cellStyle name="Komma 2 2 2 4" xfId="49" xr:uid="{00000000-0005-0000-0000-000005010000}"/>
    <cellStyle name="Komma 2 2 2 4 10" xfId="2534" xr:uid="{FB638D3B-FEEF-4D1C-9CEA-92F3B32C99C3}"/>
    <cellStyle name="Komma 2 2 2 4 11" xfId="3148" xr:uid="{0F8E53B4-2AE0-4EE0-AB15-D4E362063E5C}"/>
    <cellStyle name="Komma 2 2 2 4 12" xfId="5919" xr:uid="{CFD96A26-B248-411B-9671-FC1CBFE3AE3F}"/>
    <cellStyle name="Komma 2 2 2 4 2" xfId="219" xr:uid="{00000000-0005-0000-0000-000006010000}"/>
    <cellStyle name="Komma 2 2 2 4 2 10" xfId="6089" xr:uid="{CD738422-3090-4F38-917A-BECE0D43FE91}"/>
    <cellStyle name="Komma 2 2 2 4 2 2" xfId="735" xr:uid="{00000000-0005-0000-0000-000007010000}"/>
    <cellStyle name="Komma 2 2 2 4 2 2 2" xfId="1674" xr:uid="{00000000-0005-0000-0000-000008010000}"/>
    <cellStyle name="Komma 2 2 2 4 2 2 2 2" xfId="3654" xr:uid="{203E47FB-F3E7-4061-A7BE-FD0BDC643952}"/>
    <cellStyle name="Komma 2 2 2 4 2 2 2 2 2" xfId="9299" xr:uid="{3C6F616F-4B7A-48FB-BBAC-E69DA640E607}"/>
    <cellStyle name="Komma 2 2 2 4 2 2 2 3" xfId="5062" xr:uid="{C0CA448A-2067-47DE-B63E-722460495FCA}"/>
    <cellStyle name="Komma 2 2 2 4 2 2 2 3 2" xfId="8097" xr:uid="{D310ECF8-5E4E-4AA3-9DB9-C7F61C622820}"/>
    <cellStyle name="Komma 2 2 2 4 2 2 2 4" xfId="9673" xr:uid="{033B5358-0EAE-435B-BDE5-06A46C6A6A31}"/>
    <cellStyle name="Komma 2 2 2 4 2 2 2 5" xfId="6861" xr:uid="{CE52E04E-C913-44B9-954D-C13807277253}"/>
    <cellStyle name="Komma 2 2 2 4 2 2 3" xfId="2443" xr:uid="{00000000-0005-0000-0000-000009010000}"/>
    <cellStyle name="Komma 2 2 2 4 2 2 3 2" xfId="5831" xr:uid="{7CDCCD26-E232-465C-9048-077880A8E40F}"/>
    <cellStyle name="Komma 2 2 2 4 2 2 3 3" xfId="8654" xr:uid="{5C33603A-10DB-4869-A3D0-AE56CCD528CF}"/>
    <cellStyle name="Komma 2 2 2 4 2 2 4" xfId="2961" xr:uid="{8FF184FE-C956-4755-9A7E-06C6FB06B4DF}"/>
    <cellStyle name="Komma 2 2 2 4 2 2 4 2" xfId="7472" xr:uid="{EF65320B-C03F-4C04-8097-D640A1C2AF24}"/>
    <cellStyle name="Komma 2 2 2 4 2 2 5" xfId="4294" xr:uid="{D3814A24-F069-4CBC-B41A-5CDEB5A0E941}"/>
    <cellStyle name="Komma 2 2 2 4 2 2 5 2" xfId="9819" xr:uid="{B24554D5-F53D-4052-B773-63935BB1944B}"/>
    <cellStyle name="Komma 2 2 2 4 2 2 6" xfId="6344" xr:uid="{0738391F-CF4F-4B74-9730-BE0CB5C57265}"/>
    <cellStyle name="Komma 2 2 2 4 2 3" xfId="477" xr:uid="{00000000-0005-0000-0000-00000A010000}"/>
    <cellStyle name="Komma 2 2 2 4 2 3 2" xfId="3397" xr:uid="{C3CEB9BE-42BE-46CD-B86E-854D7A0EB0F9}"/>
    <cellStyle name="Komma 2 2 2 4 2 3 2 2" xfId="9042" xr:uid="{C75E8AF6-C7DC-47A6-BFEE-0A0FB7CDFA56}"/>
    <cellStyle name="Komma 2 2 2 4 2 3 3" xfId="4038" xr:uid="{695A5547-95BB-4E11-886C-C063A44B1677}"/>
    <cellStyle name="Komma 2 2 2 4 2 3 3 2" xfId="7840" xr:uid="{405447B1-9114-452B-AEB4-026664B0E663}"/>
    <cellStyle name="Komma 2 2 2 4 2 3 4" xfId="9829" xr:uid="{A011E8A1-F309-43BC-ADE1-2C79D39B2A46}"/>
    <cellStyle name="Komma 2 2 2 4 2 3 5" xfId="6606" xr:uid="{5CE0B7E5-4A74-4EE8-81B1-94A2E3467970}"/>
    <cellStyle name="Komma 2 2 2 4 2 4" xfId="1162" xr:uid="{00000000-0005-0000-0000-00000B010000}"/>
    <cellStyle name="Komma 2 2 2 4 2 4 2" xfId="4552" xr:uid="{0CCA1618-A85E-48B8-B8C9-21DEC9CB2587}"/>
    <cellStyle name="Komma 2 2 2 4 2 4 3" xfId="8397" xr:uid="{D57AFA74-2221-4915-B126-BD853CCAAA4A}"/>
    <cellStyle name="Komma 2 2 2 4 2 5" xfId="1417" xr:uid="{00000000-0005-0000-0000-00000C010000}"/>
    <cellStyle name="Komma 2 2 2 4 2 5 2" xfId="4807" xr:uid="{A4DE8984-BAE8-46B1-AB60-EFBEBCD236D2}"/>
    <cellStyle name="Komma 2 2 2 4 2 5 3" xfId="7215" xr:uid="{E8CE93D2-18C5-4763-820B-4EA12E09CBB6}"/>
    <cellStyle name="Komma 2 2 2 4 2 6" xfId="1932" xr:uid="{00000000-0005-0000-0000-00000D010000}"/>
    <cellStyle name="Komma 2 2 2 4 2 6 2" xfId="5320" xr:uid="{03BFEE5B-B97D-48FA-8CBF-3454378E8646}"/>
    <cellStyle name="Komma 2 2 2 4 2 6 3" xfId="9693" xr:uid="{AE425901-50E1-4B64-B18D-9F37A1483A54}"/>
    <cellStyle name="Komma 2 2 2 4 2 7" xfId="2188" xr:uid="{00000000-0005-0000-0000-00000E010000}"/>
    <cellStyle name="Komma 2 2 2 4 2 7 2" xfId="5576" xr:uid="{15492F4F-0B10-4D1C-84E3-2B19CACCE0B2}"/>
    <cellStyle name="Komma 2 2 2 4 2 8" xfId="2704" xr:uid="{56ECB4FC-2788-4EB1-9370-B8A0D0D133DF}"/>
    <cellStyle name="Komma 2 2 2 4 2 9" xfId="3782" xr:uid="{87E8345B-C661-4117-BC28-6130E8B35F78}"/>
    <cellStyle name="Komma 2 2 2 4 3" xfId="161" xr:uid="{00000000-0005-0000-0000-00000F010000}"/>
    <cellStyle name="Komma 2 2 2 4 3 10" xfId="6031" xr:uid="{30291B88-9AF6-4342-9DF1-9D245B5E0EAD}"/>
    <cellStyle name="Komma 2 2 2 4 3 2" xfId="677" xr:uid="{00000000-0005-0000-0000-000010010000}"/>
    <cellStyle name="Komma 2 2 2 4 3 2 2" xfId="1616" xr:uid="{00000000-0005-0000-0000-000011010000}"/>
    <cellStyle name="Komma 2 2 2 4 3 2 2 2" xfId="3596" xr:uid="{77A09A6C-C3BA-4B4D-A12C-6B3F238B6C5C}"/>
    <cellStyle name="Komma 2 2 2 4 3 2 2 2 2" xfId="9241" xr:uid="{620CA379-31BC-471E-91FE-DD3F3D1C6F78}"/>
    <cellStyle name="Komma 2 2 2 4 3 2 2 3" xfId="5004" xr:uid="{C50ED01B-DCCA-43D8-BE0F-8926DF68D952}"/>
    <cellStyle name="Komma 2 2 2 4 3 2 2 3 2" xfId="8039" xr:uid="{2278C90F-37BC-4751-B012-FCDD8A67A4AE}"/>
    <cellStyle name="Komma 2 2 2 4 3 2 2 4" xfId="9822" xr:uid="{9B77C32E-38C7-4BB0-8150-1AB572290FD2}"/>
    <cellStyle name="Komma 2 2 2 4 3 2 2 5" xfId="6803" xr:uid="{DAFB5758-760E-4F06-A2C2-14AD87AD12E4}"/>
    <cellStyle name="Komma 2 2 2 4 3 2 3" xfId="2385" xr:uid="{00000000-0005-0000-0000-000012010000}"/>
    <cellStyle name="Komma 2 2 2 4 3 2 3 2" xfId="5773" xr:uid="{2EED9892-6B37-4D5F-B80C-4E41C87AEC78}"/>
    <cellStyle name="Komma 2 2 2 4 3 2 3 3" xfId="8596" xr:uid="{7EDA2C19-9CB2-47C0-AD6E-1F089C5D138F}"/>
    <cellStyle name="Komma 2 2 2 4 3 2 4" xfId="2903" xr:uid="{1206B03A-1D11-4C76-BC7A-D5B88B4A4B13}"/>
    <cellStyle name="Komma 2 2 2 4 3 2 4 2" xfId="7414" xr:uid="{CCE76ECB-BA2A-4263-AE02-62DA96A6F570}"/>
    <cellStyle name="Komma 2 2 2 4 3 2 5" xfId="4236" xr:uid="{29C53368-4FEF-4C93-A0C6-FDFBAD518CC6}"/>
    <cellStyle name="Komma 2 2 2 4 3 2 5 2" xfId="10066" xr:uid="{BBBA60B2-D8EE-4541-993F-C7A40564FC5A}"/>
    <cellStyle name="Komma 2 2 2 4 3 2 6" xfId="6286" xr:uid="{5CB59F3C-43F7-4C85-835A-B9989BA1AFEB}"/>
    <cellStyle name="Komma 2 2 2 4 3 3" xfId="419" xr:uid="{00000000-0005-0000-0000-000013010000}"/>
    <cellStyle name="Komma 2 2 2 4 3 3 2" xfId="3339" xr:uid="{737FB868-6443-470A-AFB3-D97005335A45}"/>
    <cellStyle name="Komma 2 2 2 4 3 3 2 2" xfId="8984" xr:uid="{C17CD349-4186-4F19-96F6-4E0ED1FA8565}"/>
    <cellStyle name="Komma 2 2 2 4 3 3 3" xfId="3980" xr:uid="{477B899A-D817-429E-9C98-AE283A3B9B4A}"/>
    <cellStyle name="Komma 2 2 2 4 3 3 3 2" xfId="7782" xr:uid="{219A1A55-B6AF-4E7F-8510-BFEFE832E19A}"/>
    <cellStyle name="Komma 2 2 2 4 3 3 4" xfId="9538" xr:uid="{EEA74FDF-3255-42BA-BEF5-987FDAF0057D}"/>
    <cellStyle name="Komma 2 2 2 4 3 3 5" xfId="6548" xr:uid="{16FD4D51-EEB0-47FE-993D-8BB72BF650DA}"/>
    <cellStyle name="Komma 2 2 2 4 3 4" xfId="1104" xr:uid="{00000000-0005-0000-0000-000014010000}"/>
    <cellStyle name="Komma 2 2 2 4 3 4 2" xfId="4494" xr:uid="{4F985986-F636-4443-8CE2-B701DBF1B026}"/>
    <cellStyle name="Komma 2 2 2 4 3 4 3" xfId="8339" xr:uid="{DA9BE5B3-D867-4394-9DC1-C4E8C59CBD1F}"/>
    <cellStyle name="Komma 2 2 2 4 3 5" xfId="1359" xr:uid="{00000000-0005-0000-0000-000015010000}"/>
    <cellStyle name="Komma 2 2 2 4 3 5 2" xfId="4749" xr:uid="{AAEB6CEF-E7F5-42F2-9E82-4F4E713C792B}"/>
    <cellStyle name="Komma 2 2 2 4 3 5 3" xfId="7157" xr:uid="{10B48A02-A3BE-4D8A-8EE1-C2DBF2AF36D3}"/>
    <cellStyle name="Komma 2 2 2 4 3 6" xfId="1874" xr:uid="{00000000-0005-0000-0000-000016010000}"/>
    <cellStyle name="Komma 2 2 2 4 3 6 2" xfId="5262" xr:uid="{FCD1E2A4-CB9F-4504-BCBC-16AC4CF1E2C4}"/>
    <cellStyle name="Komma 2 2 2 4 3 6 3" xfId="10192" xr:uid="{8864B39A-4427-41E6-9009-5CD1DCBF0E6A}"/>
    <cellStyle name="Komma 2 2 2 4 3 7" xfId="2130" xr:uid="{00000000-0005-0000-0000-000017010000}"/>
    <cellStyle name="Komma 2 2 2 4 3 7 2" xfId="5518" xr:uid="{D2138F97-70E1-4E38-8991-E56C76F4EF24}"/>
    <cellStyle name="Komma 2 2 2 4 3 8" xfId="2646" xr:uid="{7D499CF1-FC57-425C-A81F-FF42B2A54D54}"/>
    <cellStyle name="Komma 2 2 2 4 3 9" xfId="3025" xr:uid="{7736FB00-0E39-4DDE-9EDA-E86B5F567316}"/>
    <cellStyle name="Komma 2 2 2 4 4" xfId="565" xr:uid="{00000000-0005-0000-0000-000018010000}"/>
    <cellStyle name="Komma 2 2 2 4 4 2" xfId="1504" xr:uid="{00000000-0005-0000-0000-000019010000}"/>
    <cellStyle name="Komma 2 2 2 4 4 2 2" xfId="3484" xr:uid="{D77E31E1-A693-4F2F-B3EF-056666394B90}"/>
    <cellStyle name="Komma 2 2 2 4 4 2 2 2" xfId="9129" xr:uid="{DD710D2C-DF61-48D4-AF5E-7965F5CCA5A7}"/>
    <cellStyle name="Komma 2 2 2 4 4 2 3" xfId="4892" xr:uid="{E8A5AE66-2857-48E2-8C59-F39C7E49ABAD}"/>
    <cellStyle name="Komma 2 2 2 4 4 2 3 2" xfId="7927" xr:uid="{3808B271-DF38-432A-9DEA-6656A60A1843}"/>
    <cellStyle name="Komma 2 2 2 4 4 2 4" xfId="9456" xr:uid="{631FB6BA-91BC-4D26-AF8D-38F11B43BA4A}"/>
    <cellStyle name="Komma 2 2 2 4 4 2 5" xfId="6691" xr:uid="{5227E8CE-CD17-4FAB-B0EE-69AD21FB9B83}"/>
    <cellStyle name="Komma 2 2 2 4 4 3" xfId="2273" xr:uid="{00000000-0005-0000-0000-00001A010000}"/>
    <cellStyle name="Komma 2 2 2 4 4 3 2" xfId="5661" xr:uid="{A5A64918-BBDB-457B-BCB3-7E7033A8A315}"/>
    <cellStyle name="Komma 2 2 2 4 4 3 3" xfId="8484" xr:uid="{EE55F88A-5F88-4CEC-B24F-F90815F151D6}"/>
    <cellStyle name="Komma 2 2 2 4 4 4" xfId="2791" xr:uid="{BF7E7DFF-F98E-4D74-BE10-3CE7F6D24F3A}"/>
    <cellStyle name="Komma 2 2 2 4 4 4 2" xfId="7302" xr:uid="{D85F317A-2E2D-41B4-8781-CA7892B16B27}"/>
    <cellStyle name="Komma 2 2 2 4 4 5" xfId="4124" xr:uid="{D9E791D4-3B82-4210-AA5A-59A5DBEFAC1E}"/>
    <cellStyle name="Komma 2 2 2 4 4 5 2" xfId="9730" xr:uid="{1FCC5FEE-F329-4CF6-AF2E-C9AFC0D18DC5}"/>
    <cellStyle name="Komma 2 2 2 4 4 6" xfId="6174" xr:uid="{96B029A7-7EA1-4C71-9968-99AD8415037D}"/>
    <cellStyle name="Komma 2 2 2 4 5" xfId="307" xr:uid="{00000000-0005-0000-0000-00001B010000}"/>
    <cellStyle name="Komma 2 2 2 4 5 2" xfId="3227" xr:uid="{49914B7C-4474-45C9-B802-3824E5FC5329}"/>
    <cellStyle name="Komma 2 2 2 4 5 2 2" xfId="8872" xr:uid="{4C67882E-41F2-4349-8244-98EE82249BD6}"/>
    <cellStyle name="Komma 2 2 2 4 5 3" xfId="3868" xr:uid="{5DF13BA9-2A57-4AE8-AA2D-7C422913AD1C}"/>
    <cellStyle name="Komma 2 2 2 4 5 3 2" xfId="7670" xr:uid="{199DFCB7-E727-46D6-B33F-E48800D531BC}"/>
    <cellStyle name="Komma 2 2 2 4 5 4" xfId="9983" xr:uid="{8A2FA7A8-242E-470A-ADF0-77CF6EE30788}"/>
    <cellStyle name="Komma 2 2 2 4 5 5" xfId="6436" xr:uid="{9D7A56BF-1F10-4AB8-BD51-38295FD31F51}"/>
    <cellStyle name="Komma 2 2 2 4 6" xfId="992" xr:uid="{00000000-0005-0000-0000-00001C010000}"/>
    <cellStyle name="Komma 2 2 2 4 6 2" xfId="4382" xr:uid="{1A23FA11-E109-409E-97D9-52A1FEC3515A}"/>
    <cellStyle name="Komma 2 2 2 4 6 3" xfId="8227" xr:uid="{B73F0F94-170D-4647-AE8B-74388F3610FC}"/>
    <cellStyle name="Komma 2 2 2 4 7" xfId="1247" xr:uid="{00000000-0005-0000-0000-00001D010000}"/>
    <cellStyle name="Komma 2 2 2 4 7 2" xfId="4637" xr:uid="{745BE64A-F2DA-46B0-B6D4-EDD1B8B671EA}"/>
    <cellStyle name="Komma 2 2 2 4 7 3" xfId="7045" xr:uid="{20BEF617-EAA5-4DD1-805D-1A5DC8AA9804}"/>
    <cellStyle name="Komma 2 2 2 4 8" xfId="1762" xr:uid="{00000000-0005-0000-0000-00001E010000}"/>
    <cellStyle name="Komma 2 2 2 4 8 2" xfId="5150" xr:uid="{E4760F60-CAAD-4CEF-B299-4878564FBD96}"/>
    <cellStyle name="Komma 2 2 2 4 8 3" xfId="9815" xr:uid="{E6E7DE36-10EB-4AA3-B153-92424FFCD632}"/>
    <cellStyle name="Komma 2 2 2 4 9" xfId="2018" xr:uid="{00000000-0005-0000-0000-00001F010000}"/>
    <cellStyle name="Komma 2 2 2 4 9 2" xfId="5406" xr:uid="{6D891B57-1B49-48DB-9450-545E1FEE1094}"/>
    <cellStyle name="Komma 2 2 2 5" xfId="198" xr:uid="{00000000-0005-0000-0000-000020010000}"/>
    <cellStyle name="Komma 2 2 2 5 10" xfId="6068" xr:uid="{619AA750-0EDA-4F66-914F-8AAA3A5F00D8}"/>
    <cellStyle name="Komma 2 2 2 5 2" xfId="714" xr:uid="{00000000-0005-0000-0000-000021010000}"/>
    <cellStyle name="Komma 2 2 2 5 2 2" xfId="1653" xr:uid="{00000000-0005-0000-0000-000022010000}"/>
    <cellStyle name="Komma 2 2 2 5 2 2 2" xfId="3633" xr:uid="{F6497B90-7080-4E98-A5CC-A9A275C4604B}"/>
    <cellStyle name="Komma 2 2 2 5 2 2 2 2" xfId="9278" xr:uid="{34EC2124-21BA-47C5-B37B-6F99BD42CB46}"/>
    <cellStyle name="Komma 2 2 2 5 2 2 3" xfId="5041" xr:uid="{9FC8DC9B-7C13-4A1D-81B4-E6C4BCE036B6}"/>
    <cellStyle name="Komma 2 2 2 5 2 2 3 2" xfId="8076" xr:uid="{FEAE7811-7F20-4C8B-B38D-53EDB5D6409F}"/>
    <cellStyle name="Komma 2 2 2 5 2 2 4" xfId="9890" xr:uid="{07789E61-79E3-4C1E-8A84-E5B2A2DF2E38}"/>
    <cellStyle name="Komma 2 2 2 5 2 2 5" xfId="6840" xr:uid="{01824234-1EE8-430C-8270-1F9D203B69CD}"/>
    <cellStyle name="Komma 2 2 2 5 2 3" xfId="2422" xr:uid="{00000000-0005-0000-0000-000023010000}"/>
    <cellStyle name="Komma 2 2 2 5 2 3 2" xfId="5810" xr:uid="{647E89B9-D9A5-40B9-A060-756A22717A8D}"/>
    <cellStyle name="Komma 2 2 2 5 2 3 3" xfId="8633" xr:uid="{DF10153F-2C2D-4C44-B474-8A71C39770F8}"/>
    <cellStyle name="Komma 2 2 2 5 2 4" xfId="2940" xr:uid="{08C11D8F-EA8B-49F9-895D-E99A595B19A0}"/>
    <cellStyle name="Komma 2 2 2 5 2 4 2" xfId="7451" xr:uid="{8BA410CD-4D93-4C18-B8A3-0C2D0431D292}"/>
    <cellStyle name="Komma 2 2 2 5 2 5" xfId="4273" xr:uid="{B0CDD7BF-8AD5-4B5F-BD6D-50AEA99CC1F6}"/>
    <cellStyle name="Komma 2 2 2 5 2 5 2" xfId="9947" xr:uid="{2D72D7E9-2669-42AA-88AB-F1AA0F93A341}"/>
    <cellStyle name="Komma 2 2 2 5 2 6" xfId="6323" xr:uid="{84CD3F73-91F3-47A9-B82B-19F67747A71A}"/>
    <cellStyle name="Komma 2 2 2 5 3" xfId="456" xr:uid="{00000000-0005-0000-0000-000024010000}"/>
    <cellStyle name="Komma 2 2 2 5 3 2" xfId="3376" xr:uid="{25C2AB8D-2F0A-4F7E-A6FC-94BE471A120B}"/>
    <cellStyle name="Komma 2 2 2 5 3 2 2" xfId="9021" xr:uid="{B1E1F630-7F92-4836-91FE-03A51C73916D}"/>
    <cellStyle name="Komma 2 2 2 5 3 3" xfId="4017" xr:uid="{D1686AE1-CC2A-4637-A219-5C6AC8E94F2E}"/>
    <cellStyle name="Komma 2 2 2 5 3 3 2" xfId="7819" xr:uid="{7A6350BB-501F-4A2A-BE30-C661A450A19D}"/>
    <cellStyle name="Komma 2 2 2 5 3 4" xfId="10038" xr:uid="{36054703-4FF3-4661-867C-CBBBD031D511}"/>
    <cellStyle name="Komma 2 2 2 5 3 5" xfId="6585" xr:uid="{175FA289-0D3D-4348-BA4C-7EA84807D688}"/>
    <cellStyle name="Komma 2 2 2 5 4" xfId="1141" xr:uid="{00000000-0005-0000-0000-000025010000}"/>
    <cellStyle name="Komma 2 2 2 5 4 2" xfId="4531" xr:uid="{1A520FC7-D5E2-4416-A0A7-D30C3D52B1CC}"/>
    <cellStyle name="Komma 2 2 2 5 4 3" xfId="8376" xr:uid="{0DFC7E29-F41D-4DF4-ACFD-5AF45C669F10}"/>
    <cellStyle name="Komma 2 2 2 5 5" xfId="1396" xr:uid="{00000000-0005-0000-0000-000026010000}"/>
    <cellStyle name="Komma 2 2 2 5 5 2" xfId="4786" xr:uid="{42E840FB-3014-4747-AA7C-18E52FD757B2}"/>
    <cellStyle name="Komma 2 2 2 5 5 3" xfId="7194" xr:uid="{6A76595F-389A-4D29-8239-C61B17BF64F5}"/>
    <cellStyle name="Komma 2 2 2 5 6" xfId="1911" xr:uid="{00000000-0005-0000-0000-000027010000}"/>
    <cellStyle name="Komma 2 2 2 5 6 2" xfId="5299" xr:uid="{9252B9DA-D7CF-4993-8377-D5ACEE92E4F4}"/>
    <cellStyle name="Komma 2 2 2 5 6 3" xfId="10199" xr:uid="{19D72BD2-2691-4180-8E20-7036EDBA6C2C}"/>
    <cellStyle name="Komma 2 2 2 5 7" xfId="2167" xr:uid="{00000000-0005-0000-0000-000028010000}"/>
    <cellStyle name="Komma 2 2 2 5 7 2" xfId="5555" xr:uid="{14805479-BF35-4B30-ADFC-CD30D5AF4AA9}"/>
    <cellStyle name="Komma 2 2 2 5 8" xfId="2683" xr:uid="{11FA5C8F-E070-4C43-8B9F-3DC0E717A40B}"/>
    <cellStyle name="Komma 2 2 2 5 9" xfId="3761" xr:uid="{C0CD4A62-BAD8-4997-936D-6EC7671BE0D3}"/>
    <cellStyle name="Komma 2 2 2 6" xfId="97" xr:uid="{00000000-0005-0000-0000-000029010000}"/>
    <cellStyle name="Komma 2 2 2 6 10" xfId="5967" xr:uid="{2D794EE6-07CB-4F5A-87F1-43A25742A0D7}"/>
    <cellStyle name="Komma 2 2 2 6 2" xfId="613" xr:uid="{00000000-0005-0000-0000-00002A010000}"/>
    <cellStyle name="Komma 2 2 2 6 2 2" xfId="1552" xr:uid="{00000000-0005-0000-0000-00002B010000}"/>
    <cellStyle name="Komma 2 2 2 6 2 2 2" xfId="3532" xr:uid="{A171D762-A530-42A3-A29C-135C009F1923}"/>
    <cellStyle name="Komma 2 2 2 6 2 2 2 2" xfId="9177" xr:uid="{72FAC0C4-00FC-41C5-B691-D0AC1DB96E4B}"/>
    <cellStyle name="Komma 2 2 2 6 2 2 3" xfId="4940" xr:uid="{1FD0F6F9-7B07-46EE-A230-7311D4896482}"/>
    <cellStyle name="Komma 2 2 2 6 2 2 3 2" xfId="7975" xr:uid="{5ECCCA04-F023-4D10-AD6A-ABD2A92FA292}"/>
    <cellStyle name="Komma 2 2 2 6 2 2 4" xfId="9374" xr:uid="{F367011A-E290-45C1-AE1E-E136F1F95B31}"/>
    <cellStyle name="Komma 2 2 2 6 2 2 5" xfId="6739" xr:uid="{E849F46D-6676-442B-913B-E2AE71C10111}"/>
    <cellStyle name="Komma 2 2 2 6 2 3" xfId="2321" xr:uid="{00000000-0005-0000-0000-00002C010000}"/>
    <cellStyle name="Komma 2 2 2 6 2 3 2" xfId="5709" xr:uid="{EBFD7EE7-006D-4A4E-8C7F-ECEE5E156696}"/>
    <cellStyle name="Komma 2 2 2 6 2 3 3" xfId="8532" xr:uid="{A6D9B124-EEFA-4909-B73F-734AE704DB69}"/>
    <cellStyle name="Komma 2 2 2 6 2 4" xfId="2839" xr:uid="{94D7D3D0-444A-41FD-941F-C2B6579692DC}"/>
    <cellStyle name="Komma 2 2 2 6 2 4 2" xfId="7350" xr:uid="{98DBD8F4-E95B-42C1-9021-FF9053E1626B}"/>
    <cellStyle name="Komma 2 2 2 6 2 5" xfId="4172" xr:uid="{C17BCC8D-002B-4ECB-9865-678020377B63}"/>
    <cellStyle name="Komma 2 2 2 6 2 5 2" xfId="9603" xr:uid="{4F49AA91-FAF6-4B4B-B115-6E30DF2ED8B8}"/>
    <cellStyle name="Komma 2 2 2 6 2 6" xfId="6222" xr:uid="{521F3ADE-344E-4BC3-90FC-0DBDAFA9E229}"/>
    <cellStyle name="Komma 2 2 2 6 3" xfId="355" xr:uid="{00000000-0005-0000-0000-00002D010000}"/>
    <cellStyle name="Komma 2 2 2 6 3 2" xfId="3275" xr:uid="{84236E11-16A4-4AC5-9251-B68C3ED94AB1}"/>
    <cellStyle name="Komma 2 2 2 6 3 2 2" xfId="8920" xr:uid="{F88D5E8F-0544-4EFD-BD1D-CE49FA90973D}"/>
    <cellStyle name="Komma 2 2 2 6 3 3" xfId="3916" xr:uid="{71859A2C-8455-4215-9BF8-03E828AC626C}"/>
    <cellStyle name="Komma 2 2 2 6 3 3 2" xfId="7718" xr:uid="{ED200F06-73BE-4CD5-88A3-FDA05AF24C59}"/>
    <cellStyle name="Komma 2 2 2 6 3 4" xfId="9788" xr:uid="{6D838F0C-D52E-47F2-B00A-557D4429C98E}"/>
    <cellStyle name="Komma 2 2 2 6 3 5" xfId="6484" xr:uid="{769F03EB-8290-424D-91C2-1311D131803A}"/>
    <cellStyle name="Komma 2 2 2 6 4" xfId="1040" xr:uid="{00000000-0005-0000-0000-00002E010000}"/>
    <cellStyle name="Komma 2 2 2 6 4 2" xfId="4430" xr:uid="{1B21DE55-F682-46F1-B550-5D726AEB06DF}"/>
    <cellStyle name="Komma 2 2 2 6 4 3" xfId="8275" xr:uid="{3BA11ED0-8EA2-4A73-BBDA-09AD13A0DA99}"/>
    <cellStyle name="Komma 2 2 2 6 5" xfId="1295" xr:uid="{00000000-0005-0000-0000-00002F010000}"/>
    <cellStyle name="Komma 2 2 2 6 5 2" xfId="4685" xr:uid="{5012955D-6964-4E24-8EAD-B2B8E2666FD1}"/>
    <cellStyle name="Komma 2 2 2 6 5 3" xfId="7093" xr:uid="{920EE14A-64AF-489C-9751-30C22CD8CECE}"/>
    <cellStyle name="Komma 2 2 2 6 6" xfId="1810" xr:uid="{00000000-0005-0000-0000-000030010000}"/>
    <cellStyle name="Komma 2 2 2 6 6 2" xfId="5198" xr:uid="{35D46D6B-6552-4FA6-B9FD-E5F200103E35}"/>
    <cellStyle name="Komma 2 2 2 6 6 3" xfId="9691" xr:uid="{83321F0C-1A5C-44DC-AC56-75B0860A6560}"/>
    <cellStyle name="Komma 2 2 2 6 7" xfId="2066" xr:uid="{00000000-0005-0000-0000-000031010000}"/>
    <cellStyle name="Komma 2 2 2 6 7 2" xfId="5454" xr:uid="{674DB836-C101-4D81-BC5A-AE04E35AAFB3}"/>
    <cellStyle name="Komma 2 2 2 6 8" xfId="2582" xr:uid="{80A0266B-19A9-49E7-892B-624E8AEC583A}"/>
    <cellStyle name="Komma 2 2 2 6 9" xfId="3089" xr:uid="{78BB90D2-D4B4-48D3-AE29-0C0F3FF77095}"/>
    <cellStyle name="Komma 2 2 2 7" xfId="544" xr:uid="{00000000-0005-0000-0000-000032010000}"/>
    <cellStyle name="Komma 2 2 2 7 2" xfId="1483" xr:uid="{00000000-0005-0000-0000-000033010000}"/>
    <cellStyle name="Komma 2 2 2 7 2 2" xfId="3463" xr:uid="{E7743B94-29C5-4AE4-8AC4-6D3AC936EFFD}"/>
    <cellStyle name="Komma 2 2 2 7 2 2 2" xfId="9108" xr:uid="{FAA0E7B6-F6FE-4D52-BBD4-2A1C33C8286F}"/>
    <cellStyle name="Komma 2 2 2 7 2 3" xfId="4871" xr:uid="{7786815D-B052-44C2-9033-800695C4A95B}"/>
    <cellStyle name="Komma 2 2 2 7 2 3 2" xfId="7906" xr:uid="{4DECD003-4445-4383-958E-54FB80476FE4}"/>
    <cellStyle name="Komma 2 2 2 7 2 4" xfId="10359" xr:uid="{6A773AF0-2644-4771-ACC3-C07CE1D0F14D}"/>
    <cellStyle name="Komma 2 2 2 7 2 5" xfId="6670" xr:uid="{FDC99672-BE6A-444D-896D-9908C231E8C2}"/>
    <cellStyle name="Komma 2 2 2 7 3" xfId="2252" xr:uid="{00000000-0005-0000-0000-000034010000}"/>
    <cellStyle name="Komma 2 2 2 7 3 2" xfId="5640" xr:uid="{F93A3A81-05DA-4E16-BBF6-B10CC7DA0811}"/>
    <cellStyle name="Komma 2 2 2 7 3 3" xfId="8463" xr:uid="{9514EF06-E03F-49CF-A688-0C8B25F8555C}"/>
    <cellStyle name="Komma 2 2 2 7 4" xfId="2770" xr:uid="{3336DB09-0FC5-4E1D-AD1A-65C7AF54CB30}"/>
    <cellStyle name="Komma 2 2 2 7 4 2" xfId="7281" xr:uid="{C17CA39B-00BE-40A6-A40D-EA4B32FBF5F4}"/>
    <cellStyle name="Komma 2 2 2 7 5" xfId="4103" xr:uid="{BA69A9E9-5627-4CAE-A1F4-816902C03F23}"/>
    <cellStyle name="Komma 2 2 2 7 5 2" xfId="9962" xr:uid="{F09DB41F-76E1-4CB7-A20D-558BC9AE2381}"/>
    <cellStyle name="Komma 2 2 2 7 6" xfId="6153" xr:uid="{966DEF58-8481-4172-B54A-4A463D32F3F6}"/>
    <cellStyle name="Komma 2 2 2 8" xfId="286" xr:uid="{00000000-0005-0000-0000-000035010000}"/>
    <cellStyle name="Komma 2 2 2 8 2" xfId="3206" xr:uid="{8C13422A-144E-40AA-B2ED-FB61427C9B24}"/>
    <cellStyle name="Komma 2 2 2 8 2 2" xfId="8851" xr:uid="{E32EB6CF-A90D-48C3-AC11-9FCC2705D9EA}"/>
    <cellStyle name="Komma 2 2 2 8 3" xfId="3847" xr:uid="{112534B9-50CD-43AE-8D77-6A79CD1C23C4}"/>
    <cellStyle name="Komma 2 2 2 8 3 2" xfId="7649" xr:uid="{BF12B688-497E-49BB-A8F7-63E06323006D}"/>
    <cellStyle name="Komma 2 2 2 8 4" xfId="9996" xr:uid="{50C9567C-8E01-4187-AB5B-021EBD19497C}"/>
    <cellStyle name="Komma 2 2 2 8 5" xfId="6415" xr:uid="{B761FC89-9212-4C35-B7C6-E6911EE97767}"/>
    <cellStyle name="Komma 2 2 2 9" xfId="971" xr:uid="{00000000-0005-0000-0000-000036010000}"/>
    <cellStyle name="Komma 2 2 2 9 2" xfId="4361" xr:uid="{E868493D-C572-40F9-8B45-A755DC8987CA}"/>
    <cellStyle name="Komma 2 2 2 9 3" xfId="8206" xr:uid="{7B6B3B5F-2BC6-499B-AFC0-995913926BAD}"/>
    <cellStyle name="Komma 2 2 3" xfId="17" xr:uid="{00000000-0005-0000-0000-000037010000}"/>
    <cellStyle name="Komma 2 2 3 10" xfId="1730" xr:uid="{00000000-0005-0000-0000-000038010000}"/>
    <cellStyle name="Komma 2 2 3 10 2" xfId="5118" xr:uid="{D31E80F1-EB03-4912-BF65-BE1038EFF78E}"/>
    <cellStyle name="Komma 2 2 3 10 3" xfId="9530" xr:uid="{04BDC17E-EBDF-45EC-A611-4A709EDDA07D}"/>
    <cellStyle name="Komma 2 2 3 11" xfId="1986" xr:uid="{00000000-0005-0000-0000-000039010000}"/>
    <cellStyle name="Komma 2 2 3 11 2" xfId="5374" xr:uid="{B1A227CB-5BE5-493E-A159-C5F61C415B8C}"/>
    <cellStyle name="Komma 2 2 3 12" xfId="2502" xr:uid="{A7BB89A1-70C7-42F1-80C1-A38EFF390E81}"/>
    <cellStyle name="Komma 2 2 3 13" xfId="3118" xr:uid="{3B8AA0A8-4D11-43F7-A8D3-A8A0D1B5D503}"/>
    <cellStyle name="Komma 2 2 3 14" xfId="5887" xr:uid="{F81D1465-BCD6-4B7A-B58B-DF85FD5DFD7F}"/>
    <cellStyle name="Komma 2 2 3 2" xfId="71" xr:uid="{00000000-0005-0000-0000-00003A010000}"/>
    <cellStyle name="Komma 2 2 3 2 10" xfId="2556" xr:uid="{26F3AE88-D5DE-498B-81BF-CAAEA657A11C}"/>
    <cellStyle name="Komma 2 2 3 2 11" xfId="3144" xr:uid="{D4D20C27-39B7-4A05-8A95-8D74899199D8}"/>
    <cellStyle name="Komma 2 2 3 2 12" xfId="5941" xr:uid="{78240188-0F32-422E-8CB5-B1074E1E4ED8}"/>
    <cellStyle name="Komma 2 2 3 2 2" xfId="241" xr:uid="{00000000-0005-0000-0000-00003B010000}"/>
    <cellStyle name="Komma 2 2 3 2 2 10" xfId="6111" xr:uid="{37F81602-3FF8-4373-AD50-9BCD30152F9A}"/>
    <cellStyle name="Komma 2 2 3 2 2 2" xfId="757" xr:uid="{00000000-0005-0000-0000-00003C010000}"/>
    <cellStyle name="Komma 2 2 3 2 2 2 2" xfId="1696" xr:uid="{00000000-0005-0000-0000-00003D010000}"/>
    <cellStyle name="Komma 2 2 3 2 2 2 2 2" xfId="3676" xr:uid="{16DCF5DD-CD39-46C2-A136-C486A042268D}"/>
    <cellStyle name="Komma 2 2 3 2 2 2 2 2 2" xfId="9321" xr:uid="{3226E5CE-EC9A-4783-9561-5D5577C3CE44}"/>
    <cellStyle name="Komma 2 2 3 2 2 2 2 3" xfId="5084" xr:uid="{6DED5187-72E3-41C2-AAAA-7E1D64F7C978}"/>
    <cellStyle name="Komma 2 2 3 2 2 2 2 3 2" xfId="8119" xr:uid="{427C8920-9948-4215-B33B-123062A86CEA}"/>
    <cellStyle name="Komma 2 2 3 2 2 2 2 4" xfId="9479" xr:uid="{1ABEDAD4-0890-484D-8B63-CA4E92887027}"/>
    <cellStyle name="Komma 2 2 3 2 2 2 2 5" xfId="6883" xr:uid="{42DEA19E-2D65-495C-9C8E-13451E772FB3}"/>
    <cellStyle name="Komma 2 2 3 2 2 2 3" xfId="2465" xr:uid="{00000000-0005-0000-0000-00003E010000}"/>
    <cellStyle name="Komma 2 2 3 2 2 2 3 2" xfId="5853" xr:uid="{DE64DCA3-FC4F-4A89-9A90-DA1359CCFDF5}"/>
    <cellStyle name="Komma 2 2 3 2 2 2 3 3" xfId="8676" xr:uid="{52378DE6-EA11-4AE4-8E3D-B69CC54EDF86}"/>
    <cellStyle name="Komma 2 2 3 2 2 2 4" xfId="2983" xr:uid="{0EB7B2BF-E5A6-4C75-9A9A-76B303980EA4}"/>
    <cellStyle name="Komma 2 2 3 2 2 2 4 2" xfId="7494" xr:uid="{D66A1AAB-F3BC-455B-9B98-CC26CCA1325A}"/>
    <cellStyle name="Komma 2 2 3 2 2 2 5" xfId="4316" xr:uid="{24345DDB-0147-4568-BA43-CF27B3689E85}"/>
    <cellStyle name="Komma 2 2 3 2 2 2 5 2" xfId="9715" xr:uid="{2A3FC60F-4A35-45F8-8DA7-BCA16267294F}"/>
    <cellStyle name="Komma 2 2 3 2 2 2 6" xfId="6366" xr:uid="{D01AF8F7-67B4-4842-BE47-0DF085D5CE17}"/>
    <cellStyle name="Komma 2 2 3 2 2 3" xfId="499" xr:uid="{00000000-0005-0000-0000-00003F010000}"/>
    <cellStyle name="Komma 2 2 3 2 2 3 2" xfId="3419" xr:uid="{84DB58B1-B975-4846-87BA-0158EA46ED06}"/>
    <cellStyle name="Komma 2 2 3 2 2 3 2 2" xfId="9064" xr:uid="{5A0DA9BA-7448-413D-BA71-3EF9524AA815}"/>
    <cellStyle name="Komma 2 2 3 2 2 3 3" xfId="4060" xr:uid="{CE254042-0748-444C-9215-24FC37276CE8}"/>
    <cellStyle name="Komma 2 2 3 2 2 3 3 2" xfId="7862" xr:uid="{97E1C095-B8A1-4B0B-AEDC-4419681AE304}"/>
    <cellStyle name="Komma 2 2 3 2 2 3 4" xfId="9903" xr:uid="{BD82B9DD-45CA-40DF-8365-49F08544A5E6}"/>
    <cellStyle name="Komma 2 2 3 2 2 3 5" xfId="6628" xr:uid="{37D00660-A256-430B-A8AF-91D98C8E79D3}"/>
    <cellStyle name="Komma 2 2 3 2 2 4" xfId="1184" xr:uid="{00000000-0005-0000-0000-000040010000}"/>
    <cellStyle name="Komma 2 2 3 2 2 4 2" xfId="4574" xr:uid="{46150470-9FF0-4BBC-AA4F-46DD638803A8}"/>
    <cellStyle name="Komma 2 2 3 2 2 4 3" xfId="8419" xr:uid="{FCEC8D2A-D3EF-47CF-ABC7-8B329411CE20}"/>
    <cellStyle name="Komma 2 2 3 2 2 5" xfId="1439" xr:uid="{00000000-0005-0000-0000-000041010000}"/>
    <cellStyle name="Komma 2 2 3 2 2 5 2" xfId="4829" xr:uid="{12125871-C2F2-470E-89CB-16880621FA92}"/>
    <cellStyle name="Komma 2 2 3 2 2 5 3" xfId="7237" xr:uid="{DD70C32B-3CAB-4D89-97E4-D3D66225D42F}"/>
    <cellStyle name="Komma 2 2 3 2 2 6" xfId="1954" xr:uid="{00000000-0005-0000-0000-000042010000}"/>
    <cellStyle name="Komma 2 2 3 2 2 6 2" xfId="5342" xr:uid="{EB9DA195-627F-479B-BD54-9FEBACF290AB}"/>
    <cellStyle name="Komma 2 2 3 2 2 6 3" xfId="9988" xr:uid="{7E1473F7-176A-464E-B874-1A9984D1AA57}"/>
    <cellStyle name="Komma 2 2 3 2 2 7" xfId="2210" xr:uid="{00000000-0005-0000-0000-000043010000}"/>
    <cellStyle name="Komma 2 2 3 2 2 7 2" xfId="5598" xr:uid="{CA08E372-4C73-4284-9739-C632A452DB06}"/>
    <cellStyle name="Komma 2 2 3 2 2 8" xfId="2726" xr:uid="{0069F21B-F5BC-43BD-A661-B79438333AD1}"/>
    <cellStyle name="Komma 2 2 3 2 2 9" xfId="3804" xr:uid="{680DF930-9617-445D-919B-880D8F6C30EF}"/>
    <cellStyle name="Komma 2 2 3 2 3" xfId="125" xr:uid="{00000000-0005-0000-0000-000044010000}"/>
    <cellStyle name="Komma 2 2 3 2 3 10" xfId="5995" xr:uid="{B9EFC5B1-2AEE-4D63-AA87-DC1063326A2F}"/>
    <cellStyle name="Komma 2 2 3 2 3 2" xfId="641" xr:uid="{00000000-0005-0000-0000-000045010000}"/>
    <cellStyle name="Komma 2 2 3 2 3 2 2" xfId="1580" xr:uid="{00000000-0005-0000-0000-000046010000}"/>
    <cellStyle name="Komma 2 2 3 2 3 2 2 2" xfId="3560" xr:uid="{2558391A-0A77-4D90-AE43-FD979F5663E3}"/>
    <cellStyle name="Komma 2 2 3 2 3 2 2 2 2" xfId="9205" xr:uid="{AAA8D143-CCF3-4736-8C09-9411B9A6411F}"/>
    <cellStyle name="Komma 2 2 3 2 3 2 2 3" xfId="4968" xr:uid="{D59736F5-F90E-472B-BC96-695CEC8B3A95}"/>
    <cellStyle name="Komma 2 2 3 2 3 2 2 3 2" xfId="8003" xr:uid="{7AA499E2-B223-4155-BA6B-ACF33960538B}"/>
    <cellStyle name="Komma 2 2 3 2 3 2 2 4" xfId="9775" xr:uid="{6AF452B2-4D16-47E2-8036-6709B41B322F}"/>
    <cellStyle name="Komma 2 2 3 2 3 2 2 5" xfId="6767" xr:uid="{DEF67C19-6442-4BA5-9854-E92A8EF53D92}"/>
    <cellStyle name="Komma 2 2 3 2 3 2 3" xfId="2349" xr:uid="{00000000-0005-0000-0000-000047010000}"/>
    <cellStyle name="Komma 2 2 3 2 3 2 3 2" xfId="5737" xr:uid="{22BF771F-73DB-45A1-8D6A-0B9D3761B1A7}"/>
    <cellStyle name="Komma 2 2 3 2 3 2 3 3" xfId="8560" xr:uid="{D7E04736-BAC7-45B0-A0EE-6B545196F6DA}"/>
    <cellStyle name="Komma 2 2 3 2 3 2 4" xfId="2867" xr:uid="{68E9ACDC-7E3C-4FE8-A22C-E3747C1A04E6}"/>
    <cellStyle name="Komma 2 2 3 2 3 2 4 2" xfId="7378" xr:uid="{562082B4-3E66-4199-8F39-0190570A28D8}"/>
    <cellStyle name="Komma 2 2 3 2 3 2 5" xfId="4200" xr:uid="{BDF8273A-EC99-4DFE-9FB0-8E993AF9F817}"/>
    <cellStyle name="Komma 2 2 3 2 3 2 5 2" xfId="10295" xr:uid="{8BDAED93-25FC-4E77-8463-6BCC5083D0BE}"/>
    <cellStyle name="Komma 2 2 3 2 3 2 6" xfId="6250" xr:uid="{EC7CB09F-DABF-4478-A488-B132865BE1AB}"/>
    <cellStyle name="Komma 2 2 3 2 3 3" xfId="383" xr:uid="{00000000-0005-0000-0000-000048010000}"/>
    <cellStyle name="Komma 2 2 3 2 3 3 2" xfId="3303" xr:uid="{418E8DBD-AD6F-4B51-B36D-01496013290D}"/>
    <cellStyle name="Komma 2 2 3 2 3 3 2 2" xfId="8948" xr:uid="{597ECF04-808E-4AAF-986A-6CC0650C4F9C}"/>
    <cellStyle name="Komma 2 2 3 2 3 3 3" xfId="3944" xr:uid="{BEB60CCC-E396-4979-8183-E7D9F24AAA2A}"/>
    <cellStyle name="Komma 2 2 3 2 3 3 3 2" xfId="7746" xr:uid="{5912B6D9-C3D2-4CA3-A501-541558E76404}"/>
    <cellStyle name="Komma 2 2 3 2 3 3 4" xfId="9474" xr:uid="{A350AE67-AA50-4603-A55B-60353A645931}"/>
    <cellStyle name="Komma 2 2 3 2 3 3 5" xfId="6512" xr:uid="{7249C91D-A43A-4A51-9A37-2848F1BDDFE4}"/>
    <cellStyle name="Komma 2 2 3 2 3 4" xfId="1068" xr:uid="{00000000-0005-0000-0000-000049010000}"/>
    <cellStyle name="Komma 2 2 3 2 3 4 2" xfId="4458" xr:uid="{0630E840-B49E-41B1-8D9D-54A360961457}"/>
    <cellStyle name="Komma 2 2 3 2 3 4 3" xfId="8303" xr:uid="{E1F38951-CCCB-4105-A1A4-95E7733E97CE}"/>
    <cellStyle name="Komma 2 2 3 2 3 5" xfId="1323" xr:uid="{00000000-0005-0000-0000-00004A010000}"/>
    <cellStyle name="Komma 2 2 3 2 3 5 2" xfId="4713" xr:uid="{BFDE0B31-3688-4CCD-B27C-024FB1DAD3FE}"/>
    <cellStyle name="Komma 2 2 3 2 3 5 3" xfId="7121" xr:uid="{2F3491F0-F66D-4E54-9D7D-A4CF52B2E1B7}"/>
    <cellStyle name="Komma 2 2 3 2 3 6" xfId="1838" xr:uid="{00000000-0005-0000-0000-00004B010000}"/>
    <cellStyle name="Komma 2 2 3 2 3 6 2" xfId="5226" xr:uid="{FBF66FD1-ED6B-4735-945D-9D4278825080}"/>
    <cellStyle name="Komma 2 2 3 2 3 6 3" xfId="9466" xr:uid="{CE104153-A039-4E9B-8D88-54FB585006C6}"/>
    <cellStyle name="Komma 2 2 3 2 3 7" xfId="2094" xr:uid="{00000000-0005-0000-0000-00004C010000}"/>
    <cellStyle name="Komma 2 2 3 2 3 7 2" xfId="5482" xr:uid="{7A6C8516-CA28-43F1-86C5-4D200F64BF98}"/>
    <cellStyle name="Komma 2 2 3 2 3 8" xfId="2610" xr:uid="{EE4B94D6-5230-4C40-8FD3-E542F29360DF}"/>
    <cellStyle name="Komma 2 2 3 2 3 9" xfId="3061" xr:uid="{905AC156-0305-4946-9B8B-B927EB4B9C0F}"/>
    <cellStyle name="Komma 2 2 3 2 4" xfId="587" xr:uid="{00000000-0005-0000-0000-00004D010000}"/>
    <cellStyle name="Komma 2 2 3 2 4 2" xfId="1526" xr:uid="{00000000-0005-0000-0000-00004E010000}"/>
    <cellStyle name="Komma 2 2 3 2 4 2 2" xfId="3506" xr:uid="{C4478E80-894F-471A-9A0A-4DBA7F3D5569}"/>
    <cellStyle name="Komma 2 2 3 2 4 2 2 2" xfId="9151" xr:uid="{D9676746-14BF-465A-A206-A262823ECCE4}"/>
    <cellStyle name="Komma 2 2 3 2 4 2 3" xfId="4914" xr:uid="{EDAAD968-A657-43FC-A009-D02EFF65512A}"/>
    <cellStyle name="Komma 2 2 3 2 4 2 3 2" xfId="7949" xr:uid="{CCDE72CB-D75F-41DC-8580-5C73B31DE759}"/>
    <cellStyle name="Komma 2 2 3 2 4 2 4" xfId="9742" xr:uid="{EB3CAA51-73F0-48CF-8095-3DA62247255C}"/>
    <cellStyle name="Komma 2 2 3 2 4 2 5" xfId="6713" xr:uid="{D9F19AB7-FF27-4C92-94B4-1D55A1F7A3F4}"/>
    <cellStyle name="Komma 2 2 3 2 4 3" xfId="2295" xr:uid="{00000000-0005-0000-0000-00004F010000}"/>
    <cellStyle name="Komma 2 2 3 2 4 3 2" xfId="5683" xr:uid="{E2126295-885F-46D7-B93D-F07A4FE359CE}"/>
    <cellStyle name="Komma 2 2 3 2 4 3 3" xfId="8506" xr:uid="{BB998B1E-3916-48EC-BC62-00592555F374}"/>
    <cellStyle name="Komma 2 2 3 2 4 4" xfId="2813" xr:uid="{556B3602-96D6-4F71-9353-BFAC5C7A0F31}"/>
    <cellStyle name="Komma 2 2 3 2 4 4 2" xfId="7324" xr:uid="{00670B86-50DA-405C-950B-F7262371DDEE}"/>
    <cellStyle name="Komma 2 2 3 2 4 5" xfId="4146" xr:uid="{220A4696-DAE7-4505-AD66-891CEE9C0A33}"/>
    <cellStyle name="Komma 2 2 3 2 4 5 2" xfId="9690" xr:uid="{DEC27A56-0855-45E5-9613-69275EE1B62D}"/>
    <cellStyle name="Komma 2 2 3 2 4 6" xfId="6196" xr:uid="{0F832274-88D7-462E-8BC2-6F53A7164498}"/>
    <cellStyle name="Komma 2 2 3 2 5" xfId="329" xr:uid="{00000000-0005-0000-0000-000050010000}"/>
    <cellStyle name="Komma 2 2 3 2 5 2" xfId="3249" xr:uid="{0216DADD-42E2-4779-A679-668F5DEC4DC4}"/>
    <cellStyle name="Komma 2 2 3 2 5 2 2" xfId="8894" xr:uid="{A1F94E32-9FAB-45B9-B41A-49A2B2ABD25C}"/>
    <cellStyle name="Komma 2 2 3 2 5 3" xfId="3890" xr:uid="{6282B2A1-051D-4B5E-8037-F853DDB79610}"/>
    <cellStyle name="Komma 2 2 3 2 5 3 2" xfId="7692" xr:uid="{E40B2E8E-7BE6-4D86-8ADB-968F9BE2C10A}"/>
    <cellStyle name="Komma 2 2 3 2 5 4" xfId="9724" xr:uid="{2831292F-7E22-4B19-BDC8-FCD256C6E11E}"/>
    <cellStyle name="Komma 2 2 3 2 5 5" xfId="6458" xr:uid="{26484400-7DFD-43AD-8701-9C96340D1D16}"/>
    <cellStyle name="Komma 2 2 3 2 6" xfId="1014" xr:uid="{00000000-0005-0000-0000-000051010000}"/>
    <cellStyle name="Komma 2 2 3 2 6 2" xfId="4404" xr:uid="{875A9840-C581-4BFF-A252-A7EB3B627A1C}"/>
    <cellStyle name="Komma 2 2 3 2 6 3" xfId="8249" xr:uid="{275FA74E-D520-498F-BF40-5AC0AAB44E60}"/>
    <cellStyle name="Komma 2 2 3 2 7" xfId="1269" xr:uid="{00000000-0005-0000-0000-000052010000}"/>
    <cellStyle name="Komma 2 2 3 2 7 2" xfId="4659" xr:uid="{F4A2CC3A-CB70-4007-8536-FEC84767646A}"/>
    <cellStyle name="Komma 2 2 3 2 7 3" xfId="7067" xr:uid="{CF146CCD-F510-4D62-B566-0E78FE7ABFE0}"/>
    <cellStyle name="Komma 2 2 3 2 8" xfId="1784" xr:uid="{00000000-0005-0000-0000-000053010000}"/>
    <cellStyle name="Komma 2 2 3 2 8 2" xfId="5172" xr:uid="{D6955960-0D8E-4A48-8F16-AE28C539E43D}"/>
    <cellStyle name="Komma 2 2 3 2 8 3" xfId="9539" xr:uid="{7B252752-70A1-4617-B70F-02BF76DEB770}"/>
    <cellStyle name="Komma 2 2 3 2 9" xfId="2040" xr:uid="{00000000-0005-0000-0000-000054010000}"/>
    <cellStyle name="Komma 2 2 3 2 9 2" xfId="5428" xr:uid="{D43A3BC8-9F34-47CF-B3A6-35C0EA93C82B}"/>
    <cellStyle name="Komma 2 2 3 3" xfId="54" xr:uid="{00000000-0005-0000-0000-000055010000}"/>
    <cellStyle name="Komma 2 2 3 3 10" xfId="2539" xr:uid="{6084F9F0-A23C-498B-802F-BFFD22AE9CE9}"/>
    <cellStyle name="Komma 2 2 3 3 11" xfId="3166" xr:uid="{4A8D09B7-06DA-48C9-8096-E0273BE39325}"/>
    <cellStyle name="Komma 2 2 3 3 12" xfId="5924" xr:uid="{84CFEABB-F631-42FC-8D4E-56E9E10CB774}"/>
    <cellStyle name="Komma 2 2 3 3 2" xfId="224" xr:uid="{00000000-0005-0000-0000-000056010000}"/>
    <cellStyle name="Komma 2 2 3 3 2 10" xfId="6094" xr:uid="{93892F3C-E960-4ACC-96BA-C918BAD7C384}"/>
    <cellStyle name="Komma 2 2 3 3 2 2" xfId="740" xr:uid="{00000000-0005-0000-0000-000057010000}"/>
    <cellStyle name="Komma 2 2 3 3 2 2 2" xfId="1679" xr:uid="{00000000-0005-0000-0000-000058010000}"/>
    <cellStyle name="Komma 2 2 3 3 2 2 2 2" xfId="3659" xr:uid="{64C829E7-F1A9-43F1-89CC-74E6B23D2B13}"/>
    <cellStyle name="Komma 2 2 3 3 2 2 2 2 2" xfId="9304" xr:uid="{80A2C9F3-A129-4956-96E2-5CEC3285396B}"/>
    <cellStyle name="Komma 2 2 3 3 2 2 2 3" xfId="5067" xr:uid="{6F27E6F1-9867-480C-A629-59675E8E2FC3}"/>
    <cellStyle name="Komma 2 2 3 3 2 2 2 3 2" xfId="8102" xr:uid="{24863169-D343-4974-A88D-A802F6BB2E37}"/>
    <cellStyle name="Komma 2 2 3 3 2 2 2 4" xfId="9790" xr:uid="{C46D1082-346C-486E-86AF-229A38B91220}"/>
    <cellStyle name="Komma 2 2 3 3 2 2 2 5" xfId="6866" xr:uid="{4C0DA5D0-D5F9-422A-A4B0-E02012348B4C}"/>
    <cellStyle name="Komma 2 2 3 3 2 2 3" xfId="2448" xr:uid="{00000000-0005-0000-0000-000059010000}"/>
    <cellStyle name="Komma 2 2 3 3 2 2 3 2" xfId="5836" xr:uid="{B8480173-8100-46EF-8EA6-0E192114CF17}"/>
    <cellStyle name="Komma 2 2 3 3 2 2 3 3" xfId="8659" xr:uid="{DA571EC8-4821-4D00-B0F3-84854E824449}"/>
    <cellStyle name="Komma 2 2 3 3 2 2 4" xfId="2966" xr:uid="{5E481194-9DAA-49B2-8F94-5DDBDCD5A7CA}"/>
    <cellStyle name="Komma 2 2 3 3 2 2 4 2" xfId="7477" xr:uid="{89F0C808-47F5-4D57-954B-BDD31D8BA906}"/>
    <cellStyle name="Komma 2 2 3 3 2 2 5" xfId="4299" xr:uid="{BEFF28E0-0B8D-4851-967B-A4B923678734}"/>
    <cellStyle name="Komma 2 2 3 3 2 2 5 2" xfId="9350" xr:uid="{8C4FA696-FF79-49AE-A856-3981016F4A6B}"/>
    <cellStyle name="Komma 2 2 3 3 2 2 6" xfId="6349" xr:uid="{3C5E0E56-119F-4597-B526-46D0758A8B9C}"/>
    <cellStyle name="Komma 2 2 3 3 2 3" xfId="482" xr:uid="{00000000-0005-0000-0000-00005A010000}"/>
    <cellStyle name="Komma 2 2 3 3 2 3 2" xfId="3402" xr:uid="{1EFBB9FD-A73F-4242-BE4B-F4B3B99444FE}"/>
    <cellStyle name="Komma 2 2 3 3 2 3 2 2" xfId="9047" xr:uid="{55E484A0-9F07-4AD6-B283-311BC91110FE}"/>
    <cellStyle name="Komma 2 2 3 3 2 3 3" xfId="4043" xr:uid="{F090A1B5-9D92-4326-BCC6-FB9907C373D4}"/>
    <cellStyle name="Komma 2 2 3 3 2 3 3 2" xfId="7845" xr:uid="{598BD736-D0E3-4231-BE74-5BD2B61F9284}"/>
    <cellStyle name="Komma 2 2 3 3 2 3 4" xfId="10078" xr:uid="{A8B06C15-A909-41CE-9195-40D9346F8653}"/>
    <cellStyle name="Komma 2 2 3 3 2 3 5" xfId="6611" xr:uid="{70F534C6-7E2F-481B-8102-6787587C0478}"/>
    <cellStyle name="Komma 2 2 3 3 2 4" xfId="1167" xr:uid="{00000000-0005-0000-0000-00005B010000}"/>
    <cellStyle name="Komma 2 2 3 3 2 4 2" xfId="4557" xr:uid="{7D17D732-4345-476B-991E-5A65AD438FB2}"/>
    <cellStyle name="Komma 2 2 3 3 2 4 3" xfId="8402" xr:uid="{E40ED3BB-6A00-44B8-9B9A-DBD01300DE63}"/>
    <cellStyle name="Komma 2 2 3 3 2 5" xfId="1422" xr:uid="{00000000-0005-0000-0000-00005C010000}"/>
    <cellStyle name="Komma 2 2 3 3 2 5 2" xfId="4812" xr:uid="{D224EE79-9A5E-491B-8389-AA400E12CBC6}"/>
    <cellStyle name="Komma 2 2 3 3 2 5 3" xfId="7220" xr:uid="{0A62B7C8-CBDD-4EDE-82F2-71D48736526C}"/>
    <cellStyle name="Komma 2 2 3 3 2 6" xfId="1937" xr:uid="{00000000-0005-0000-0000-00005D010000}"/>
    <cellStyle name="Komma 2 2 3 3 2 6 2" xfId="5325" xr:uid="{2D47A591-BB03-4B6E-9A80-69A086596A5F}"/>
    <cellStyle name="Komma 2 2 3 3 2 6 3" xfId="10075" xr:uid="{B53B5FF7-A22D-4D90-B806-65F557B426F0}"/>
    <cellStyle name="Komma 2 2 3 3 2 7" xfId="2193" xr:uid="{00000000-0005-0000-0000-00005E010000}"/>
    <cellStyle name="Komma 2 2 3 3 2 7 2" xfId="5581" xr:uid="{CF006C6C-F980-4F21-A760-C989A8DA089E}"/>
    <cellStyle name="Komma 2 2 3 3 2 8" xfId="2709" xr:uid="{49AD6CC8-519C-4462-A2AE-CCAA8D8319EE}"/>
    <cellStyle name="Komma 2 2 3 3 2 9" xfId="3787" xr:uid="{0E3C3644-C43B-43C2-A2D1-7D92A32C6109}"/>
    <cellStyle name="Komma 2 2 3 3 3" xfId="142" xr:uid="{00000000-0005-0000-0000-00005F010000}"/>
    <cellStyle name="Komma 2 2 3 3 3 10" xfId="6012" xr:uid="{F35D0359-5656-40A1-AA05-EA4DEB0491C6}"/>
    <cellStyle name="Komma 2 2 3 3 3 2" xfId="658" xr:uid="{00000000-0005-0000-0000-000060010000}"/>
    <cellStyle name="Komma 2 2 3 3 3 2 2" xfId="1597" xr:uid="{00000000-0005-0000-0000-000061010000}"/>
    <cellStyle name="Komma 2 2 3 3 3 2 2 2" xfId="3577" xr:uid="{AA34E4D7-F741-48D4-959E-FA7BE3374229}"/>
    <cellStyle name="Komma 2 2 3 3 3 2 2 2 2" xfId="9222" xr:uid="{288645DE-DC62-4BBB-96A8-ECBF349CCBF5}"/>
    <cellStyle name="Komma 2 2 3 3 3 2 2 3" xfId="4985" xr:uid="{9A143BEB-0E42-40EB-AC66-BAFC928CE384}"/>
    <cellStyle name="Komma 2 2 3 3 3 2 2 3 2" xfId="8020" xr:uid="{95610DF9-58CF-4696-9A04-D72E9DDD7A65}"/>
    <cellStyle name="Komma 2 2 3 3 3 2 2 4" xfId="9483" xr:uid="{62D8BC33-7892-46A5-A45F-8859A6D4418E}"/>
    <cellStyle name="Komma 2 2 3 3 3 2 2 5" xfId="6784" xr:uid="{4CF41073-3E56-4BC1-A3FD-E14DD800C626}"/>
    <cellStyle name="Komma 2 2 3 3 3 2 3" xfId="2366" xr:uid="{00000000-0005-0000-0000-000062010000}"/>
    <cellStyle name="Komma 2 2 3 3 3 2 3 2" xfId="5754" xr:uid="{5163B99A-8559-48FA-A6AB-F417C7813B69}"/>
    <cellStyle name="Komma 2 2 3 3 3 2 3 3" xfId="8577" xr:uid="{A14C105A-E2C2-44B2-B1B0-76D7B545BFCB}"/>
    <cellStyle name="Komma 2 2 3 3 3 2 4" xfId="2884" xr:uid="{C2D4333A-B334-49D2-BF96-BACD7D9D0DB2}"/>
    <cellStyle name="Komma 2 2 3 3 3 2 4 2" xfId="7395" xr:uid="{3CA4C4CB-8123-4B6C-BB09-B4DE904B4921}"/>
    <cellStyle name="Komma 2 2 3 3 3 2 5" xfId="4217" xr:uid="{C26BBD19-BC4A-497F-8F3A-F0C80B2D7B67}"/>
    <cellStyle name="Komma 2 2 3 3 3 2 5 2" xfId="9498" xr:uid="{1F4D0E5E-911E-472C-9211-F529AF2D34BB}"/>
    <cellStyle name="Komma 2 2 3 3 3 2 6" xfId="6267" xr:uid="{FA7CEED2-0EF2-4057-BCBD-F0A42F985462}"/>
    <cellStyle name="Komma 2 2 3 3 3 3" xfId="400" xr:uid="{00000000-0005-0000-0000-000063010000}"/>
    <cellStyle name="Komma 2 2 3 3 3 3 2" xfId="3320" xr:uid="{61C11EC8-6FC4-48D0-BFED-1E3A97B664AF}"/>
    <cellStyle name="Komma 2 2 3 3 3 3 2 2" xfId="8965" xr:uid="{80E6696A-EE97-460F-A375-92FC810EC5FA}"/>
    <cellStyle name="Komma 2 2 3 3 3 3 3" xfId="3961" xr:uid="{78C3D1A2-30FA-45F6-A237-0FFF8859145E}"/>
    <cellStyle name="Komma 2 2 3 3 3 3 3 2" xfId="7763" xr:uid="{B6DC3A54-AE1B-4405-B98B-E45469FFCC9A}"/>
    <cellStyle name="Komma 2 2 3 3 3 3 4" xfId="10112" xr:uid="{CD4F9CD8-90F2-414E-A975-5D16284B70AC}"/>
    <cellStyle name="Komma 2 2 3 3 3 3 5" xfId="6529" xr:uid="{BCDAFE3B-A0BC-4C7B-BE5C-E07D21A20010}"/>
    <cellStyle name="Komma 2 2 3 3 3 4" xfId="1085" xr:uid="{00000000-0005-0000-0000-000064010000}"/>
    <cellStyle name="Komma 2 2 3 3 3 4 2" xfId="4475" xr:uid="{E3E6EF3E-A97E-4981-9DB6-DD8DFF88C1E6}"/>
    <cellStyle name="Komma 2 2 3 3 3 4 3" xfId="8320" xr:uid="{B108BF83-3D10-49C4-BA37-CBAE1809D951}"/>
    <cellStyle name="Komma 2 2 3 3 3 5" xfId="1340" xr:uid="{00000000-0005-0000-0000-000065010000}"/>
    <cellStyle name="Komma 2 2 3 3 3 5 2" xfId="4730" xr:uid="{D0371336-4070-46CB-9FBD-C39D98BD95E7}"/>
    <cellStyle name="Komma 2 2 3 3 3 5 3" xfId="7138" xr:uid="{AEF4D8F9-4618-4D6D-A6D6-2C382ECD7A2F}"/>
    <cellStyle name="Komma 2 2 3 3 3 6" xfId="1855" xr:uid="{00000000-0005-0000-0000-000066010000}"/>
    <cellStyle name="Komma 2 2 3 3 3 6 2" xfId="5243" xr:uid="{2325352F-626C-4CF7-B966-87149E4BD2E1}"/>
    <cellStyle name="Komma 2 2 3 3 3 6 3" xfId="10419" xr:uid="{F144ED04-2291-4FFA-89AE-3D1F85DD4D55}"/>
    <cellStyle name="Komma 2 2 3 3 3 7" xfId="2111" xr:uid="{00000000-0005-0000-0000-000067010000}"/>
    <cellStyle name="Komma 2 2 3 3 3 7 2" xfId="5499" xr:uid="{D845295E-3DA3-4A3E-8A91-7ED96565FFC5}"/>
    <cellStyle name="Komma 2 2 3 3 3 8" xfId="2627" xr:uid="{9E19997F-12A5-41F7-839E-BC37B3B78EDD}"/>
    <cellStyle name="Komma 2 2 3 3 3 9" xfId="3044" xr:uid="{C5845289-7EC0-4D47-8D22-324D432906D0}"/>
    <cellStyle name="Komma 2 2 3 3 4" xfId="570" xr:uid="{00000000-0005-0000-0000-000068010000}"/>
    <cellStyle name="Komma 2 2 3 3 4 2" xfId="1509" xr:uid="{00000000-0005-0000-0000-000069010000}"/>
    <cellStyle name="Komma 2 2 3 3 4 2 2" xfId="3489" xr:uid="{19243F58-6FA5-4E95-930E-37B474EC3BED}"/>
    <cellStyle name="Komma 2 2 3 3 4 2 2 2" xfId="9134" xr:uid="{B2EE3439-8D5D-4A02-9B46-057085E18487}"/>
    <cellStyle name="Komma 2 2 3 3 4 2 3" xfId="4897" xr:uid="{1BEB4B64-2F39-4533-8541-34B960721729}"/>
    <cellStyle name="Komma 2 2 3 3 4 2 3 2" xfId="7932" xr:uid="{EC9BA6F4-BD84-42E9-B72B-3C5E7736E74B}"/>
    <cellStyle name="Komma 2 2 3 3 4 2 4" xfId="9921" xr:uid="{1BC842BB-F9D7-4D5D-84C7-AA0AEEF9B868}"/>
    <cellStyle name="Komma 2 2 3 3 4 2 5" xfId="6696" xr:uid="{233AFD06-200F-4291-874B-638789352E33}"/>
    <cellStyle name="Komma 2 2 3 3 4 3" xfId="2278" xr:uid="{00000000-0005-0000-0000-00006A010000}"/>
    <cellStyle name="Komma 2 2 3 3 4 3 2" xfId="5666" xr:uid="{33E00A42-DBCF-4D9F-8159-FF1BB9678E24}"/>
    <cellStyle name="Komma 2 2 3 3 4 3 3" xfId="8489" xr:uid="{1934994C-8348-4D8C-8416-A4ABD54C5C75}"/>
    <cellStyle name="Komma 2 2 3 3 4 4" xfId="2796" xr:uid="{120F1FF7-A170-4C0D-B6BC-BA7DA27B8105}"/>
    <cellStyle name="Komma 2 2 3 3 4 4 2" xfId="7307" xr:uid="{3FABBB21-1889-4E87-8425-C1A1E1AD2CC5}"/>
    <cellStyle name="Komma 2 2 3 3 4 5" xfId="4129" xr:uid="{7F4466C5-77BF-4D31-8E17-9FE5B69639CA}"/>
    <cellStyle name="Komma 2 2 3 3 4 5 2" xfId="10302" xr:uid="{BD21C4BF-1254-4B64-96EB-E995D3EE8C8F}"/>
    <cellStyle name="Komma 2 2 3 3 4 6" xfId="6179" xr:uid="{45632962-1D39-4944-92DB-0B0C683DFA04}"/>
    <cellStyle name="Komma 2 2 3 3 5" xfId="312" xr:uid="{00000000-0005-0000-0000-00006B010000}"/>
    <cellStyle name="Komma 2 2 3 3 5 2" xfId="3232" xr:uid="{87615EF0-7519-4565-BD36-C694A03CC843}"/>
    <cellStyle name="Komma 2 2 3 3 5 2 2" xfId="8877" xr:uid="{E8B8769F-64C7-4379-A090-8E92C78A4A63}"/>
    <cellStyle name="Komma 2 2 3 3 5 3" xfId="3873" xr:uid="{93FABD50-8566-4D99-AFAC-983F49BB5F2F}"/>
    <cellStyle name="Komma 2 2 3 3 5 3 2" xfId="7675" xr:uid="{BF1D7ED4-8602-406C-A20B-45E08ED60BCA}"/>
    <cellStyle name="Komma 2 2 3 3 5 4" xfId="10094" xr:uid="{5A2127C7-EAAE-4C0A-A165-6F18884CAD64}"/>
    <cellStyle name="Komma 2 2 3 3 5 5" xfId="6441" xr:uid="{4B824C5E-D526-4044-8A55-22AB47959767}"/>
    <cellStyle name="Komma 2 2 3 3 6" xfId="997" xr:uid="{00000000-0005-0000-0000-00006C010000}"/>
    <cellStyle name="Komma 2 2 3 3 6 2" xfId="4387" xr:uid="{016B6469-F28F-4DCB-A5CB-521EDC360AC6}"/>
    <cellStyle name="Komma 2 2 3 3 6 3" xfId="8232" xr:uid="{3DE94A60-2914-44C3-88E5-BCE3C74EBE7C}"/>
    <cellStyle name="Komma 2 2 3 3 7" xfId="1252" xr:uid="{00000000-0005-0000-0000-00006D010000}"/>
    <cellStyle name="Komma 2 2 3 3 7 2" xfId="4642" xr:uid="{D3B586C8-B664-4425-A737-2CB0B7C575DB}"/>
    <cellStyle name="Komma 2 2 3 3 7 3" xfId="7050" xr:uid="{C90F1416-4560-4D8E-BE45-31A011AF571B}"/>
    <cellStyle name="Komma 2 2 3 3 8" xfId="1767" xr:uid="{00000000-0005-0000-0000-00006E010000}"/>
    <cellStyle name="Komma 2 2 3 3 8 2" xfId="5155" xr:uid="{A1ED9CCA-5767-4946-9FC8-8AC72D4341CE}"/>
    <cellStyle name="Komma 2 2 3 3 8 3" xfId="9521" xr:uid="{5A35B5BE-9404-4F75-8B7E-BFBCBA8B8259}"/>
    <cellStyle name="Komma 2 2 3 3 9" xfId="2023" xr:uid="{00000000-0005-0000-0000-00006F010000}"/>
    <cellStyle name="Komma 2 2 3 3 9 2" xfId="5411" xr:uid="{38736D7C-E19D-4368-99AB-048470A33F22}"/>
    <cellStyle name="Komma 2 2 3 4" xfId="187" xr:uid="{00000000-0005-0000-0000-000070010000}"/>
    <cellStyle name="Komma 2 2 3 4 10" xfId="6057" xr:uid="{0F9F4E5E-48A2-4126-B609-0577A80DF503}"/>
    <cellStyle name="Komma 2 2 3 4 2" xfId="703" xr:uid="{00000000-0005-0000-0000-000071010000}"/>
    <cellStyle name="Komma 2 2 3 4 2 2" xfId="1642" xr:uid="{00000000-0005-0000-0000-000072010000}"/>
    <cellStyle name="Komma 2 2 3 4 2 2 2" xfId="3622" xr:uid="{98A3DD98-9B3A-4AF0-A11E-3DB1DA5AA4CB}"/>
    <cellStyle name="Komma 2 2 3 4 2 2 2 2" xfId="9267" xr:uid="{FC9898F8-6AB4-4B76-8BA9-FF72AD84A309}"/>
    <cellStyle name="Komma 2 2 3 4 2 2 3" xfId="5030" xr:uid="{EF2F7F7B-A51F-4DB9-BFF1-F90812730681}"/>
    <cellStyle name="Komma 2 2 3 4 2 2 3 2" xfId="8065" xr:uid="{2CBC6964-8F72-441C-AEA1-664255CCBBE9}"/>
    <cellStyle name="Komma 2 2 3 4 2 2 4" xfId="7528" xr:uid="{268BCFA7-FD84-4338-A4F3-853C4ADE8C10}"/>
    <cellStyle name="Komma 2 2 3 4 2 2 5" xfId="6829" xr:uid="{3ADD3D1B-265C-48AE-A232-58B48845A9EB}"/>
    <cellStyle name="Komma 2 2 3 4 2 3" xfId="2411" xr:uid="{00000000-0005-0000-0000-000073010000}"/>
    <cellStyle name="Komma 2 2 3 4 2 3 2" xfId="5799" xr:uid="{6B011854-D92F-45E9-944E-C37751DB1897}"/>
    <cellStyle name="Komma 2 2 3 4 2 3 3" xfId="8622" xr:uid="{4ABFE180-C169-4363-8805-4C2CE3B5741F}"/>
    <cellStyle name="Komma 2 2 3 4 2 4" xfId="2929" xr:uid="{B7E0EA21-62CE-4CEF-9666-5CAF083523B5}"/>
    <cellStyle name="Komma 2 2 3 4 2 4 2" xfId="7440" xr:uid="{899EFA27-C523-4F57-9777-58896502757B}"/>
    <cellStyle name="Komma 2 2 3 4 2 5" xfId="4262" xr:uid="{228FE0F3-AC84-49E3-8EF9-E50187901CB2}"/>
    <cellStyle name="Komma 2 2 3 4 2 5 2" xfId="10428" xr:uid="{077725F2-17AC-455D-8DB6-EECD0BF647D6}"/>
    <cellStyle name="Komma 2 2 3 4 2 6" xfId="6312" xr:uid="{9C6041C5-B9AF-4FA0-9371-A825C524B787}"/>
    <cellStyle name="Komma 2 2 3 4 3" xfId="445" xr:uid="{00000000-0005-0000-0000-000074010000}"/>
    <cellStyle name="Komma 2 2 3 4 3 2" xfId="3365" xr:uid="{82F1836C-4F59-48D6-94D2-317239F1FA77}"/>
    <cellStyle name="Komma 2 2 3 4 3 2 2" xfId="9010" xr:uid="{1204818E-ED67-4FE1-8FCF-726BACDC052E}"/>
    <cellStyle name="Komma 2 2 3 4 3 3" xfId="4006" xr:uid="{0F88500A-08F9-4B60-9EF8-934175C46548}"/>
    <cellStyle name="Komma 2 2 3 4 3 3 2" xfId="7808" xr:uid="{87AFDB0B-063F-4DE1-8409-A79007266976}"/>
    <cellStyle name="Komma 2 2 3 4 3 4" xfId="10365" xr:uid="{44525313-847F-4350-83B0-C847258483B1}"/>
    <cellStyle name="Komma 2 2 3 4 3 5" xfId="6574" xr:uid="{FBFCC415-B7AB-4C5C-BBC3-D90EEE72B96A}"/>
    <cellStyle name="Komma 2 2 3 4 4" xfId="1130" xr:uid="{00000000-0005-0000-0000-000075010000}"/>
    <cellStyle name="Komma 2 2 3 4 4 2" xfId="4520" xr:uid="{265772D3-5CD6-4528-8F54-1EB2FE5FECBF}"/>
    <cellStyle name="Komma 2 2 3 4 4 3" xfId="8365" xr:uid="{A9F8903B-1A9C-42D3-BB7B-ABAFB3E4939E}"/>
    <cellStyle name="Komma 2 2 3 4 5" xfId="1385" xr:uid="{00000000-0005-0000-0000-000076010000}"/>
    <cellStyle name="Komma 2 2 3 4 5 2" xfId="4775" xr:uid="{62631BF6-DE59-48EF-8FA8-CDA5458F8917}"/>
    <cellStyle name="Komma 2 2 3 4 5 3" xfId="7183" xr:uid="{473993E3-A010-4D78-BF63-1EF4276EB9D0}"/>
    <cellStyle name="Komma 2 2 3 4 6" xfId="1900" xr:uid="{00000000-0005-0000-0000-000077010000}"/>
    <cellStyle name="Komma 2 2 3 4 6 2" xfId="5288" xr:uid="{7A382AB7-9B3A-4E75-8472-493F84309287}"/>
    <cellStyle name="Komma 2 2 3 4 6 3" xfId="9719" xr:uid="{16B6ED87-71CB-4BCC-ACA7-41EE4DD1F7A8}"/>
    <cellStyle name="Komma 2 2 3 4 7" xfId="2156" xr:uid="{00000000-0005-0000-0000-000078010000}"/>
    <cellStyle name="Komma 2 2 3 4 7 2" xfId="5544" xr:uid="{58AEF637-EE46-488A-8670-FCBF858D29E5}"/>
    <cellStyle name="Komma 2 2 3 4 8" xfId="2672" xr:uid="{C23B4302-B8F3-48E7-BA20-7E303FAF735B}"/>
    <cellStyle name="Komma 2 2 3 4 9" xfId="3750" xr:uid="{3D3BDA24-A195-48DF-8B09-A4414DD2947C}"/>
    <cellStyle name="Komma 2 2 3 5" xfId="104" xr:uid="{00000000-0005-0000-0000-000079010000}"/>
    <cellStyle name="Komma 2 2 3 5 10" xfId="5974" xr:uid="{D902DE2A-1066-43CB-A47C-4B8439A091D5}"/>
    <cellStyle name="Komma 2 2 3 5 2" xfId="620" xr:uid="{00000000-0005-0000-0000-00007A010000}"/>
    <cellStyle name="Komma 2 2 3 5 2 2" xfId="1559" xr:uid="{00000000-0005-0000-0000-00007B010000}"/>
    <cellStyle name="Komma 2 2 3 5 2 2 2" xfId="3539" xr:uid="{E19C62E6-A607-4B2E-9EF3-A196777D1EFD}"/>
    <cellStyle name="Komma 2 2 3 5 2 2 2 2" xfId="9184" xr:uid="{6B66710B-5FB4-4BD0-96B3-39A28F1183ED}"/>
    <cellStyle name="Komma 2 2 3 5 2 2 3" xfId="4947" xr:uid="{64DEED58-FB64-406F-BCEF-BB037F1121D5}"/>
    <cellStyle name="Komma 2 2 3 5 2 2 3 2" xfId="7982" xr:uid="{8BE5A179-0221-4CE8-B8FA-5A0243C5CC13}"/>
    <cellStyle name="Komma 2 2 3 5 2 2 4" xfId="10226" xr:uid="{25EE3F7F-0F6D-4A4B-828B-7A807876933C}"/>
    <cellStyle name="Komma 2 2 3 5 2 2 5" xfId="6746" xr:uid="{7E0694AD-F66A-4551-92AB-11EEB0569738}"/>
    <cellStyle name="Komma 2 2 3 5 2 3" xfId="2328" xr:uid="{00000000-0005-0000-0000-00007C010000}"/>
    <cellStyle name="Komma 2 2 3 5 2 3 2" xfId="5716" xr:uid="{D5DC7EF1-24CA-4FF1-B448-CCA462A0CBDC}"/>
    <cellStyle name="Komma 2 2 3 5 2 3 3" xfId="8539" xr:uid="{DCC8B492-26CC-4204-837E-B8A38FDF1C11}"/>
    <cellStyle name="Komma 2 2 3 5 2 4" xfId="2846" xr:uid="{8A2FF527-3705-466B-931B-565F8445C30F}"/>
    <cellStyle name="Komma 2 2 3 5 2 4 2" xfId="7357" xr:uid="{B6BB9AC2-4A18-437C-89F4-8569BFE3335B}"/>
    <cellStyle name="Komma 2 2 3 5 2 5" xfId="4179" xr:uid="{1F2FD45F-E16D-493D-B449-E7E9C605830A}"/>
    <cellStyle name="Komma 2 2 3 5 2 5 2" xfId="10210" xr:uid="{551B1A62-7399-4E32-95DD-41488E6CB99B}"/>
    <cellStyle name="Komma 2 2 3 5 2 6" xfId="6229" xr:uid="{4C24E9F0-B32F-45A8-AEBA-7756CBA3DFE8}"/>
    <cellStyle name="Komma 2 2 3 5 3" xfId="362" xr:uid="{00000000-0005-0000-0000-00007D010000}"/>
    <cellStyle name="Komma 2 2 3 5 3 2" xfId="3282" xr:uid="{DEE1BDD1-5EA9-45D8-8E8C-7544F4E040BA}"/>
    <cellStyle name="Komma 2 2 3 5 3 2 2" xfId="8927" xr:uid="{05FBD707-9545-47EE-8419-5590A9ECC2A2}"/>
    <cellStyle name="Komma 2 2 3 5 3 3" xfId="3923" xr:uid="{6D67075C-E2E6-4229-9BD5-608E576326D5}"/>
    <cellStyle name="Komma 2 2 3 5 3 3 2" xfId="7725" xr:uid="{EA73B40B-21C5-41EE-8073-F0E4D2A0EEAA}"/>
    <cellStyle name="Komma 2 2 3 5 3 4" xfId="9607" xr:uid="{E1B6CF81-A012-4E73-B7D7-C0413F40646B}"/>
    <cellStyle name="Komma 2 2 3 5 3 5" xfId="6491" xr:uid="{6C134CE8-E24B-488D-99E3-41A9A0AB8B60}"/>
    <cellStyle name="Komma 2 2 3 5 4" xfId="1047" xr:uid="{00000000-0005-0000-0000-00007E010000}"/>
    <cellStyle name="Komma 2 2 3 5 4 2" xfId="4437" xr:uid="{504EE6BA-1531-477E-B23D-EB18E160B455}"/>
    <cellStyle name="Komma 2 2 3 5 4 3" xfId="8282" xr:uid="{6270242B-9B04-4508-B566-B5FDE3213DD9}"/>
    <cellStyle name="Komma 2 2 3 5 5" xfId="1302" xr:uid="{00000000-0005-0000-0000-00007F010000}"/>
    <cellStyle name="Komma 2 2 3 5 5 2" xfId="4692" xr:uid="{EADE103F-78B7-4F02-B3FD-3804D63A9FB9}"/>
    <cellStyle name="Komma 2 2 3 5 5 3" xfId="7100" xr:uid="{3AE62725-0A6D-476D-9AF2-B010E831284B}"/>
    <cellStyle name="Komma 2 2 3 5 6" xfId="1817" xr:uid="{00000000-0005-0000-0000-000080010000}"/>
    <cellStyle name="Komma 2 2 3 5 6 2" xfId="5205" xr:uid="{406EFB09-7B22-4F3C-85C4-877AB9C0454F}"/>
    <cellStyle name="Komma 2 2 3 5 6 3" xfId="10234" xr:uid="{D39E8353-1346-4070-A6B1-49D8CA4FEE56}"/>
    <cellStyle name="Komma 2 2 3 5 7" xfId="2073" xr:uid="{00000000-0005-0000-0000-000081010000}"/>
    <cellStyle name="Komma 2 2 3 5 7 2" xfId="5461" xr:uid="{F4128564-0002-4B2C-AC4A-A6180589B4CC}"/>
    <cellStyle name="Komma 2 2 3 5 8" xfId="2589" xr:uid="{1E96AC56-2A36-4D4B-A713-E3620C0D690F}"/>
    <cellStyle name="Komma 2 2 3 5 9" xfId="3082" xr:uid="{9EE71A61-E85D-452D-89F8-4A69BE5F02A4}"/>
    <cellStyle name="Komma 2 2 3 6" xfId="533" xr:uid="{00000000-0005-0000-0000-000082010000}"/>
    <cellStyle name="Komma 2 2 3 6 2" xfId="1472" xr:uid="{00000000-0005-0000-0000-000083010000}"/>
    <cellStyle name="Komma 2 2 3 6 2 2" xfId="3452" xr:uid="{F86C05D3-89DC-49D8-A4C8-94EAEC4AD5D6}"/>
    <cellStyle name="Komma 2 2 3 6 2 2 2" xfId="9097" xr:uid="{589CE538-1FB7-4F3A-9210-5EEEF364B6FF}"/>
    <cellStyle name="Komma 2 2 3 6 2 3" xfId="4860" xr:uid="{D7F3236D-2945-418F-91FA-A5AE6550D15E}"/>
    <cellStyle name="Komma 2 2 3 6 2 3 2" xfId="7895" xr:uid="{7B767E99-6001-4406-972F-B79E989DF20C}"/>
    <cellStyle name="Komma 2 2 3 6 2 4" xfId="10313" xr:uid="{382832E4-1CDB-4397-A9F4-5809BE4EE70E}"/>
    <cellStyle name="Komma 2 2 3 6 2 5" xfId="6659" xr:uid="{E86E8236-A3BF-477F-A6FF-59C098D7D3DE}"/>
    <cellStyle name="Komma 2 2 3 6 3" xfId="2241" xr:uid="{00000000-0005-0000-0000-000084010000}"/>
    <cellStyle name="Komma 2 2 3 6 3 2" xfId="5629" xr:uid="{C9626C82-6B92-4A04-A5C8-CF2A9A3253B6}"/>
    <cellStyle name="Komma 2 2 3 6 3 3" xfId="8452" xr:uid="{FE62B3EE-5AB3-48DF-9B77-3CAD51CF5B73}"/>
    <cellStyle name="Komma 2 2 3 6 4" xfId="2759" xr:uid="{9628E08F-7822-40BC-A65B-0D18F81B09D6}"/>
    <cellStyle name="Komma 2 2 3 6 4 2" xfId="7270" xr:uid="{98933E73-6496-47FC-A3E6-A755A14DD466}"/>
    <cellStyle name="Komma 2 2 3 6 5" xfId="4092" xr:uid="{87BE7657-0E7A-4885-86FB-CAE8BA2F46D8}"/>
    <cellStyle name="Komma 2 2 3 6 5 2" xfId="9643" xr:uid="{276B512A-8AB8-4C90-A817-3DEF46523110}"/>
    <cellStyle name="Komma 2 2 3 6 6" xfId="6142" xr:uid="{80923588-B830-4B8B-BB89-79016FA2D835}"/>
    <cellStyle name="Komma 2 2 3 7" xfId="275" xr:uid="{00000000-0005-0000-0000-000085010000}"/>
    <cellStyle name="Komma 2 2 3 7 2" xfId="3195" xr:uid="{03EB747F-536D-407A-A1B9-C2C7E96652E1}"/>
    <cellStyle name="Komma 2 2 3 7 2 2" xfId="8840" xr:uid="{2188E317-9A27-41DA-9A3E-70F2DDB3DB40}"/>
    <cellStyle name="Komma 2 2 3 7 3" xfId="3836" xr:uid="{67F73B44-30AD-421C-9A5F-657C5EBD0406}"/>
    <cellStyle name="Komma 2 2 3 7 3 2" xfId="7638" xr:uid="{7BAB46B8-F2D5-4BC8-B007-D41E140DF6D4}"/>
    <cellStyle name="Komma 2 2 3 7 4" xfId="9807" xr:uid="{F6D652E3-780A-4E7E-A0CD-1BA015F36624}"/>
    <cellStyle name="Komma 2 2 3 7 5" xfId="6404" xr:uid="{159DEF2E-D389-4A5F-9811-E2A7A1D88E2E}"/>
    <cellStyle name="Komma 2 2 3 8" xfId="960" xr:uid="{00000000-0005-0000-0000-000086010000}"/>
    <cellStyle name="Komma 2 2 3 8 2" xfId="4350" xr:uid="{C8EE2582-48B5-4A92-8F8A-05C5028D50A6}"/>
    <cellStyle name="Komma 2 2 3 8 3" xfId="8195" xr:uid="{E2C6B205-07DB-4038-83BD-F5902A7D062C}"/>
    <cellStyle name="Komma 2 2 3 9" xfId="1215" xr:uid="{00000000-0005-0000-0000-000087010000}"/>
    <cellStyle name="Komma 2 2 3 9 2" xfId="4605" xr:uid="{7649FA7D-8904-422C-A4AF-12D9440CE4EC}"/>
    <cellStyle name="Komma 2 2 3 9 3" xfId="7013" xr:uid="{E70A89FB-89C3-49F6-BAB6-1D1248586D1D}"/>
    <cellStyle name="Komma 2 2 4" xfId="62" xr:uid="{00000000-0005-0000-0000-000088010000}"/>
    <cellStyle name="Komma 2 2 4 10" xfId="2547" xr:uid="{1A3A89C0-EB9A-4C0A-805D-19F5B64A041C}"/>
    <cellStyle name="Komma 2 2 4 11" xfId="3146" xr:uid="{7439AD20-E39C-4900-BBCC-F3093E0A7FFA}"/>
    <cellStyle name="Komma 2 2 4 12" xfId="5932" xr:uid="{336C6607-0359-4993-AD04-F6CF344EF1CD}"/>
    <cellStyle name="Komma 2 2 4 2" xfId="232" xr:uid="{00000000-0005-0000-0000-000089010000}"/>
    <cellStyle name="Komma 2 2 4 2 10" xfId="6102" xr:uid="{87392F6B-AC83-42CE-9610-0FA5C9D380B9}"/>
    <cellStyle name="Komma 2 2 4 2 2" xfId="748" xr:uid="{00000000-0005-0000-0000-00008A010000}"/>
    <cellStyle name="Komma 2 2 4 2 2 2" xfId="1687" xr:uid="{00000000-0005-0000-0000-00008B010000}"/>
    <cellStyle name="Komma 2 2 4 2 2 2 2" xfId="3667" xr:uid="{76C107EA-2672-4A70-B93D-4AF83CC2CE43}"/>
    <cellStyle name="Komma 2 2 4 2 2 2 2 2" xfId="9312" xr:uid="{DE29C426-52F8-41AF-A0EC-2CC2B7FF2F2D}"/>
    <cellStyle name="Komma 2 2 4 2 2 2 3" xfId="5075" xr:uid="{540E2245-1F16-44F8-B8C6-C44DF9B0653C}"/>
    <cellStyle name="Komma 2 2 4 2 2 2 3 2" xfId="8110" xr:uid="{36D1BD45-A475-440D-A503-974A6B92A593}"/>
    <cellStyle name="Komma 2 2 4 2 2 2 4" xfId="9714" xr:uid="{0FB4D228-CA6D-4A92-A565-FF0B58315CEF}"/>
    <cellStyle name="Komma 2 2 4 2 2 2 5" xfId="6874" xr:uid="{80519D4F-309B-4BE9-BFD4-7ADD57E56B44}"/>
    <cellStyle name="Komma 2 2 4 2 2 3" xfId="2456" xr:uid="{00000000-0005-0000-0000-00008C010000}"/>
    <cellStyle name="Komma 2 2 4 2 2 3 2" xfId="5844" xr:uid="{0D96F653-F9A9-42D6-B6A2-F765C15213E0}"/>
    <cellStyle name="Komma 2 2 4 2 2 3 3" xfId="8667" xr:uid="{31C6948D-B7D7-4FD3-8D0F-1FA6CAD9089E}"/>
    <cellStyle name="Komma 2 2 4 2 2 4" xfId="2974" xr:uid="{7F7DAA24-F9B8-4B97-A620-4F1559E56773}"/>
    <cellStyle name="Komma 2 2 4 2 2 4 2" xfId="7485" xr:uid="{842B5511-0E84-4D50-9F4F-9BDA63C0565D}"/>
    <cellStyle name="Komma 2 2 4 2 2 5" xfId="4307" xr:uid="{1A8919D9-983E-4C3D-9AB8-26E6DED25C1E}"/>
    <cellStyle name="Komma 2 2 4 2 2 5 2" xfId="9667" xr:uid="{1F9EFE38-664F-4E4E-B46C-843503351841}"/>
    <cellStyle name="Komma 2 2 4 2 2 6" xfId="6357" xr:uid="{A95DA4E9-2EA4-4E9C-8F06-AB610C111E55}"/>
    <cellStyle name="Komma 2 2 4 2 3" xfId="490" xr:uid="{00000000-0005-0000-0000-00008D010000}"/>
    <cellStyle name="Komma 2 2 4 2 3 2" xfId="3410" xr:uid="{F4AD16CD-0872-4105-A2AF-29356C47D780}"/>
    <cellStyle name="Komma 2 2 4 2 3 2 2" xfId="9055" xr:uid="{025D3F7F-34B5-4F1A-86DB-B13B956DDC7B}"/>
    <cellStyle name="Komma 2 2 4 2 3 3" xfId="4051" xr:uid="{05C8204A-804D-46D9-8D7B-9FDC32763DB8}"/>
    <cellStyle name="Komma 2 2 4 2 3 3 2" xfId="7853" xr:uid="{9C0A6AC6-56CD-452E-873E-DBE530B4900D}"/>
    <cellStyle name="Komma 2 2 4 2 3 4" xfId="10293" xr:uid="{E268CED7-EAE8-4C17-956F-326ED1B6EBB4}"/>
    <cellStyle name="Komma 2 2 4 2 3 5" xfId="6619" xr:uid="{F7704F22-840D-4F11-A663-7D0E14F4C30E}"/>
    <cellStyle name="Komma 2 2 4 2 4" xfId="1175" xr:uid="{00000000-0005-0000-0000-00008E010000}"/>
    <cellStyle name="Komma 2 2 4 2 4 2" xfId="4565" xr:uid="{017F53FF-E6DC-4E60-9AD2-A8091D8FC29A}"/>
    <cellStyle name="Komma 2 2 4 2 4 3" xfId="8410" xr:uid="{0ABB3D3A-0E0E-4945-96B6-B9F7D5A59D6A}"/>
    <cellStyle name="Komma 2 2 4 2 5" xfId="1430" xr:uid="{00000000-0005-0000-0000-00008F010000}"/>
    <cellStyle name="Komma 2 2 4 2 5 2" xfId="4820" xr:uid="{D85ED311-957A-4529-B2C9-2F4408BF115C}"/>
    <cellStyle name="Komma 2 2 4 2 5 3" xfId="7228" xr:uid="{B70653DC-EB93-433C-8263-9C0B64CE7439}"/>
    <cellStyle name="Komma 2 2 4 2 6" xfId="1945" xr:uid="{00000000-0005-0000-0000-000090010000}"/>
    <cellStyle name="Komma 2 2 4 2 6 2" xfId="5333" xr:uid="{8D408D60-E108-4928-8B60-A6344DA94EF3}"/>
    <cellStyle name="Komma 2 2 4 2 6 3" xfId="9575" xr:uid="{C92349A2-65CD-4882-B166-BA0F2471F767}"/>
    <cellStyle name="Komma 2 2 4 2 7" xfId="2201" xr:uid="{00000000-0005-0000-0000-000091010000}"/>
    <cellStyle name="Komma 2 2 4 2 7 2" xfId="5589" xr:uid="{2AEB1095-EC01-4357-99CA-C6E28265B7DE}"/>
    <cellStyle name="Komma 2 2 4 2 8" xfId="2717" xr:uid="{D8449412-02C0-4D02-BA0F-A8C730C85BB1}"/>
    <cellStyle name="Komma 2 2 4 2 9" xfId="3795" xr:uid="{A39B761F-245A-4FEA-9200-475D91195160}"/>
    <cellStyle name="Komma 2 2 4 3" xfId="116" xr:uid="{00000000-0005-0000-0000-000092010000}"/>
    <cellStyle name="Komma 2 2 4 3 10" xfId="5986" xr:uid="{B2FA4BC2-B773-4267-8602-C33205EBC87E}"/>
    <cellStyle name="Komma 2 2 4 3 2" xfId="632" xr:uid="{00000000-0005-0000-0000-000093010000}"/>
    <cellStyle name="Komma 2 2 4 3 2 2" xfId="1571" xr:uid="{00000000-0005-0000-0000-000094010000}"/>
    <cellStyle name="Komma 2 2 4 3 2 2 2" xfId="3551" xr:uid="{240FAF07-C40C-42BA-965E-F39592680571}"/>
    <cellStyle name="Komma 2 2 4 3 2 2 2 2" xfId="9196" xr:uid="{5F9BAABC-FFAE-4CD2-9D51-5F6B019D8CF6}"/>
    <cellStyle name="Komma 2 2 4 3 2 2 3" xfId="4959" xr:uid="{6C26D52E-945D-467F-B5BA-D5783F3C321B}"/>
    <cellStyle name="Komma 2 2 4 3 2 2 3 2" xfId="7994" xr:uid="{1A2B8026-DDF9-409F-AB67-E6B41DCE6A3E}"/>
    <cellStyle name="Komma 2 2 4 3 2 2 4" xfId="10371" xr:uid="{B102C63C-DD75-4EC6-96E5-46E13C7FF1CC}"/>
    <cellStyle name="Komma 2 2 4 3 2 2 5" xfId="6758" xr:uid="{D2C6AA5F-205C-4F32-9A4F-A1506A694502}"/>
    <cellStyle name="Komma 2 2 4 3 2 3" xfId="2340" xr:uid="{00000000-0005-0000-0000-000095010000}"/>
    <cellStyle name="Komma 2 2 4 3 2 3 2" xfId="5728" xr:uid="{1422386C-67D8-4C6D-972C-E274910F256A}"/>
    <cellStyle name="Komma 2 2 4 3 2 3 3" xfId="8551" xr:uid="{A4E35261-E6FA-42DF-B751-DA8FD12A8F98}"/>
    <cellStyle name="Komma 2 2 4 3 2 4" xfId="2858" xr:uid="{39493481-99DA-47AC-AADF-4F9458F44EA4}"/>
    <cellStyle name="Komma 2 2 4 3 2 4 2" xfId="7369" xr:uid="{DCFD97C1-44E4-434B-85B5-3F07D08368B7}"/>
    <cellStyle name="Komma 2 2 4 3 2 5" xfId="4191" xr:uid="{08FE9450-0B3B-468A-AB1B-45E35E87BCA6}"/>
    <cellStyle name="Komma 2 2 4 3 2 5 2" xfId="10415" xr:uid="{EFB95BB0-D884-406E-8B0B-EEE9C61F581F}"/>
    <cellStyle name="Komma 2 2 4 3 2 6" xfId="6241" xr:uid="{0B5293B5-A638-42D2-9FF2-BCD480B97094}"/>
    <cellStyle name="Komma 2 2 4 3 3" xfId="374" xr:uid="{00000000-0005-0000-0000-000096010000}"/>
    <cellStyle name="Komma 2 2 4 3 3 2" xfId="3294" xr:uid="{BF34FC63-E9B3-4E85-AFCD-EC295A08113D}"/>
    <cellStyle name="Komma 2 2 4 3 3 2 2" xfId="8939" xr:uid="{C420CC4B-9BF9-4A48-8AC4-0DDB644A60FA}"/>
    <cellStyle name="Komma 2 2 4 3 3 3" xfId="3935" xr:uid="{B2CF300E-AF8A-44EC-B5D1-22AEC8F4095A}"/>
    <cellStyle name="Komma 2 2 4 3 3 3 2" xfId="7737" xr:uid="{41C9A4AD-6561-48EC-821F-219447F7BC92}"/>
    <cellStyle name="Komma 2 2 4 3 3 4" xfId="10095" xr:uid="{D63AF501-585B-44C6-B54A-231A1B5202C8}"/>
    <cellStyle name="Komma 2 2 4 3 3 5" xfId="6503" xr:uid="{AF1F7E7D-69D5-4631-956B-A3D6799F1326}"/>
    <cellStyle name="Komma 2 2 4 3 4" xfId="1059" xr:uid="{00000000-0005-0000-0000-000097010000}"/>
    <cellStyle name="Komma 2 2 4 3 4 2" xfId="4449" xr:uid="{95B5D723-D033-46E6-AD0F-595113B7E6BA}"/>
    <cellStyle name="Komma 2 2 4 3 4 3" xfId="8294" xr:uid="{A2F5CC05-AE3D-4B49-A9FD-F0134F88D1E1}"/>
    <cellStyle name="Komma 2 2 4 3 5" xfId="1314" xr:uid="{00000000-0005-0000-0000-000098010000}"/>
    <cellStyle name="Komma 2 2 4 3 5 2" xfId="4704" xr:uid="{6775BCB0-8718-465A-B190-95546E6A66C3}"/>
    <cellStyle name="Komma 2 2 4 3 5 3" xfId="7112" xr:uid="{7F0AD66D-02D6-4192-9C45-698505C965DE}"/>
    <cellStyle name="Komma 2 2 4 3 6" xfId="1829" xr:uid="{00000000-0005-0000-0000-000099010000}"/>
    <cellStyle name="Komma 2 2 4 3 6 2" xfId="5217" xr:uid="{1E03B288-711A-4CD3-BFAF-EDFF9340AE0A}"/>
    <cellStyle name="Komma 2 2 4 3 6 3" xfId="9844" xr:uid="{A07F0771-0970-4F98-A89E-A403B0905790}"/>
    <cellStyle name="Komma 2 2 4 3 7" xfId="2085" xr:uid="{00000000-0005-0000-0000-00009A010000}"/>
    <cellStyle name="Komma 2 2 4 3 7 2" xfId="5473" xr:uid="{F3DCD39A-12EE-45A8-8A6D-50A56A8C3822}"/>
    <cellStyle name="Komma 2 2 4 3 8" xfId="2601" xr:uid="{522C5CD7-E156-41F5-824C-040113D81F34}"/>
    <cellStyle name="Komma 2 2 4 3 9" xfId="3070" xr:uid="{4B47EC13-2AB3-4367-AD15-A502345F952D}"/>
    <cellStyle name="Komma 2 2 4 4" xfId="578" xr:uid="{00000000-0005-0000-0000-00009B010000}"/>
    <cellStyle name="Komma 2 2 4 4 2" xfId="1517" xr:uid="{00000000-0005-0000-0000-00009C010000}"/>
    <cellStyle name="Komma 2 2 4 4 2 2" xfId="3497" xr:uid="{7ACC9200-A970-4B5F-8451-AED556350F3E}"/>
    <cellStyle name="Komma 2 2 4 4 2 2 2" xfId="9142" xr:uid="{A0B61145-6AD3-4815-8D1B-929C785A4916}"/>
    <cellStyle name="Komma 2 2 4 4 2 3" xfId="4905" xr:uid="{EFD0AEB8-330A-486D-9391-CC846A546C50}"/>
    <cellStyle name="Komma 2 2 4 4 2 3 2" xfId="7940" xr:uid="{25C5DBE0-516F-4B33-A766-4A187730475D}"/>
    <cellStyle name="Komma 2 2 4 4 2 4" xfId="10349" xr:uid="{1D47C878-BD8B-4780-B2D5-B83FEF48BAD4}"/>
    <cellStyle name="Komma 2 2 4 4 2 5" xfId="6704" xr:uid="{73E4210F-1049-4010-9876-3B3439AB52EF}"/>
    <cellStyle name="Komma 2 2 4 4 3" xfId="2286" xr:uid="{00000000-0005-0000-0000-00009D010000}"/>
    <cellStyle name="Komma 2 2 4 4 3 2" xfId="5674" xr:uid="{0560BEA1-CCEC-40EA-8915-A73FD7E8E76C}"/>
    <cellStyle name="Komma 2 2 4 4 3 3" xfId="8497" xr:uid="{BBBFA702-C775-42F1-A6D5-5C73BF31CB9E}"/>
    <cellStyle name="Komma 2 2 4 4 4" xfId="2804" xr:uid="{379484DE-8559-4F0D-ACC7-9A01507C6C19}"/>
    <cellStyle name="Komma 2 2 4 4 4 2" xfId="7315" xr:uid="{F2D6F62D-16A4-42D1-ABCB-7AB2FEB5CE70}"/>
    <cellStyle name="Komma 2 2 4 4 5" xfId="4137" xr:uid="{546210D1-E720-486C-AA12-CF5A53DBC552}"/>
    <cellStyle name="Komma 2 2 4 4 5 2" xfId="9533" xr:uid="{7886E8D2-275B-45E3-B955-8FC86BA3C480}"/>
    <cellStyle name="Komma 2 2 4 4 6" xfId="6187" xr:uid="{E33C4FB9-10A9-49D7-B7A9-2794E0E1BD86}"/>
    <cellStyle name="Komma 2 2 4 5" xfId="320" xr:uid="{00000000-0005-0000-0000-00009E010000}"/>
    <cellStyle name="Komma 2 2 4 5 2" xfId="3240" xr:uid="{788003A6-F233-4F3F-ACE3-616F0E4CDC5F}"/>
    <cellStyle name="Komma 2 2 4 5 2 2" xfId="8885" xr:uid="{DC719866-E6C7-4066-BC79-5087A7DE0E35}"/>
    <cellStyle name="Komma 2 2 4 5 3" xfId="3881" xr:uid="{F398411E-4247-4487-8544-B30B3FC27BAE}"/>
    <cellStyle name="Komma 2 2 4 5 3 2" xfId="7683" xr:uid="{B2830867-F05E-47C1-9AD5-4C2233054E0D}"/>
    <cellStyle name="Komma 2 2 4 5 4" xfId="9536" xr:uid="{31943A18-AECC-4FD9-9008-FD9985B85E41}"/>
    <cellStyle name="Komma 2 2 4 5 5" xfId="6449" xr:uid="{F6B487A0-BD0A-4CA1-96C1-2CE035068EFB}"/>
    <cellStyle name="Komma 2 2 4 6" xfId="1005" xr:uid="{00000000-0005-0000-0000-00009F010000}"/>
    <cellStyle name="Komma 2 2 4 6 2" xfId="4395" xr:uid="{AB33184C-8E97-47E3-ADE3-CE9173D760E6}"/>
    <cellStyle name="Komma 2 2 4 6 3" xfId="8240" xr:uid="{C29D702E-1749-4E51-912C-4717C1AE849A}"/>
    <cellStyle name="Komma 2 2 4 7" xfId="1260" xr:uid="{00000000-0005-0000-0000-0000A0010000}"/>
    <cellStyle name="Komma 2 2 4 7 2" xfId="4650" xr:uid="{687F7588-937E-442B-AC73-EF2B3FE12680}"/>
    <cellStyle name="Komma 2 2 4 7 3" xfId="7058" xr:uid="{6EDF14A5-9381-40CE-85EB-9ED52FAE205F}"/>
    <cellStyle name="Komma 2 2 4 8" xfId="1775" xr:uid="{00000000-0005-0000-0000-0000A1010000}"/>
    <cellStyle name="Komma 2 2 4 8 2" xfId="5163" xr:uid="{1DA8030D-DEF1-4958-B179-D8D5A873E425}"/>
    <cellStyle name="Komma 2 2 4 8 3" xfId="9910" xr:uid="{54ED3773-4A52-4574-881D-1645BD965E3A}"/>
    <cellStyle name="Komma 2 2 4 9" xfId="2031" xr:uid="{00000000-0005-0000-0000-0000A2010000}"/>
    <cellStyle name="Komma 2 2 4 9 2" xfId="5419" xr:uid="{1ACD23DA-0A2B-446F-A320-7021E1FBB1A9}"/>
    <cellStyle name="Komma 2 2 5" xfId="38" xr:uid="{00000000-0005-0000-0000-0000A3010000}"/>
    <cellStyle name="Komma 2 2 5 10" xfId="2523" xr:uid="{1291FF85-0422-4F84-A4D3-1A74FD4FADD0}"/>
    <cellStyle name="Komma 2 2 5 11" xfId="3140" xr:uid="{29B384D6-CADB-4394-8361-43FEB2FC98F9}"/>
    <cellStyle name="Komma 2 2 5 12" xfId="5908" xr:uid="{2FBD1A66-6E1F-47F5-A1B4-77565A212447}"/>
    <cellStyle name="Komma 2 2 5 2" xfId="208" xr:uid="{00000000-0005-0000-0000-0000A4010000}"/>
    <cellStyle name="Komma 2 2 5 2 10" xfId="6078" xr:uid="{0BDD7DF3-A386-445E-8BA6-F8A7AD3498B1}"/>
    <cellStyle name="Komma 2 2 5 2 2" xfId="724" xr:uid="{00000000-0005-0000-0000-0000A5010000}"/>
    <cellStyle name="Komma 2 2 5 2 2 2" xfId="1663" xr:uid="{00000000-0005-0000-0000-0000A6010000}"/>
    <cellStyle name="Komma 2 2 5 2 2 2 2" xfId="3643" xr:uid="{FE9257C7-DF94-4053-BD18-1D3802720EED}"/>
    <cellStyle name="Komma 2 2 5 2 2 2 2 2" xfId="9288" xr:uid="{811C6321-DA9B-444B-A976-007B46189DCD}"/>
    <cellStyle name="Komma 2 2 5 2 2 2 3" xfId="5051" xr:uid="{EBB8B656-1229-4268-80FD-9010B778183B}"/>
    <cellStyle name="Komma 2 2 5 2 2 2 3 2" xfId="8086" xr:uid="{367B2E16-DE08-4074-8439-7BDA7A86DAD8}"/>
    <cellStyle name="Komma 2 2 5 2 2 2 4" xfId="10425" xr:uid="{A7329415-D804-4E9C-A26D-C313E34420D4}"/>
    <cellStyle name="Komma 2 2 5 2 2 2 5" xfId="6850" xr:uid="{41058987-B2C4-4263-A8F4-CFE72C423536}"/>
    <cellStyle name="Komma 2 2 5 2 2 3" xfId="2432" xr:uid="{00000000-0005-0000-0000-0000A7010000}"/>
    <cellStyle name="Komma 2 2 5 2 2 3 2" xfId="5820" xr:uid="{12A678B1-1741-4B22-88CF-E6D3D655834C}"/>
    <cellStyle name="Komma 2 2 5 2 2 3 3" xfId="8643" xr:uid="{2876F2B8-6F67-4B87-8120-E6881B8CFA3A}"/>
    <cellStyle name="Komma 2 2 5 2 2 4" xfId="2950" xr:uid="{482814D0-B9DD-4B26-A46A-D2E7B39C3F36}"/>
    <cellStyle name="Komma 2 2 5 2 2 4 2" xfId="7461" xr:uid="{63DA7F4D-58C5-4D33-A6B6-9CF7121AA552}"/>
    <cellStyle name="Komma 2 2 5 2 2 5" xfId="4283" xr:uid="{4B3322F5-E7CB-4164-963F-A680ADF27BF2}"/>
    <cellStyle name="Komma 2 2 5 2 2 5 2" xfId="9756" xr:uid="{22EA3BCD-F15F-4076-A50C-2ACA401494F1}"/>
    <cellStyle name="Komma 2 2 5 2 2 6" xfId="6333" xr:uid="{944CE412-DF1D-4AA2-A5FD-2399C0E4A4F5}"/>
    <cellStyle name="Komma 2 2 5 2 3" xfId="466" xr:uid="{00000000-0005-0000-0000-0000A8010000}"/>
    <cellStyle name="Komma 2 2 5 2 3 2" xfId="3386" xr:uid="{4E8AC453-B103-436E-A009-D8AC7A4FAA9C}"/>
    <cellStyle name="Komma 2 2 5 2 3 2 2" xfId="9031" xr:uid="{87E6D69B-38FC-4AA9-98F6-9C16F4D1AE5A}"/>
    <cellStyle name="Komma 2 2 5 2 3 3" xfId="4027" xr:uid="{F32A6B83-5E97-4919-AF2D-26642B83524D}"/>
    <cellStyle name="Komma 2 2 5 2 3 3 2" xfId="7829" xr:uid="{1245D5FE-5F57-433D-B440-F2F5C859F2D1}"/>
    <cellStyle name="Komma 2 2 5 2 3 4" xfId="7510" xr:uid="{C29E4593-06DC-4D6A-8818-AF7A3410C3A2}"/>
    <cellStyle name="Komma 2 2 5 2 3 5" xfId="6595" xr:uid="{D0502987-E134-4E32-8D61-DD9A92803336}"/>
    <cellStyle name="Komma 2 2 5 2 4" xfId="1151" xr:uid="{00000000-0005-0000-0000-0000A9010000}"/>
    <cellStyle name="Komma 2 2 5 2 4 2" xfId="4541" xr:uid="{AB1C878E-ED63-460E-BD73-F9A04CC8EAB7}"/>
    <cellStyle name="Komma 2 2 5 2 4 3" xfId="8386" xr:uid="{D925737B-813A-45F2-96D1-331D9208210C}"/>
    <cellStyle name="Komma 2 2 5 2 5" xfId="1406" xr:uid="{00000000-0005-0000-0000-0000AA010000}"/>
    <cellStyle name="Komma 2 2 5 2 5 2" xfId="4796" xr:uid="{70C66D71-0623-47E9-9499-AFB7F1AFD6CB}"/>
    <cellStyle name="Komma 2 2 5 2 5 3" xfId="7204" xr:uid="{AA59C14E-9D8D-4A39-8040-C9DA6B9838FF}"/>
    <cellStyle name="Komma 2 2 5 2 6" xfId="1921" xr:uid="{00000000-0005-0000-0000-0000AB010000}"/>
    <cellStyle name="Komma 2 2 5 2 6 2" xfId="5309" xr:uid="{80488ABF-2217-460A-A338-A802E5C2CA2D}"/>
    <cellStyle name="Komma 2 2 5 2 6 3" xfId="9950" xr:uid="{41B3250D-B7D7-455F-B1C4-34BA62F415FB}"/>
    <cellStyle name="Komma 2 2 5 2 7" xfId="2177" xr:uid="{00000000-0005-0000-0000-0000AC010000}"/>
    <cellStyle name="Komma 2 2 5 2 7 2" xfId="5565" xr:uid="{205FA43B-AE55-4F80-A5A8-BB01054B38C8}"/>
    <cellStyle name="Komma 2 2 5 2 8" xfId="2693" xr:uid="{422F8B53-3677-4E6A-B037-4B2C7A7AF61F}"/>
    <cellStyle name="Komma 2 2 5 2 9" xfId="3771" xr:uid="{FF625A70-8E5E-405A-8D8B-F9B1998B307E}"/>
    <cellStyle name="Komma 2 2 5 3" xfId="160" xr:uid="{00000000-0005-0000-0000-0000AD010000}"/>
    <cellStyle name="Komma 2 2 5 3 10" xfId="6030" xr:uid="{6D346314-1229-4167-8BF6-0FD84E58A4BB}"/>
    <cellStyle name="Komma 2 2 5 3 2" xfId="676" xr:uid="{00000000-0005-0000-0000-0000AE010000}"/>
    <cellStyle name="Komma 2 2 5 3 2 2" xfId="1615" xr:uid="{00000000-0005-0000-0000-0000AF010000}"/>
    <cellStyle name="Komma 2 2 5 3 2 2 2" xfId="3595" xr:uid="{91F83E0D-2F96-4990-A194-0475D482F854}"/>
    <cellStyle name="Komma 2 2 5 3 2 2 2 2" xfId="9240" xr:uid="{B52E5A0B-8CA0-4A40-B0DF-12590324B37C}"/>
    <cellStyle name="Komma 2 2 5 3 2 2 3" xfId="5003" xr:uid="{1160E3D0-D3A4-4832-9D80-7ABA84EACBE7}"/>
    <cellStyle name="Komma 2 2 5 3 2 2 3 2" xfId="8038" xr:uid="{8BB0B1EE-D18A-4E7D-AC44-1246FA520200}"/>
    <cellStyle name="Komma 2 2 5 3 2 2 4" xfId="10142" xr:uid="{03128A82-21CE-420D-A21A-44A8F7EDB94D}"/>
    <cellStyle name="Komma 2 2 5 3 2 2 5" xfId="6802" xr:uid="{BA145C03-5DFA-4108-9DAE-A3655203C598}"/>
    <cellStyle name="Komma 2 2 5 3 2 3" xfId="2384" xr:uid="{00000000-0005-0000-0000-0000B0010000}"/>
    <cellStyle name="Komma 2 2 5 3 2 3 2" xfId="5772" xr:uid="{C4664CC2-F165-4A6D-BF11-08E59E71751E}"/>
    <cellStyle name="Komma 2 2 5 3 2 3 3" xfId="8595" xr:uid="{4B84F301-1228-4327-A0FA-B10D10A33F29}"/>
    <cellStyle name="Komma 2 2 5 3 2 4" xfId="2902" xr:uid="{E005BD32-B439-4C60-B9F5-9B50D44CD41A}"/>
    <cellStyle name="Komma 2 2 5 3 2 4 2" xfId="7413" xr:uid="{C67BC32B-2697-40FB-8431-A5A5E28FC39D}"/>
    <cellStyle name="Komma 2 2 5 3 2 5" xfId="4235" xr:uid="{C0DCF76F-E349-4205-861A-7AD3672660EA}"/>
    <cellStyle name="Komma 2 2 5 3 2 5 2" xfId="10388" xr:uid="{BB74105C-F69D-4134-BCCC-5B5495DB6C7B}"/>
    <cellStyle name="Komma 2 2 5 3 2 6" xfId="6285" xr:uid="{2238D79D-20E9-4E08-AB3C-B8C49F5A6BC5}"/>
    <cellStyle name="Komma 2 2 5 3 3" xfId="418" xr:uid="{00000000-0005-0000-0000-0000B1010000}"/>
    <cellStyle name="Komma 2 2 5 3 3 2" xfId="3338" xr:uid="{D5A67F2E-FE9B-44C2-9937-FE487EDFA941}"/>
    <cellStyle name="Komma 2 2 5 3 3 2 2" xfId="8983" xr:uid="{77D36A6E-E773-4E29-A25A-D6BCF1BB8561}"/>
    <cellStyle name="Komma 2 2 5 3 3 3" xfId="3979" xr:uid="{FF9A37C9-2D28-40BF-B7A8-4EB461FA0A14}"/>
    <cellStyle name="Komma 2 2 5 3 3 3 2" xfId="7781" xr:uid="{D9CB2631-B4C2-425D-A37C-91088E0DE349}"/>
    <cellStyle name="Komma 2 2 5 3 3 4" xfId="9672" xr:uid="{6027D3FC-CEFA-4D52-BEEB-0F403929891C}"/>
    <cellStyle name="Komma 2 2 5 3 3 5" xfId="6547" xr:uid="{1B25FCB1-0C94-48F1-84E9-02CF043365F2}"/>
    <cellStyle name="Komma 2 2 5 3 4" xfId="1103" xr:uid="{00000000-0005-0000-0000-0000B2010000}"/>
    <cellStyle name="Komma 2 2 5 3 4 2" xfId="4493" xr:uid="{A500CC5D-58E0-4EC5-8314-391B06952A24}"/>
    <cellStyle name="Komma 2 2 5 3 4 3" xfId="8338" xr:uid="{7AB75EAC-F2C0-40F8-9CB3-5E56B00129C2}"/>
    <cellStyle name="Komma 2 2 5 3 5" xfId="1358" xr:uid="{00000000-0005-0000-0000-0000B3010000}"/>
    <cellStyle name="Komma 2 2 5 3 5 2" xfId="4748" xr:uid="{878DF84C-1595-4022-808E-2D6DF653DE84}"/>
    <cellStyle name="Komma 2 2 5 3 5 3" xfId="7156" xr:uid="{F2F3DF02-B063-440C-AB23-FE3F6BE07FDA}"/>
    <cellStyle name="Komma 2 2 5 3 6" xfId="1873" xr:uid="{00000000-0005-0000-0000-0000B4010000}"/>
    <cellStyle name="Komma 2 2 5 3 6 2" xfId="5261" xr:uid="{400472F0-F5D8-48BC-B61A-0BBC530636BD}"/>
    <cellStyle name="Komma 2 2 5 3 6 3" xfId="9735" xr:uid="{70A9E018-BE92-47B8-841F-254C1B90A9E0}"/>
    <cellStyle name="Komma 2 2 5 3 7" xfId="2129" xr:uid="{00000000-0005-0000-0000-0000B5010000}"/>
    <cellStyle name="Komma 2 2 5 3 7 2" xfId="5517" xr:uid="{E38B130D-E173-4D5E-92AD-C37165478E86}"/>
    <cellStyle name="Komma 2 2 5 3 8" xfId="2645" xr:uid="{4783AFAF-7549-4571-BC5F-5098945E9716}"/>
    <cellStyle name="Komma 2 2 5 3 9" xfId="3026" xr:uid="{757645F6-020E-4F52-BB02-CAF4505737CE}"/>
    <cellStyle name="Komma 2 2 5 4" xfId="554" xr:uid="{00000000-0005-0000-0000-0000B6010000}"/>
    <cellStyle name="Komma 2 2 5 4 2" xfId="1493" xr:uid="{00000000-0005-0000-0000-0000B7010000}"/>
    <cellStyle name="Komma 2 2 5 4 2 2" xfId="3473" xr:uid="{675BFC1D-ED7D-4DBA-85E3-D7ED8D390DC6}"/>
    <cellStyle name="Komma 2 2 5 4 2 2 2" xfId="9118" xr:uid="{0148884A-09E3-4E59-8D4B-B136A61748CA}"/>
    <cellStyle name="Komma 2 2 5 4 2 3" xfId="4881" xr:uid="{A0CAF090-B629-4336-AF63-A53A24176CF5}"/>
    <cellStyle name="Komma 2 2 5 4 2 3 2" xfId="7916" xr:uid="{477BCFED-CF1F-4473-BBF3-8F372C14A639}"/>
    <cellStyle name="Komma 2 2 5 4 2 4" xfId="10367" xr:uid="{C22A86C2-3DE4-4B2D-AEB2-76629494F1A5}"/>
    <cellStyle name="Komma 2 2 5 4 2 5" xfId="6680" xr:uid="{FC24BD36-5526-4B6C-AFFF-83F5C1B56D25}"/>
    <cellStyle name="Komma 2 2 5 4 3" xfId="2262" xr:uid="{00000000-0005-0000-0000-0000B8010000}"/>
    <cellStyle name="Komma 2 2 5 4 3 2" xfId="5650" xr:uid="{3E2FA044-AAC8-4AA9-8413-E3805507FC3E}"/>
    <cellStyle name="Komma 2 2 5 4 3 3" xfId="8473" xr:uid="{68D30777-33AA-4C30-A24A-FC5B94B1F51D}"/>
    <cellStyle name="Komma 2 2 5 4 4" xfId="2780" xr:uid="{8AFB9047-71DE-49A5-BCE9-26CF071D6BC8}"/>
    <cellStyle name="Komma 2 2 5 4 4 2" xfId="7291" xr:uid="{EFD24EB1-40CA-454B-B50D-335966838347}"/>
    <cellStyle name="Komma 2 2 5 4 5" xfId="4113" xr:uid="{26DCE154-C03F-4F88-B673-A8501D98B0B8}"/>
    <cellStyle name="Komma 2 2 5 4 5 2" xfId="10211" xr:uid="{CD509EFD-B3CE-442B-8AD3-A3C2C886D365}"/>
    <cellStyle name="Komma 2 2 5 4 6" xfId="6163" xr:uid="{515309E5-C37C-4166-8C3E-727DC6EA10CB}"/>
    <cellStyle name="Komma 2 2 5 5" xfId="296" xr:uid="{00000000-0005-0000-0000-0000B9010000}"/>
    <cellStyle name="Komma 2 2 5 5 2" xfId="3216" xr:uid="{FEB5178F-BE22-4AF0-A166-472F60C34B04}"/>
    <cellStyle name="Komma 2 2 5 5 2 2" xfId="8861" xr:uid="{37A292DD-2711-4F05-B983-804E22E0733A}"/>
    <cellStyle name="Komma 2 2 5 5 3" xfId="3857" xr:uid="{DBCD5FC2-BA21-46FE-AE80-F9B496F1E4F3}"/>
    <cellStyle name="Komma 2 2 5 5 3 2" xfId="7659" xr:uid="{D4F3711B-1127-4F14-82D0-D9E4EEA6F4FF}"/>
    <cellStyle name="Komma 2 2 5 5 4" xfId="9806" xr:uid="{77756E5C-6E12-47D7-B3C2-A10CD8687A02}"/>
    <cellStyle name="Komma 2 2 5 5 5" xfId="6425" xr:uid="{7504588B-D648-4DCF-9BD8-428FE9F4EAF5}"/>
    <cellStyle name="Komma 2 2 5 6" xfId="981" xr:uid="{00000000-0005-0000-0000-0000BA010000}"/>
    <cellStyle name="Komma 2 2 5 6 2" xfId="4371" xr:uid="{66B9E3A5-FB93-4368-B4C1-F8968C2CD1A8}"/>
    <cellStyle name="Komma 2 2 5 6 3" xfId="8216" xr:uid="{00DA9415-FC83-4DB5-B37F-CCBCA3BE2A9D}"/>
    <cellStyle name="Komma 2 2 5 7" xfId="1236" xr:uid="{00000000-0005-0000-0000-0000BB010000}"/>
    <cellStyle name="Komma 2 2 5 7 2" xfId="4626" xr:uid="{43AFEAA1-641E-44F3-9469-AFC09816A72B}"/>
    <cellStyle name="Komma 2 2 5 7 3" xfId="7034" xr:uid="{5CAE0A2A-67AD-4161-AE36-712393B60BB0}"/>
    <cellStyle name="Komma 2 2 5 8" xfId="1751" xr:uid="{00000000-0005-0000-0000-0000BC010000}"/>
    <cellStyle name="Komma 2 2 5 8 2" xfId="5139" xr:uid="{2A1E5799-2486-4C45-8B69-FADE698D98C7}"/>
    <cellStyle name="Komma 2 2 5 8 3" xfId="9743" xr:uid="{19E9321E-8C1A-495A-AB7F-FA037AC92C49}"/>
    <cellStyle name="Komma 2 2 5 9" xfId="2007" xr:uid="{00000000-0005-0000-0000-0000BD010000}"/>
    <cellStyle name="Komma 2 2 5 9 2" xfId="5395" xr:uid="{7D7A4EE3-F0EB-4BDA-A090-E4A46F38B0E9}"/>
    <cellStyle name="Komma 2 2 6" xfId="178" xr:uid="{00000000-0005-0000-0000-0000BE010000}"/>
    <cellStyle name="Komma 2 2 6 10" xfId="6048" xr:uid="{378B4F4B-5E08-4DA4-9F31-8649AD76BB3C}"/>
    <cellStyle name="Komma 2 2 6 2" xfId="694" xr:uid="{00000000-0005-0000-0000-0000BF010000}"/>
    <cellStyle name="Komma 2 2 6 2 2" xfId="1633" xr:uid="{00000000-0005-0000-0000-0000C0010000}"/>
    <cellStyle name="Komma 2 2 6 2 2 2" xfId="3613" xr:uid="{BA398307-77FC-45D8-B564-531604FC0791}"/>
    <cellStyle name="Komma 2 2 6 2 2 2 2" xfId="9258" xr:uid="{341A7273-0A70-40F5-9921-6C34C3D6E656}"/>
    <cellStyle name="Komma 2 2 6 2 2 3" xfId="5021" xr:uid="{1A9DBDB0-A545-4D79-899B-23661074BD46}"/>
    <cellStyle name="Komma 2 2 6 2 2 3 2" xfId="8056" xr:uid="{56447945-9EF9-4D8A-AC43-BBF51EAA3F33}"/>
    <cellStyle name="Komma 2 2 6 2 2 4" xfId="10088" xr:uid="{1D439542-85AE-4925-B45E-F259458AD310}"/>
    <cellStyle name="Komma 2 2 6 2 2 5" xfId="6820" xr:uid="{9BDE4CCF-1C08-492F-9D1E-79429BEEE256}"/>
    <cellStyle name="Komma 2 2 6 2 3" xfId="2402" xr:uid="{00000000-0005-0000-0000-0000C1010000}"/>
    <cellStyle name="Komma 2 2 6 2 3 2" xfId="5790" xr:uid="{D6A64E84-0F08-4851-BADA-B222C1BCFA19}"/>
    <cellStyle name="Komma 2 2 6 2 3 3" xfId="8613" xr:uid="{DD5F81AA-8685-4F13-B7D1-679545A68ACB}"/>
    <cellStyle name="Komma 2 2 6 2 4" xfId="2920" xr:uid="{B11BE70A-0395-43B9-8EC6-ABFA5736CD4E}"/>
    <cellStyle name="Komma 2 2 6 2 4 2" xfId="7431" xr:uid="{DA1D6765-B381-477F-AAB1-344CF77E30A6}"/>
    <cellStyle name="Komma 2 2 6 2 5" xfId="4253" xr:uid="{94650EA2-9506-4B45-8342-DE295BA3BD39}"/>
    <cellStyle name="Komma 2 2 6 2 5 2" xfId="10410" xr:uid="{47A3C059-3146-4F7F-A75B-48AE44DDEE54}"/>
    <cellStyle name="Komma 2 2 6 2 6" xfId="6303" xr:uid="{26987444-0D31-432A-B9B5-8019ABF4B0AA}"/>
    <cellStyle name="Komma 2 2 6 3" xfId="436" xr:uid="{00000000-0005-0000-0000-0000C2010000}"/>
    <cellStyle name="Komma 2 2 6 3 2" xfId="3356" xr:uid="{B70E82EB-E88D-463D-B672-4C2C39AEBAFA}"/>
    <cellStyle name="Komma 2 2 6 3 2 2" xfId="9001" xr:uid="{38700B34-8C9A-4D3C-85F9-899C72069759}"/>
    <cellStyle name="Komma 2 2 6 3 3" xfId="3997" xr:uid="{A9E9186F-2EA1-4E10-A299-B3932609D48A}"/>
    <cellStyle name="Komma 2 2 6 3 3 2" xfId="7799" xr:uid="{D615119F-0FEE-4407-B4D6-E90C8C3FBF9C}"/>
    <cellStyle name="Komma 2 2 6 3 4" xfId="10134" xr:uid="{90DA4451-F03A-4E1D-8A8E-99A63561D49C}"/>
    <cellStyle name="Komma 2 2 6 3 5" xfId="6565" xr:uid="{C5EFE114-F7A5-4D86-93C9-C17591C70BB2}"/>
    <cellStyle name="Komma 2 2 6 4" xfId="1121" xr:uid="{00000000-0005-0000-0000-0000C3010000}"/>
    <cellStyle name="Komma 2 2 6 4 2" xfId="4511" xr:uid="{1087732B-A7EC-4918-AEA2-912AB5B36878}"/>
    <cellStyle name="Komma 2 2 6 4 3" xfId="8356" xr:uid="{F044AAA8-D48F-4002-9642-98D576B7DD98}"/>
    <cellStyle name="Komma 2 2 6 5" xfId="1376" xr:uid="{00000000-0005-0000-0000-0000C4010000}"/>
    <cellStyle name="Komma 2 2 6 5 2" xfId="4766" xr:uid="{B5E33A61-7D7E-4B09-A874-6980C3B04AD4}"/>
    <cellStyle name="Komma 2 2 6 5 3" xfId="7174" xr:uid="{A8E676B7-21B7-42CC-AC17-906A38B26D54}"/>
    <cellStyle name="Komma 2 2 6 6" xfId="1891" xr:uid="{00000000-0005-0000-0000-0000C5010000}"/>
    <cellStyle name="Komma 2 2 6 6 2" xfId="5279" xr:uid="{3D0E10A9-F59C-4D1B-A53A-0F383BE55619}"/>
    <cellStyle name="Komma 2 2 6 6 3" xfId="9826" xr:uid="{BF1ECBC3-55D8-42B2-ACB5-10373459ADFF}"/>
    <cellStyle name="Komma 2 2 6 7" xfId="2147" xr:uid="{00000000-0005-0000-0000-0000C6010000}"/>
    <cellStyle name="Komma 2 2 6 7 2" xfId="5535" xr:uid="{A58E80BC-9793-49B7-8994-DC50BEE79CEC}"/>
    <cellStyle name="Komma 2 2 6 8" xfId="2663" xr:uid="{EF019EE1-CF57-4DAD-9567-7A37195E219F}"/>
    <cellStyle name="Komma 2 2 6 9" xfId="3741" xr:uid="{D60972E1-CB72-4528-A0EE-C44378F07B08}"/>
    <cellStyle name="Komma 2 2 7" xfId="90" xr:uid="{00000000-0005-0000-0000-0000C7010000}"/>
    <cellStyle name="Komma 2 2 7 10" xfId="5960" xr:uid="{43DB2EE4-97BF-4833-BB5F-0EC5CBFFD3D0}"/>
    <cellStyle name="Komma 2 2 7 2" xfId="606" xr:uid="{00000000-0005-0000-0000-0000C8010000}"/>
    <cellStyle name="Komma 2 2 7 2 2" xfId="1545" xr:uid="{00000000-0005-0000-0000-0000C9010000}"/>
    <cellStyle name="Komma 2 2 7 2 2 2" xfId="3525" xr:uid="{3085811F-29FE-4F5D-85BB-25296858E8C2}"/>
    <cellStyle name="Komma 2 2 7 2 2 2 2" xfId="9170" xr:uid="{5B9C17AA-6D92-41BC-9299-1940F2EEEE25}"/>
    <cellStyle name="Komma 2 2 7 2 2 3" xfId="4933" xr:uid="{D6306F10-CBF5-4A61-8925-5DA59BADB7F1}"/>
    <cellStyle name="Komma 2 2 7 2 2 3 2" xfId="7968" xr:uid="{C6BB9609-4700-43DE-89A8-C5556D517527}"/>
    <cellStyle name="Komma 2 2 7 2 2 4" xfId="9762" xr:uid="{4D1A6117-F7B0-4D19-B726-4558A9270C22}"/>
    <cellStyle name="Komma 2 2 7 2 2 5" xfId="6732" xr:uid="{DAB778C0-9475-4F70-B693-FAB40559A9B5}"/>
    <cellStyle name="Komma 2 2 7 2 3" xfId="2314" xr:uid="{00000000-0005-0000-0000-0000CA010000}"/>
    <cellStyle name="Komma 2 2 7 2 3 2" xfId="5702" xr:uid="{7DC2E57E-3960-4119-B83E-5BCF83B31AC8}"/>
    <cellStyle name="Komma 2 2 7 2 3 3" xfId="8525" xr:uid="{7F56B234-7236-4A4D-969E-DAF1D3F207A0}"/>
    <cellStyle name="Komma 2 2 7 2 4" xfId="2832" xr:uid="{368A8ED1-91BC-4C1F-9A38-8BFC7DB31784}"/>
    <cellStyle name="Komma 2 2 7 2 4 2" xfId="7343" xr:uid="{87DA326F-0F5D-4AF2-87A9-728B1A3031FE}"/>
    <cellStyle name="Komma 2 2 7 2 5" xfId="4165" xr:uid="{FA729E15-2BB6-4FF1-9169-F2D71FCCF987}"/>
    <cellStyle name="Komma 2 2 7 2 5 2" xfId="9674" xr:uid="{E6E67509-D8F7-40DD-8CC8-614B6C65CFCD}"/>
    <cellStyle name="Komma 2 2 7 2 6" xfId="6215" xr:uid="{BA715761-E7B3-41E9-BE92-82835DB90244}"/>
    <cellStyle name="Komma 2 2 7 3" xfId="348" xr:uid="{00000000-0005-0000-0000-0000CB010000}"/>
    <cellStyle name="Komma 2 2 7 3 2" xfId="3268" xr:uid="{B8CA2FFB-4D91-41B9-8778-693D355C57EA}"/>
    <cellStyle name="Komma 2 2 7 3 2 2" xfId="8913" xr:uid="{1A9D85C6-A47F-4FA6-8E08-74F5299034ED}"/>
    <cellStyle name="Komma 2 2 7 3 3" xfId="3909" xr:uid="{1298D249-AC52-4218-AB3F-92302FEC858A}"/>
    <cellStyle name="Komma 2 2 7 3 3 2" xfId="7711" xr:uid="{B2F3EF89-62DC-4D5A-9A39-7940D14C79EE}"/>
    <cellStyle name="Komma 2 2 7 3 4" xfId="9802" xr:uid="{4B3C0C4C-A0CC-4C7C-BBE6-22A8AEF16855}"/>
    <cellStyle name="Komma 2 2 7 3 5" xfId="6477" xr:uid="{D33D43E7-3276-4305-BC63-CBC96C5435E1}"/>
    <cellStyle name="Komma 2 2 7 4" xfId="1033" xr:uid="{00000000-0005-0000-0000-0000CC010000}"/>
    <cellStyle name="Komma 2 2 7 4 2" xfId="4423" xr:uid="{90ED304B-C0D3-4B76-9ABF-88BB42FC080A}"/>
    <cellStyle name="Komma 2 2 7 4 3" xfId="8268" xr:uid="{540C264B-8BC8-4109-9B7C-9AAEBF36F7B8}"/>
    <cellStyle name="Komma 2 2 7 5" xfId="1288" xr:uid="{00000000-0005-0000-0000-0000CD010000}"/>
    <cellStyle name="Komma 2 2 7 5 2" xfId="4678" xr:uid="{FE0FD5BE-6649-4D4B-A568-1099D887E6BB}"/>
    <cellStyle name="Komma 2 2 7 5 3" xfId="7086" xr:uid="{0D462BDF-A487-4600-A6C5-5E778C673327}"/>
    <cellStyle name="Komma 2 2 7 6" xfId="1803" xr:uid="{00000000-0005-0000-0000-0000CE010000}"/>
    <cellStyle name="Komma 2 2 7 6 2" xfId="5191" xr:uid="{E7101FBE-F212-40BB-81EB-1EA4AED0B308}"/>
    <cellStyle name="Komma 2 2 7 6 3" xfId="9475" xr:uid="{83F620BA-30C2-4A55-8D6B-C4CCCBADB6DB}"/>
    <cellStyle name="Komma 2 2 7 7" xfId="2059" xr:uid="{00000000-0005-0000-0000-0000CF010000}"/>
    <cellStyle name="Komma 2 2 7 7 2" xfId="5447" xr:uid="{35B94570-5791-40D1-9991-FE274BFE665F}"/>
    <cellStyle name="Komma 2 2 7 8" xfId="2575" xr:uid="{21110648-ACC3-4BAA-99E0-8FC28598FBDF}"/>
    <cellStyle name="Komma 2 2 7 9" xfId="3096" xr:uid="{1CCB919D-5110-4085-8348-7CAB5AD0E2C1}"/>
    <cellStyle name="Komma 2 2 8" xfId="524" xr:uid="{00000000-0005-0000-0000-0000D0010000}"/>
    <cellStyle name="Komma 2 2 8 2" xfId="1463" xr:uid="{00000000-0005-0000-0000-0000D1010000}"/>
    <cellStyle name="Komma 2 2 8 2 2" xfId="3443" xr:uid="{6CE0E6EE-AEFD-41A3-A0F0-613E5D78596A}"/>
    <cellStyle name="Komma 2 2 8 2 2 2" xfId="9088" xr:uid="{087E0292-2ED8-44ED-A752-0540C51B464A}"/>
    <cellStyle name="Komma 2 2 8 2 3" xfId="4851" xr:uid="{636025DB-7757-44E3-BA02-89CB49A14569}"/>
    <cellStyle name="Komma 2 2 8 2 3 2" xfId="7886" xr:uid="{4DB1977B-AC08-4DED-82A1-9C39D2707950}"/>
    <cellStyle name="Komma 2 2 8 2 4" xfId="9604" xr:uid="{24382F98-1010-4984-B0F8-4A04C892AE98}"/>
    <cellStyle name="Komma 2 2 8 2 5" xfId="6650" xr:uid="{18270478-EA64-4DBE-86A2-7B5A191DDC0A}"/>
    <cellStyle name="Komma 2 2 8 3" xfId="2232" xr:uid="{00000000-0005-0000-0000-0000D2010000}"/>
    <cellStyle name="Komma 2 2 8 3 2" xfId="5620" xr:uid="{01FE5649-013B-4F3D-89FC-746CAD0ACFFE}"/>
    <cellStyle name="Komma 2 2 8 3 3" xfId="8443" xr:uid="{46C2AF2B-5AC3-4791-8E90-D9D99AC1D0E2}"/>
    <cellStyle name="Komma 2 2 8 4" xfId="2750" xr:uid="{49A0E652-8F6C-4010-B968-DDBBB7AD4976}"/>
    <cellStyle name="Komma 2 2 8 4 2" xfId="7261" xr:uid="{1C9E1D03-CF94-4E6F-B83B-29C58E3DF127}"/>
    <cellStyle name="Komma 2 2 8 5" xfId="4083" xr:uid="{3551B428-D901-4AB5-B5D1-BA259742384D}"/>
    <cellStyle name="Komma 2 2 8 5 2" xfId="9817" xr:uid="{1FC205FB-A40D-4635-B717-E69F712FF2F4}"/>
    <cellStyle name="Komma 2 2 8 6" xfId="6133" xr:uid="{F3856944-2D60-4CCB-B584-5C7D4D6FDFE8}"/>
    <cellStyle name="Komma 2 2 9" xfId="266" xr:uid="{00000000-0005-0000-0000-0000D3010000}"/>
    <cellStyle name="Komma 2 2 9 2" xfId="3186" xr:uid="{E3358660-C3C7-4D49-8559-D428D563AD06}"/>
    <cellStyle name="Komma 2 2 9 2 2" xfId="8831" xr:uid="{A59CCD5F-F23F-44AC-A89E-DA99F122DDC8}"/>
    <cellStyle name="Komma 2 2 9 3" xfId="3827" xr:uid="{DE069F76-2B21-4397-88E6-5DC2417E2D30}"/>
    <cellStyle name="Komma 2 2 9 3 2" xfId="7629" xr:uid="{7FC2B1C1-9B51-4F3A-AB2C-F7E171167AD6}"/>
    <cellStyle name="Komma 2 2 9 4" xfId="7545" xr:uid="{F1B8AFC1-88D4-4F85-96C4-AF962BC67381}"/>
    <cellStyle name="Komma 2 2 9 5" xfId="6395" xr:uid="{1E315C27-82A7-4E9C-AED4-3D461D984BD6}"/>
    <cellStyle name="Komma 2 3" xfId="10" xr:uid="{00000000-0005-0000-0000-0000D4010000}"/>
    <cellStyle name="Komma 2 3 10" xfId="953" xr:uid="{00000000-0005-0000-0000-0000D5010000}"/>
    <cellStyle name="Komma 2 3 10 2" xfId="4343" xr:uid="{A5286AD0-41C1-4BA2-AFAB-79437EFBB96F}"/>
    <cellStyle name="Komma 2 3 10 3" xfId="8188" xr:uid="{49CA881F-4DEA-4B2D-8915-E7D6CE2A1F86}"/>
    <cellStyle name="Komma 2 3 11" xfId="1208" xr:uid="{00000000-0005-0000-0000-0000D6010000}"/>
    <cellStyle name="Komma 2 3 11 2" xfId="4598" xr:uid="{5931B109-9452-48AE-975A-6B3BDDD00CC3}"/>
    <cellStyle name="Komma 2 3 11 3" xfId="7006" xr:uid="{7F0FAA16-6BF5-4F20-AF7E-55983C56FE3B}"/>
    <cellStyle name="Komma 2 3 12" xfId="1723" xr:uid="{00000000-0005-0000-0000-0000D7010000}"/>
    <cellStyle name="Komma 2 3 12 2" xfId="5111" xr:uid="{6417ACE8-5F04-4DD6-BF1C-F9275F72B2B6}"/>
    <cellStyle name="Komma 2 3 12 3" xfId="10184" xr:uid="{98806C7F-6E10-4850-A4F8-243765C28502}"/>
    <cellStyle name="Komma 2 3 13" xfId="1979" xr:uid="{00000000-0005-0000-0000-0000D8010000}"/>
    <cellStyle name="Komma 2 3 13 2" xfId="5367" xr:uid="{4F51AB47-FF97-4DAE-A771-415E79C2866D}"/>
    <cellStyle name="Komma 2 3 14" xfId="2495" xr:uid="{7F63A968-0B26-4DAD-B1D6-914497D658EB}"/>
    <cellStyle name="Komma 2 3 15" xfId="3121" xr:uid="{141B7204-093F-4499-B502-A334A9415500}"/>
    <cellStyle name="Komma 2 3 16" xfId="5880" xr:uid="{1FE11E06-450B-4616-997C-C5CA9379A227}"/>
    <cellStyle name="Komma 2 3 2" xfId="30" xr:uid="{00000000-0005-0000-0000-0000D9010000}"/>
    <cellStyle name="Komma 2 3 2 10" xfId="1743" xr:uid="{00000000-0005-0000-0000-0000DA010000}"/>
    <cellStyle name="Komma 2 3 2 10 2" xfId="5131" xr:uid="{D49E142F-804E-46B5-915C-E5944EF0B4BA}"/>
    <cellStyle name="Komma 2 3 2 10 3" xfId="9541" xr:uid="{F041A0EC-9BFB-482A-BA22-42D03AA85067}"/>
    <cellStyle name="Komma 2 3 2 11" xfId="1999" xr:uid="{00000000-0005-0000-0000-0000DB010000}"/>
    <cellStyle name="Komma 2 3 2 11 2" xfId="5387" xr:uid="{9F3153F1-2175-4A51-9272-3E328259C251}"/>
    <cellStyle name="Komma 2 3 2 12" xfId="2515" xr:uid="{2EEA2060-2A6D-48B4-831A-ADD35728546F}"/>
    <cellStyle name="Komma 2 3 2 13" xfId="3151" xr:uid="{E25C396C-A1A2-4D44-9A1C-7C5B128CB96B}"/>
    <cellStyle name="Komma 2 3 2 14" xfId="5900" xr:uid="{489523E9-D1CF-495C-8720-C3803B6B92B6}"/>
    <cellStyle name="Komma 2 3 2 2" xfId="84" xr:uid="{00000000-0005-0000-0000-0000DC010000}"/>
    <cellStyle name="Komma 2 3 2 2 10" xfId="2569" xr:uid="{BF4018D9-B504-4864-924B-E1CD4901307B}"/>
    <cellStyle name="Komma 2 3 2 2 11" xfId="3103" xr:uid="{1F7FFC71-E147-445D-B682-33C9472ED30E}"/>
    <cellStyle name="Komma 2 3 2 2 12" xfId="5954" xr:uid="{A805A5A3-2401-4344-AC5C-E6C9E37DDCB6}"/>
    <cellStyle name="Komma 2 3 2 2 2" xfId="254" xr:uid="{00000000-0005-0000-0000-0000DD010000}"/>
    <cellStyle name="Komma 2 3 2 2 2 10" xfId="6124" xr:uid="{1C54CDC6-F9EB-4E9E-9608-3FBC9EE0EC8C}"/>
    <cellStyle name="Komma 2 3 2 2 2 2" xfId="770" xr:uid="{00000000-0005-0000-0000-0000DE010000}"/>
    <cellStyle name="Komma 2 3 2 2 2 2 2" xfId="1709" xr:uid="{00000000-0005-0000-0000-0000DF010000}"/>
    <cellStyle name="Komma 2 3 2 2 2 2 2 2" xfId="3689" xr:uid="{7A85CAF8-85DA-45B1-B076-91435D6B4046}"/>
    <cellStyle name="Komma 2 3 2 2 2 2 2 2 2" xfId="9334" xr:uid="{73077CD6-A578-44CA-A19F-E202CAB1FC5F}"/>
    <cellStyle name="Komma 2 3 2 2 2 2 2 3" xfId="5097" xr:uid="{A2228396-2ADD-4696-9FC9-B9A4712BC777}"/>
    <cellStyle name="Komma 2 3 2 2 2 2 2 3 2" xfId="8132" xr:uid="{80C88EB5-D03C-44DC-BC45-E6556BAFEF82}"/>
    <cellStyle name="Komma 2 3 2 2 2 2 2 4" xfId="9734" xr:uid="{2B93878D-70DE-4622-8119-4013BD51181A}"/>
    <cellStyle name="Komma 2 3 2 2 2 2 2 5" xfId="6896" xr:uid="{63A8D428-C40D-4546-901B-5DFF09AD02F4}"/>
    <cellStyle name="Komma 2 3 2 2 2 2 3" xfId="2478" xr:uid="{00000000-0005-0000-0000-0000E0010000}"/>
    <cellStyle name="Komma 2 3 2 2 2 2 3 2" xfId="5866" xr:uid="{1FFC2274-841E-41DD-A20B-BDB7272A3FE1}"/>
    <cellStyle name="Komma 2 3 2 2 2 2 3 3" xfId="8689" xr:uid="{A18E7EFE-A728-42AE-8072-4A6DC312E339}"/>
    <cellStyle name="Komma 2 3 2 2 2 2 4" xfId="2996" xr:uid="{3B82BD9C-3733-4E52-A89A-8910C5C20542}"/>
    <cellStyle name="Komma 2 3 2 2 2 2 4 2" xfId="7507" xr:uid="{4C947ADF-531A-4F38-9877-4DD7E7946CB2}"/>
    <cellStyle name="Komma 2 3 2 2 2 2 5" xfId="4329" xr:uid="{A2183A1D-6585-4499-AE2D-0E40495EC687}"/>
    <cellStyle name="Komma 2 3 2 2 2 2 5 2" xfId="7536" xr:uid="{435F7392-738F-4EF3-B102-2EF2D1985B33}"/>
    <cellStyle name="Komma 2 3 2 2 2 2 6" xfId="6379" xr:uid="{8A969CBC-13D6-45D8-A61C-4545ED85F0BC}"/>
    <cellStyle name="Komma 2 3 2 2 2 3" xfId="512" xr:uid="{00000000-0005-0000-0000-0000E1010000}"/>
    <cellStyle name="Komma 2 3 2 2 2 3 2" xfId="3432" xr:uid="{54D71BE6-BAFB-49F1-9AC6-51E6264C27C3}"/>
    <cellStyle name="Komma 2 3 2 2 2 3 2 2" xfId="9077" xr:uid="{EDBEE349-D103-4FFA-9D79-1080B809AB95}"/>
    <cellStyle name="Komma 2 3 2 2 2 3 3" xfId="4073" xr:uid="{32F50B73-2D29-48E0-BF44-7D97329C0B7E}"/>
    <cellStyle name="Komma 2 3 2 2 2 3 3 2" xfId="7875" xr:uid="{B60478F6-0590-4E2F-B0EC-01289D57C78A}"/>
    <cellStyle name="Komma 2 3 2 2 2 3 4" xfId="9367" xr:uid="{98F55AFD-3768-4469-AF9A-BC34A0FAA683}"/>
    <cellStyle name="Komma 2 3 2 2 2 3 5" xfId="6641" xr:uid="{3C28A0C0-208E-41B5-B57D-E21F427B54C2}"/>
    <cellStyle name="Komma 2 3 2 2 2 4" xfId="1197" xr:uid="{00000000-0005-0000-0000-0000E2010000}"/>
    <cellStyle name="Komma 2 3 2 2 2 4 2" xfId="4587" xr:uid="{4E3698E9-2071-4B88-AAFE-5A506F7E9266}"/>
    <cellStyle name="Komma 2 3 2 2 2 4 3" xfId="8432" xr:uid="{079089FC-DAF6-4028-8CE4-391E2FBDF8A7}"/>
    <cellStyle name="Komma 2 3 2 2 2 5" xfId="1452" xr:uid="{00000000-0005-0000-0000-0000E3010000}"/>
    <cellStyle name="Komma 2 3 2 2 2 5 2" xfId="4842" xr:uid="{D9F06D14-C717-4C7E-93BE-0F9C67CA222B}"/>
    <cellStyle name="Komma 2 3 2 2 2 5 3" xfId="7250" xr:uid="{CD8EB595-E2FC-4120-B99D-CA17D7C65B13}"/>
    <cellStyle name="Komma 2 3 2 2 2 6" xfId="1967" xr:uid="{00000000-0005-0000-0000-0000E4010000}"/>
    <cellStyle name="Komma 2 3 2 2 2 6 2" xfId="5355" xr:uid="{83B8A0C7-5193-4428-AF37-FE131C1CF717}"/>
    <cellStyle name="Komma 2 3 2 2 2 6 3" xfId="9647" xr:uid="{BFAD264D-F897-4937-9181-783F11C67BEF}"/>
    <cellStyle name="Komma 2 3 2 2 2 7" xfId="2223" xr:uid="{00000000-0005-0000-0000-0000E5010000}"/>
    <cellStyle name="Komma 2 3 2 2 2 7 2" xfId="5611" xr:uid="{AB9F0772-A9EA-4E6A-A975-24CFE40BFC99}"/>
    <cellStyle name="Komma 2 3 2 2 2 8" xfId="2739" xr:uid="{8102383C-100D-4C0F-AEEC-95CDA4CED1CF}"/>
    <cellStyle name="Komma 2 3 2 2 2 9" xfId="3817" xr:uid="{CC27DED7-4411-40C7-A442-230E9DC20538}"/>
    <cellStyle name="Komma 2 3 2 2 3" xfId="138" xr:uid="{00000000-0005-0000-0000-0000E6010000}"/>
    <cellStyle name="Komma 2 3 2 2 3 10" xfId="6008" xr:uid="{37D8645A-626F-40AE-BCEA-FAC31507CB72}"/>
    <cellStyle name="Komma 2 3 2 2 3 2" xfId="654" xr:uid="{00000000-0005-0000-0000-0000E7010000}"/>
    <cellStyle name="Komma 2 3 2 2 3 2 2" xfId="1593" xr:uid="{00000000-0005-0000-0000-0000E8010000}"/>
    <cellStyle name="Komma 2 3 2 2 3 2 2 2" xfId="3573" xr:uid="{FAA4A79C-F898-45FB-BEED-D401DE43E458}"/>
    <cellStyle name="Komma 2 3 2 2 3 2 2 2 2" xfId="9218" xr:uid="{D983E01A-FA0E-4BA1-AACF-4A6CC3B1E238}"/>
    <cellStyle name="Komma 2 3 2 2 3 2 2 3" xfId="4981" xr:uid="{1D83F975-4DA8-487D-A77B-1CE1D7CBAC14}"/>
    <cellStyle name="Komma 2 3 2 2 3 2 2 3 2" xfId="8016" xr:uid="{0A2548D8-80D3-478C-9CC3-EED61468592A}"/>
    <cellStyle name="Komma 2 3 2 2 3 2 2 4" xfId="9657" xr:uid="{3513B1F4-892C-4D28-B01F-566FCE9F0884}"/>
    <cellStyle name="Komma 2 3 2 2 3 2 2 5" xfId="6780" xr:uid="{571043F4-4E98-496E-BD37-1FA563FBD85E}"/>
    <cellStyle name="Komma 2 3 2 2 3 2 3" xfId="2362" xr:uid="{00000000-0005-0000-0000-0000E9010000}"/>
    <cellStyle name="Komma 2 3 2 2 3 2 3 2" xfId="5750" xr:uid="{413452A8-D88D-48A8-A152-B821B32B5ADD}"/>
    <cellStyle name="Komma 2 3 2 2 3 2 3 3" xfId="8573" xr:uid="{78FFE58D-0920-46CA-BFAB-1597142347BC}"/>
    <cellStyle name="Komma 2 3 2 2 3 2 4" xfId="2880" xr:uid="{980A7895-2469-4D87-AA20-DE9428EFC9CA}"/>
    <cellStyle name="Komma 2 3 2 2 3 2 4 2" xfId="7391" xr:uid="{6A13548C-D71F-404B-A68B-8CC84A9CA963}"/>
    <cellStyle name="Komma 2 3 2 2 3 2 5" xfId="4213" xr:uid="{A3891FFD-0B4A-4902-B97A-5F2C7610D51B}"/>
    <cellStyle name="Komma 2 3 2 2 3 2 5 2" xfId="10143" xr:uid="{B99519FB-9391-4685-ADFD-6E4DDE117527}"/>
    <cellStyle name="Komma 2 3 2 2 3 2 6" xfId="6263" xr:uid="{FC54CC4B-7746-4E06-8EE8-45FA03C9F177}"/>
    <cellStyle name="Komma 2 3 2 2 3 3" xfId="396" xr:uid="{00000000-0005-0000-0000-0000EA010000}"/>
    <cellStyle name="Komma 2 3 2 2 3 3 2" xfId="3316" xr:uid="{EF5D4BA9-13EB-475E-86D0-D06C36C1D8A1}"/>
    <cellStyle name="Komma 2 3 2 2 3 3 2 2" xfId="8961" xr:uid="{9C5635B5-C81C-424E-BA65-9F6B490457A7}"/>
    <cellStyle name="Komma 2 3 2 2 3 3 3" xfId="3957" xr:uid="{E80EAA17-E5BC-4677-A670-9338500EE2A0}"/>
    <cellStyle name="Komma 2 3 2 2 3 3 3 2" xfId="7759" xr:uid="{94E0359C-09C1-43A4-A5E3-E0019C25292C}"/>
    <cellStyle name="Komma 2 3 2 2 3 3 4" xfId="10329" xr:uid="{B839E761-0835-448B-9177-E1115A9A7775}"/>
    <cellStyle name="Komma 2 3 2 2 3 3 5" xfId="6525" xr:uid="{B860C1E7-A259-474B-AEA1-CDE8449E3194}"/>
    <cellStyle name="Komma 2 3 2 2 3 4" xfId="1081" xr:uid="{00000000-0005-0000-0000-0000EB010000}"/>
    <cellStyle name="Komma 2 3 2 2 3 4 2" xfId="4471" xr:uid="{117F9804-1B74-419A-9E01-5474843F4C94}"/>
    <cellStyle name="Komma 2 3 2 2 3 4 3" xfId="8316" xr:uid="{6FBF3C0E-1F73-4132-93F5-2EA928181360}"/>
    <cellStyle name="Komma 2 3 2 2 3 5" xfId="1336" xr:uid="{00000000-0005-0000-0000-0000EC010000}"/>
    <cellStyle name="Komma 2 3 2 2 3 5 2" xfId="4726" xr:uid="{5CDDAAE0-260F-4B86-9ADF-DCA03BC2EEAA}"/>
    <cellStyle name="Komma 2 3 2 2 3 5 3" xfId="7134" xr:uid="{545E5F94-4FE0-4006-8441-188E08AFD295}"/>
    <cellStyle name="Komma 2 3 2 2 3 6" xfId="1851" xr:uid="{00000000-0005-0000-0000-0000ED010000}"/>
    <cellStyle name="Komma 2 3 2 2 3 6 2" xfId="5239" xr:uid="{E09B4145-D63D-4A89-B7B0-8058D8AAA8E3}"/>
    <cellStyle name="Komma 2 3 2 2 3 6 3" xfId="7534" xr:uid="{9A06701C-CCCE-4122-82F6-34A2C1D9FC5D}"/>
    <cellStyle name="Komma 2 3 2 2 3 7" xfId="2107" xr:uid="{00000000-0005-0000-0000-0000EE010000}"/>
    <cellStyle name="Komma 2 3 2 2 3 7 2" xfId="5495" xr:uid="{916B13F4-9591-43B0-B1DE-EB09CDEC65F9}"/>
    <cellStyle name="Komma 2 3 2 2 3 8" xfId="2623" xr:uid="{90178CAD-71A5-4789-AE52-EDED54208C41}"/>
    <cellStyle name="Komma 2 3 2 2 3 9" xfId="3048" xr:uid="{6349FBA6-D52A-4FCA-87D5-7604068606DC}"/>
    <cellStyle name="Komma 2 3 2 2 4" xfId="600" xr:uid="{00000000-0005-0000-0000-0000EF010000}"/>
    <cellStyle name="Komma 2 3 2 2 4 2" xfId="1539" xr:uid="{00000000-0005-0000-0000-0000F0010000}"/>
    <cellStyle name="Komma 2 3 2 2 4 2 2" xfId="3519" xr:uid="{67466444-1630-4806-8AA9-93F0E1A459E1}"/>
    <cellStyle name="Komma 2 3 2 2 4 2 2 2" xfId="9164" xr:uid="{4A6E3F26-BFC8-4F2E-87C9-1073E8569A16}"/>
    <cellStyle name="Komma 2 3 2 2 4 2 3" xfId="4927" xr:uid="{5F17D9CB-FC1D-4800-BA00-A4AFA2B3C081}"/>
    <cellStyle name="Komma 2 3 2 2 4 2 3 2" xfId="7962" xr:uid="{C9ACF2D8-4D52-424D-9B63-F056FE1A55ED}"/>
    <cellStyle name="Komma 2 3 2 2 4 2 4" xfId="7553" xr:uid="{1429EB78-F58A-4C30-995F-2261311E07B1}"/>
    <cellStyle name="Komma 2 3 2 2 4 2 5" xfId="6726" xr:uid="{C2143C90-6B22-4189-B9DE-6348FD89B321}"/>
    <cellStyle name="Komma 2 3 2 2 4 3" xfId="2308" xr:uid="{00000000-0005-0000-0000-0000F1010000}"/>
    <cellStyle name="Komma 2 3 2 2 4 3 2" xfId="5696" xr:uid="{7796E50B-6B1A-4EF0-A793-46D700443E97}"/>
    <cellStyle name="Komma 2 3 2 2 4 3 3" xfId="8519" xr:uid="{A220B551-1A16-4E7C-94FD-1403DDA2F6AA}"/>
    <cellStyle name="Komma 2 3 2 2 4 4" xfId="2826" xr:uid="{0916413F-564E-4336-83E2-3DE8560F6B55}"/>
    <cellStyle name="Komma 2 3 2 2 4 4 2" xfId="7337" xr:uid="{9CF80639-2327-4DAB-A1C5-3C44C8DFFA31}"/>
    <cellStyle name="Komma 2 3 2 2 4 5" xfId="4159" xr:uid="{BA6E6299-CA78-4CD2-9E07-BE4BE69E3BE1}"/>
    <cellStyle name="Komma 2 3 2 2 4 5 2" xfId="9969" xr:uid="{9BB93B1B-0BCF-4050-8CAC-977EC9649EB9}"/>
    <cellStyle name="Komma 2 3 2 2 4 6" xfId="6209" xr:uid="{3A93E5CD-5C67-4C40-AE9E-7780214B1B11}"/>
    <cellStyle name="Komma 2 3 2 2 5" xfId="342" xr:uid="{00000000-0005-0000-0000-0000F2010000}"/>
    <cellStyle name="Komma 2 3 2 2 5 2" xfId="3262" xr:uid="{F1B2E84B-9174-45CB-8C67-C2099C7A764F}"/>
    <cellStyle name="Komma 2 3 2 2 5 2 2" xfId="8907" xr:uid="{12494DA5-65D8-4634-B461-7399D83DB0AC}"/>
    <cellStyle name="Komma 2 3 2 2 5 3" xfId="3903" xr:uid="{FD7989E7-87E6-4924-B9D8-45E5A746DF32}"/>
    <cellStyle name="Komma 2 3 2 2 5 3 2" xfId="7705" xr:uid="{8DF83599-3CDC-4419-ADDE-5BC93D6175D4}"/>
    <cellStyle name="Komma 2 3 2 2 5 4" xfId="9971" xr:uid="{61A02330-4A33-4688-A2DB-254C7B85F38C}"/>
    <cellStyle name="Komma 2 3 2 2 5 5" xfId="6471" xr:uid="{40F212A9-FEBF-449A-9694-70180BCDC6E5}"/>
    <cellStyle name="Komma 2 3 2 2 6" xfId="1027" xr:uid="{00000000-0005-0000-0000-0000F3010000}"/>
    <cellStyle name="Komma 2 3 2 2 6 2" xfId="4417" xr:uid="{45053542-7E07-41F2-8D98-EEAE24734A43}"/>
    <cellStyle name="Komma 2 3 2 2 6 3" xfId="8262" xr:uid="{7747F062-F900-4FF4-A18D-4665BF16C6CB}"/>
    <cellStyle name="Komma 2 3 2 2 7" xfId="1282" xr:uid="{00000000-0005-0000-0000-0000F4010000}"/>
    <cellStyle name="Komma 2 3 2 2 7 2" xfId="4672" xr:uid="{B9F879C0-193E-4DDF-B61C-384467C7F984}"/>
    <cellStyle name="Komma 2 3 2 2 7 3" xfId="7080" xr:uid="{FE041272-4E34-45C9-B9B0-063912D07FCB}"/>
    <cellStyle name="Komma 2 3 2 2 8" xfId="1797" xr:uid="{00000000-0005-0000-0000-0000F5010000}"/>
    <cellStyle name="Komma 2 3 2 2 8 2" xfId="5185" xr:uid="{8511B8AD-4E30-4C8B-95D9-8EF40E95DDE0}"/>
    <cellStyle name="Komma 2 3 2 2 8 3" xfId="9784" xr:uid="{E9BCBFA2-1F61-473F-A347-D6108F444F34}"/>
    <cellStyle name="Komma 2 3 2 2 9" xfId="2053" xr:uid="{00000000-0005-0000-0000-0000F6010000}"/>
    <cellStyle name="Komma 2 3 2 2 9 2" xfId="5441" xr:uid="{E4A8992A-6BFA-45CC-B1E1-B11274A134C5}"/>
    <cellStyle name="Komma 2 3 2 3" xfId="51" xr:uid="{00000000-0005-0000-0000-0000F7010000}"/>
    <cellStyle name="Komma 2 3 2 3 10" xfId="2536" xr:uid="{DC9B07F2-2960-4C6E-B977-913C5D3EC8A4}"/>
    <cellStyle name="Komma 2 3 2 3 11" xfId="3115" xr:uid="{AC538082-E28C-4209-8598-BC7ED06A5D2E}"/>
    <cellStyle name="Komma 2 3 2 3 12" xfId="5921" xr:uid="{F7E63593-08A8-4325-A494-E3F059B6FD8F}"/>
    <cellStyle name="Komma 2 3 2 3 2" xfId="221" xr:uid="{00000000-0005-0000-0000-0000F8010000}"/>
    <cellStyle name="Komma 2 3 2 3 2 10" xfId="6091" xr:uid="{CA6C2272-02CC-46A3-B109-1A710B89802B}"/>
    <cellStyle name="Komma 2 3 2 3 2 2" xfId="737" xr:uid="{00000000-0005-0000-0000-0000F9010000}"/>
    <cellStyle name="Komma 2 3 2 3 2 2 2" xfId="1676" xr:uid="{00000000-0005-0000-0000-0000FA010000}"/>
    <cellStyle name="Komma 2 3 2 3 2 2 2 2" xfId="3656" xr:uid="{B778C0F3-0CB3-49C4-9321-A05F26807CFB}"/>
    <cellStyle name="Komma 2 3 2 3 2 2 2 2 2" xfId="9301" xr:uid="{F4D141BA-3C44-4C6C-8CFC-A4C89A6B10CD}"/>
    <cellStyle name="Komma 2 3 2 3 2 2 2 3" xfId="5064" xr:uid="{9C4DC465-EE51-4F98-9F27-D402FC2167ED}"/>
    <cellStyle name="Komma 2 3 2 3 2 2 2 3 2" xfId="8099" xr:uid="{10E449BC-E899-4F42-8E27-5F96245A9C32}"/>
    <cellStyle name="Komma 2 3 2 3 2 2 2 4" xfId="10189" xr:uid="{E4A2DBB2-6CF5-4295-86D3-AA6AE0B1DEAC}"/>
    <cellStyle name="Komma 2 3 2 3 2 2 2 5" xfId="6863" xr:uid="{36481E9E-D5C6-452E-AFD1-A33DE1EA5CF7}"/>
    <cellStyle name="Komma 2 3 2 3 2 2 3" xfId="2445" xr:uid="{00000000-0005-0000-0000-0000FB010000}"/>
    <cellStyle name="Komma 2 3 2 3 2 2 3 2" xfId="5833" xr:uid="{1EC330CF-179F-459A-A361-2474007D8CAC}"/>
    <cellStyle name="Komma 2 3 2 3 2 2 3 3" xfId="8656" xr:uid="{37F78B1D-FDBA-4CF6-B8DC-4624098CFF8A}"/>
    <cellStyle name="Komma 2 3 2 3 2 2 4" xfId="2963" xr:uid="{CA0320E0-EA71-41ED-AB14-5F0773C06199}"/>
    <cellStyle name="Komma 2 3 2 3 2 2 4 2" xfId="7474" xr:uid="{F9974EDC-5A4A-4079-84C3-9669F5187672}"/>
    <cellStyle name="Komma 2 3 2 3 2 2 5" xfId="4296" xr:uid="{51471A32-83DD-4583-AAB2-BB9D367724BA}"/>
    <cellStyle name="Komma 2 3 2 3 2 2 5 2" xfId="10158" xr:uid="{F833209C-5D3A-47FC-843B-EE2AB9B8FA3E}"/>
    <cellStyle name="Komma 2 3 2 3 2 2 6" xfId="6346" xr:uid="{A454177A-D19F-4D82-BA9E-3EA198B0FCC7}"/>
    <cellStyle name="Komma 2 3 2 3 2 3" xfId="479" xr:uid="{00000000-0005-0000-0000-0000FC010000}"/>
    <cellStyle name="Komma 2 3 2 3 2 3 2" xfId="3399" xr:uid="{ED8B90E9-4910-4A33-9BF5-ABD97E4B5C5C}"/>
    <cellStyle name="Komma 2 3 2 3 2 3 2 2" xfId="9044" xr:uid="{9899F54B-2F3C-4F80-A746-44A01B838A36}"/>
    <cellStyle name="Komma 2 3 2 3 2 3 3" xfId="4040" xr:uid="{38887F8F-A191-422E-B9AF-3D2C71AC62B4}"/>
    <cellStyle name="Komma 2 3 2 3 2 3 3 2" xfId="7842" xr:uid="{2D49773B-6080-4A89-9518-13E7FFDBA341}"/>
    <cellStyle name="Komma 2 3 2 3 2 3 4" xfId="9933" xr:uid="{8A8F6D69-29E0-4794-8E81-F4A961D88E29}"/>
    <cellStyle name="Komma 2 3 2 3 2 3 5" xfId="6608" xr:uid="{72F1CE10-B2FB-4E89-BF81-17D3C7F9A5D5}"/>
    <cellStyle name="Komma 2 3 2 3 2 4" xfId="1164" xr:uid="{00000000-0005-0000-0000-0000FD010000}"/>
    <cellStyle name="Komma 2 3 2 3 2 4 2" xfId="4554" xr:uid="{EE3BD549-62A6-48CE-8A17-E9171CC9951D}"/>
    <cellStyle name="Komma 2 3 2 3 2 4 3" xfId="8399" xr:uid="{C6147267-8E7A-472B-95FE-652D775550E9}"/>
    <cellStyle name="Komma 2 3 2 3 2 5" xfId="1419" xr:uid="{00000000-0005-0000-0000-0000FE010000}"/>
    <cellStyle name="Komma 2 3 2 3 2 5 2" xfId="4809" xr:uid="{47F56770-1FBE-4D99-BBF7-3E34641CB6D9}"/>
    <cellStyle name="Komma 2 3 2 3 2 5 3" xfId="7217" xr:uid="{35D706F6-4D0B-4D89-9483-D92EAD42B8B7}"/>
    <cellStyle name="Komma 2 3 2 3 2 6" xfId="1934" xr:uid="{00000000-0005-0000-0000-0000FF010000}"/>
    <cellStyle name="Komma 2 3 2 3 2 6 2" xfId="5322" xr:uid="{2CC53DBC-1ABB-4D36-AED3-34D07424FAA9}"/>
    <cellStyle name="Komma 2 3 2 3 2 6 3" xfId="10248" xr:uid="{D02D552D-3DD6-4698-9297-329009044FDF}"/>
    <cellStyle name="Komma 2 3 2 3 2 7" xfId="2190" xr:uid="{00000000-0005-0000-0000-000000020000}"/>
    <cellStyle name="Komma 2 3 2 3 2 7 2" xfId="5578" xr:uid="{D3A01E73-001F-4116-AB25-E595ADF7DBE3}"/>
    <cellStyle name="Komma 2 3 2 3 2 8" xfId="2706" xr:uid="{32093845-E302-4710-B47D-DCB2F7B80B3E}"/>
    <cellStyle name="Komma 2 3 2 3 2 9" xfId="3784" xr:uid="{E725B3C9-099E-4A50-92E1-5263C76C90E9}"/>
    <cellStyle name="Komma 2 3 2 3 3" xfId="151" xr:uid="{00000000-0005-0000-0000-000001020000}"/>
    <cellStyle name="Komma 2 3 2 3 3 10" xfId="6021" xr:uid="{39A340BE-5D2F-4632-B87B-99C1DBB1553D}"/>
    <cellStyle name="Komma 2 3 2 3 3 2" xfId="667" xr:uid="{00000000-0005-0000-0000-000002020000}"/>
    <cellStyle name="Komma 2 3 2 3 3 2 2" xfId="1606" xr:uid="{00000000-0005-0000-0000-000003020000}"/>
    <cellStyle name="Komma 2 3 2 3 3 2 2 2" xfId="3586" xr:uid="{69BA9A86-2FB3-4648-80C1-057A34F95BBD}"/>
    <cellStyle name="Komma 2 3 2 3 3 2 2 2 2" xfId="9231" xr:uid="{F9E28A58-0858-498D-9B63-55EEB5BABFDC}"/>
    <cellStyle name="Komma 2 3 2 3 3 2 2 3" xfId="4994" xr:uid="{59ED276D-0139-4596-A0C3-2C080906BA25}"/>
    <cellStyle name="Komma 2 3 2 3 3 2 2 3 2" xfId="8029" xr:uid="{1DA143F0-6C76-441D-B95F-2D49C1E55326}"/>
    <cellStyle name="Komma 2 3 2 3 3 2 2 4" xfId="9998" xr:uid="{9D66344B-5A07-41FA-B09D-4213C1686F5B}"/>
    <cellStyle name="Komma 2 3 2 3 3 2 2 5" xfId="6793" xr:uid="{7668B27B-0ACC-4E93-B74A-F5271D13B6D0}"/>
    <cellStyle name="Komma 2 3 2 3 3 2 3" xfId="2375" xr:uid="{00000000-0005-0000-0000-000004020000}"/>
    <cellStyle name="Komma 2 3 2 3 3 2 3 2" xfId="5763" xr:uid="{5D793CDC-612E-4305-AC7E-CE366EEBC332}"/>
    <cellStyle name="Komma 2 3 2 3 3 2 3 3" xfId="8586" xr:uid="{00489B47-9DFD-432E-9EC9-2B9BB382B7BB}"/>
    <cellStyle name="Komma 2 3 2 3 3 2 4" xfId="2893" xr:uid="{72EE38CA-2C07-44C1-A781-B793A5A6A6AC}"/>
    <cellStyle name="Komma 2 3 2 3 3 2 4 2" xfId="7404" xr:uid="{7945A453-919A-4E12-9186-6512C1287208}"/>
    <cellStyle name="Komma 2 3 2 3 3 2 5" xfId="4226" xr:uid="{C7321A13-0799-429E-A77F-618ECB0423D5}"/>
    <cellStyle name="Komma 2 3 2 3 3 2 5 2" xfId="10372" xr:uid="{DAAEB252-03CD-445F-AC96-660FA4F822FA}"/>
    <cellStyle name="Komma 2 3 2 3 3 2 6" xfId="6276" xr:uid="{E5E8AD0D-FED4-47C8-BA28-B6B9EF5DCA82}"/>
    <cellStyle name="Komma 2 3 2 3 3 3" xfId="409" xr:uid="{00000000-0005-0000-0000-000005020000}"/>
    <cellStyle name="Komma 2 3 2 3 3 3 2" xfId="3329" xr:uid="{4F7348AB-1165-493C-B13D-44374C89F41E}"/>
    <cellStyle name="Komma 2 3 2 3 3 3 2 2" xfId="8974" xr:uid="{248AFBB1-F8C3-4756-B3EB-84C7994B119C}"/>
    <cellStyle name="Komma 2 3 2 3 3 3 3" xfId="3970" xr:uid="{0CB86AE7-8A64-4FCB-851C-82C3504EE516}"/>
    <cellStyle name="Komma 2 3 2 3 3 3 3 2" xfId="7772" xr:uid="{13AD5F97-9788-46C4-886E-8C1A47A8EB8B}"/>
    <cellStyle name="Komma 2 3 2 3 3 3 4" xfId="10400" xr:uid="{543067D2-9FA0-4328-8BE3-472BA091ACC1}"/>
    <cellStyle name="Komma 2 3 2 3 3 3 5" xfId="6538" xr:uid="{9B5BC2C4-7117-44CF-BB36-1CE0D66C37AE}"/>
    <cellStyle name="Komma 2 3 2 3 3 4" xfId="1094" xr:uid="{00000000-0005-0000-0000-000006020000}"/>
    <cellStyle name="Komma 2 3 2 3 3 4 2" xfId="4484" xr:uid="{C121EC79-5EA3-4820-8167-B0E901240C16}"/>
    <cellStyle name="Komma 2 3 2 3 3 4 3" xfId="8329" xr:uid="{9F81A428-BAC3-408D-81E2-9ED3A0EE8920}"/>
    <cellStyle name="Komma 2 3 2 3 3 5" xfId="1349" xr:uid="{00000000-0005-0000-0000-000007020000}"/>
    <cellStyle name="Komma 2 3 2 3 3 5 2" xfId="4739" xr:uid="{41A0F68B-039C-4270-B955-DFBE047FE056}"/>
    <cellStyle name="Komma 2 3 2 3 3 5 3" xfId="7147" xr:uid="{776BBF18-45FE-46EA-8B88-28EBA17CCFAF}"/>
    <cellStyle name="Komma 2 3 2 3 3 6" xfId="1864" xr:uid="{00000000-0005-0000-0000-000008020000}"/>
    <cellStyle name="Komma 2 3 2 3 3 6 2" xfId="5252" xr:uid="{898E1B30-8C33-49D2-91DD-5B2FB74522A6}"/>
    <cellStyle name="Komma 2 3 2 3 3 6 3" xfId="9625" xr:uid="{A3B80B16-FD56-4A17-ADFE-994BEA7FC7A9}"/>
    <cellStyle name="Komma 2 3 2 3 3 7" xfId="2120" xr:uid="{00000000-0005-0000-0000-000009020000}"/>
    <cellStyle name="Komma 2 3 2 3 3 7 2" xfId="5508" xr:uid="{503C4274-A84F-4D7E-9240-46EE4381ECBC}"/>
    <cellStyle name="Komma 2 3 2 3 3 8" xfId="2636" xr:uid="{C484622C-6C2F-4BC6-BB95-20D0D98451CB}"/>
    <cellStyle name="Komma 2 3 2 3 3 9" xfId="3035" xr:uid="{CFA0C991-607F-4A86-86DA-4883623124A6}"/>
    <cellStyle name="Komma 2 3 2 3 4" xfId="567" xr:uid="{00000000-0005-0000-0000-00000A020000}"/>
    <cellStyle name="Komma 2 3 2 3 4 2" xfId="1506" xr:uid="{00000000-0005-0000-0000-00000B020000}"/>
    <cellStyle name="Komma 2 3 2 3 4 2 2" xfId="3486" xr:uid="{E548447F-9496-4640-B96F-E6BA9FF4CFAA}"/>
    <cellStyle name="Komma 2 3 2 3 4 2 2 2" xfId="9131" xr:uid="{7E92D8C5-0B40-41F8-8A92-303A8BBE6528}"/>
    <cellStyle name="Komma 2 3 2 3 4 2 3" xfId="4894" xr:uid="{A7B6A0CB-467B-4023-99A6-058C520E9D64}"/>
    <cellStyle name="Komma 2 3 2 3 4 2 3 2" xfId="7929" xr:uid="{FF8CB07B-45EB-436B-82CB-52FB70C0A452}"/>
    <cellStyle name="Komma 2 3 2 3 4 2 4" xfId="9849" xr:uid="{EEFA04D3-6296-4698-B398-9EB75B9F38BD}"/>
    <cellStyle name="Komma 2 3 2 3 4 2 5" xfId="6693" xr:uid="{AC8C6A00-4950-4DEA-A62F-02D24F4B1F69}"/>
    <cellStyle name="Komma 2 3 2 3 4 3" xfId="2275" xr:uid="{00000000-0005-0000-0000-00000C020000}"/>
    <cellStyle name="Komma 2 3 2 3 4 3 2" xfId="5663" xr:uid="{C4397206-1B00-4C4C-89E1-1E0B265091AC}"/>
    <cellStyle name="Komma 2 3 2 3 4 3 3" xfId="8486" xr:uid="{A4EA28BD-E418-4F53-A759-2EBC9E4A7733}"/>
    <cellStyle name="Komma 2 3 2 3 4 4" xfId="2793" xr:uid="{0E360168-E20A-4813-A4A6-C02297288778}"/>
    <cellStyle name="Komma 2 3 2 3 4 4 2" xfId="7304" xr:uid="{2522722F-457F-41F3-936D-67FECD63AEC7}"/>
    <cellStyle name="Komma 2 3 2 3 4 5" xfId="4126" xr:uid="{67503638-1A2D-4502-A062-AA2008D06D10}"/>
    <cellStyle name="Komma 2 3 2 3 4 5 2" xfId="9520" xr:uid="{7B56B7B3-B090-4E50-97D8-D9D8CA1A15F0}"/>
    <cellStyle name="Komma 2 3 2 3 4 6" xfId="6176" xr:uid="{8B91CC0C-8F16-4A31-A035-54355899D126}"/>
    <cellStyle name="Komma 2 3 2 3 5" xfId="309" xr:uid="{00000000-0005-0000-0000-00000D020000}"/>
    <cellStyle name="Komma 2 3 2 3 5 2" xfId="3229" xr:uid="{86A0F527-860E-45A8-B1BF-A3EB83801DA8}"/>
    <cellStyle name="Komma 2 3 2 3 5 2 2" xfId="8874" xr:uid="{74A77E8D-79F0-4DDC-917C-1884C1B7244F}"/>
    <cellStyle name="Komma 2 3 2 3 5 3" xfId="3870" xr:uid="{F9A7AB99-0099-4D75-A633-43EF6BC97EC7}"/>
    <cellStyle name="Komma 2 3 2 3 5 3 2" xfId="7672" xr:uid="{1B186F6B-CD44-46EE-8F5F-8D2F5739A242}"/>
    <cellStyle name="Komma 2 3 2 3 5 4" xfId="9458" xr:uid="{0DFA7E5D-58D6-42B2-91EF-8D11DA5E19B2}"/>
    <cellStyle name="Komma 2 3 2 3 5 5" xfId="6438" xr:uid="{3CC80600-03D9-4FD5-993C-A8716D395CF9}"/>
    <cellStyle name="Komma 2 3 2 3 6" xfId="994" xr:uid="{00000000-0005-0000-0000-00000E020000}"/>
    <cellStyle name="Komma 2 3 2 3 6 2" xfId="4384" xr:uid="{53C984BF-8C82-4062-A5FE-02AE54909B4E}"/>
    <cellStyle name="Komma 2 3 2 3 6 3" xfId="8229" xr:uid="{0DAB9FE6-3BAC-4992-8B49-3071D45CEB0E}"/>
    <cellStyle name="Komma 2 3 2 3 7" xfId="1249" xr:uid="{00000000-0005-0000-0000-00000F020000}"/>
    <cellStyle name="Komma 2 3 2 3 7 2" xfId="4639" xr:uid="{60EA5280-BC79-4BA1-9967-2D52853DBFE1}"/>
    <cellStyle name="Komma 2 3 2 3 7 3" xfId="7047" xr:uid="{38A58672-B2CF-49FD-8D43-568B0FE15923}"/>
    <cellStyle name="Komma 2 3 2 3 8" xfId="1764" xr:uid="{00000000-0005-0000-0000-000010020000}"/>
    <cellStyle name="Komma 2 3 2 3 8 2" xfId="5152" xr:uid="{2AA9808D-741B-477F-A554-8A841A695972}"/>
    <cellStyle name="Komma 2 3 2 3 8 3" xfId="9878" xr:uid="{71000E63-B0F7-4791-BDE8-6688236B6B8F}"/>
    <cellStyle name="Komma 2 3 2 3 9" xfId="2020" xr:uid="{00000000-0005-0000-0000-000011020000}"/>
    <cellStyle name="Komma 2 3 2 3 9 2" xfId="5408" xr:uid="{C60F8AA1-4133-4CA8-B1C5-8E106E0C3D0F}"/>
    <cellStyle name="Komma 2 3 2 4" xfId="200" xr:uid="{00000000-0005-0000-0000-000012020000}"/>
    <cellStyle name="Komma 2 3 2 4 10" xfId="6070" xr:uid="{C1109104-35B4-48B3-AB7B-F4753CAB63B6}"/>
    <cellStyle name="Komma 2 3 2 4 2" xfId="716" xr:uid="{00000000-0005-0000-0000-000013020000}"/>
    <cellStyle name="Komma 2 3 2 4 2 2" xfId="1655" xr:uid="{00000000-0005-0000-0000-000014020000}"/>
    <cellStyle name="Komma 2 3 2 4 2 2 2" xfId="3635" xr:uid="{77BF635E-2E5C-4EBA-B9EB-F15E6A422FA0}"/>
    <cellStyle name="Komma 2 3 2 4 2 2 2 2" xfId="9280" xr:uid="{7FD6A0C6-7FCF-4331-AD26-43ED231019AE}"/>
    <cellStyle name="Komma 2 3 2 4 2 2 3" xfId="5043" xr:uid="{574B4B41-E3FA-4AFE-8F09-02C5560F6A7D}"/>
    <cellStyle name="Komma 2 3 2 4 2 2 3 2" xfId="8078" xr:uid="{D90711D2-691E-4C10-BB47-E7B351AA665A}"/>
    <cellStyle name="Komma 2 3 2 4 2 2 4" xfId="9631" xr:uid="{B8228FE1-1275-49DC-8746-960A711E7061}"/>
    <cellStyle name="Komma 2 3 2 4 2 2 5" xfId="6842" xr:uid="{C3A53743-5980-424E-8D1E-0A90CBDABB20}"/>
    <cellStyle name="Komma 2 3 2 4 2 3" xfId="2424" xr:uid="{00000000-0005-0000-0000-000015020000}"/>
    <cellStyle name="Komma 2 3 2 4 2 3 2" xfId="5812" xr:uid="{EC3E8B5A-758F-4943-94A3-4F97D4C9600D}"/>
    <cellStyle name="Komma 2 3 2 4 2 3 3" xfId="8635" xr:uid="{82163905-9F41-47E4-A949-EE236B0A8C16}"/>
    <cellStyle name="Komma 2 3 2 4 2 4" xfId="2942" xr:uid="{07B31C84-475F-4386-9901-C232D09C5975}"/>
    <cellStyle name="Komma 2 3 2 4 2 4 2" xfId="7453" xr:uid="{1D1C08E5-5EEE-40E3-8EFF-8B8C96C5AA58}"/>
    <cellStyle name="Komma 2 3 2 4 2 5" xfId="4275" xr:uid="{7C5C7693-BD51-4496-B93B-50433B7F1AEA}"/>
    <cellStyle name="Komma 2 3 2 4 2 5 2" xfId="10263" xr:uid="{3809FF59-0A70-496D-8EAD-BF79A4D7A9AF}"/>
    <cellStyle name="Komma 2 3 2 4 2 6" xfId="6325" xr:uid="{F9C323C5-F5D2-4593-9B6A-14C20B81B3E4}"/>
    <cellStyle name="Komma 2 3 2 4 3" xfId="458" xr:uid="{00000000-0005-0000-0000-000016020000}"/>
    <cellStyle name="Komma 2 3 2 4 3 2" xfId="3378" xr:uid="{6DE9CB4D-8460-40D0-B225-878DF4854E51}"/>
    <cellStyle name="Komma 2 3 2 4 3 2 2" xfId="9023" xr:uid="{F39A76F0-E796-4257-8944-514959895616}"/>
    <cellStyle name="Komma 2 3 2 4 3 3" xfId="4019" xr:uid="{3DB1EC22-4780-4F08-8F3E-AEE7E3F15CA8}"/>
    <cellStyle name="Komma 2 3 2 4 3 3 2" xfId="7821" xr:uid="{17C1F8B7-BBBC-4937-AC49-193CC4545D37}"/>
    <cellStyle name="Komma 2 3 2 4 3 4" xfId="9463" xr:uid="{F4D1C5EF-AAFA-4CBC-960A-556285C5FBA0}"/>
    <cellStyle name="Komma 2 3 2 4 3 5" xfId="6587" xr:uid="{596256FB-A29A-42ED-96CA-ED37ED1FA16C}"/>
    <cellStyle name="Komma 2 3 2 4 4" xfId="1143" xr:uid="{00000000-0005-0000-0000-000017020000}"/>
    <cellStyle name="Komma 2 3 2 4 4 2" xfId="4533" xr:uid="{3F876068-3039-4B5A-9842-B80B0CD22BA8}"/>
    <cellStyle name="Komma 2 3 2 4 4 3" xfId="8378" xr:uid="{E1DC36A9-4EF8-4BC5-A0ED-B71C17386F8F}"/>
    <cellStyle name="Komma 2 3 2 4 5" xfId="1398" xr:uid="{00000000-0005-0000-0000-000018020000}"/>
    <cellStyle name="Komma 2 3 2 4 5 2" xfId="4788" xr:uid="{66A6C986-C605-47A2-A5A1-883E5DBD5466}"/>
    <cellStyle name="Komma 2 3 2 4 5 3" xfId="7196" xr:uid="{6B26097D-8762-446F-A2CC-14641DA2FB8A}"/>
    <cellStyle name="Komma 2 3 2 4 6" xfId="1913" xr:uid="{00000000-0005-0000-0000-000019020000}"/>
    <cellStyle name="Komma 2 3 2 4 6 2" xfId="5301" xr:uid="{81CC32D5-E021-465D-8D12-AD9C825A9E29}"/>
    <cellStyle name="Komma 2 3 2 4 6 3" xfId="10111" xr:uid="{D12EC8E8-03B1-48A4-AF87-24EF4D83CB15}"/>
    <cellStyle name="Komma 2 3 2 4 7" xfId="2169" xr:uid="{00000000-0005-0000-0000-00001A020000}"/>
    <cellStyle name="Komma 2 3 2 4 7 2" xfId="5557" xr:uid="{825867EE-5005-41BB-B83B-B8B8543FFF6A}"/>
    <cellStyle name="Komma 2 3 2 4 8" xfId="2685" xr:uid="{6F789B3F-24BC-46DA-B758-6DA7250FBEC6}"/>
    <cellStyle name="Komma 2 3 2 4 9" xfId="3763" xr:uid="{2888146E-F3A4-4198-9172-2CFC8AF87C60}"/>
    <cellStyle name="Komma 2 3 2 5" xfId="106" xr:uid="{00000000-0005-0000-0000-00001B020000}"/>
    <cellStyle name="Komma 2 3 2 5 10" xfId="5976" xr:uid="{94BD5D2C-D47C-4DA5-8D80-23D0E7746E2B}"/>
    <cellStyle name="Komma 2 3 2 5 2" xfId="622" xr:uid="{00000000-0005-0000-0000-00001C020000}"/>
    <cellStyle name="Komma 2 3 2 5 2 2" xfId="1561" xr:uid="{00000000-0005-0000-0000-00001D020000}"/>
    <cellStyle name="Komma 2 3 2 5 2 2 2" xfId="3541" xr:uid="{CFF2D3EB-2A4F-4C58-A47F-98F1682EB038}"/>
    <cellStyle name="Komma 2 3 2 5 2 2 2 2" xfId="9186" xr:uid="{CFFB07CD-8F79-4983-A30C-10E3D5FE9432}"/>
    <cellStyle name="Komma 2 3 2 5 2 2 3" xfId="4949" xr:uid="{17489203-004B-433D-BFC6-FA0EFAA5E935}"/>
    <cellStyle name="Komma 2 3 2 5 2 2 3 2" xfId="7984" xr:uid="{13A76E5F-529E-46A1-A0AD-D4A9864177BB}"/>
    <cellStyle name="Komma 2 3 2 5 2 2 4" xfId="9972" xr:uid="{862B4A5B-5E9B-499C-A4C9-CC642EE4AFEF}"/>
    <cellStyle name="Komma 2 3 2 5 2 2 5" xfId="6748" xr:uid="{80C2B7BB-B270-4230-AF6B-E67950989E0D}"/>
    <cellStyle name="Komma 2 3 2 5 2 3" xfId="2330" xr:uid="{00000000-0005-0000-0000-00001E020000}"/>
    <cellStyle name="Komma 2 3 2 5 2 3 2" xfId="5718" xr:uid="{3B57C8C9-C2E0-449A-A915-7BE1DFD3F0E1}"/>
    <cellStyle name="Komma 2 3 2 5 2 3 3" xfId="8541" xr:uid="{FD02B022-D954-4F53-88CB-02E73CA505A9}"/>
    <cellStyle name="Komma 2 3 2 5 2 4" xfId="2848" xr:uid="{8292E5FD-0724-48D5-9E33-4E5608E4263D}"/>
    <cellStyle name="Komma 2 3 2 5 2 4 2" xfId="7359" xr:uid="{DC7B39D4-5EEA-4310-B4BD-5649D9C9B3C7}"/>
    <cellStyle name="Komma 2 3 2 5 2 5" xfId="4181" xr:uid="{7E21C251-41A7-48A4-8ED7-92ABD7920E9B}"/>
    <cellStyle name="Komma 2 3 2 5 2 5 2" xfId="10414" xr:uid="{E820B7D2-8599-47DD-AE1A-E150598BCFC9}"/>
    <cellStyle name="Komma 2 3 2 5 2 6" xfId="6231" xr:uid="{9117B58A-0F07-4686-8ABC-04138C8E2DCC}"/>
    <cellStyle name="Komma 2 3 2 5 3" xfId="364" xr:uid="{00000000-0005-0000-0000-00001F020000}"/>
    <cellStyle name="Komma 2 3 2 5 3 2" xfId="3284" xr:uid="{EF5859B3-52D7-4A8B-A42E-C4ADDB807552}"/>
    <cellStyle name="Komma 2 3 2 5 3 2 2" xfId="8929" xr:uid="{19DA68D0-E9DC-4677-8A5D-055D5069EBE2}"/>
    <cellStyle name="Komma 2 3 2 5 3 3" xfId="3925" xr:uid="{790C7CD8-6962-4887-A9C2-96C146FC37D6}"/>
    <cellStyle name="Komma 2 3 2 5 3 3 2" xfId="7727" xr:uid="{B27CAB14-0579-4FC7-9197-05A3D2EEB6FE}"/>
    <cellStyle name="Komma 2 3 2 5 3 4" xfId="10097" xr:uid="{4B5D2834-1854-4831-AE87-765D3F9A5D96}"/>
    <cellStyle name="Komma 2 3 2 5 3 5" xfId="6493" xr:uid="{DC5E1D31-1834-45D9-B658-BFCB3085B839}"/>
    <cellStyle name="Komma 2 3 2 5 4" xfId="1049" xr:uid="{00000000-0005-0000-0000-000020020000}"/>
    <cellStyle name="Komma 2 3 2 5 4 2" xfId="4439" xr:uid="{A7308835-58A8-4E9D-98B6-12E29C53BDFD}"/>
    <cellStyle name="Komma 2 3 2 5 4 3" xfId="8284" xr:uid="{FCFF3087-C197-46F1-8210-20956BD1529D}"/>
    <cellStyle name="Komma 2 3 2 5 5" xfId="1304" xr:uid="{00000000-0005-0000-0000-000021020000}"/>
    <cellStyle name="Komma 2 3 2 5 5 2" xfId="4694" xr:uid="{1A40D945-1615-4357-930B-34F4693D90D8}"/>
    <cellStyle name="Komma 2 3 2 5 5 3" xfId="7102" xr:uid="{1A7CF717-95A0-45D8-B63E-1DDBF4D68D7B}"/>
    <cellStyle name="Komma 2 3 2 5 6" xfId="1819" xr:uid="{00000000-0005-0000-0000-000022020000}"/>
    <cellStyle name="Komma 2 3 2 5 6 2" xfId="5207" xr:uid="{3764DF90-88BB-44B8-8CE1-A661D0B3F002}"/>
    <cellStyle name="Komma 2 3 2 5 6 3" xfId="10403" xr:uid="{1F1674E0-BED8-446B-96E3-B51EC7F8A14A}"/>
    <cellStyle name="Komma 2 3 2 5 7" xfId="2075" xr:uid="{00000000-0005-0000-0000-000023020000}"/>
    <cellStyle name="Komma 2 3 2 5 7 2" xfId="5463" xr:uid="{46A034AD-7B1D-4489-8CE8-118EBC1E5DE7}"/>
    <cellStyle name="Komma 2 3 2 5 8" xfId="2591" xr:uid="{EDC04879-B924-4341-B315-78FE8CCCBD6A}"/>
    <cellStyle name="Komma 2 3 2 5 9" xfId="3080" xr:uid="{2717C865-3834-4A41-B935-4447FD29E0AF}"/>
    <cellStyle name="Komma 2 3 2 6" xfId="546" xr:uid="{00000000-0005-0000-0000-000024020000}"/>
    <cellStyle name="Komma 2 3 2 6 2" xfId="1485" xr:uid="{00000000-0005-0000-0000-000025020000}"/>
    <cellStyle name="Komma 2 3 2 6 2 2" xfId="3465" xr:uid="{2ED14048-F1A9-43DE-BD4A-24735441F22E}"/>
    <cellStyle name="Komma 2 3 2 6 2 2 2" xfId="9110" xr:uid="{64370CB1-38E3-486D-BE07-DE09A94DB942}"/>
    <cellStyle name="Komma 2 3 2 6 2 3" xfId="4873" xr:uid="{A34434C4-A5AF-4E5B-AD24-F3A96FA892D8}"/>
    <cellStyle name="Komma 2 3 2 6 2 3 2" xfId="7908" xr:uid="{706AD9EF-5C65-4CB3-81DA-B6DB5FD79C02}"/>
    <cellStyle name="Komma 2 3 2 6 2 4" xfId="9598" xr:uid="{D56BF567-B6F1-41CB-BDBD-62E5B2FC1AD4}"/>
    <cellStyle name="Komma 2 3 2 6 2 5" xfId="6672" xr:uid="{953F6FFA-880A-431A-9511-2D417D1276B6}"/>
    <cellStyle name="Komma 2 3 2 6 3" xfId="2254" xr:uid="{00000000-0005-0000-0000-000026020000}"/>
    <cellStyle name="Komma 2 3 2 6 3 2" xfId="5642" xr:uid="{DC7AA77D-5916-4837-9623-94B840E7413D}"/>
    <cellStyle name="Komma 2 3 2 6 3 3" xfId="8465" xr:uid="{3A2EDC65-ADE1-456A-9BA7-3337D464C59A}"/>
    <cellStyle name="Komma 2 3 2 6 4" xfId="2772" xr:uid="{D5C9BA81-308E-4432-88B2-8969983D8EA3}"/>
    <cellStyle name="Komma 2 3 2 6 4 2" xfId="7283" xr:uid="{0060FBF4-E637-411B-A4C0-9329F11086BA}"/>
    <cellStyle name="Komma 2 3 2 6 5" xfId="4105" xr:uid="{435446AF-15AE-49A3-B8F5-3AE21369C3C0}"/>
    <cellStyle name="Komma 2 3 2 6 5 2" xfId="10286" xr:uid="{F8514951-63BA-488D-A8AC-1326CD60BFB5}"/>
    <cellStyle name="Komma 2 3 2 6 6" xfId="6155" xr:uid="{2DEE41F2-CDF3-4477-8094-5AD4AEFC009C}"/>
    <cellStyle name="Komma 2 3 2 7" xfId="288" xr:uid="{00000000-0005-0000-0000-000027020000}"/>
    <cellStyle name="Komma 2 3 2 7 2" xfId="3208" xr:uid="{29E67B92-0137-4EE2-95AB-DC26EDBABBD3}"/>
    <cellStyle name="Komma 2 3 2 7 2 2" xfId="8853" xr:uid="{5D83791B-5395-4494-990E-2915FC664459}"/>
    <cellStyle name="Komma 2 3 2 7 3" xfId="3849" xr:uid="{895FCC06-97CC-458D-9ACB-6D47D112420A}"/>
    <cellStyle name="Komma 2 3 2 7 3 2" xfId="7651" xr:uid="{C11339B0-DDFE-4CB9-B68E-72874F7910C5}"/>
    <cellStyle name="Komma 2 3 2 7 4" xfId="9872" xr:uid="{7BC1BFB6-6867-4D0A-9C34-BC9045094DF2}"/>
    <cellStyle name="Komma 2 3 2 7 5" xfId="6417" xr:uid="{8838A0AF-5360-4A4B-9D20-CDC635D1C6E5}"/>
    <cellStyle name="Komma 2 3 2 8" xfId="973" xr:uid="{00000000-0005-0000-0000-000028020000}"/>
    <cellStyle name="Komma 2 3 2 8 2" xfId="4363" xr:uid="{EC78C964-1C55-4EDF-A115-167901A23E27}"/>
    <cellStyle name="Komma 2 3 2 8 3" xfId="8208" xr:uid="{886CBEF2-2EC4-4CD4-9608-02E3719F3C06}"/>
    <cellStyle name="Komma 2 3 2 9" xfId="1228" xr:uid="{00000000-0005-0000-0000-000029020000}"/>
    <cellStyle name="Komma 2 3 2 9 2" xfId="4618" xr:uid="{DC8D5A6B-8E7C-424C-874C-4E9D41EDD187}"/>
    <cellStyle name="Komma 2 3 2 9 3" xfId="7026" xr:uid="{C0B7B2AA-50E9-499B-B9E4-1E307DE47139}"/>
    <cellStyle name="Komma 2 3 3" xfId="18" xr:uid="{00000000-0005-0000-0000-00002A020000}"/>
    <cellStyle name="Komma 2 3 3 10" xfId="1987" xr:uid="{00000000-0005-0000-0000-00002B020000}"/>
    <cellStyle name="Komma 2 3 3 10 2" xfId="5375" xr:uid="{B28AD2AB-634F-4F43-A165-5AA808A68FDA}"/>
    <cellStyle name="Komma 2 3 3 11" xfId="2503" xr:uid="{48304344-BC28-4356-89B0-E54B2F8A3DD4}"/>
    <cellStyle name="Komma 2 3 3 12" xfId="3004" xr:uid="{D07DF626-A53F-4205-A56B-7805272B2F30}"/>
    <cellStyle name="Komma 2 3 3 13" xfId="5888" xr:uid="{AC5A90BA-305C-4060-8A9B-9989E50011A1}"/>
    <cellStyle name="Komma 2 3 3 2" xfId="72" xr:uid="{00000000-0005-0000-0000-00002C020000}"/>
    <cellStyle name="Komma 2 3 3 2 10" xfId="2557" xr:uid="{4D6B302B-8DFB-48A7-A42D-CBACCB08097D}"/>
    <cellStyle name="Komma 2 3 3 2 11" xfId="3163" xr:uid="{F61D2143-B465-4EEB-AB6D-8151A1E0D9EC}"/>
    <cellStyle name="Komma 2 3 3 2 12" xfId="5942" xr:uid="{1A914E79-C95D-4447-9460-79737F4B3BC4}"/>
    <cellStyle name="Komma 2 3 3 2 2" xfId="242" xr:uid="{00000000-0005-0000-0000-00002D020000}"/>
    <cellStyle name="Komma 2 3 3 2 2 10" xfId="6112" xr:uid="{8641A5C1-1B37-4991-BC90-37BF31B0992B}"/>
    <cellStyle name="Komma 2 3 3 2 2 2" xfId="758" xr:uid="{00000000-0005-0000-0000-00002E020000}"/>
    <cellStyle name="Komma 2 3 3 2 2 2 2" xfId="1697" xr:uid="{00000000-0005-0000-0000-00002F020000}"/>
    <cellStyle name="Komma 2 3 3 2 2 2 2 2" xfId="3677" xr:uid="{E8268E58-C036-4E75-B872-AB0396127FC5}"/>
    <cellStyle name="Komma 2 3 3 2 2 2 2 2 2" xfId="9322" xr:uid="{E969E386-1B54-418E-B3A0-44D12B9DB725}"/>
    <cellStyle name="Komma 2 3 3 2 2 2 2 3" xfId="5085" xr:uid="{E7ECAEC6-4D2D-47BC-A0B0-79B85409F337}"/>
    <cellStyle name="Komma 2 3 3 2 2 2 2 3 2" xfId="8120" xr:uid="{C8B162F7-81CA-4CD3-9494-558D726217CE}"/>
    <cellStyle name="Komma 2 3 3 2 2 2 2 4" xfId="9437" xr:uid="{945CFE68-166E-4706-8F7E-8F34A518D269}"/>
    <cellStyle name="Komma 2 3 3 2 2 2 2 5" xfId="6884" xr:uid="{4BBF4144-CA6C-4C49-9DCE-17775DDE3F9B}"/>
    <cellStyle name="Komma 2 3 3 2 2 2 3" xfId="2466" xr:uid="{00000000-0005-0000-0000-000030020000}"/>
    <cellStyle name="Komma 2 3 3 2 2 2 3 2" xfId="5854" xr:uid="{248EB8D2-9F50-4956-AB51-7C428F1626DB}"/>
    <cellStyle name="Komma 2 3 3 2 2 2 3 3" xfId="8677" xr:uid="{3DAB23D1-C820-4CFE-A87F-CF1C14B58018}"/>
    <cellStyle name="Komma 2 3 3 2 2 2 4" xfId="2984" xr:uid="{9B1D646A-170C-47F5-9ED3-BC90BF35EBEB}"/>
    <cellStyle name="Komma 2 3 3 2 2 2 4 2" xfId="7495" xr:uid="{76FA0A55-715A-48C0-8D20-CC4A8E0B7B45}"/>
    <cellStyle name="Komma 2 3 3 2 2 2 5" xfId="4317" xr:uid="{04D27123-8F25-408C-BD36-4AD3624B2079}"/>
    <cellStyle name="Komma 2 3 3 2 2 2 5 2" xfId="9602" xr:uid="{E5EA98F6-DE24-4834-811B-0A7DD62DF0C5}"/>
    <cellStyle name="Komma 2 3 3 2 2 2 6" xfId="6367" xr:uid="{6A2185BE-C440-48F6-A924-ACE292B53B89}"/>
    <cellStyle name="Komma 2 3 3 2 2 3" xfId="500" xr:uid="{00000000-0005-0000-0000-000031020000}"/>
    <cellStyle name="Komma 2 3 3 2 2 3 2" xfId="3420" xr:uid="{4B7E7B6F-639A-45B7-B2ED-D1993A4D8367}"/>
    <cellStyle name="Komma 2 3 3 2 2 3 2 2" xfId="9065" xr:uid="{335100A2-5677-4A77-B17A-8397A52D68CA}"/>
    <cellStyle name="Komma 2 3 3 2 2 3 3" xfId="4061" xr:uid="{3D8CE4DC-1D8E-48B0-A065-87D9323C84CE}"/>
    <cellStyle name="Komma 2 3 3 2 2 3 3 2" xfId="7863" xr:uid="{C3A3C2B7-D82E-4F2E-ADAF-A6E14DA69289}"/>
    <cellStyle name="Komma 2 3 3 2 2 3 4" xfId="9496" xr:uid="{F5955F65-480E-44EE-A099-8B87AAFC28DC}"/>
    <cellStyle name="Komma 2 3 3 2 2 3 5" xfId="6629" xr:uid="{3C9224B2-809F-4E0B-B0AE-3A34436D1DDF}"/>
    <cellStyle name="Komma 2 3 3 2 2 4" xfId="1185" xr:uid="{00000000-0005-0000-0000-000032020000}"/>
    <cellStyle name="Komma 2 3 3 2 2 4 2" xfId="4575" xr:uid="{A24AE653-E21B-474D-BDD7-65CFDECC3D7D}"/>
    <cellStyle name="Komma 2 3 3 2 2 4 3" xfId="8420" xr:uid="{A6117371-C142-437A-BF4C-E85CBD60A6AD}"/>
    <cellStyle name="Komma 2 3 3 2 2 5" xfId="1440" xr:uid="{00000000-0005-0000-0000-000033020000}"/>
    <cellStyle name="Komma 2 3 3 2 2 5 2" xfId="4830" xr:uid="{2E7C5044-478E-4A44-92A4-7DBC809898FB}"/>
    <cellStyle name="Komma 2 3 3 2 2 5 3" xfId="7238" xr:uid="{D37434FD-1B37-498F-A24B-3C01F511F4F7}"/>
    <cellStyle name="Komma 2 3 3 2 2 6" xfId="1955" xr:uid="{00000000-0005-0000-0000-000034020000}"/>
    <cellStyle name="Komma 2 3 3 2 2 6 2" xfId="5343" xr:uid="{164FC10B-C698-429E-8702-D7F0CB628181}"/>
    <cellStyle name="Komma 2 3 3 2 2 6 3" xfId="7561" xr:uid="{88A42BA1-4F63-4829-9222-A2DCB39FA8A2}"/>
    <cellStyle name="Komma 2 3 3 2 2 7" xfId="2211" xr:uid="{00000000-0005-0000-0000-000035020000}"/>
    <cellStyle name="Komma 2 3 3 2 2 7 2" xfId="5599" xr:uid="{AE4A0F03-8129-4FBE-99FE-E2B9049124E5}"/>
    <cellStyle name="Komma 2 3 3 2 2 8" xfId="2727" xr:uid="{8B2CBB22-1695-49BC-AB85-DE601B5E7CBA}"/>
    <cellStyle name="Komma 2 3 3 2 2 9" xfId="3805" xr:uid="{6710493F-0BA2-4D1E-8DDC-82D56B844516}"/>
    <cellStyle name="Komma 2 3 3 2 3" xfId="168" xr:uid="{00000000-0005-0000-0000-000036020000}"/>
    <cellStyle name="Komma 2 3 3 2 3 10" xfId="6038" xr:uid="{C2691118-DC3E-46F9-B515-040BF3A1F2D8}"/>
    <cellStyle name="Komma 2 3 3 2 3 2" xfId="684" xr:uid="{00000000-0005-0000-0000-000037020000}"/>
    <cellStyle name="Komma 2 3 3 2 3 2 2" xfId="1623" xr:uid="{00000000-0005-0000-0000-000038020000}"/>
    <cellStyle name="Komma 2 3 3 2 3 2 2 2" xfId="3603" xr:uid="{D048B714-A237-4AC4-83D3-077492F71EAC}"/>
    <cellStyle name="Komma 2 3 3 2 3 2 2 2 2" xfId="9248" xr:uid="{CD8D0D2A-F0D2-4947-8CD7-2DBAC4BA150C}"/>
    <cellStyle name="Komma 2 3 3 2 3 2 2 3" xfId="5011" xr:uid="{C5A11ED5-1B93-4334-91B8-BD371A7E1F28}"/>
    <cellStyle name="Komma 2 3 3 2 3 2 2 3 2" xfId="8046" xr:uid="{E73DE032-3D06-4B5A-A0F9-9CA4C3A5AE7A}"/>
    <cellStyle name="Komma 2 3 3 2 3 2 2 4" xfId="10130" xr:uid="{16119138-BDFB-43F5-8BB7-21BB055CA607}"/>
    <cellStyle name="Komma 2 3 3 2 3 2 2 5" xfId="6810" xr:uid="{2D4A526A-8DD4-4F64-BF42-32AAB36E94C1}"/>
    <cellStyle name="Komma 2 3 3 2 3 2 3" xfId="2392" xr:uid="{00000000-0005-0000-0000-000039020000}"/>
    <cellStyle name="Komma 2 3 3 2 3 2 3 2" xfId="5780" xr:uid="{5B414615-7FB2-414D-8C62-D6AFB108773D}"/>
    <cellStyle name="Komma 2 3 3 2 3 2 3 3" xfId="8603" xr:uid="{06B87AA1-EF8D-4284-BCBF-11AD2F650E63}"/>
    <cellStyle name="Komma 2 3 3 2 3 2 4" xfId="2910" xr:uid="{45EAD97F-1CD8-4A8E-B4FA-541D9BA13949}"/>
    <cellStyle name="Komma 2 3 3 2 3 2 4 2" xfId="7421" xr:uid="{F5E83145-1C49-4AC3-8CE0-F05FDB87BB7B}"/>
    <cellStyle name="Komma 2 3 3 2 3 2 5" xfId="4243" xr:uid="{6D3792F6-353C-4664-B3E4-C01A6903D274}"/>
    <cellStyle name="Komma 2 3 3 2 3 2 5 2" xfId="9975" xr:uid="{F20FFB86-9B62-43EE-B206-9F837F9A4F64}"/>
    <cellStyle name="Komma 2 3 3 2 3 2 6" xfId="6293" xr:uid="{3FA9B404-0610-4D3F-909E-E4E0EF373BCC}"/>
    <cellStyle name="Komma 2 3 3 2 3 3" xfId="426" xr:uid="{00000000-0005-0000-0000-00003A020000}"/>
    <cellStyle name="Komma 2 3 3 2 3 3 2" xfId="3346" xr:uid="{424CF400-950D-44B1-B526-BC9EC4381931}"/>
    <cellStyle name="Komma 2 3 3 2 3 3 2 2" xfId="8991" xr:uid="{5E00BB21-A686-4F34-8DE6-44DE4FF05EB4}"/>
    <cellStyle name="Komma 2 3 3 2 3 3 3" xfId="3987" xr:uid="{FDE161EF-0363-4AE4-874A-B30718C84708}"/>
    <cellStyle name="Komma 2 3 3 2 3 3 3 2" xfId="7789" xr:uid="{1ADE3C0A-90C4-48C3-8D4A-9D54B492A52F}"/>
    <cellStyle name="Komma 2 3 3 2 3 3 4" xfId="9821" xr:uid="{85A3337B-7D8C-4F89-8D88-D53B8E6FF268}"/>
    <cellStyle name="Komma 2 3 3 2 3 3 5" xfId="6555" xr:uid="{132B6C38-6953-48BC-8A54-E39BC689371C}"/>
    <cellStyle name="Komma 2 3 3 2 3 4" xfId="1111" xr:uid="{00000000-0005-0000-0000-00003B020000}"/>
    <cellStyle name="Komma 2 3 3 2 3 4 2" xfId="4501" xr:uid="{3209A3C5-41F6-4F50-8AFF-0B353776D1E3}"/>
    <cellStyle name="Komma 2 3 3 2 3 4 3" xfId="8346" xr:uid="{12CAA9A8-B9FD-4183-BDF8-7F3DEF60DD69}"/>
    <cellStyle name="Komma 2 3 3 2 3 5" xfId="1366" xr:uid="{00000000-0005-0000-0000-00003C020000}"/>
    <cellStyle name="Komma 2 3 3 2 3 5 2" xfId="4756" xr:uid="{876889F3-3E36-4049-A021-376D2074E0D4}"/>
    <cellStyle name="Komma 2 3 3 2 3 5 3" xfId="7164" xr:uid="{D11430B1-8524-45BC-A4FA-68A5DBF9A18C}"/>
    <cellStyle name="Komma 2 3 3 2 3 6" xfId="1881" xr:uid="{00000000-0005-0000-0000-00003D020000}"/>
    <cellStyle name="Komma 2 3 3 2 3 6 2" xfId="5269" xr:uid="{8B402DBE-CED1-4C56-946A-8DB60929E2FB}"/>
    <cellStyle name="Komma 2 3 3 2 3 6 3" xfId="10146" xr:uid="{4FF99D39-574F-44C6-9CD2-0E773BD4C627}"/>
    <cellStyle name="Komma 2 3 3 2 3 7" xfId="2137" xr:uid="{00000000-0005-0000-0000-00003E020000}"/>
    <cellStyle name="Komma 2 3 3 2 3 7 2" xfId="5525" xr:uid="{C3C0A6AA-126F-49A2-98B6-B64883B279AF}"/>
    <cellStyle name="Komma 2 3 3 2 3 8" xfId="2653" xr:uid="{E475BF6C-7ABC-47F6-8291-28632025D8A4}"/>
    <cellStyle name="Komma 2 3 3 2 3 9" xfId="3018" xr:uid="{E79A5E94-063C-406C-9045-783799396E45}"/>
    <cellStyle name="Komma 2 3 3 2 4" xfId="588" xr:uid="{00000000-0005-0000-0000-00003F020000}"/>
    <cellStyle name="Komma 2 3 3 2 4 2" xfId="1527" xr:uid="{00000000-0005-0000-0000-000040020000}"/>
    <cellStyle name="Komma 2 3 3 2 4 2 2" xfId="3507" xr:uid="{E667EB78-2BD9-4DCC-A9DB-42B8416D90A5}"/>
    <cellStyle name="Komma 2 3 3 2 4 2 2 2" xfId="9152" xr:uid="{85DC5443-D162-485D-9ADF-3FC2A716016D}"/>
    <cellStyle name="Komma 2 3 3 2 4 2 3" xfId="4915" xr:uid="{BE665EE1-C39C-4DA3-8037-4CFDA470D4CF}"/>
    <cellStyle name="Komma 2 3 3 2 4 2 3 2" xfId="7950" xr:uid="{DF250EEB-B1A1-4C8A-83E4-0EB8084F4C2A}"/>
    <cellStyle name="Komma 2 3 3 2 4 2 4" xfId="9343" xr:uid="{1C80025D-6C29-45A9-9F7B-CC66BB8413DB}"/>
    <cellStyle name="Komma 2 3 3 2 4 2 5" xfId="6714" xr:uid="{07101218-5340-450C-A02E-81A9CB3388E5}"/>
    <cellStyle name="Komma 2 3 3 2 4 3" xfId="2296" xr:uid="{00000000-0005-0000-0000-000041020000}"/>
    <cellStyle name="Komma 2 3 3 2 4 3 2" xfId="5684" xr:uid="{E563313F-46E6-4A59-8619-AA4B4D8F40AF}"/>
    <cellStyle name="Komma 2 3 3 2 4 3 3" xfId="8507" xr:uid="{6652ECF8-E95D-4596-AE59-8BA541378CEA}"/>
    <cellStyle name="Komma 2 3 3 2 4 4" xfId="2814" xr:uid="{0EFBE285-EAC0-4D9F-89DA-B1E088E73869}"/>
    <cellStyle name="Komma 2 3 3 2 4 4 2" xfId="7325" xr:uid="{EF92B1CC-83A6-48CA-8762-362BA68CF08D}"/>
    <cellStyle name="Komma 2 3 3 2 4 5" xfId="4147" xr:uid="{BEFB89B0-7492-4D31-97F3-3D6EB9E18026}"/>
    <cellStyle name="Komma 2 3 3 2 4 5 2" xfId="9909" xr:uid="{C25DBAC2-E57E-4BDC-9631-813FE30044CA}"/>
    <cellStyle name="Komma 2 3 3 2 4 6" xfId="6197" xr:uid="{CC5CCD97-8346-4640-BB8C-A95467CEB273}"/>
    <cellStyle name="Komma 2 3 3 2 5" xfId="330" xr:uid="{00000000-0005-0000-0000-000042020000}"/>
    <cellStyle name="Komma 2 3 3 2 5 2" xfId="3250" xr:uid="{80A7A69B-296B-4E50-88EE-AF1E6A041F03}"/>
    <cellStyle name="Komma 2 3 3 2 5 2 2" xfId="8895" xr:uid="{2601CCE4-B076-45C3-BBF6-15E3EF5C8730}"/>
    <cellStyle name="Komma 2 3 3 2 5 3" xfId="3891" xr:uid="{5A5E0628-F1EE-4059-AAA0-C9B64928E126}"/>
    <cellStyle name="Komma 2 3 3 2 5 3 2" xfId="7693" xr:uid="{BA1FA776-6C42-4FB1-9108-B0E9690A3AB1}"/>
    <cellStyle name="Komma 2 3 3 2 5 4" xfId="9711" xr:uid="{BDAA9892-DD1F-441C-A584-4BAD32D937A0}"/>
    <cellStyle name="Komma 2 3 3 2 5 5" xfId="6459" xr:uid="{C7BB31EA-6E07-4629-A21E-124FE67349D5}"/>
    <cellStyle name="Komma 2 3 3 2 6" xfId="1015" xr:uid="{00000000-0005-0000-0000-000043020000}"/>
    <cellStyle name="Komma 2 3 3 2 6 2" xfId="4405" xr:uid="{2C8A1C5F-84E0-48D8-A786-0E993CAC7E69}"/>
    <cellStyle name="Komma 2 3 3 2 6 3" xfId="8250" xr:uid="{FB64DBFC-3C4C-40AE-89CA-7DB0F60E875F}"/>
    <cellStyle name="Komma 2 3 3 2 7" xfId="1270" xr:uid="{00000000-0005-0000-0000-000044020000}"/>
    <cellStyle name="Komma 2 3 3 2 7 2" xfId="4660" xr:uid="{4F901B18-A05C-410B-8C0D-9E752C3AB1A3}"/>
    <cellStyle name="Komma 2 3 3 2 7 3" xfId="7068" xr:uid="{7EC840C6-08CA-4BA6-B5C6-4A95B0C51EB2}"/>
    <cellStyle name="Komma 2 3 3 2 8" xfId="1785" xr:uid="{00000000-0005-0000-0000-000045020000}"/>
    <cellStyle name="Komma 2 3 3 2 8 2" xfId="5173" xr:uid="{F7C1FCB7-65E2-4C1A-B58D-3B056FCF2FAA}"/>
    <cellStyle name="Komma 2 3 3 2 8 3" xfId="9837" xr:uid="{C45D43D5-5633-43F4-AD41-930DC710B418}"/>
    <cellStyle name="Komma 2 3 3 2 9" xfId="2041" xr:uid="{00000000-0005-0000-0000-000046020000}"/>
    <cellStyle name="Komma 2 3 3 2 9 2" xfId="5429" xr:uid="{B948859B-62AA-4F7A-9275-EA6B6FFF1E91}"/>
    <cellStyle name="Komma 2 3 3 3" xfId="188" xr:uid="{00000000-0005-0000-0000-000047020000}"/>
    <cellStyle name="Komma 2 3 3 3 10" xfId="6058" xr:uid="{F0DCDC8B-29A1-471B-87EB-D9AC55BA3269}"/>
    <cellStyle name="Komma 2 3 3 3 2" xfId="704" xr:uid="{00000000-0005-0000-0000-000048020000}"/>
    <cellStyle name="Komma 2 3 3 3 2 2" xfId="1643" xr:uid="{00000000-0005-0000-0000-000049020000}"/>
    <cellStyle name="Komma 2 3 3 3 2 2 2" xfId="3623" xr:uid="{3B235649-E927-4BAF-85ED-C7020CC73AB6}"/>
    <cellStyle name="Komma 2 3 3 3 2 2 2 2" xfId="9268" xr:uid="{9CB62D7E-7EF9-48EB-A95A-6A66C15C0C25}"/>
    <cellStyle name="Komma 2 3 3 3 2 2 3" xfId="5031" xr:uid="{495C6280-CB29-45FC-B3B6-26EA71BA2CDC}"/>
    <cellStyle name="Komma 2 3 3 3 2 2 3 2" xfId="8066" xr:uid="{6F3F26B5-8019-48C0-82B6-2E5669D1608C}"/>
    <cellStyle name="Komma 2 3 3 3 2 2 4" xfId="9596" xr:uid="{DC21575C-D38D-43D0-9216-2CB8E3D85D1B}"/>
    <cellStyle name="Komma 2 3 3 3 2 2 5" xfId="6830" xr:uid="{FDC4579A-528C-4B76-B310-05F35EDCB1D2}"/>
    <cellStyle name="Komma 2 3 3 3 2 3" xfId="2412" xr:uid="{00000000-0005-0000-0000-00004A020000}"/>
    <cellStyle name="Komma 2 3 3 3 2 3 2" xfId="5800" xr:uid="{19179CF0-D789-4175-8AC0-20C9EB1E5F72}"/>
    <cellStyle name="Komma 2 3 3 3 2 3 3" xfId="8623" xr:uid="{C21BD8A9-5A7B-45CB-9A81-DDB1B63698B3}"/>
    <cellStyle name="Komma 2 3 3 3 2 4" xfId="2930" xr:uid="{2A37D330-437C-4FDF-8DDE-43ABA705C088}"/>
    <cellStyle name="Komma 2 3 3 3 2 4 2" xfId="7441" xr:uid="{CDD7905E-67EE-45F1-BEA3-185EFF0AC3D0}"/>
    <cellStyle name="Komma 2 3 3 3 2 5" xfId="4263" xr:uid="{0B49253D-EF89-4511-A9BA-2FD7E67E5140}"/>
    <cellStyle name="Komma 2 3 3 3 2 5 2" xfId="9675" xr:uid="{B7D1746D-BE4B-42C8-93AE-26A9F80A5D04}"/>
    <cellStyle name="Komma 2 3 3 3 2 6" xfId="6313" xr:uid="{F31ED9C2-C3E7-42FA-B68C-1D8DC7D7835D}"/>
    <cellStyle name="Komma 2 3 3 3 3" xfId="446" xr:uid="{00000000-0005-0000-0000-00004B020000}"/>
    <cellStyle name="Komma 2 3 3 3 3 2" xfId="3366" xr:uid="{F10BE588-73BB-4618-AE15-AEC3296D605C}"/>
    <cellStyle name="Komma 2 3 3 3 3 2 2" xfId="9011" xr:uid="{4B338C69-2C3C-41B3-893F-739B6493FDC0}"/>
    <cellStyle name="Komma 2 3 3 3 3 3" xfId="4007" xr:uid="{17496E6A-881C-484C-A0E0-BCF026531494}"/>
    <cellStyle name="Komma 2 3 3 3 3 3 2" xfId="7809" xr:uid="{204557E5-E89B-438D-8DC6-EFFCC2BD5869}"/>
    <cellStyle name="Komma 2 3 3 3 3 4" xfId="9677" xr:uid="{35835DD4-764D-4814-ACBE-EF347FFAEAC1}"/>
    <cellStyle name="Komma 2 3 3 3 3 5" xfId="6575" xr:uid="{E1BEF7F1-1FBE-4EC6-B253-A88218B70581}"/>
    <cellStyle name="Komma 2 3 3 3 4" xfId="1131" xr:uid="{00000000-0005-0000-0000-00004C020000}"/>
    <cellStyle name="Komma 2 3 3 3 4 2" xfId="4521" xr:uid="{B9D4EF8C-EF56-4259-89AC-C47DB3A693F5}"/>
    <cellStyle name="Komma 2 3 3 3 4 3" xfId="8366" xr:uid="{7798F935-A568-4F00-82DD-A59B4E03D844}"/>
    <cellStyle name="Komma 2 3 3 3 5" xfId="1386" xr:uid="{00000000-0005-0000-0000-00004D020000}"/>
    <cellStyle name="Komma 2 3 3 3 5 2" xfId="4776" xr:uid="{1AA9318F-311F-4F05-8345-D6234EA17568}"/>
    <cellStyle name="Komma 2 3 3 3 5 3" xfId="7184" xr:uid="{B6C4E14B-F0A2-4906-8580-FE3612913F06}"/>
    <cellStyle name="Komma 2 3 3 3 6" xfId="1901" xr:uid="{00000000-0005-0000-0000-00004E020000}"/>
    <cellStyle name="Komma 2 3 3 3 6 2" xfId="5289" xr:uid="{094410B0-79EF-4019-BD24-7A34EA321169}"/>
    <cellStyle name="Komma 2 3 3 3 6 3" xfId="9576" xr:uid="{D5776711-622A-4874-B1A9-4FBDC6177EB7}"/>
    <cellStyle name="Komma 2 3 3 3 7" xfId="2157" xr:uid="{00000000-0005-0000-0000-00004F020000}"/>
    <cellStyle name="Komma 2 3 3 3 7 2" xfId="5545" xr:uid="{ABB6B174-A2DD-4D14-8D85-48BC749DA6D9}"/>
    <cellStyle name="Komma 2 3 3 3 8" xfId="2673" xr:uid="{E70A038F-81A5-4604-835B-12B995877DBC}"/>
    <cellStyle name="Komma 2 3 3 3 9" xfId="3751" xr:uid="{9005946A-1704-45C8-8FF5-DE7F2EC314CA}"/>
    <cellStyle name="Komma 2 3 3 4" xfId="126" xr:uid="{00000000-0005-0000-0000-000050020000}"/>
    <cellStyle name="Komma 2 3 3 4 10" xfId="5996" xr:uid="{724F007B-745A-47F8-A133-D1CDC2AA3BBE}"/>
    <cellStyle name="Komma 2 3 3 4 2" xfId="642" xr:uid="{00000000-0005-0000-0000-000051020000}"/>
    <cellStyle name="Komma 2 3 3 4 2 2" xfId="1581" xr:uid="{00000000-0005-0000-0000-000052020000}"/>
    <cellStyle name="Komma 2 3 3 4 2 2 2" xfId="3561" xr:uid="{0C873AC0-5977-4100-B77E-8EC8A464C89F}"/>
    <cellStyle name="Komma 2 3 3 4 2 2 2 2" xfId="9206" xr:uid="{7F84F543-4B5C-4486-89BC-3476B23B2283}"/>
    <cellStyle name="Komma 2 3 3 4 2 2 3" xfId="4969" xr:uid="{B213F99A-BD97-4513-8F21-5F3D222263BF}"/>
    <cellStyle name="Komma 2 3 3 4 2 2 3 2" xfId="8004" xr:uid="{EB104342-023F-46AF-BC23-C21E521C0EF8}"/>
    <cellStyle name="Komma 2 3 3 4 2 2 4" xfId="10154" xr:uid="{7A01A700-CDD7-4D52-81AF-8472C4906C00}"/>
    <cellStyle name="Komma 2 3 3 4 2 2 5" xfId="6768" xr:uid="{DCA17027-1CAB-4BF8-A20A-1E484688A95C}"/>
    <cellStyle name="Komma 2 3 3 4 2 3" xfId="2350" xr:uid="{00000000-0005-0000-0000-000053020000}"/>
    <cellStyle name="Komma 2 3 3 4 2 3 2" xfId="5738" xr:uid="{23891864-D32B-4186-81A7-947CE2B1C25D}"/>
    <cellStyle name="Komma 2 3 3 4 2 3 3" xfId="8561" xr:uid="{90FE0F29-6AD7-40E8-ADAF-D1827634D0BB}"/>
    <cellStyle name="Komma 2 3 3 4 2 4" xfId="2868" xr:uid="{9CE30098-710E-4B8E-94BB-3CE3F93CDFED}"/>
    <cellStyle name="Komma 2 3 3 4 2 4 2" xfId="7379" xr:uid="{9A7F6F3F-C190-4B85-A7AB-13B84ECDB1C1}"/>
    <cellStyle name="Komma 2 3 3 4 2 5" xfId="4201" xr:uid="{52AAE190-FBC9-4A75-88C6-DA835962D7BB}"/>
    <cellStyle name="Komma 2 3 3 4 2 5 2" xfId="9525" xr:uid="{5212C6B0-0E8D-48E2-9D5E-B8A6A5C70F61}"/>
    <cellStyle name="Komma 2 3 3 4 2 6" xfId="6251" xr:uid="{E1AB3439-1816-41DF-9866-6268DC8C714C}"/>
    <cellStyle name="Komma 2 3 3 4 3" xfId="384" xr:uid="{00000000-0005-0000-0000-000054020000}"/>
    <cellStyle name="Komma 2 3 3 4 3 2" xfId="3304" xr:uid="{64D35D8A-5647-45E3-8357-6C923E5A0E94}"/>
    <cellStyle name="Komma 2 3 3 4 3 2 2" xfId="8949" xr:uid="{EE71A327-1250-43E6-B1E0-A7AD1D66C45D}"/>
    <cellStyle name="Komma 2 3 3 4 3 3" xfId="3945" xr:uid="{8E10D815-B3AC-45A1-8F53-B7C16F31F36A}"/>
    <cellStyle name="Komma 2 3 3 4 3 3 2" xfId="7747" xr:uid="{735143DD-E869-45C3-B35C-6848EDD10638}"/>
    <cellStyle name="Komma 2 3 3 4 3 4" xfId="9434" xr:uid="{00D8A459-5068-4A3E-ABB2-B9CE2290C445}"/>
    <cellStyle name="Komma 2 3 3 4 3 5" xfId="6513" xr:uid="{8D02A366-01EC-4733-B39D-51A45B53987B}"/>
    <cellStyle name="Komma 2 3 3 4 4" xfId="1069" xr:uid="{00000000-0005-0000-0000-000055020000}"/>
    <cellStyle name="Komma 2 3 3 4 4 2" xfId="4459" xr:uid="{98DF3BE4-F715-42AD-B43F-8FD146282239}"/>
    <cellStyle name="Komma 2 3 3 4 4 3" xfId="8304" xr:uid="{A487B528-285F-42BD-83EB-09B79078CEF4}"/>
    <cellStyle name="Komma 2 3 3 4 5" xfId="1324" xr:uid="{00000000-0005-0000-0000-000056020000}"/>
    <cellStyle name="Komma 2 3 3 4 5 2" xfId="4714" xr:uid="{BD920DD6-AFAD-45B2-AB47-38B1BDFAACC5}"/>
    <cellStyle name="Komma 2 3 3 4 5 3" xfId="7122" xr:uid="{8B65147C-69CA-46BC-B933-E8CFE383BFD2}"/>
    <cellStyle name="Komma 2 3 3 4 6" xfId="1839" xr:uid="{00000000-0005-0000-0000-000057020000}"/>
    <cellStyle name="Komma 2 3 3 4 6 2" xfId="5227" xr:uid="{1AA43FE0-E5CC-4D85-96EB-6FD5BFD239E1}"/>
    <cellStyle name="Komma 2 3 3 4 6 3" xfId="10253" xr:uid="{E0C831C9-ADEF-4312-8E7C-EABF092B2483}"/>
    <cellStyle name="Komma 2 3 3 4 7" xfId="2095" xr:uid="{00000000-0005-0000-0000-000058020000}"/>
    <cellStyle name="Komma 2 3 3 4 7 2" xfId="5483" xr:uid="{A0FF5D51-C217-4CF1-9CFB-215D16D88776}"/>
    <cellStyle name="Komma 2 3 3 4 8" xfId="2611" xr:uid="{8875BB8C-7F70-436F-8950-A3789911897B}"/>
    <cellStyle name="Komma 2 3 3 4 9" xfId="3060" xr:uid="{66DD0711-1E1F-4598-BF41-4A16A4873168}"/>
    <cellStyle name="Komma 2 3 3 5" xfId="534" xr:uid="{00000000-0005-0000-0000-000059020000}"/>
    <cellStyle name="Komma 2 3 3 5 2" xfId="1473" xr:uid="{00000000-0005-0000-0000-00005A020000}"/>
    <cellStyle name="Komma 2 3 3 5 2 2" xfId="3453" xr:uid="{A0C53EB3-B93F-4BD4-842F-899EB2A8653A}"/>
    <cellStyle name="Komma 2 3 3 5 2 2 2" xfId="9098" xr:uid="{27656326-387D-45DA-AF9C-5F94A6BC969C}"/>
    <cellStyle name="Komma 2 3 3 5 2 3" xfId="4861" xr:uid="{7BB0345E-945C-4508-8494-8E7F5AC6B1E9}"/>
    <cellStyle name="Komma 2 3 3 5 2 3 2" xfId="7896" xr:uid="{E7AC2332-DCE8-464D-94C0-B8A8F38FC699}"/>
    <cellStyle name="Komma 2 3 3 5 2 4" xfId="10221" xr:uid="{99418DEC-61C5-470C-B2EC-E43E18D86C4F}"/>
    <cellStyle name="Komma 2 3 3 5 2 5" xfId="6660" xr:uid="{F5BD1C01-CC31-44A0-9D4B-DA0A16130B39}"/>
    <cellStyle name="Komma 2 3 3 5 3" xfId="2242" xr:uid="{00000000-0005-0000-0000-00005B020000}"/>
    <cellStyle name="Komma 2 3 3 5 3 2" xfId="5630" xr:uid="{6B73C073-1736-404B-AC27-EB8E4957DD8E}"/>
    <cellStyle name="Komma 2 3 3 5 3 3" xfId="8453" xr:uid="{A080E01A-07F1-434E-AA82-E12E4BC7D8D4}"/>
    <cellStyle name="Komma 2 3 3 5 4" xfId="2760" xr:uid="{4BEBBF33-98D8-409A-A5B9-CB9726736674}"/>
    <cellStyle name="Komma 2 3 3 5 4 2" xfId="7271" xr:uid="{4FC17583-3DB2-444D-8D52-02901C041B42}"/>
    <cellStyle name="Komma 2 3 3 5 5" xfId="4093" xr:uid="{0AF1FFF3-0183-4CF4-84FC-B46EA502C9DC}"/>
    <cellStyle name="Komma 2 3 3 5 5 2" xfId="9887" xr:uid="{07DD5276-6EA8-4849-882B-5938FA506F22}"/>
    <cellStyle name="Komma 2 3 3 5 6" xfId="6143" xr:uid="{16DF6444-A086-4780-8681-55EEB82EB03A}"/>
    <cellStyle name="Komma 2 3 3 6" xfId="276" xr:uid="{00000000-0005-0000-0000-00005C020000}"/>
    <cellStyle name="Komma 2 3 3 6 2" xfId="3196" xr:uid="{2AAFCF26-3D48-426E-BAF2-3EF00CDB8D7D}"/>
    <cellStyle name="Komma 2 3 3 6 2 2" xfId="8841" xr:uid="{8E618F48-66B2-44C7-B6F2-C6F1D3707639}"/>
    <cellStyle name="Komma 2 3 3 6 3" xfId="3837" xr:uid="{00A37DE3-19D0-4927-85FB-0227E68D9CEC}"/>
    <cellStyle name="Komma 2 3 3 6 3 2" xfId="7639" xr:uid="{FF3CDAB6-5BB3-4F2C-B97F-7310B8A80F05}"/>
    <cellStyle name="Komma 2 3 3 6 4" xfId="10104" xr:uid="{089BB379-C4AA-4A40-83ED-39C4F84AC246}"/>
    <cellStyle name="Komma 2 3 3 6 5" xfId="6405" xr:uid="{517B87C9-CB5A-485B-8E52-5B354AD500B2}"/>
    <cellStyle name="Komma 2 3 3 7" xfId="961" xr:uid="{00000000-0005-0000-0000-00005D020000}"/>
    <cellStyle name="Komma 2 3 3 7 2" xfId="4351" xr:uid="{550C6216-85E7-473F-B70C-C4F94817668B}"/>
    <cellStyle name="Komma 2 3 3 7 3" xfId="8196" xr:uid="{3B1068AC-A672-4012-BA56-32F5ECF65DBE}"/>
    <cellStyle name="Komma 2 3 3 8" xfId="1216" xr:uid="{00000000-0005-0000-0000-00005E020000}"/>
    <cellStyle name="Komma 2 3 3 8 2" xfId="4606" xr:uid="{2A2DE89A-7EB8-426E-B619-9CE99CAB16D9}"/>
    <cellStyle name="Komma 2 3 3 8 3" xfId="7014" xr:uid="{7AE67C9D-2F3B-4171-9374-7F161BBB1B60}"/>
    <cellStyle name="Komma 2 3 3 9" xfId="1731" xr:uid="{00000000-0005-0000-0000-00005F020000}"/>
    <cellStyle name="Komma 2 3 3 9 2" xfId="5119" xr:uid="{0975A07A-8E7B-4D2C-BFBE-6319E3D1D5FA}"/>
    <cellStyle name="Komma 2 3 3 9 3" xfId="10073" xr:uid="{3E90C504-1164-48A4-B707-2F03401A1263}"/>
    <cellStyle name="Komma 2 3 4" xfId="64" xr:uid="{00000000-0005-0000-0000-000060020000}"/>
    <cellStyle name="Komma 2 3 4 10" xfId="2549" xr:uid="{2127A72D-CA3F-4C66-8547-82AB18975562}"/>
    <cellStyle name="Komma 2 3 4 11" xfId="3129" xr:uid="{7027A209-4513-470C-A040-FD239C71D3FD}"/>
    <cellStyle name="Komma 2 3 4 12" xfId="5934" xr:uid="{45120414-D09A-4A66-8F0C-028B700B533B}"/>
    <cellStyle name="Komma 2 3 4 2" xfId="234" xr:uid="{00000000-0005-0000-0000-000061020000}"/>
    <cellStyle name="Komma 2 3 4 2 10" xfId="6104" xr:uid="{30F1C5C2-8064-4529-8EC5-8846B445DFEB}"/>
    <cellStyle name="Komma 2 3 4 2 2" xfId="750" xr:uid="{00000000-0005-0000-0000-000062020000}"/>
    <cellStyle name="Komma 2 3 4 2 2 2" xfId="1689" xr:uid="{00000000-0005-0000-0000-000063020000}"/>
    <cellStyle name="Komma 2 3 4 2 2 2 2" xfId="3669" xr:uid="{784469D7-594F-437B-9D37-6C6A93193CE8}"/>
    <cellStyle name="Komma 2 3 4 2 2 2 2 2" xfId="9314" xr:uid="{824EC497-D2FF-4EEE-A0BC-88CB203F19CA}"/>
    <cellStyle name="Komma 2 3 4 2 2 2 3" xfId="5077" xr:uid="{1C8221F3-335C-436F-B9DA-CA35B42FF25E}"/>
    <cellStyle name="Komma 2 3 4 2 2 2 3 2" xfId="8112" xr:uid="{02157D01-25DF-4A16-9FE6-DD029D492BD9}"/>
    <cellStyle name="Komma 2 3 4 2 2 2 4" xfId="10204" xr:uid="{816E8725-43CE-43A2-991D-A680A684F709}"/>
    <cellStyle name="Komma 2 3 4 2 2 2 5" xfId="6876" xr:uid="{E350840B-CE01-4BAF-A0B4-EBA6BFD59CCB}"/>
    <cellStyle name="Komma 2 3 4 2 2 3" xfId="2458" xr:uid="{00000000-0005-0000-0000-000064020000}"/>
    <cellStyle name="Komma 2 3 4 2 2 3 2" xfId="5846" xr:uid="{B95FEF82-D550-43DF-B362-093987E61F4A}"/>
    <cellStyle name="Komma 2 3 4 2 2 3 3" xfId="8669" xr:uid="{5D489404-6C37-4A14-944A-7D20B01045F5}"/>
    <cellStyle name="Komma 2 3 4 2 2 4" xfId="2976" xr:uid="{BCB4D2F4-9085-457D-9FC4-5C475C9A4099}"/>
    <cellStyle name="Komma 2 3 4 2 2 4 2" xfId="7487" xr:uid="{5EBE46EE-E8B3-4E49-991F-97962CBFBFE3}"/>
    <cellStyle name="Komma 2 3 4 2 2 5" xfId="4309" xr:uid="{6E1AB532-F96A-4685-B9BA-5A0420BBFA9D}"/>
    <cellStyle name="Komma 2 3 4 2 2 5 2" xfId="9729" xr:uid="{3805649C-791E-4648-B717-AC3374E3372B}"/>
    <cellStyle name="Komma 2 3 4 2 2 6" xfId="6359" xr:uid="{0ADA81B1-9909-4703-8650-835DD53F60DE}"/>
    <cellStyle name="Komma 2 3 4 2 3" xfId="492" xr:uid="{00000000-0005-0000-0000-000065020000}"/>
    <cellStyle name="Komma 2 3 4 2 3 2" xfId="3412" xr:uid="{A64D951A-E20A-4D35-8AE5-D953803CA8F8}"/>
    <cellStyle name="Komma 2 3 4 2 3 2 2" xfId="9057" xr:uid="{EF47CEFD-2D38-48F0-A37D-60969771EBC1}"/>
    <cellStyle name="Komma 2 3 4 2 3 3" xfId="4053" xr:uid="{D345FF8A-1536-4E7A-932F-895C93CC4197}"/>
    <cellStyle name="Komma 2 3 4 2 3 3 2" xfId="7855" xr:uid="{CCF21B01-D82F-4039-8009-0BF704B59354}"/>
    <cellStyle name="Komma 2 3 4 2 3 4" xfId="9501" xr:uid="{9681FC94-2977-4B5E-9043-6888FF278B58}"/>
    <cellStyle name="Komma 2 3 4 2 3 5" xfId="6621" xr:uid="{CCBCD777-8BC8-4D76-B6A8-3B6EC445EBF4}"/>
    <cellStyle name="Komma 2 3 4 2 4" xfId="1177" xr:uid="{00000000-0005-0000-0000-000066020000}"/>
    <cellStyle name="Komma 2 3 4 2 4 2" xfId="4567" xr:uid="{DEF7D903-01C5-443B-B3E2-598D39ED08BC}"/>
    <cellStyle name="Komma 2 3 4 2 4 3" xfId="8412" xr:uid="{4434679D-09B5-4DF0-96F4-3073CB1357DA}"/>
    <cellStyle name="Komma 2 3 4 2 5" xfId="1432" xr:uid="{00000000-0005-0000-0000-000067020000}"/>
    <cellStyle name="Komma 2 3 4 2 5 2" xfId="4822" xr:uid="{AAE44CC3-3755-4431-A2FE-5EC712FAA46F}"/>
    <cellStyle name="Komma 2 3 4 2 5 3" xfId="7230" xr:uid="{F5C324FF-8B1C-405A-B4FF-2457AF5C983A}"/>
    <cellStyle name="Komma 2 3 4 2 6" xfId="1947" xr:uid="{00000000-0005-0000-0000-000068020000}"/>
    <cellStyle name="Komma 2 3 4 2 6 2" xfId="5335" xr:uid="{280EAC96-5C59-437A-873E-61E968DC98FC}"/>
    <cellStyle name="Komma 2 3 4 2 6 3" xfId="9476" xr:uid="{28020523-6C15-4E09-A64F-6348288138B8}"/>
    <cellStyle name="Komma 2 3 4 2 7" xfId="2203" xr:uid="{00000000-0005-0000-0000-000069020000}"/>
    <cellStyle name="Komma 2 3 4 2 7 2" xfId="5591" xr:uid="{6387C277-6CE5-4A67-9EC1-8932B44275B8}"/>
    <cellStyle name="Komma 2 3 4 2 8" xfId="2719" xr:uid="{9049320F-BB64-4868-8FDE-3E9232DFCCA6}"/>
    <cellStyle name="Komma 2 3 4 2 9" xfId="3797" xr:uid="{382FA795-85F6-4388-AA3C-341EAD7A7B31}"/>
    <cellStyle name="Komma 2 3 4 3" xfId="118" xr:uid="{00000000-0005-0000-0000-00006A020000}"/>
    <cellStyle name="Komma 2 3 4 3 10" xfId="5988" xr:uid="{15CDA4E8-115F-4E31-92A4-8FC53E3AA852}"/>
    <cellStyle name="Komma 2 3 4 3 2" xfId="634" xr:uid="{00000000-0005-0000-0000-00006B020000}"/>
    <cellStyle name="Komma 2 3 4 3 2 2" xfId="1573" xr:uid="{00000000-0005-0000-0000-00006C020000}"/>
    <cellStyle name="Komma 2 3 4 3 2 2 2" xfId="3553" xr:uid="{2BCD8A8C-78AE-4346-9C65-071C356BB904}"/>
    <cellStyle name="Komma 2 3 4 3 2 2 2 2" xfId="9198" xr:uid="{68B0B17B-BA3E-42EA-9958-12A89F235EB9}"/>
    <cellStyle name="Komma 2 3 4 3 2 2 3" xfId="4961" xr:uid="{E8E6BBC2-1269-4D9D-978F-9DF78E1DC707}"/>
    <cellStyle name="Komma 2 3 4 3 2 2 3 2" xfId="7996" xr:uid="{02399333-8695-426D-8631-5A11AD37A9E2}"/>
    <cellStyle name="Komma 2 3 4 3 2 2 4" xfId="10091" xr:uid="{3C33FD90-4E0A-4F2E-B621-FD0282C97692}"/>
    <cellStyle name="Komma 2 3 4 3 2 2 5" xfId="6760" xr:uid="{D5224AB9-67B5-4BFB-8763-23AC1BEA4D6B}"/>
    <cellStyle name="Komma 2 3 4 3 2 3" xfId="2342" xr:uid="{00000000-0005-0000-0000-00006D020000}"/>
    <cellStyle name="Komma 2 3 4 3 2 3 2" xfId="5730" xr:uid="{0802B11A-40C2-4DC1-89D7-90BAB52E6CCD}"/>
    <cellStyle name="Komma 2 3 4 3 2 3 3" xfId="8553" xr:uid="{5EE8A624-5731-4EED-867D-C3C324235759}"/>
    <cellStyle name="Komma 2 3 4 3 2 4" xfId="2860" xr:uid="{BE420327-8E9D-4367-AE9A-76D2CDA17384}"/>
    <cellStyle name="Komma 2 3 4 3 2 4 2" xfId="7371" xr:uid="{A01F593A-4161-43D6-8FA0-92BF9356716E}"/>
    <cellStyle name="Komma 2 3 4 3 2 5" xfId="4193" xr:uid="{703021A4-E6AA-46BD-86BE-42DBB681F107}"/>
    <cellStyle name="Komma 2 3 4 3 2 5 2" xfId="9663" xr:uid="{A0F22AC9-6C94-4ABC-91D2-01E80F6678A8}"/>
    <cellStyle name="Komma 2 3 4 3 2 6" xfId="6243" xr:uid="{D5F0E9A4-CC8A-4167-AC76-4E97FD77A74A}"/>
    <cellStyle name="Komma 2 3 4 3 3" xfId="376" xr:uid="{00000000-0005-0000-0000-00006E020000}"/>
    <cellStyle name="Komma 2 3 4 3 3 2" xfId="3296" xr:uid="{90A809EF-142E-414F-B543-36AF1FDD7551}"/>
    <cellStyle name="Komma 2 3 4 3 3 2 2" xfId="8941" xr:uid="{FF8FA11F-04F1-4068-8898-56D5512771E4}"/>
    <cellStyle name="Komma 2 3 4 3 3 3" xfId="3937" xr:uid="{48422067-FCAC-431B-AF34-50DA47033D39}"/>
    <cellStyle name="Komma 2 3 4 3 3 3 2" xfId="7739" xr:uid="{139DE1A8-5C68-4CA2-9B93-F0313A95C6F4}"/>
    <cellStyle name="Komma 2 3 4 3 3 4" xfId="9566" xr:uid="{9390460E-1A06-423F-84ED-76485F5EE0CD}"/>
    <cellStyle name="Komma 2 3 4 3 3 5" xfId="6505" xr:uid="{4382AC71-3D1A-4CEF-976F-774B052AD97B}"/>
    <cellStyle name="Komma 2 3 4 3 4" xfId="1061" xr:uid="{00000000-0005-0000-0000-00006F020000}"/>
    <cellStyle name="Komma 2 3 4 3 4 2" xfId="4451" xr:uid="{DDD9F1B7-DB0B-402A-89BA-842CC8A832C9}"/>
    <cellStyle name="Komma 2 3 4 3 4 3" xfId="8296" xr:uid="{184A7CB4-7EF0-4A74-BD02-1B23BA55D737}"/>
    <cellStyle name="Komma 2 3 4 3 5" xfId="1316" xr:uid="{00000000-0005-0000-0000-000070020000}"/>
    <cellStyle name="Komma 2 3 4 3 5 2" xfId="4706" xr:uid="{B3B2B735-02BB-4BD6-A037-34AD8BAE49C9}"/>
    <cellStyle name="Komma 2 3 4 3 5 3" xfId="7114" xr:uid="{1B2935E1-077A-43BA-92D9-ED2E6CF306C8}"/>
    <cellStyle name="Komma 2 3 4 3 6" xfId="1831" xr:uid="{00000000-0005-0000-0000-000071020000}"/>
    <cellStyle name="Komma 2 3 4 3 6 2" xfId="5219" xr:uid="{CB6DAB97-DDEF-48AE-A061-A15ADE4DE777}"/>
    <cellStyle name="Komma 2 3 4 3 6 3" xfId="10093" xr:uid="{DD81A634-562B-4DC9-9857-0ED37124D54A}"/>
    <cellStyle name="Komma 2 3 4 3 7" xfId="2087" xr:uid="{00000000-0005-0000-0000-000072020000}"/>
    <cellStyle name="Komma 2 3 4 3 7 2" xfId="5475" xr:uid="{7F30022B-352E-4E98-AA12-A1762432EC1A}"/>
    <cellStyle name="Komma 2 3 4 3 8" xfId="2603" xr:uid="{87E58B7F-B774-431E-B08E-3029E5CD7EDD}"/>
    <cellStyle name="Komma 2 3 4 3 9" xfId="3068" xr:uid="{E2FACD9A-D87A-489F-8EA1-066EE5FAEAB6}"/>
    <cellStyle name="Komma 2 3 4 4" xfId="580" xr:uid="{00000000-0005-0000-0000-000073020000}"/>
    <cellStyle name="Komma 2 3 4 4 2" xfId="1519" xr:uid="{00000000-0005-0000-0000-000074020000}"/>
    <cellStyle name="Komma 2 3 4 4 2 2" xfId="3499" xr:uid="{B6DA4568-612F-4765-A5DC-B4074E49BE80}"/>
    <cellStyle name="Komma 2 3 4 4 2 2 2" xfId="9144" xr:uid="{AC8E2594-5B1A-43A3-ADAD-C1BF04EDBDAB}"/>
    <cellStyle name="Komma 2 3 4 4 2 3" xfId="4907" xr:uid="{2617EC37-0222-44A2-815F-5B969B9FBB89}"/>
    <cellStyle name="Komma 2 3 4 4 2 3 2" xfId="7942" xr:uid="{A734BE38-31B8-4AAE-9164-81ABF31C5D90}"/>
    <cellStyle name="Komma 2 3 4 4 2 4" xfId="9357" xr:uid="{045839EF-BC86-4639-834F-3E4CAB74DA0C}"/>
    <cellStyle name="Komma 2 3 4 4 2 5" xfId="6706" xr:uid="{A6C7F872-3DB0-46C9-A37B-FDE9E1A54616}"/>
    <cellStyle name="Komma 2 3 4 4 3" xfId="2288" xr:uid="{00000000-0005-0000-0000-000075020000}"/>
    <cellStyle name="Komma 2 3 4 4 3 2" xfId="5676" xr:uid="{ED007E77-0878-4183-BB61-9A9652AE1F45}"/>
    <cellStyle name="Komma 2 3 4 4 3 3" xfId="8499" xr:uid="{D32B2438-AC25-4EDC-8DE2-5F8D05AA7827}"/>
    <cellStyle name="Komma 2 3 4 4 4" xfId="2806" xr:uid="{8E694662-611D-473F-88A9-61B270C2317C}"/>
    <cellStyle name="Komma 2 3 4 4 4 2" xfId="7317" xr:uid="{BA23D9F4-026D-4CFB-BAA1-40DC001880DD}"/>
    <cellStyle name="Komma 2 3 4 4 5" xfId="4139" xr:uid="{358BBFE8-32DC-4FFE-A1A3-B9233EB957B4}"/>
    <cellStyle name="Komma 2 3 4 4 5 2" xfId="10053" xr:uid="{966F84E3-E147-4BFD-A036-4E8853564376}"/>
    <cellStyle name="Komma 2 3 4 4 6" xfId="6189" xr:uid="{B01D57E9-BE6B-43B5-B8D1-BBADCC85C0AF}"/>
    <cellStyle name="Komma 2 3 4 5" xfId="322" xr:uid="{00000000-0005-0000-0000-000076020000}"/>
    <cellStyle name="Komma 2 3 4 5 2" xfId="3242" xr:uid="{41268A82-2E6C-4FA2-A888-07FAD36593F7}"/>
    <cellStyle name="Komma 2 3 4 5 2 2" xfId="8887" xr:uid="{F86F5958-9D02-49A8-AFFE-9E4B21B82EC7}"/>
    <cellStyle name="Komma 2 3 4 5 3" xfId="3883" xr:uid="{C6368774-923B-4E69-B632-8C01BD1C8DF1}"/>
    <cellStyle name="Komma 2 3 4 5 3 2" xfId="7685" xr:uid="{4F483128-560D-449C-B73D-9A32A875D348}"/>
    <cellStyle name="Komma 2 3 4 5 4" xfId="9782" xr:uid="{EFD17B8B-FAF0-43C4-BD4B-59DA8C28AE3F}"/>
    <cellStyle name="Komma 2 3 4 5 5" xfId="6451" xr:uid="{0EB8115A-E8B4-493C-84F6-511CAE633665}"/>
    <cellStyle name="Komma 2 3 4 6" xfId="1007" xr:uid="{00000000-0005-0000-0000-000077020000}"/>
    <cellStyle name="Komma 2 3 4 6 2" xfId="4397" xr:uid="{95413514-4A38-438E-8F5E-D65CBE7E6089}"/>
    <cellStyle name="Komma 2 3 4 6 3" xfId="8242" xr:uid="{F121EC81-0429-47A6-BD2D-4B01ECEB2872}"/>
    <cellStyle name="Komma 2 3 4 7" xfId="1262" xr:uid="{00000000-0005-0000-0000-000078020000}"/>
    <cellStyle name="Komma 2 3 4 7 2" xfId="4652" xr:uid="{E47F3905-5AE4-431C-8041-974934B5536F}"/>
    <cellStyle name="Komma 2 3 4 7 3" xfId="7060" xr:uid="{61C86B54-8B5B-467B-A642-90516DE305C4}"/>
    <cellStyle name="Komma 2 3 4 8" xfId="1777" xr:uid="{00000000-0005-0000-0000-000079020000}"/>
    <cellStyle name="Komma 2 3 4 8 2" xfId="5165" xr:uid="{81D1790E-80AB-47D6-AD6F-47BF8BA57F03}"/>
    <cellStyle name="Komma 2 3 4 8 3" xfId="10355" xr:uid="{B36CC0D9-0095-494A-8000-F908F5CA85A7}"/>
    <cellStyle name="Komma 2 3 4 9" xfId="2033" xr:uid="{00000000-0005-0000-0000-00007A020000}"/>
    <cellStyle name="Komma 2 3 4 9 2" xfId="5421" xr:uid="{6300BFF2-7887-46BC-83B1-AA706A70AE06}"/>
    <cellStyle name="Komma 2 3 5" xfId="39" xr:uid="{00000000-0005-0000-0000-00007B020000}"/>
    <cellStyle name="Komma 2 3 5 10" xfId="2524" xr:uid="{4970DFA1-8E56-44B5-ADCD-8934DAE69AA8}"/>
    <cellStyle name="Komma 2 3 5 11" xfId="3128" xr:uid="{C74B4F6A-C815-4C2A-8ECD-10EEA9D0548E}"/>
    <cellStyle name="Komma 2 3 5 12" xfId="5909" xr:uid="{2F7C7E2C-4A11-404C-B8D8-9596624616D0}"/>
    <cellStyle name="Komma 2 3 5 2" xfId="209" xr:uid="{00000000-0005-0000-0000-00007C020000}"/>
    <cellStyle name="Komma 2 3 5 2 10" xfId="6079" xr:uid="{B16AB7C8-D26A-45ED-906A-314E3D709E40}"/>
    <cellStyle name="Komma 2 3 5 2 2" xfId="725" xr:uid="{00000000-0005-0000-0000-00007D020000}"/>
    <cellStyle name="Komma 2 3 5 2 2 2" xfId="1664" xr:uid="{00000000-0005-0000-0000-00007E020000}"/>
    <cellStyle name="Komma 2 3 5 2 2 2 2" xfId="3644" xr:uid="{2708FA1A-5D9C-4633-BA33-1160741868D5}"/>
    <cellStyle name="Komma 2 3 5 2 2 2 2 2" xfId="9289" xr:uid="{84DD700D-8BAC-4DEE-B8C6-4619A87DDE66}"/>
    <cellStyle name="Komma 2 3 5 2 2 2 3" xfId="5052" xr:uid="{CE3283B4-1183-4C1F-B9E7-4C7FEEED464A}"/>
    <cellStyle name="Komma 2 3 5 2 2 2 3 2" xfId="8087" xr:uid="{9EC6A80A-D7A2-4FFA-A759-4D262ED89E6E}"/>
    <cellStyle name="Komma 2 3 5 2 2 2 4" xfId="7585" xr:uid="{73758377-9E53-4A42-80D1-C985A742A03C}"/>
    <cellStyle name="Komma 2 3 5 2 2 2 5" xfId="6851" xr:uid="{24BBBB1F-EDDB-4A6E-9783-1CFEEEA4E9A8}"/>
    <cellStyle name="Komma 2 3 5 2 2 3" xfId="2433" xr:uid="{00000000-0005-0000-0000-00007F020000}"/>
    <cellStyle name="Komma 2 3 5 2 2 3 2" xfId="5821" xr:uid="{C71429D2-B039-4827-B624-04B8A2C9F798}"/>
    <cellStyle name="Komma 2 3 5 2 2 3 3" xfId="8644" xr:uid="{100415FD-AA01-4469-9D32-BA7FFEEAD27B}"/>
    <cellStyle name="Komma 2 3 5 2 2 4" xfId="2951" xr:uid="{197BCFBA-4288-4B4A-9019-8F111EA58235}"/>
    <cellStyle name="Komma 2 3 5 2 2 4 2" xfId="7462" xr:uid="{6D2162FC-BAF8-4EFC-90F7-E8EC2E07D850}"/>
    <cellStyle name="Komma 2 3 5 2 2 5" xfId="4284" xr:uid="{A3715933-6F27-480F-A05A-C8B2543A6B59}"/>
    <cellStyle name="Komma 2 3 5 2 2 5 2" xfId="7513" xr:uid="{053B34AE-1171-4BCC-B5FB-2E510B1D5AC6}"/>
    <cellStyle name="Komma 2 3 5 2 2 6" xfId="6334" xr:uid="{726147FE-7649-416E-A6D9-FA6CF1E3BB6D}"/>
    <cellStyle name="Komma 2 3 5 2 3" xfId="467" xr:uid="{00000000-0005-0000-0000-000080020000}"/>
    <cellStyle name="Komma 2 3 5 2 3 2" xfId="3387" xr:uid="{D575AE8D-50B3-4DB8-AB6F-9A2360F9605A}"/>
    <cellStyle name="Komma 2 3 5 2 3 2 2" xfId="9032" xr:uid="{FACA74A3-213C-47BC-85D0-B9990AB5D266}"/>
    <cellStyle name="Komma 2 3 5 2 3 3" xfId="4028" xr:uid="{D7C2CA19-F099-41A6-AEFC-13D1AB0339BD}"/>
    <cellStyle name="Komma 2 3 5 2 3 3 2" xfId="7830" xr:uid="{9ABCCB89-0968-4F96-976C-6AEE81D03383}"/>
    <cellStyle name="Komma 2 3 5 2 3 4" xfId="10034" xr:uid="{4DF57FC2-E09A-4D5A-8FD5-ABBA67A9F4CE}"/>
    <cellStyle name="Komma 2 3 5 2 3 5" xfId="6596" xr:uid="{D751D797-BAE2-4DA1-AF52-7FDFAA91A2A3}"/>
    <cellStyle name="Komma 2 3 5 2 4" xfId="1152" xr:uid="{00000000-0005-0000-0000-000081020000}"/>
    <cellStyle name="Komma 2 3 5 2 4 2" xfId="4542" xr:uid="{8E00647C-1BBD-4E44-AEA2-2FBF5E780A34}"/>
    <cellStyle name="Komma 2 3 5 2 4 3" xfId="8387" xr:uid="{90614EA1-8708-4EFB-9AD5-69C51C9ED208}"/>
    <cellStyle name="Komma 2 3 5 2 5" xfId="1407" xr:uid="{00000000-0005-0000-0000-000082020000}"/>
    <cellStyle name="Komma 2 3 5 2 5 2" xfId="4797" xr:uid="{051DF1D6-1DCE-42C7-8C56-A7D25607DD18}"/>
    <cellStyle name="Komma 2 3 5 2 5 3" xfId="7205" xr:uid="{3153ABD2-D814-4755-B2C6-11CE77B16561}"/>
    <cellStyle name="Komma 2 3 5 2 6" xfId="1922" xr:uid="{00000000-0005-0000-0000-000083020000}"/>
    <cellStyle name="Komma 2 3 5 2 6 2" xfId="5310" xr:uid="{2AC4129F-40FC-43CD-8A21-433533D439FE}"/>
    <cellStyle name="Komma 2 3 5 2 6 3" xfId="10279" xr:uid="{FB912D4C-E4C8-4A90-A6F9-60972264AB64}"/>
    <cellStyle name="Komma 2 3 5 2 7" xfId="2178" xr:uid="{00000000-0005-0000-0000-000084020000}"/>
    <cellStyle name="Komma 2 3 5 2 7 2" xfId="5566" xr:uid="{149063F8-361C-45F1-9D29-1B64EA5F72DD}"/>
    <cellStyle name="Komma 2 3 5 2 8" xfId="2694" xr:uid="{13B453AB-4CD1-4B7E-B535-5000BA0A4BBF}"/>
    <cellStyle name="Komma 2 3 5 2 9" xfId="3772" xr:uid="{2A9FB7DF-5357-47B4-8026-E362BB4767C2}"/>
    <cellStyle name="Komma 2 3 5 3" xfId="147" xr:uid="{00000000-0005-0000-0000-000085020000}"/>
    <cellStyle name="Komma 2 3 5 3 10" xfId="6017" xr:uid="{BF839874-105A-40F3-8229-BED9AF5378ED}"/>
    <cellStyle name="Komma 2 3 5 3 2" xfId="663" xr:uid="{00000000-0005-0000-0000-000086020000}"/>
    <cellStyle name="Komma 2 3 5 3 2 2" xfId="1602" xr:uid="{00000000-0005-0000-0000-000087020000}"/>
    <cellStyle name="Komma 2 3 5 3 2 2 2" xfId="3582" xr:uid="{C803B185-7C81-4023-B2C0-3C028CA91F25}"/>
    <cellStyle name="Komma 2 3 5 3 2 2 2 2" xfId="9227" xr:uid="{4231FE7D-3E80-4771-AFFA-6CA0BE128D36}"/>
    <cellStyle name="Komma 2 3 5 3 2 2 3" xfId="4990" xr:uid="{01393622-D1B8-41CB-A42F-E46B8EE65416}"/>
    <cellStyle name="Komma 2 3 5 3 2 2 3 2" xfId="8025" xr:uid="{9F79D70D-7E75-40B4-B431-E9DDEB1CE441}"/>
    <cellStyle name="Komma 2 3 5 3 2 2 4" xfId="9778" xr:uid="{B4440BE3-4514-45EB-9DB0-6A2FA9D29480}"/>
    <cellStyle name="Komma 2 3 5 3 2 2 5" xfId="6789" xr:uid="{2053AF62-5414-43BC-9555-C0FB1890959F}"/>
    <cellStyle name="Komma 2 3 5 3 2 3" xfId="2371" xr:uid="{00000000-0005-0000-0000-000088020000}"/>
    <cellStyle name="Komma 2 3 5 3 2 3 2" xfId="5759" xr:uid="{46B190DD-D4E1-4E8D-8B39-CC7822F8CF57}"/>
    <cellStyle name="Komma 2 3 5 3 2 3 3" xfId="8582" xr:uid="{18E690DD-C9C8-4C56-B0DB-0CF2495AFF38}"/>
    <cellStyle name="Komma 2 3 5 3 2 4" xfId="2889" xr:uid="{62518426-A3C7-4424-8820-4D0C57D653C4}"/>
    <cellStyle name="Komma 2 3 5 3 2 4 2" xfId="7400" xr:uid="{7B5960EF-C036-4F85-A929-5147E5B9BB8F}"/>
    <cellStyle name="Komma 2 3 5 3 2 5" xfId="4222" xr:uid="{A3720792-C8DF-48EF-8317-E80EF16C4B57}"/>
    <cellStyle name="Komma 2 3 5 3 2 5 2" xfId="7517" xr:uid="{BF1134CD-6810-45F2-8227-88E5529B754A}"/>
    <cellStyle name="Komma 2 3 5 3 2 6" xfId="6272" xr:uid="{DE348752-F8D9-417A-9D3E-11B9B5C9D3D4}"/>
    <cellStyle name="Komma 2 3 5 3 3" xfId="405" xr:uid="{00000000-0005-0000-0000-000089020000}"/>
    <cellStyle name="Komma 2 3 5 3 3 2" xfId="3325" xr:uid="{44085EC6-DF53-4ADE-A1CB-5EA4DA60BBB6}"/>
    <cellStyle name="Komma 2 3 5 3 3 2 2" xfId="8970" xr:uid="{FA8183B3-2077-42CD-8587-0C452023167E}"/>
    <cellStyle name="Komma 2 3 5 3 3 3" xfId="3966" xr:uid="{81C47A3A-4E7D-4E33-BF4A-F645DAAF10E4}"/>
    <cellStyle name="Komma 2 3 5 3 3 3 2" xfId="7768" xr:uid="{FE8B0DC0-5512-4595-A91C-FBB47DB69355}"/>
    <cellStyle name="Komma 2 3 5 3 3 4" xfId="10276" xr:uid="{25C7F8C6-88E7-4204-AB8C-E05A75AE26E8}"/>
    <cellStyle name="Komma 2 3 5 3 3 5" xfId="6534" xr:uid="{002C33FF-3B37-4AB2-BE27-5D4F82093C85}"/>
    <cellStyle name="Komma 2 3 5 3 4" xfId="1090" xr:uid="{00000000-0005-0000-0000-00008A020000}"/>
    <cellStyle name="Komma 2 3 5 3 4 2" xfId="4480" xr:uid="{B5EA64DE-C3CA-4ABF-A6AB-CDC1BE21BB84}"/>
    <cellStyle name="Komma 2 3 5 3 4 3" xfId="8325" xr:uid="{65E17C44-A379-4503-8DD5-A95BB2EAF74A}"/>
    <cellStyle name="Komma 2 3 5 3 5" xfId="1345" xr:uid="{00000000-0005-0000-0000-00008B020000}"/>
    <cellStyle name="Komma 2 3 5 3 5 2" xfId="4735" xr:uid="{A728AD02-C91E-409B-8B60-C2234E4E8509}"/>
    <cellStyle name="Komma 2 3 5 3 5 3" xfId="7143" xr:uid="{45287EED-9FFD-48C1-8697-66E0A19D7851}"/>
    <cellStyle name="Komma 2 3 5 3 6" xfId="1860" xr:uid="{00000000-0005-0000-0000-00008C020000}"/>
    <cellStyle name="Komma 2 3 5 3 6 2" xfId="5248" xr:uid="{6102F48F-541E-4996-8EEA-9F463109F0BB}"/>
    <cellStyle name="Komma 2 3 5 3 6 3" xfId="9580" xr:uid="{7B5E25BF-94F7-4F64-84AC-F619489DD3C8}"/>
    <cellStyle name="Komma 2 3 5 3 7" xfId="2116" xr:uid="{00000000-0005-0000-0000-00008D020000}"/>
    <cellStyle name="Komma 2 3 5 3 7 2" xfId="5504" xr:uid="{A573B4FC-E739-4704-BBFD-E01EFE5BBFF6}"/>
    <cellStyle name="Komma 2 3 5 3 8" xfId="2632" xr:uid="{C921C255-A50F-45A4-9F69-262C84D2A6A6}"/>
    <cellStyle name="Komma 2 3 5 3 9" xfId="3039" xr:uid="{882457E2-FF57-4F56-B05F-99C49BFB90E8}"/>
    <cellStyle name="Komma 2 3 5 4" xfId="555" xr:uid="{00000000-0005-0000-0000-00008E020000}"/>
    <cellStyle name="Komma 2 3 5 4 2" xfId="1494" xr:uid="{00000000-0005-0000-0000-00008F020000}"/>
    <cellStyle name="Komma 2 3 5 4 2 2" xfId="3474" xr:uid="{64C596FA-5E53-4236-941E-99D371A0E041}"/>
    <cellStyle name="Komma 2 3 5 4 2 2 2" xfId="9119" xr:uid="{27892C61-D504-437D-9275-B7E5423A1725}"/>
    <cellStyle name="Komma 2 3 5 4 2 3" xfId="4882" xr:uid="{AA576DE5-D48F-4B5D-A89C-4FA588400F0C}"/>
    <cellStyle name="Komma 2 3 5 4 2 3 2" xfId="7917" xr:uid="{09E5C64F-3F5D-4C33-9B2B-963B8AD91F0E}"/>
    <cellStyle name="Komma 2 3 5 4 2 4" xfId="10354" xr:uid="{E0684552-0633-459B-91A7-F00456A2ED88}"/>
    <cellStyle name="Komma 2 3 5 4 2 5" xfId="6681" xr:uid="{9DABD2A7-EA04-4524-ADAB-73F3EFF99D37}"/>
    <cellStyle name="Komma 2 3 5 4 3" xfId="2263" xr:uid="{00000000-0005-0000-0000-000090020000}"/>
    <cellStyle name="Komma 2 3 5 4 3 2" xfId="5651" xr:uid="{BECE787D-ECE9-4F7F-8152-401A9E39CFEF}"/>
    <cellStyle name="Komma 2 3 5 4 3 3" xfId="8474" xr:uid="{6BB6BBBA-D74E-439E-A7DB-FE2C11EC748F}"/>
    <cellStyle name="Komma 2 3 5 4 4" xfId="2781" xr:uid="{E7912C81-2384-41A5-BC14-F186444E1CD9}"/>
    <cellStyle name="Komma 2 3 5 4 4 2" xfId="7292" xr:uid="{978C875D-C1CE-4FD5-A839-959CA8A608CE}"/>
    <cellStyle name="Komma 2 3 5 4 5" xfId="4114" xr:uid="{19CC157B-D82A-46B5-901B-D137F9B515C9}"/>
    <cellStyle name="Komma 2 3 5 4 5 2" xfId="9698" xr:uid="{521263F5-9D39-4584-91AA-230AA5D1356A}"/>
    <cellStyle name="Komma 2 3 5 4 6" xfId="6164" xr:uid="{720D7408-0F39-4FB7-B9B2-FE10544A6681}"/>
    <cellStyle name="Komma 2 3 5 5" xfId="297" xr:uid="{00000000-0005-0000-0000-000091020000}"/>
    <cellStyle name="Komma 2 3 5 5 2" xfId="3217" xr:uid="{0A03E669-D628-4510-8123-F7B47E0856BE}"/>
    <cellStyle name="Komma 2 3 5 5 2 2" xfId="8862" xr:uid="{54D12F29-2F85-49AA-9085-9EBDA2ABF188}"/>
    <cellStyle name="Komma 2 3 5 5 3" xfId="3858" xr:uid="{5C0276AE-BF51-4B6E-ACF3-C80E0972F39C}"/>
    <cellStyle name="Komma 2 3 5 5 3 2" xfId="7660" xr:uid="{0AD4ECE2-C4BE-420E-A3EB-572AD43267DA}"/>
    <cellStyle name="Komma 2 3 5 5 4" xfId="9468" xr:uid="{291006FB-48C4-49EF-97FE-F41786352D2A}"/>
    <cellStyle name="Komma 2 3 5 5 5" xfId="6426" xr:uid="{7ECAE9B1-1649-4333-954A-DBFFA2BE4DA9}"/>
    <cellStyle name="Komma 2 3 5 6" xfId="982" xr:uid="{00000000-0005-0000-0000-000092020000}"/>
    <cellStyle name="Komma 2 3 5 6 2" xfId="4372" xr:uid="{4514DA14-CBDC-4722-B9D4-BAAC849E92EC}"/>
    <cellStyle name="Komma 2 3 5 6 3" xfId="8217" xr:uid="{3D9E535D-DFB7-444C-BCB2-07DF544DC0CC}"/>
    <cellStyle name="Komma 2 3 5 7" xfId="1237" xr:uid="{00000000-0005-0000-0000-000093020000}"/>
    <cellStyle name="Komma 2 3 5 7 2" xfId="4627" xr:uid="{42433CCF-3108-4E34-BB71-3240569A99B3}"/>
    <cellStyle name="Komma 2 3 5 7 3" xfId="7035" xr:uid="{723D3644-F7F7-4771-AAC7-46FAC4F2A9CB}"/>
    <cellStyle name="Komma 2 3 5 8" xfId="1752" xr:uid="{00000000-0005-0000-0000-000094020000}"/>
    <cellStyle name="Komma 2 3 5 8 2" xfId="5140" xr:uid="{DBD94C8F-7E56-48EE-8D35-5F8C4B705CDA}"/>
    <cellStyle name="Komma 2 3 5 8 3" xfId="9478" xr:uid="{87C4362D-73AF-4758-ADD4-C30791E1DB78}"/>
    <cellStyle name="Komma 2 3 5 9" xfId="2008" xr:uid="{00000000-0005-0000-0000-000095020000}"/>
    <cellStyle name="Komma 2 3 5 9 2" xfId="5396" xr:uid="{57ED07FF-53E8-4506-99E6-49C363272DE2}"/>
    <cellStyle name="Komma 2 3 6" xfId="180" xr:uid="{00000000-0005-0000-0000-000096020000}"/>
    <cellStyle name="Komma 2 3 6 10" xfId="6050" xr:uid="{18C8DC38-EB1F-4C58-8CE5-0F16902A432B}"/>
    <cellStyle name="Komma 2 3 6 2" xfId="696" xr:uid="{00000000-0005-0000-0000-000097020000}"/>
    <cellStyle name="Komma 2 3 6 2 2" xfId="1635" xr:uid="{00000000-0005-0000-0000-000098020000}"/>
    <cellStyle name="Komma 2 3 6 2 2 2" xfId="3615" xr:uid="{58D27F3F-5AB5-4FBC-B545-9A5A2D8EBDFE}"/>
    <cellStyle name="Komma 2 3 6 2 2 2 2" xfId="9260" xr:uid="{32ECABC5-DF2F-49E6-BEB1-063ACEE4E8FB}"/>
    <cellStyle name="Komma 2 3 6 2 2 3" xfId="5023" xr:uid="{EE640B11-E13A-45AF-AA56-4658ED4B10F3}"/>
    <cellStyle name="Komma 2 3 6 2 2 3 2" xfId="8058" xr:uid="{EB5CB2A9-3D4B-419E-A93B-6A4BE074B345}"/>
    <cellStyle name="Komma 2 3 6 2 2 4" xfId="10238" xr:uid="{16F00AA7-BA26-41C9-AC81-34A8AD785582}"/>
    <cellStyle name="Komma 2 3 6 2 2 5" xfId="6822" xr:uid="{23527AA6-3327-4A16-9862-B02141B20C2A}"/>
    <cellStyle name="Komma 2 3 6 2 3" xfId="2404" xr:uid="{00000000-0005-0000-0000-000099020000}"/>
    <cellStyle name="Komma 2 3 6 2 3 2" xfId="5792" xr:uid="{D02086B7-0B4B-49D5-9766-8760E0BD030B}"/>
    <cellStyle name="Komma 2 3 6 2 3 3" xfId="8615" xr:uid="{1F11E6BB-D742-449A-9DF5-EE10571DC7FB}"/>
    <cellStyle name="Komma 2 3 6 2 4" xfId="2922" xr:uid="{0D5686BF-8A91-4E17-B47D-227F4265219E}"/>
    <cellStyle name="Komma 2 3 6 2 4 2" xfId="7433" xr:uid="{5A2354BE-5393-41C9-AD74-C1A1054E2B64}"/>
    <cellStyle name="Komma 2 3 6 2 5" xfId="4255" xr:uid="{886AD15B-0C1C-4F89-8929-8FF2289F071A}"/>
    <cellStyle name="Komma 2 3 6 2 5 2" xfId="9347" xr:uid="{47AC5451-D044-49BB-BA65-5EDE7DA7DB39}"/>
    <cellStyle name="Komma 2 3 6 2 6" xfId="6305" xr:uid="{6B238705-16B9-4CFB-8E12-1AADE60EA269}"/>
    <cellStyle name="Komma 2 3 6 3" xfId="438" xr:uid="{00000000-0005-0000-0000-00009A020000}"/>
    <cellStyle name="Komma 2 3 6 3 2" xfId="3358" xr:uid="{1C6A977B-CB0F-4034-AC39-1CB4811DF68D}"/>
    <cellStyle name="Komma 2 3 6 3 2 2" xfId="9003" xr:uid="{2077D6FE-6BEF-48F2-B5D6-C5B93BCC4C87}"/>
    <cellStyle name="Komma 2 3 6 3 3" xfId="3999" xr:uid="{D6051E78-AB6A-47F1-A6CF-49B80AD1CF59}"/>
    <cellStyle name="Komma 2 3 6 3 3 2" xfId="7801" xr:uid="{5F79C1BA-9690-45E3-9082-048AFCF63E9D}"/>
    <cellStyle name="Komma 2 3 6 3 4" xfId="9895" xr:uid="{DA5B253E-8C99-4606-8187-DE1815B2D687}"/>
    <cellStyle name="Komma 2 3 6 3 5" xfId="6567" xr:uid="{9F043214-7ADB-4590-8680-6D39A6EA184C}"/>
    <cellStyle name="Komma 2 3 6 4" xfId="1123" xr:uid="{00000000-0005-0000-0000-00009B020000}"/>
    <cellStyle name="Komma 2 3 6 4 2" xfId="4513" xr:uid="{36410F30-6E07-4E9C-BF54-14E4C38771C5}"/>
    <cellStyle name="Komma 2 3 6 4 3" xfId="8358" xr:uid="{A6CAB20B-C3C9-416F-BB3E-215BD3393BAD}"/>
    <cellStyle name="Komma 2 3 6 5" xfId="1378" xr:uid="{00000000-0005-0000-0000-00009C020000}"/>
    <cellStyle name="Komma 2 3 6 5 2" xfId="4768" xr:uid="{875AFEDC-573A-4654-A91E-D09EFD18E701}"/>
    <cellStyle name="Komma 2 3 6 5 3" xfId="7176" xr:uid="{24275A72-29A2-4899-ABEC-D0D11C2CD701}"/>
    <cellStyle name="Komma 2 3 6 6" xfId="1893" xr:uid="{00000000-0005-0000-0000-00009D020000}"/>
    <cellStyle name="Komma 2 3 6 6 2" xfId="5281" xr:uid="{AA80B82D-EDCC-4127-B399-C4C6B74B64BA}"/>
    <cellStyle name="Komma 2 3 6 6 3" xfId="9942" xr:uid="{8395A2FF-1E7D-429F-AC35-3B68DFF87E6B}"/>
    <cellStyle name="Komma 2 3 6 7" xfId="2149" xr:uid="{00000000-0005-0000-0000-00009E020000}"/>
    <cellStyle name="Komma 2 3 6 7 2" xfId="5537" xr:uid="{65F3D83E-6C84-4288-87AB-76B3B0380DC2}"/>
    <cellStyle name="Komma 2 3 6 8" xfId="2665" xr:uid="{2EEC398A-FD00-47D7-9B6D-11D35B44918D}"/>
    <cellStyle name="Komma 2 3 6 9" xfId="3743" xr:uid="{5102D788-8508-413F-B2C4-7B61A5731242}"/>
    <cellStyle name="Komma 2 3 7" xfId="92" xr:uid="{00000000-0005-0000-0000-00009F020000}"/>
    <cellStyle name="Komma 2 3 7 10" xfId="5962" xr:uid="{B16B2425-93A0-4E27-BF59-ADF7F0713DE4}"/>
    <cellStyle name="Komma 2 3 7 2" xfId="608" xr:uid="{00000000-0005-0000-0000-0000A0020000}"/>
    <cellStyle name="Komma 2 3 7 2 2" xfId="1547" xr:uid="{00000000-0005-0000-0000-0000A1020000}"/>
    <cellStyle name="Komma 2 3 7 2 2 2" xfId="3527" xr:uid="{94F5BF88-D10B-4399-8302-9831F37D285D}"/>
    <cellStyle name="Komma 2 3 7 2 2 2 2" xfId="9172" xr:uid="{086EA2D7-9320-47AF-B753-4CD03535DC91}"/>
    <cellStyle name="Komma 2 3 7 2 2 3" xfId="4935" xr:uid="{2FA686E1-0FE9-42EB-A9D3-319C70CF2DB8}"/>
    <cellStyle name="Komma 2 3 7 2 2 3 2" xfId="7970" xr:uid="{39C542B4-0EC6-4D8D-ACE1-63B980A7656C}"/>
    <cellStyle name="Komma 2 3 7 2 2 4" xfId="10062" xr:uid="{30472CA4-584E-41BC-ABFA-994891063F7C}"/>
    <cellStyle name="Komma 2 3 7 2 2 5" xfId="6734" xr:uid="{78E0C76C-31A3-4FC2-A00F-4CB24335169C}"/>
    <cellStyle name="Komma 2 3 7 2 3" xfId="2316" xr:uid="{00000000-0005-0000-0000-0000A2020000}"/>
    <cellStyle name="Komma 2 3 7 2 3 2" xfId="5704" xr:uid="{EF7323CD-6CBB-4B34-A8F0-6ED1206AFF91}"/>
    <cellStyle name="Komma 2 3 7 2 3 3" xfId="8527" xr:uid="{40E11A91-110C-4DD2-AFA7-1B5A6A3643D5}"/>
    <cellStyle name="Komma 2 3 7 2 4" xfId="2834" xr:uid="{96125709-3597-4D22-9D5D-C7CD92507D26}"/>
    <cellStyle name="Komma 2 3 7 2 4 2" xfId="7345" xr:uid="{4B07FE3F-3041-472D-898D-FA2670B5DC64}"/>
    <cellStyle name="Komma 2 3 7 2 5" xfId="4167" xr:uid="{46C09682-4E82-4FA4-B495-3D545EA3E978}"/>
    <cellStyle name="Komma 2 3 7 2 5 2" xfId="9438" xr:uid="{76CF34DA-E60F-4DF2-84CF-43CAAE84C0D4}"/>
    <cellStyle name="Komma 2 3 7 2 6" xfId="6217" xr:uid="{9CC8DE88-6372-4D89-9A7B-1634CAF07415}"/>
    <cellStyle name="Komma 2 3 7 3" xfId="350" xr:uid="{00000000-0005-0000-0000-0000A3020000}"/>
    <cellStyle name="Komma 2 3 7 3 2" xfId="3270" xr:uid="{775A5969-8128-408A-99F6-05259A77F819}"/>
    <cellStyle name="Komma 2 3 7 3 2 2" xfId="8915" xr:uid="{44F37BEC-F4EA-4AF7-A352-8B3EE9A4769B}"/>
    <cellStyle name="Komma 2 3 7 3 3" xfId="3911" xr:uid="{A4AB633E-67CE-4791-A391-89EED1E02F52}"/>
    <cellStyle name="Komma 2 3 7 3 3 2" xfId="7713" xr:uid="{37ECC280-0C74-49F8-9F8C-F3E9A0ADC64D}"/>
    <cellStyle name="Komma 2 3 7 3 4" xfId="9487" xr:uid="{45AD957B-70C0-4FD7-9793-866364FD4ED9}"/>
    <cellStyle name="Komma 2 3 7 3 5" xfId="6479" xr:uid="{46AD85B1-D339-4B73-8542-DC01D166E29B}"/>
    <cellStyle name="Komma 2 3 7 4" xfId="1035" xr:uid="{00000000-0005-0000-0000-0000A4020000}"/>
    <cellStyle name="Komma 2 3 7 4 2" xfId="4425" xr:uid="{C9FD713A-2DB9-4639-9814-905F5D2DFB90}"/>
    <cellStyle name="Komma 2 3 7 4 3" xfId="8270" xr:uid="{A1BBDC97-B501-44F6-B9AB-297C899CCCCB}"/>
    <cellStyle name="Komma 2 3 7 5" xfId="1290" xr:uid="{00000000-0005-0000-0000-0000A5020000}"/>
    <cellStyle name="Komma 2 3 7 5 2" xfId="4680" xr:uid="{8E33A0C0-4A19-4D50-8303-E81B2F73A879}"/>
    <cellStyle name="Komma 2 3 7 5 3" xfId="7088" xr:uid="{934F3E5B-1CE5-4312-AAEE-BC77C950154F}"/>
    <cellStyle name="Komma 2 3 7 6" xfId="1805" xr:uid="{00000000-0005-0000-0000-0000A6020000}"/>
    <cellStyle name="Komma 2 3 7 6 2" xfId="5193" xr:uid="{40ABED99-2B0C-4A21-88FD-06B5BCFD48D9}"/>
    <cellStyle name="Komma 2 3 7 6 3" xfId="7535" xr:uid="{751DC8A8-AB0E-40AF-AFD6-DEBC50C3A96F}"/>
    <cellStyle name="Komma 2 3 7 7" xfId="2061" xr:uid="{00000000-0005-0000-0000-0000A7020000}"/>
    <cellStyle name="Komma 2 3 7 7 2" xfId="5449" xr:uid="{D290676B-FB1D-45BC-A875-745BDA3DD524}"/>
    <cellStyle name="Komma 2 3 7 8" xfId="2577" xr:uid="{8534A80C-A7B2-43E4-A734-1232A42DD19A}"/>
    <cellStyle name="Komma 2 3 7 9" xfId="3094" xr:uid="{BE05E481-B4B5-40CD-8DFB-4490D68D1C41}"/>
    <cellStyle name="Komma 2 3 8" xfId="526" xr:uid="{00000000-0005-0000-0000-0000A8020000}"/>
    <cellStyle name="Komma 2 3 8 2" xfId="1465" xr:uid="{00000000-0005-0000-0000-0000A9020000}"/>
    <cellStyle name="Komma 2 3 8 2 2" xfId="3445" xr:uid="{A8910B0B-67EE-41E2-AFE7-C256D92F3674}"/>
    <cellStyle name="Komma 2 3 8 2 2 2" xfId="9090" xr:uid="{7493A766-A069-47E0-8722-B0FA0C7825FD}"/>
    <cellStyle name="Komma 2 3 8 2 3" xfId="4853" xr:uid="{C270B94D-B4BC-42C7-B407-90064387AC02}"/>
    <cellStyle name="Komma 2 3 8 2 3 2" xfId="7888" xr:uid="{74B866C6-AABC-425E-A042-33C8C9A35A3C}"/>
    <cellStyle name="Komma 2 3 8 2 4" xfId="10052" xr:uid="{C89CAE11-6BAC-4E81-87A9-17FE3EEE56CB}"/>
    <cellStyle name="Komma 2 3 8 2 5" xfId="6652" xr:uid="{1399AED1-4420-48C5-BA4E-1DBA288CDDC0}"/>
    <cellStyle name="Komma 2 3 8 3" xfId="2234" xr:uid="{00000000-0005-0000-0000-0000AA020000}"/>
    <cellStyle name="Komma 2 3 8 3 2" xfId="5622" xr:uid="{C509F804-2A35-4EA7-AD58-1DFABDB7F4C3}"/>
    <cellStyle name="Komma 2 3 8 3 3" xfId="8445" xr:uid="{9B2C5B2D-E0E8-4E7D-ABB0-65F0ADB4470E}"/>
    <cellStyle name="Komma 2 3 8 4" xfId="2752" xr:uid="{932BD16B-1706-4FB0-B18D-5485D0D8E9A2}"/>
    <cellStyle name="Komma 2 3 8 4 2" xfId="7263" xr:uid="{1EB2BD90-C32B-4119-87EF-78823B8EDC97}"/>
    <cellStyle name="Komma 2 3 8 5" xfId="4085" xr:uid="{827F4015-BA7D-4BA6-ACD4-917EA215F6CE}"/>
    <cellStyle name="Komma 2 3 8 5 2" xfId="9805" xr:uid="{FB358170-0743-43A0-82C8-6BC086DDA9EA}"/>
    <cellStyle name="Komma 2 3 8 6" xfId="6135" xr:uid="{F718C942-18A6-4CC6-9FEE-CEB370A04347}"/>
    <cellStyle name="Komma 2 3 9" xfId="268" xr:uid="{00000000-0005-0000-0000-0000AB020000}"/>
    <cellStyle name="Komma 2 3 9 2" xfId="3188" xr:uid="{8110849A-FD1D-45E2-A47B-ECD02BE6070B}"/>
    <cellStyle name="Komma 2 3 9 2 2" xfId="8833" xr:uid="{5A3B8885-0C9A-4745-A760-71EF85E25345}"/>
    <cellStyle name="Komma 2 3 9 3" xfId="3829" xr:uid="{353CDF3E-7377-482E-9559-3AA675E95D8D}"/>
    <cellStyle name="Komma 2 3 9 3 2" xfId="7631" xr:uid="{20ADDAC6-AC2D-4D73-BF8A-2284C8796155}"/>
    <cellStyle name="Komma 2 3 9 4" xfId="9888" xr:uid="{DCAA2138-8CA3-45B5-AEC2-6CA0433F594F}"/>
    <cellStyle name="Komma 2 3 9 5" xfId="6397" xr:uid="{0D85BDFC-92CD-42E0-A248-7F70C8270E98}"/>
    <cellStyle name="Komma 2 4" xfId="6" xr:uid="{00000000-0005-0000-0000-0000AC020000}"/>
    <cellStyle name="Komma 2 4 10" xfId="949" xr:uid="{00000000-0005-0000-0000-0000AD020000}"/>
    <cellStyle name="Komma 2 4 10 2" xfId="4339" xr:uid="{8D7F6C19-1C9B-46BD-B9DB-95237AD92DDE}"/>
    <cellStyle name="Komma 2 4 10 3" xfId="8184" xr:uid="{02E2499D-F8A4-4F9E-9D78-310E13A881C2}"/>
    <cellStyle name="Komma 2 4 11" xfId="1204" xr:uid="{00000000-0005-0000-0000-0000AE020000}"/>
    <cellStyle name="Komma 2 4 11 2" xfId="4594" xr:uid="{4471B9E1-740B-43A7-9206-A51D37474D22}"/>
    <cellStyle name="Komma 2 4 11 3" xfId="7002" xr:uid="{98B0D880-235E-4B84-A6B5-06BFBACED9B1}"/>
    <cellStyle name="Komma 2 4 12" xfId="1719" xr:uid="{00000000-0005-0000-0000-0000AF020000}"/>
    <cellStyle name="Komma 2 4 12 2" xfId="5107" xr:uid="{BA4A3E38-0FC4-4438-9DF5-5D7CE1B382AF}"/>
    <cellStyle name="Komma 2 4 12 3" xfId="9857" xr:uid="{2A081405-B76C-4036-ABE0-57E80DEC2204}"/>
    <cellStyle name="Komma 2 4 13" xfId="1975" xr:uid="{00000000-0005-0000-0000-0000B0020000}"/>
    <cellStyle name="Komma 2 4 13 2" xfId="5363" xr:uid="{FDCDFA18-E920-4598-AFDA-1E50E151FF8E}"/>
    <cellStyle name="Komma 2 4 14" xfId="2491" xr:uid="{71E216DF-4CA8-4D55-82AD-62EE4CC6110F}"/>
    <cellStyle name="Komma 2 4 15" xfId="3122" xr:uid="{015245BC-DD03-4AC6-8655-EF3979FDA6A0}"/>
    <cellStyle name="Komma 2 4 16" xfId="5876" xr:uid="{2E47B579-2740-4894-AB5D-4B134FBBF649}"/>
    <cellStyle name="Komma 2 4 2" xfId="26" xr:uid="{00000000-0005-0000-0000-0000B1020000}"/>
    <cellStyle name="Komma 2 4 2 10" xfId="1739" xr:uid="{00000000-0005-0000-0000-0000B2020000}"/>
    <cellStyle name="Komma 2 4 2 10 2" xfId="5127" xr:uid="{5062A703-24C7-41F9-BCD1-E95DF792BF62}"/>
    <cellStyle name="Komma 2 4 2 10 3" xfId="7516" xr:uid="{0EA30A78-BDE3-4154-8C73-ABB4AB14AE4A}"/>
    <cellStyle name="Komma 2 4 2 11" xfId="1995" xr:uid="{00000000-0005-0000-0000-0000B3020000}"/>
    <cellStyle name="Komma 2 4 2 11 2" xfId="5383" xr:uid="{22F711CA-5E62-4C97-BCD8-13AF4EB82D92}"/>
    <cellStyle name="Komma 2 4 2 12" xfId="2511" xr:uid="{281BF6A6-DAE6-4E57-A3B7-A1B256999407}"/>
    <cellStyle name="Komma 2 4 2 13" xfId="3160" xr:uid="{6F8C0F79-D0FF-46AF-907E-72846627A5C1}"/>
    <cellStyle name="Komma 2 4 2 14" xfId="5896" xr:uid="{50BA00AB-E2ED-4A26-BFC5-F1E2F9A4F0B6}"/>
    <cellStyle name="Komma 2 4 2 2" xfId="80" xr:uid="{00000000-0005-0000-0000-0000B4020000}"/>
    <cellStyle name="Komma 2 4 2 2 10" xfId="2565" xr:uid="{6108659E-10AD-4BD1-B897-4CF82F5C38C5}"/>
    <cellStyle name="Komma 2 4 2 2 11" xfId="3107" xr:uid="{5268003B-BC1B-4ECB-A17B-1DCD9A3B3AAB}"/>
    <cellStyle name="Komma 2 4 2 2 12" xfId="5950" xr:uid="{8AA05242-960E-4CDF-A244-07181CF335D0}"/>
    <cellStyle name="Komma 2 4 2 2 2" xfId="250" xr:uid="{00000000-0005-0000-0000-0000B5020000}"/>
    <cellStyle name="Komma 2 4 2 2 2 10" xfId="6120" xr:uid="{8F775119-F58C-47FC-B02A-B5737D944C15}"/>
    <cellStyle name="Komma 2 4 2 2 2 2" xfId="766" xr:uid="{00000000-0005-0000-0000-0000B6020000}"/>
    <cellStyle name="Komma 2 4 2 2 2 2 2" xfId="1705" xr:uid="{00000000-0005-0000-0000-0000B7020000}"/>
    <cellStyle name="Komma 2 4 2 2 2 2 2 2" xfId="3685" xr:uid="{CFFB3049-D900-4D0E-B5C1-CAB625496174}"/>
    <cellStyle name="Komma 2 4 2 2 2 2 2 2 2" xfId="9330" xr:uid="{B63577B5-9BB8-4B0A-B073-A573A110EC3E}"/>
    <cellStyle name="Komma 2 4 2 2 2 2 2 3" xfId="5093" xr:uid="{2C4D4EE2-C5BE-4F31-B289-EA3C717AAD51}"/>
    <cellStyle name="Komma 2 4 2 2 2 2 2 3 2" xfId="8128" xr:uid="{81FA80CD-0E30-42B9-93E6-E001FB55829A}"/>
    <cellStyle name="Komma 2 4 2 2 2 2 2 4" xfId="9578" xr:uid="{1D39C2A2-61BB-4291-8988-01E5B673381D}"/>
    <cellStyle name="Komma 2 4 2 2 2 2 2 5" xfId="6892" xr:uid="{74D20BAB-8E96-4952-92B0-7FACA0933E28}"/>
    <cellStyle name="Komma 2 4 2 2 2 2 3" xfId="2474" xr:uid="{00000000-0005-0000-0000-0000B8020000}"/>
    <cellStyle name="Komma 2 4 2 2 2 2 3 2" xfId="5862" xr:uid="{8DF80E10-E0D6-4278-9E4C-08DD39E261B6}"/>
    <cellStyle name="Komma 2 4 2 2 2 2 3 3" xfId="8685" xr:uid="{D671C581-1A35-492B-BBC4-FEA4C9B420BE}"/>
    <cellStyle name="Komma 2 4 2 2 2 2 4" xfId="2992" xr:uid="{ED132D43-32AA-4C5D-854E-E316F8FEBB37}"/>
    <cellStyle name="Komma 2 4 2 2 2 2 4 2" xfId="7503" xr:uid="{DB545BFF-150E-41F5-988E-EE190E563B2A}"/>
    <cellStyle name="Komma 2 4 2 2 2 2 5" xfId="4325" xr:uid="{918F3AA4-7BBF-4683-B804-15472E481946}"/>
    <cellStyle name="Komma 2 4 2 2 2 2 5 2" xfId="9352" xr:uid="{37A63838-A5A3-42EC-A26E-07AB3AC7DF4B}"/>
    <cellStyle name="Komma 2 4 2 2 2 2 6" xfId="6375" xr:uid="{EAEC2C8E-334A-49AE-A36D-AA200F7BCFD6}"/>
    <cellStyle name="Komma 2 4 2 2 2 3" xfId="508" xr:uid="{00000000-0005-0000-0000-0000B9020000}"/>
    <cellStyle name="Komma 2 4 2 2 2 3 2" xfId="3428" xr:uid="{A9E17510-4451-4343-A9FC-6A44F1F300AF}"/>
    <cellStyle name="Komma 2 4 2 2 2 3 2 2" xfId="9073" xr:uid="{7CE3D78E-D205-4131-AB60-06F4E4FBD11A}"/>
    <cellStyle name="Komma 2 4 2 2 2 3 3" xfId="4069" xr:uid="{65AA94F8-B0F4-402C-A70A-C95A72721F47}"/>
    <cellStyle name="Komma 2 4 2 2 2 3 3 2" xfId="7871" xr:uid="{2563451D-56E0-42F5-9EE0-0EE838713FD5}"/>
    <cellStyle name="Komma 2 4 2 2 2 3 4" xfId="9609" xr:uid="{91421D32-699D-4644-BC2D-EBA9211090D8}"/>
    <cellStyle name="Komma 2 4 2 2 2 3 5" xfId="6637" xr:uid="{CF3559E9-8F23-4B86-95F0-63378CD78F4B}"/>
    <cellStyle name="Komma 2 4 2 2 2 4" xfId="1193" xr:uid="{00000000-0005-0000-0000-0000BA020000}"/>
    <cellStyle name="Komma 2 4 2 2 2 4 2" xfId="4583" xr:uid="{1D87F31C-907C-4942-8C0E-0D632009F23F}"/>
    <cellStyle name="Komma 2 4 2 2 2 4 3" xfId="8428" xr:uid="{6EBD3FEA-54A1-45BA-B212-7AF4EE782F95}"/>
    <cellStyle name="Komma 2 4 2 2 2 5" xfId="1448" xr:uid="{00000000-0005-0000-0000-0000BB020000}"/>
    <cellStyle name="Komma 2 4 2 2 2 5 2" xfId="4838" xr:uid="{03FF90FC-0285-411E-9A34-52F6323A2E8E}"/>
    <cellStyle name="Komma 2 4 2 2 2 5 3" xfId="7246" xr:uid="{EA592805-35A0-452D-88CD-BE5ECEC2AA77}"/>
    <cellStyle name="Komma 2 4 2 2 2 6" xfId="1963" xr:uid="{00000000-0005-0000-0000-0000BC020000}"/>
    <cellStyle name="Komma 2 4 2 2 2 6 2" xfId="5351" xr:uid="{70AFEE24-7ED8-4425-A476-930451A94216}"/>
    <cellStyle name="Komma 2 4 2 2 2 6 3" xfId="10162" xr:uid="{1720E806-E595-4D98-A143-A6B0DE4891B5}"/>
    <cellStyle name="Komma 2 4 2 2 2 7" xfId="2219" xr:uid="{00000000-0005-0000-0000-0000BD020000}"/>
    <cellStyle name="Komma 2 4 2 2 2 7 2" xfId="5607" xr:uid="{96EE7E2B-2928-4019-9AE4-97D0E386B483}"/>
    <cellStyle name="Komma 2 4 2 2 2 8" xfId="2735" xr:uid="{72EA799A-4552-4FB2-BCD9-E972AB60493B}"/>
    <cellStyle name="Komma 2 4 2 2 2 9" xfId="3813" xr:uid="{C6B31F75-C7E7-45ED-82D7-2B24378D0CB8}"/>
    <cellStyle name="Komma 2 4 2 2 3" xfId="134" xr:uid="{00000000-0005-0000-0000-0000BE020000}"/>
    <cellStyle name="Komma 2 4 2 2 3 10" xfId="6004" xr:uid="{3FBF2E80-3DA8-4366-ADA8-EBE9717FA424}"/>
    <cellStyle name="Komma 2 4 2 2 3 2" xfId="650" xr:uid="{00000000-0005-0000-0000-0000BF020000}"/>
    <cellStyle name="Komma 2 4 2 2 3 2 2" xfId="1589" xr:uid="{00000000-0005-0000-0000-0000C0020000}"/>
    <cellStyle name="Komma 2 4 2 2 3 2 2 2" xfId="3569" xr:uid="{7E67F074-E015-40C6-85B9-5806DDFF5E03}"/>
    <cellStyle name="Komma 2 4 2 2 3 2 2 2 2" xfId="9214" xr:uid="{B3947423-A436-41E7-B3C8-B87B0F4C056C}"/>
    <cellStyle name="Komma 2 4 2 2 3 2 2 3" xfId="4977" xr:uid="{36CCD2C6-535B-4703-A922-FF5920256C2D}"/>
    <cellStyle name="Komma 2 4 2 2 3 2 2 3 2" xfId="8012" xr:uid="{79707E07-576C-4D1D-BD74-ADA4511274EB}"/>
    <cellStyle name="Komma 2 4 2 2 3 2 2 4" xfId="9689" xr:uid="{0D4D2445-500A-4AEF-BCAB-A89E991FE950}"/>
    <cellStyle name="Komma 2 4 2 2 3 2 2 5" xfId="6776" xr:uid="{34231B4D-4726-4414-92DB-D0EFB66C7B0F}"/>
    <cellStyle name="Komma 2 4 2 2 3 2 3" xfId="2358" xr:uid="{00000000-0005-0000-0000-0000C1020000}"/>
    <cellStyle name="Komma 2 4 2 2 3 2 3 2" xfId="5746" xr:uid="{AA5CE83A-246F-4C8D-B43D-32055FE8400E}"/>
    <cellStyle name="Komma 2 4 2 2 3 2 3 3" xfId="8569" xr:uid="{F3B747E2-32C0-4E04-B007-55D3273EFA67}"/>
    <cellStyle name="Komma 2 4 2 2 3 2 4" xfId="2876" xr:uid="{2C3223D0-590D-44EA-B20B-1A844A7CCA40}"/>
    <cellStyle name="Komma 2 4 2 2 3 2 4 2" xfId="7387" xr:uid="{E868AAB5-128D-479F-B656-F6306C463583}"/>
    <cellStyle name="Komma 2 4 2 2 3 2 5" xfId="4209" xr:uid="{3D57C2F1-4843-427D-AAE2-6AF02016BA27}"/>
    <cellStyle name="Komma 2 4 2 2 3 2 5 2" xfId="10198" xr:uid="{2B028F2D-292B-44A5-B2E7-4CFDD8EB5411}"/>
    <cellStyle name="Komma 2 4 2 2 3 2 6" xfId="6259" xr:uid="{35316A38-0A07-47CC-928D-202D933EA23A}"/>
    <cellStyle name="Komma 2 4 2 2 3 3" xfId="392" xr:uid="{00000000-0005-0000-0000-0000C2020000}"/>
    <cellStyle name="Komma 2 4 2 2 3 3 2" xfId="3312" xr:uid="{420A3C2E-BECC-47E6-B039-009D9F071D7A}"/>
    <cellStyle name="Komma 2 4 2 2 3 3 2 2" xfId="8957" xr:uid="{300D3A7E-40CA-4E7B-A57D-630051F0405F}"/>
    <cellStyle name="Komma 2 4 2 2 3 3 3" xfId="3953" xr:uid="{AF23C989-0B77-4BA4-AD93-B8DCC4B85D2F}"/>
    <cellStyle name="Komma 2 4 2 2 3 3 3 2" xfId="7755" xr:uid="{73E1BAF8-D662-4804-BDCC-1B185D875F08}"/>
    <cellStyle name="Komma 2 4 2 2 3 3 4" xfId="9605" xr:uid="{6BB6A3EC-74DC-47AD-AF77-71CAE728691A}"/>
    <cellStyle name="Komma 2 4 2 2 3 3 5" xfId="6521" xr:uid="{4BD4C425-0F55-41CE-A6C7-E61F220EDDF5}"/>
    <cellStyle name="Komma 2 4 2 2 3 4" xfId="1077" xr:uid="{00000000-0005-0000-0000-0000C3020000}"/>
    <cellStyle name="Komma 2 4 2 2 3 4 2" xfId="4467" xr:uid="{87DAEEB7-B1B7-41BD-ACDF-F63DF79AA5B6}"/>
    <cellStyle name="Komma 2 4 2 2 3 4 3" xfId="8312" xr:uid="{FB8E277E-09EF-4B6B-9F08-FEC087241E78}"/>
    <cellStyle name="Komma 2 4 2 2 3 5" xfId="1332" xr:uid="{00000000-0005-0000-0000-0000C4020000}"/>
    <cellStyle name="Komma 2 4 2 2 3 5 2" xfId="4722" xr:uid="{9FB02BA4-CF0B-483A-BEDA-62DC271C8D56}"/>
    <cellStyle name="Komma 2 4 2 2 3 5 3" xfId="7130" xr:uid="{252B8FEF-86BD-40FF-A1B8-33BD8787F4C5}"/>
    <cellStyle name="Komma 2 4 2 2 3 6" xfId="1847" xr:uid="{00000000-0005-0000-0000-0000C5020000}"/>
    <cellStyle name="Komma 2 4 2 2 3 6 2" xfId="5235" xr:uid="{6D0A2BA0-FCBD-4346-A459-ED4B4AFD1498}"/>
    <cellStyle name="Komma 2 4 2 2 3 6 3" xfId="10304" xr:uid="{C2D9552C-436D-4B1C-8AAE-7DE21F1C2455}"/>
    <cellStyle name="Komma 2 4 2 2 3 7" xfId="2103" xr:uid="{00000000-0005-0000-0000-0000C6020000}"/>
    <cellStyle name="Komma 2 4 2 2 3 7 2" xfId="5491" xr:uid="{01D89F8C-ACBF-4885-8B6A-D43E400DBEC5}"/>
    <cellStyle name="Komma 2 4 2 2 3 8" xfId="2619" xr:uid="{01A7FBA0-0335-48E8-B0F2-9E4A3A3432DC}"/>
    <cellStyle name="Komma 2 4 2 2 3 9" xfId="3052" xr:uid="{D7E5BDF3-29D2-4FBA-826E-BC671E49E938}"/>
    <cellStyle name="Komma 2 4 2 2 4" xfId="596" xr:uid="{00000000-0005-0000-0000-0000C7020000}"/>
    <cellStyle name="Komma 2 4 2 2 4 2" xfId="1535" xr:uid="{00000000-0005-0000-0000-0000C8020000}"/>
    <cellStyle name="Komma 2 4 2 2 4 2 2" xfId="3515" xr:uid="{5AC642EF-F7AF-4FAF-9BCF-AE1CE86612B9}"/>
    <cellStyle name="Komma 2 4 2 2 4 2 2 2" xfId="9160" xr:uid="{F445C37E-1329-4940-A9E6-C15D9166BC6B}"/>
    <cellStyle name="Komma 2 4 2 2 4 2 3" xfId="4923" xr:uid="{F14B21AD-0F67-4CEF-8E66-822B1F288E11}"/>
    <cellStyle name="Komma 2 4 2 2 4 2 3 2" xfId="7958" xr:uid="{9E077A13-E997-4D9A-A959-58D24BBCE155}"/>
    <cellStyle name="Komma 2 4 2 2 4 2 4" xfId="9558" xr:uid="{701829D1-0E44-4F2E-A4F8-70BDAC794ECE}"/>
    <cellStyle name="Komma 2 4 2 2 4 2 5" xfId="6722" xr:uid="{27C7B645-E275-43B5-B7DF-C71E09FC5C3A}"/>
    <cellStyle name="Komma 2 4 2 2 4 3" xfId="2304" xr:uid="{00000000-0005-0000-0000-0000C9020000}"/>
    <cellStyle name="Komma 2 4 2 2 4 3 2" xfId="5692" xr:uid="{87D29801-ECFA-431D-ADBB-EC769782C472}"/>
    <cellStyle name="Komma 2 4 2 2 4 3 3" xfId="8515" xr:uid="{7E3DE14F-67DD-456D-B779-A35768A9A36C}"/>
    <cellStyle name="Komma 2 4 2 2 4 4" xfId="2822" xr:uid="{64211595-E847-4ADE-A5A5-A3C78D02ED11}"/>
    <cellStyle name="Komma 2 4 2 2 4 4 2" xfId="7333" xr:uid="{21C6B808-4A06-4E50-B022-BA0E772CFCCE}"/>
    <cellStyle name="Komma 2 4 2 2 4 5" xfId="4155" xr:uid="{FD32C3BA-12B9-4CD9-9C48-6E00E0B38128}"/>
    <cellStyle name="Komma 2 4 2 2 4 5 2" xfId="7548" xr:uid="{A1F6F8FC-5454-453E-9D6E-347207EA7D6E}"/>
    <cellStyle name="Komma 2 4 2 2 4 6" xfId="6205" xr:uid="{EB75DB02-393D-46FD-A27A-7A6F36F0AF2E}"/>
    <cellStyle name="Komma 2 4 2 2 5" xfId="338" xr:uid="{00000000-0005-0000-0000-0000CA020000}"/>
    <cellStyle name="Komma 2 4 2 2 5 2" xfId="3258" xr:uid="{5AF2CAEE-6693-4F90-B723-5848EDC9F708}"/>
    <cellStyle name="Komma 2 4 2 2 5 2 2" xfId="8903" xr:uid="{6B352502-4D3A-43CC-BD06-85DA88580EC5}"/>
    <cellStyle name="Komma 2 4 2 2 5 3" xfId="3899" xr:uid="{45A0B8C3-F01D-4615-970D-5DDB3907F64D}"/>
    <cellStyle name="Komma 2 4 2 2 5 3 2" xfId="7701" xr:uid="{99EEBBD6-34D8-4B23-8196-15D2262B2DAE}"/>
    <cellStyle name="Komma 2 4 2 2 5 4" xfId="9451" xr:uid="{C7843948-BE21-4EDC-94C8-3EF61A2A17C1}"/>
    <cellStyle name="Komma 2 4 2 2 5 5" xfId="6467" xr:uid="{14BF027B-79AA-4DD7-AD6B-D05008BE56AC}"/>
    <cellStyle name="Komma 2 4 2 2 6" xfId="1023" xr:uid="{00000000-0005-0000-0000-0000CB020000}"/>
    <cellStyle name="Komma 2 4 2 2 6 2" xfId="4413" xr:uid="{0799F03D-E6F2-4DA3-B201-641DA943E672}"/>
    <cellStyle name="Komma 2 4 2 2 6 3" xfId="8258" xr:uid="{726DFCA3-BE6F-42C4-9446-E71F2A815F51}"/>
    <cellStyle name="Komma 2 4 2 2 7" xfId="1278" xr:uid="{00000000-0005-0000-0000-0000CC020000}"/>
    <cellStyle name="Komma 2 4 2 2 7 2" xfId="4668" xr:uid="{51EB1F0B-9B92-43D3-8FAB-D164C981E438}"/>
    <cellStyle name="Komma 2 4 2 2 7 3" xfId="7076" xr:uid="{79CE4029-F878-4F8E-BB53-28D36E75DD69}"/>
    <cellStyle name="Komma 2 4 2 2 8" xfId="1793" xr:uid="{00000000-0005-0000-0000-0000CD020000}"/>
    <cellStyle name="Komma 2 4 2 2 8 2" xfId="5181" xr:uid="{CDA41121-5AE8-432C-B991-6A9169C17848}"/>
    <cellStyle name="Komma 2 4 2 2 8 3" xfId="9633" xr:uid="{DD867E92-0598-492D-9ADB-87498F3D97AD}"/>
    <cellStyle name="Komma 2 4 2 2 9" xfId="2049" xr:uid="{00000000-0005-0000-0000-0000CE020000}"/>
    <cellStyle name="Komma 2 4 2 2 9 2" xfId="5437" xr:uid="{9298A706-1884-4474-AE4D-9C7D3065169C}"/>
    <cellStyle name="Komma 2 4 2 3" xfId="47" xr:uid="{00000000-0005-0000-0000-0000CF020000}"/>
    <cellStyle name="Komma 2 4 2 3 10" xfId="2532" xr:uid="{F07BAC70-E475-441E-A05A-A302DBBD8C6D}"/>
    <cellStyle name="Komma 2 4 2 3 11" xfId="3000" xr:uid="{170D067D-97A3-449F-BFCE-0440956A39C9}"/>
    <cellStyle name="Komma 2 4 2 3 12" xfId="5917" xr:uid="{A9AF2F86-8811-45FE-B0A6-A501749C12F0}"/>
    <cellStyle name="Komma 2 4 2 3 2" xfId="217" xr:uid="{00000000-0005-0000-0000-0000D0020000}"/>
    <cellStyle name="Komma 2 4 2 3 2 10" xfId="6087" xr:uid="{D5EFE80D-6A88-41FE-BA09-DD6AD6AB83F6}"/>
    <cellStyle name="Komma 2 4 2 3 2 2" xfId="733" xr:uid="{00000000-0005-0000-0000-0000D1020000}"/>
    <cellStyle name="Komma 2 4 2 3 2 2 2" xfId="1672" xr:uid="{00000000-0005-0000-0000-0000D2020000}"/>
    <cellStyle name="Komma 2 4 2 3 2 2 2 2" xfId="3652" xr:uid="{A29A222D-441C-4040-AE59-DA042E54787B}"/>
    <cellStyle name="Komma 2 4 2 3 2 2 2 2 2" xfId="9297" xr:uid="{61C1FD2B-6852-467D-B76F-AB3B1B113C80}"/>
    <cellStyle name="Komma 2 4 2 3 2 2 2 3" xfId="5060" xr:uid="{D7B99AE6-99E6-4E12-B084-46F79E92B24E}"/>
    <cellStyle name="Komma 2 4 2 3 2 2 2 3 2" xfId="8095" xr:uid="{2784C1D7-D9C1-45B7-80C8-69A5C0BBFA3A}"/>
    <cellStyle name="Komma 2 4 2 3 2 2 2 4" xfId="9823" xr:uid="{D5243071-DE9D-4088-8320-971209EC3B00}"/>
    <cellStyle name="Komma 2 4 2 3 2 2 2 5" xfId="6859" xr:uid="{4C4584C0-52BF-4A39-8F46-80E362D7EC3F}"/>
    <cellStyle name="Komma 2 4 2 3 2 2 3" xfId="2441" xr:uid="{00000000-0005-0000-0000-0000D3020000}"/>
    <cellStyle name="Komma 2 4 2 3 2 2 3 2" xfId="5829" xr:uid="{B3EC9BA8-90FB-4BC4-8175-1796EABC2E87}"/>
    <cellStyle name="Komma 2 4 2 3 2 2 3 3" xfId="8652" xr:uid="{770D2CD9-71F8-4330-851B-B8B82B7470E3}"/>
    <cellStyle name="Komma 2 4 2 3 2 2 4" xfId="2959" xr:uid="{0EDE2286-6572-4C05-9128-6AC8E57D4686}"/>
    <cellStyle name="Komma 2 4 2 3 2 2 4 2" xfId="7470" xr:uid="{0B1F8A83-0AC3-4C05-A645-E413A920F9EC}"/>
    <cellStyle name="Komma 2 4 2 3 2 2 5" xfId="4292" xr:uid="{C7F19927-BB80-41BD-AD85-F05A42AE7A99}"/>
    <cellStyle name="Komma 2 4 2 3 2 2 5 2" xfId="9883" xr:uid="{FF6C1581-6748-4ABB-9C2D-EA28AB3EF390}"/>
    <cellStyle name="Komma 2 4 2 3 2 2 6" xfId="6342" xr:uid="{E45ABAEA-2244-407D-9DCB-83924D2C34AD}"/>
    <cellStyle name="Komma 2 4 2 3 2 3" xfId="475" xr:uid="{00000000-0005-0000-0000-0000D4020000}"/>
    <cellStyle name="Komma 2 4 2 3 2 3 2" xfId="3395" xr:uid="{C2C6F6F2-730A-4604-A33A-49FBEB770029}"/>
    <cellStyle name="Komma 2 4 2 3 2 3 2 2" xfId="9040" xr:uid="{F19B1B08-19E7-42A4-9637-4CAE5FCF04AC}"/>
    <cellStyle name="Komma 2 4 2 3 2 3 3" xfId="4036" xr:uid="{265255EF-982C-46EE-AB90-16BDF3935F2E}"/>
    <cellStyle name="Komma 2 4 2 3 2 3 3 2" xfId="7838" xr:uid="{70DF1589-34BA-4A44-968C-0886FF0878C9}"/>
    <cellStyle name="Komma 2 4 2 3 2 3 4" xfId="9964" xr:uid="{EFCDB69C-5D01-421E-ACB0-180A449EC9BE}"/>
    <cellStyle name="Komma 2 4 2 3 2 3 5" xfId="6604" xr:uid="{BF514282-3085-496D-86C9-D549ADE71D31}"/>
    <cellStyle name="Komma 2 4 2 3 2 4" xfId="1160" xr:uid="{00000000-0005-0000-0000-0000D5020000}"/>
    <cellStyle name="Komma 2 4 2 3 2 4 2" xfId="4550" xr:uid="{6B12D7E7-8B02-42F7-9723-C0B7B9C7B828}"/>
    <cellStyle name="Komma 2 4 2 3 2 4 3" xfId="8395" xr:uid="{28D0594F-2B41-4E47-81C4-32DA7AE1E078}"/>
    <cellStyle name="Komma 2 4 2 3 2 5" xfId="1415" xr:uid="{00000000-0005-0000-0000-0000D6020000}"/>
    <cellStyle name="Komma 2 4 2 3 2 5 2" xfId="4805" xr:uid="{D1FB3CA6-4A8A-4DFB-BAD3-3D90F9B6569D}"/>
    <cellStyle name="Komma 2 4 2 3 2 5 3" xfId="7213" xr:uid="{D2582E01-CC63-455D-9B88-945738DD47B9}"/>
    <cellStyle name="Komma 2 4 2 3 2 6" xfId="1930" xr:uid="{00000000-0005-0000-0000-0000D7020000}"/>
    <cellStyle name="Komma 2 4 2 3 2 6 2" xfId="5318" xr:uid="{08277BEC-A838-4F05-9BB4-395F52061C79}"/>
    <cellStyle name="Komma 2 4 2 3 2 6 3" xfId="9836" xr:uid="{90C7C636-B7DC-4D57-BDE3-1AA2C46F6C0C}"/>
    <cellStyle name="Komma 2 4 2 3 2 7" xfId="2186" xr:uid="{00000000-0005-0000-0000-0000D8020000}"/>
    <cellStyle name="Komma 2 4 2 3 2 7 2" xfId="5574" xr:uid="{3965CD80-C888-49B3-B8DA-E3C79E4D6D17}"/>
    <cellStyle name="Komma 2 4 2 3 2 8" xfId="2702" xr:uid="{3C556FEB-B386-468D-B6F8-325360C0306D}"/>
    <cellStyle name="Komma 2 4 2 3 2 9" xfId="3780" xr:uid="{D256A4B1-6A3D-4331-A9BD-AC568C658820}"/>
    <cellStyle name="Komma 2 4 2 3 3" xfId="156" xr:uid="{00000000-0005-0000-0000-0000D9020000}"/>
    <cellStyle name="Komma 2 4 2 3 3 10" xfId="6026" xr:uid="{A99D3CF5-889C-41A6-A59C-210F651CD501}"/>
    <cellStyle name="Komma 2 4 2 3 3 2" xfId="672" xr:uid="{00000000-0005-0000-0000-0000DA020000}"/>
    <cellStyle name="Komma 2 4 2 3 3 2 2" xfId="1611" xr:uid="{00000000-0005-0000-0000-0000DB020000}"/>
    <cellStyle name="Komma 2 4 2 3 3 2 2 2" xfId="3591" xr:uid="{33B3A6DA-D1F4-4229-91A4-24D3D8F09A2B}"/>
    <cellStyle name="Komma 2 4 2 3 3 2 2 2 2" xfId="9236" xr:uid="{1B2BEEB8-A2C1-4D86-BFAF-A29593E3F75E}"/>
    <cellStyle name="Komma 2 4 2 3 3 2 2 3" xfId="4999" xr:uid="{781FFB82-4F66-4223-AF84-F92246EC58FD}"/>
    <cellStyle name="Komma 2 4 2 3 3 2 2 3 2" xfId="8034" xr:uid="{26C08E4B-029F-4B18-B401-0A9AB0F030A8}"/>
    <cellStyle name="Komma 2 4 2 3 3 2 2 4" xfId="10217" xr:uid="{D81E5FB3-D22C-4113-932A-E46C331856D1}"/>
    <cellStyle name="Komma 2 4 2 3 3 2 2 5" xfId="6798" xr:uid="{E937D6F0-C543-414A-9F51-E66A3EE9E917}"/>
    <cellStyle name="Komma 2 4 2 3 3 2 3" xfId="2380" xr:uid="{00000000-0005-0000-0000-0000DC020000}"/>
    <cellStyle name="Komma 2 4 2 3 3 2 3 2" xfId="5768" xr:uid="{CD45FF6F-677A-453C-800D-F9468E52F266}"/>
    <cellStyle name="Komma 2 4 2 3 3 2 3 3" xfId="8591" xr:uid="{ED4AD5CD-0FC2-41B8-B6B2-260DE21F2F9E}"/>
    <cellStyle name="Komma 2 4 2 3 3 2 4" xfId="2898" xr:uid="{2979CB0F-C2AB-49F7-82D4-E3941105C506}"/>
    <cellStyle name="Komma 2 4 2 3 3 2 4 2" xfId="7409" xr:uid="{4C1A5D9F-E26E-42E3-AE23-72992BFB5861}"/>
    <cellStyle name="Komma 2 4 2 3 3 2 5" xfId="4231" xr:uid="{14ED04A9-3353-44DA-9675-B4D8F116687E}"/>
    <cellStyle name="Komma 2 4 2 3 3 2 5 2" xfId="9841" xr:uid="{F49BB5F0-B56F-45AE-9EDB-925C7DB6D65F}"/>
    <cellStyle name="Komma 2 4 2 3 3 2 6" xfId="6281" xr:uid="{2C6D9E1B-A167-4C17-8E0C-6C6027A85212}"/>
    <cellStyle name="Komma 2 4 2 3 3 3" xfId="414" xr:uid="{00000000-0005-0000-0000-0000DD020000}"/>
    <cellStyle name="Komma 2 4 2 3 3 3 2" xfId="3334" xr:uid="{8ED40880-7FC6-4ADC-B19A-7DD8786B1F44}"/>
    <cellStyle name="Komma 2 4 2 3 3 3 2 2" xfId="8979" xr:uid="{52BED36D-A00B-4393-A95C-1A7B5AB386AB}"/>
    <cellStyle name="Komma 2 4 2 3 3 3 3" xfId="3975" xr:uid="{4F4A29CF-BA40-471C-855F-C6D6E80FCBA9}"/>
    <cellStyle name="Komma 2 4 2 3 3 3 3 2" xfId="7777" xr:uid="{91C151EA-AC03-41AE-8BAF-2E27B8A7D839}"/>
    <cellStyle name="Komma 2 4 2 3 3 3 4" xfId="10235" xr:uid="{1B7C50AE-2C3F-418C-807A-AEF4F174D6CB}"/>
    <cellStyle name="Komma 2 4 2 3 3 3 5" xfId="6543" xr:uid="{D12093FC-B23A-4C99-BDB2-39F413602A20}"/>
    <cellStyle name="Komma 2 4 2 3 3 4" xfId="1099" xr:uid="{00000000-0005-0000-0000-0000DE020000}"/>
    <cellStyle name="Komma 2 4 2 3 3 4 2" xfId="4489" xr:uid="{3EA7ECD4-AA31-49E1-9405-BA2BD55B5E70}"/>
    <cellStyle name="Komma 2 4 2 3 3 4 3" xfId="8334" xr:uid="{B2CFC485-9D05-4445-84AE-FEB43203AA3C}"/>
    <cellStyle name="Komma 2 4 2 3 3 5" xfId="1354" xr:uid="{00000000-0005-0000-0000-0000DF020000}"/>
    <cellStyle name="Komma 2 4 2 3 3 5 2" xfId="4744" xr:uid="{A718F953-10F8-4D18-AF40-E64C1888D5CB}"/>
    <cellStyle name="Komma 2 4 2 3 3 5 3" xfId="7152" xr:uid="{E5FD93A9-A9A3-4AE2-9638-2DAD577BFCAD}"/>
    <cellStyle name="Komma 2 4 2 3 3 6" xfId="1869" xr:uid="{00000000-0005-0000-0000-0000E0020000}"/>
    <cellStyle name="Komma 2 4 2 3 3 6 2" xfId="5257" xr:uid="{48A21826-ACA0-4ED9-BC8A-D5A0B797B786}"/>
    <cellStyle name="Komma 2 4 2 3 3 6 3" xfId="10003" xr:uid="{2E4A0811-E489-4672-8D6A-392D189602D7}"/>
    <cellStyle name="Komma 2 4 2 3 3 7" xfId="2125" xr:uid="{00000000-0005-0000-0000-0000E1020000}"/>
    <cellStyle name="Komma 2 4 2 3 3 7 2" xfId="5513" xr:uid="{93850FF0-1ADE-425D-B60E-1B36F54D94AB}"/>
    <cellStyle name="Komma 2 4 2 3 3 8" xfId="2641" xr:uid="{1743379E-7615-4C37-A866-52849C458B99}"/>
    <cellStyle name="Komma 2 4 2 3 3 9" xfId="3030" xr:uid="{76AD11A7-4DF0-4322-8D7E-CCBF19312CED}"/>
    <cellStyle name="Komma 2 4 2 3 4" xfId="563" xr:uid="{00000000-0005-0000-0000-0000E2020000}"/>
    <cellStyle name="Komma 2 4 2 3 4 2" xfId="1502" xr:uid="{00000000-0005-0000-0000-0000E3020000}"/>
    <cellStyle name="Komma 2 4 2 3 4 2 2" xfId="3482" xr:uid="{1C39943C-BC5E-4E3E-9D38-D1A6B614949C}"/>
    <cellStyle name="Komma 2 4 2 3 4 2 2 2" xfId="9127" xr:uid="{90AFD051-140F-49AB-93CE-870F7F086DA2}"/>
    <cellStyle name="Komma 2 4 2 3 4 2 3" xfId="4890" xr:uid="{557CDCBF-045F-4E6E-A18D-FFE8E987A830}"/>
    <cellStyle name="Komma 2 4 2 3 4 2 3 2" xfId="7925" xr:uid="{80B6C0CF-9B91-4423-973F-79C5F69EB81A}"/>
    <cellStyle name="Komma 2 4 2 3 4 2 4" xfId="9371" xr:uid="{F9886A20-1B6E-48DF-B229-FBF5D3884020}"/>
    <cellStyle name="Komma 2 4 2 3 4 2 5" xfId="6689" xr:uid="{1E108527-6340-4BD1-891D-DE1671362D11}"/>
    <cellStyle name="Komma 2 4 2 3 4 3" xfId="2271" xr:uid="{00000000-0005-0000-0000-0000E4020000}"/>
    <cellStyle name="Komma 2 4 2 3 4 3 2" xfId="5659" xr:uid="{3E8F30E1-A044-4751-B2B2-10ABC712AB05}"/>
    <cellStyle name="Komma 2 4 2 3 4 3 3" xfId="8482" xr:uid="{8C859E48-792C-46D3-A139-E51CD3493C50}"/>
    <cellStyle name="Komma 2 4 2 3 4 4" xfId="2789" xr:uid="{C38B50B3-125E-4979-9750-38357BF97085}"/>
    <cellStyle name="Komma 2 4 2 3 4 4 2" xfId="7300" xr:uid="{E8DE014D-D539-488D-91B1-78F4474D14F7}"/>
    <cellStyle name="Komma 2 4 2 3 4 5" xfId="4122" xr:uid="{19862ACE-92B7-4FB5-9E02-BE0C8B9D7712}"/>
    <cellStyle name="Komma 2 4 2 3 4 5 2" xfId="9500" xr:uid="{A3A9CA84-4107-4140-B8E4-7060FAAD9283}"/>
    <cellStyle name="Komma 2 4 2 3 4 6" xfId="6172" xr:uid="{63EC13CB-D2DF-44E8-9893-83AA923BD7C5}"/>
    <cellStyle name="Komma 2 4 2 3 5" xfId="305" xr:uid="{00000000-0005-0000-0000-0000E5020000}"/>
    <cellStyle name="Komma 2 4 2 3 5 2" xfId="3225" xr:uid="{DD7F9CD1-99BE-4F9C-973F-154A1E66F300}"/>
    <cellStyle name="Komma 2 4 2 3 5 2 2" xfId="8870" xr:uid="{AF53B747-E25A-400A-91D6-053E89A0DD4D}"/>
    <cellStyle name="Komma 2 4 2 3 5 3" xfId="3866" xr:uid="{1C8B714D-1695-4A61-8909-B3D8D2200DFD}"/>
    <cellStyle name="Komma 2 4 2 3 5 3 2" xfId="7668" xr:uid="{5E43F131-E045-4660-B33D-47A19138FB93}"/>
    <cellStyle name="Komma 2 4 2 3 5 4" xfId="10392" xr:uid="{2E2CCA36-7411-44CD-82DA-21FB12775B30}"/>
    <cellStyle name="Komma 2 4 2 3 5 5" xfId="6434" xr:uid="{A71BD8F2-8492-4FD7-AF8C-BB5CE6E980A4}"/>
    <cellStyle name="Komma 2 4 2 3 6" xfId="990" xr:uid="{00000000-0005-0000-0000-0000E6020000}"/>
    <cellStyle name="Komma 2 4 2 3 6 2" xfId="4380" xr:uid="{660B211A-9158-4856-B95A-99D4A61C0E1A}"/>
    <cellStyle name="Komma 2 4 2 3 6 3" xfId="8225" xr:uid="{239E1AFA-C5C3-4878-A369-783CECD1A5B8}"/>
    <cellStyle name="Komma 2 4 2 3 7" xfId="1245" xr:uid="{00000000-0005-0000-0000-0000E7020000}"/>
    <cellStyle name="Komma 2 4 2 3 7 2" xfId="4635" xr:uid="{D227D436-BBBA-49D0-A8F7-09C5A9EAACAD}"/>
    <cellStyle name="Komma 2 4 2 3 7 3" xfId="7043" xr:uid="{025D3632-F704-4B3A-9E54-87F18E386C70}"/>
    <cellStyle name="Komma 2 4 2 3 8" xfId="1760" xr:uid="{00000000-0005-0000-0000-0000E8020000}"/>
    <cellStyle name="Komma 2 4 2 3 8 2" xfId="5148" xr:uid="{EE527BAE-0FE8-4EE8-8DCF-AEFCDD18A0CF}"/>
    <cellStyle name="Komma 2 4 2 3 8 3" xfId="7550" xr:uid="{06412AA2-E4F6-4BD6-9CA7-6993CBBC16A7}"/>
    <cellStyle name="Komma 2 4 2 3 9" xfId="2016" xr:uid="{00000000-0005-0000-0000-0000E9020000}"/>
    <cellStyle name="Komma 2 4 2 3 9 2" xfId="5404" xr:uid="{BEFFC894-A2BD-4E0F-8363-76B2AB22618D}"/>
    <cellStyle name="Komma 2 4 2 4" xfId="196" xr:uid="{00000000-0005-0000-0000-0000EA020000}"/>
    <cellStyle name="Komma 2 4 2 4 10" xfId="6066" xr:uid="{0A8389CB-AB5D-4EDE-B6EB-624FEA28B346}"/>
    <cellStyle name="Komma 2 4 2 4 2" xfId="712" xr:uid="{00000000-0005-0000-0000-0000EB020000}"/>
    <cellStyle name="Komma 2 4 2 4 2 2" xfId="1651" xr:uid="{00000000-0005-0000-0000-0000EC020000}"/>
    <cellStyle name="Komma 2 4 2 4 2 2 2" xfId="3631" xr:uid="{67BDC591-2A4E-4266-91E2-D041D20D448C}"/>
    <cellStyle name="Komma 2 4 2 4 2 2 2 2" xfId="9276" xr:uid="{E384D214-7AD3-46FB-ABC0-7590189D4901}"/>
    <cellStyle name="Komma 2 4 2 4 2 2 3" xfId="5039" xr:uid="{ADF21966-68ED-49FF-BFFD-CAD8EA8BB03E}"/>
    <cellStyle name="Komma 2 4 2 4 2 2 3 2" xfId="8074" xr:uid="{FA0332C9-8BB9-484C-AD3E-E5BCE283588D}"/>
    <cellStyle name="Komma 2 4 2 4 2 2 4" xfId="9427" xr:uid="{F95C812E-E55D-4CE9-ACEC-AB801D88974F}"/>
    <cellStyle name="Komma 2 4 2 4 2 2 5" xfId="6838" xr:uid="{4D181EB5-9621-4DF8-ACA9-86F416FA7948}"/>
    <cellStyle name="Komma 2 4 2 4 2 3" xfId="2420" xr:uid="{00000000-0005-0000-0000-0000ED020000}"/>
    <cellStyle name="Komma 2 4 2 4 2 3 2" xfId="5808" xr:uid="{7DE531F0-CF4C-4CFE-B3F1-57001780B86B}"/>
    <cellStyle name="Komma 2 4 2 4 2 3 3" xfId="8631" xr:uid="{A5E3922F-ABF5-496F-9F09-C6481B40E808}"/>
    <cellStyle name="Komma 2 4 2 4 2 4" xfId="2938" xr:uid="{431BD5B4-B6B0-4535-B42B-81E79CA940EE}"/>
    <cellStyle name="Komma 2 4 2 4 2 4 2" xfId="7449" xr:uid="{468E9FF6-7FF3-4B5F-8C03-27B77806BB3A}"/>
    <cellStyle name="Komma 2 4 2 4 2 5" xfId="4271" xr:uid="{A98F136C-5F52-4E99-86B7-4313432DAEAB}"/>
    <cellStyle name="Komma 2 4 2 4 2 5 2" xfId="10163" xr:uid="{3BF388BE-9A87-4D89-942B-4CD33723AD24}"/>
    <cellStyle name="Komma 2 4 2 4 2 6" xfId="6321" xr:uid="{CED9E175-B138-4B22-B7F7-A49C2AAF883F}"/>
    <cellStyle name="Komma 2 4 2 4 3" xfId="454" xr:uid="{00000000-0005-0000-0000-0000EE020000}"/>
    <cellStyle name="Komma 2 4 2 4 3 2" xfId="3374" xr:uid="{374A89F1-B29F-497E-8C73-5071301481FE}"/>
    <cellStyle name="Komma 2 4 2 4 3 2 2" xfId="9019" xr:uid="{6BC8CDDF-4CC4-4C0B-8DEC-805B32796850}"/>
    <cellStyle name="Komma 2 4 2 4 3 3" xfId="4015" xr:uid="{94595AC9-9E3F-4032-82EA-4B00B93F190E}"/>
    <cellStyle name="Komma 2 4 2 4 3 3 2" xfId="7817" xr:uid="{C4EA904E-DEB4-4223-9FD6-38DA6C0CAE26}"/>
    <cellStyle name="Komma 2 4 2 4 3 4" xfId="10307" xr:uid="{477A8538-57A4-4BED-B42D-62A009C758E7}"/>
    <cellStyle name="Komma 2 4 2 4 3 5" xfId="6583" xr:uid="{46AE4BA6-DCA3-4940-A9A8-A94F0C010C2D}"/>
    <cellStyle name="Komma 2 4 2 4 4" xfId="1139" xr:uid="{00000000-0005-0000-0000-0000EF020000}"/>
    <cellStyle name="Komma 2 4 2 4 4 2" xfId="4529" xr:uid="{119D1597-A5D5-4043-A1D2-E62389CFEB69}"/>
    <cellStyle name="Komma 2 4 2 4 4 3" xfId="8374" xr:uid="{5DBACA69-A4B6-4A26-9DDF-0F804F4C52E5}"/>
    <cellStyle name="Komma 2 4 2 4 5" xfId="1394" xr:uid="{00000000-0005-0000-0000-0000F0020000}"/>
    <cellStyle name="Komma 2 4 2 4 5 2" xfId="4784" xr:uid="{305F6AF7-328F-4BC5-9B03-6FFA9F8F757A}"/>
    <cellStyle name="Komma 2 4 2 4 5 3" xfId="7192" xr:uid="{8614BE53-E6F1-4943-8FBE-C8A8F55B1A27}"/>
    <cellStyle name="Komma 2 4 2 4 6" xfId="1909" xr:uid="{00000000-0005-0000-0000-0000F1020000}"/>
    <cellStyle name="Komma 2 4 2 4 6 2" xfId="5297" xr:uid="{953A30C7-8436-4B3D-8D24-8E8173E1461F}"/>
    <cellStyle name="Komma 2 4 2 4 6 3" xfId="9537" xr:uid="{07CA5F63-BD9F-4F45-B3C4-23F3E9FA2C08}"/>
    <cellStyle name="Komma 2 4 2 4 7" xfId="2165" xr:uid="{00000000-0005-0000-0000-0000F2020000}"/>
    <cellStyle name="Komma 2 4 2 4 7 2" xfId="5553" xr:uid="{94797B58-4755-40ED-BD23-C25D06C4CC30}"/>
    <cellStyle name="Komma 2 4 2 4 8" xfId="2681" xr:uid="{A629FBC5-A38A-4095-97DC-69E83A7006E8}"/>
    <cellStyle name="Komma 2 4 2 4 9" xfId="3759" xr:uid="{84FFF761-9591-45B7-BD62-C6E98EA6F679}"/>
    <cellStyle name="Komma 2 4 2 5" xfId="102" xr:uid="{00000000-0005-0000-0000-0000F3020000}"/>
    <cellStyle name="Komma 2 4 2 5 10" xfId="5972" xr:uid="{D1983FBB-C1C8-4DD0-8DAD-0F79F726CC27}"/>
    <cellStyle name="Komma 2 4 2 5 2" xfId="618" xr:uid="{00000000-0005-0000-0000-0000F4020000}"/>
    <cellStyle name="Komma 2 4 2 5 2 2" xfId="1557" xr:uid="{00000000-0005-0000-0000-0000F5020000}"/>
    <cellStyle name="Komma 2 4 2 5 2 2 2" xfId="3537" xr:uid="{A0075559-8D3A-468A-8E05-F88FA2FC6012}"/>
    <cellStyle name="Komma 2 4 2 5 2 2 2 2" xfId="9182" xr:uid="{193F7FC6-909F-4424-A7A9-72C7E8601084}"/>
    <cellStyle name="Komma 2 4 2 5 2 2 3" xfId="4945" xr:uid="{C259A9F6-2CC8-4A51-BE0F-750C3788D896}"/>
    <cellStyle name="Komma 2 4 2 5 2 2 3 2" xfId="7980" xr:uid="{6A1E62E1-BC03-49ED-8B17-FE0AD800DF0D}"/>
    <cellStyle name="Komma 2 4 2 5 2 2 4" xfId="10025" xr:uid="{59B20A18-715D-4F32-AE6F-039BD2582E47}"/>
    <cellStyle name="Komma 2 4 2 5 2 2 5" xfId="6744" xr:uid="{1B0E7A5F-AD5B-41DD-BBF2-1C2841425934}"/>
    <cellStyle name="Komma 2 4 2 5 2 3" xfId="2326" xr:uid="{00000000-0005-0000-0000-0000F6020000}"/>
    <cellStyle name="Komma 2 4 2 5 2 3 2" xfId="5714" xr:uid="{7D226806-C993-43BB-B659-933D9DADDECD}"/>
    <cellStyle name="Komma 2 4 2 5 2 3 3" xfId="8537" xr:uid="{615D661E-90A4-4A23-AD78-1542D95DE55E}"/>
    <cellStyle name="Komma 2 4 2 5 2 4" xfId="2844" xr:uid="{EC523836-3397-4116-989C-AA4510F4234C}"/>
    <cellStyle name="Komma 2 4 2 5 2 4 2" xfId="7355" xr:uid="{4505D45E-D9FA-481F-A46D-49257F04B968}"/>
    <cellStyle name="Komma 2 4 2 5 2 5" xfId="4177" xr:uid="{10F8F683-7B52-42E3-9CA9-63422F472D6E}"/>
    <cellStyle name="Komma 2 4 2 5 2 5 2" xfId="10387" xr:uid="{241341DF-3F5C-4230-91E5-43655C7955AF}"/>
    <cellStyle name="Komma 2 4 2 5 2 6" xfId="6227" xr:uid="{E160FF81-6CE4-4A16-8443-30E4EA970911}"/>
    <cellStyle name="Komma 2 4 2 5 3" xfId="360" xr:uid="{00000000-0005-0000-0000-0000F7020000}"/>
    <cellStyle name="Komma 2 4 2 5 3 2" xfId="3280" xr:uid="{0649DEE3-8FF8-4578-A4CB-27B72DC67B5D}"/>
    <cellStyle name="Komma 2 4 2 5 3 2 2" xfId="8925" xr:uid="{DE38E424-BBD6-457D-A841-7A6FEE797D8B}"/>
    <cellStyle name="Komma 2 4 2 5 3 3" xfId="3921" xr:uid="{B3E6859A-D314-4B2E-92D8-25FC49B9D518}"/>
    <cellStyle name="Komma 2 4 2 5 3 3 2" xfId="7723" xr:uid="{EEC45F26-A06D-4FAD-9D4E-19C986499CF7}"/>
    <cellStyle name="Komma 2 4 2 5 3 4" xfId="10245" xr:uid="{A13816EF-B5BB-40D0-84D8-49CF7C815573}"/>
    <cellStyle name="Komma 2 4 2 5 3 5" xfId="6489" xr:uid="{61BF0DAF-0CE1-4706-8683-75257A206B3E}"/>
    <cellStyle name="Komma 2 4 2 5 4" xfId="1045" xr:uid="{00000000-0005-0000-0000-0000F8020000}"/>
    <cellStyle name="Komma 2 4 2 5 4 2" xfId="4435" xr:uid="{966D6505-9E2E-40EB-8512-DA9EC843CA7D}"/>
    <cellStyle name="Komma 2 4 2 5 4 3" xfId="8280" xr:uid="{F5CBE978-5CFD-43DE-A3E5-C5BF973FB54C}"/>
    <cellStyle name="Komma 2 4 2 5 5" xfId="1300" xr:uid="{00000000-0005-0000-0000-0000F9020000}"/>
    <cellStyle name="Komma 2 4 2 5 5 2" xfId="4690" xr:uid="{1C814F02-0B22-4AF1-A9A4-10B138EC8D0E}"/>
    <cellStyle name="Komma 2 4 2 5 5 3" xfId="7098" xr:uid="{DD33C698-21E1-4FAF-9472-422128332B58}"/>
    <cellStyle name="Komma 2 4 2 5 6" xfId="1815" xr:uid="{00000000-0005-0000-0000-0000FA020000}"/>
    <cellStyle name="Komma 2 4 2 5 6 2" xfId="5203" xr:uid="{385B5AC7-5AC0-40EE-AC15-4ACFF56BD687}"/>
    <cellStyle name="Komma 2 4 2 5 6 3" xfId="10173" xr:uid="{AF60D50F-664D-4F91-BE3E-D0194D095E64}"/>
    <cellStyle name="Komma 2 4 2 5 7" xfId="2071" xr:uid="{00000000-0005-0000-0000-0000FB020000}"/>
    <cellStyle name="Komma 2 4 2 5 7 2" xfId="5459" xr:uid="{BC1E871B-ED2D-4191-B00A-40BCF05E7A84}"/>
    <cellStyle name="Komma 2 4 2 5 8" xfId="2587" xr:uid="{81459A31-D717-48A8-9D76-4DCB4AB588A6}"/>
    <cellStyle name="Komma 2 4 2 5 9" xfId="3084" xr:uid="{CDD879F3-6E8B-45F1-8719-B3DADE44A947}"/>
    <cellStyle name="Komma 2 4 2 6" xfId="542" xr:uid="{00000000-0005-0000-0000-0000FC020000}"/>
    <cellStyle name="Komma 2 4 2 6 2" xfId="1481" xr:uid="{00000000-0005-0000-0000-0000FD020000}"/>
    <cellStyle name="Komma 2 4 2 6 2 2" xfId="3461" xr:uid="{9EA91A6F-01F2-42A7-9D26-6D4692FD3A80}"/>
    <cellStyle name="Komma 2 4 2 6 2 2 2" xfId="9106" xr:uid="{848CED7D-AF75-42AF-B1D6-F44BB41FB520}"/>
    <cellStyle name="Komma 2 4 2 6 2 3" xfId="4869" xr:uid="{A815F4B5-032B-4CC0-A930-110F00602459}"/>
    <cellStyle name="Komma 2 4 2 6 2 3 2" xfId="7904" xr:uid="{8474D4A1-EBA1-44DD-B0A0-F2FAD4E11012}"/>
    <cellStyle name="Komma 2 4 2 6 2 4" xfId="9670" xr:uid="{5EC1408E-3ADF-4B07-873D-1B837E0B15C9}"/>
    <cellStyle name="Komma 2 4 2 6 2 5" xfId="6668" xr:uid="{73B4E0B3-6263-4CA4-9939-3917A7DEA77C}"/>
    <cellStyle name="Komma 2 4 2 6 3" xfId="2250" xr:uid="{00000000-0005-0000-0000-0000FE020000}"/>
    <cellStyle name="Komma 2 4 2 6 3 2" xfId="5638" xr:uid="{56D0E233-FD0A-4ED9-BA21-542D21C500A6}"/>
    <cellStyle name="Komma 2 4 2 6 3 3" xfId="8461" xr:uid="{C4C7F866-8E47-42C2-ABCF-77CD641AA8EC}"/>
    <cellStyle name="Komma 2 4 2 6 4" xfId="2768" xr:uid="{96EB3882-19FC-4508-8DE7-1ABBADEAD14A}"/>
    <cellStyle name="Komma 2 4 2 6 4 2" xfId="7279" xr:uid="{EEB6986E-C28C-4AF5-B3B4-6A5CD274F8F1}"/>
    <cellStyle name="Komma 2 4 2 6 5" xfId="4101" xr:uid="{45880D47-9B64-49EC-988D-9794E8BBDB36}"/>
    <cellStyle name="Komma 2 4 2 6 5 2" xfId="9792" xr:uid="{0481AA5F-9E90-431B-8B38-7384C9557D81}"/>
    <cellStyle name="Komma 2 4 2 6 6" xfId="6151" xr:uid="{D4D7D405-8636-49B4-947F-1EB74B0C4763}"/>
    <cellStyle name="Komma 2 4 2 7" xfId="284" xr:uid="{00000000-0005-0000-0000-0000FF020000}"/>
    <cellStyle name="Komma 2 4 2 7 2" xfId="3204" xr:uid="{DCB3FC4D-D28A-429B-A35E-1F13426B3149}"/>
    <cellStyle name="Komma 2 4 2 7 2 2" xfId="8849" xr:uid="{AB0BFD62-C3A9-4EC4-9919-D9FB5CB9F238}"/>
    <cellStyle name="Komma 2 4 2 7 3" xfId="3845" xr:uid="{9605E3E7-A4DB-4A6E-9B36-F4BA59336C83}"/>
    <cellStyle name="Komma 2 4 2 7 3 2" xfId="7647" xr:uid="{31E8841F-688C-484B-B44E-5184BD762C9E}"/>
    <cellStyle name="Komma 2 4 2 7 4" xfId="9967" xr:uid="{2365D947-3D36-464B-BE7F-B00EE33C01E2}"/>
    <cellStyle name="Komma 2 4 2 7 5" xfId="6413" xr:uid="{C3A687D2-939C-45E7-B342-7068057E1C33}"/>
    <cellStyle name="Komma 2 4 2 8" xfId="969" xr:uid="{00000000-0005-0000-0000-000000030000}"/>
    <cellStyle name="Komma 2 4 2 8 2" xfId="4359" xr:uid="{9A295B63-64EE-4211-AA0B-8E4C63C250A6}"/>
    <cellStyle name="Komma 2 4 2 8 3" xfId="8204" xr:uid="{C3013113-3620-4547-9E83-A84C8AA62FD5}"/>
    <cellStyle name="Komma 2 4 2 9" xfId="1224" xr:uid="{00000000-0005-0000-0000-000001030000}"/>
    <cellStyle name="Komma 2 4 2 9 2" xfId="4614" xr:uid="{8DC987C6-83BC-4A44-8B90-75899091A4C7}"/>
    <cellStyle name="Komma 2 4 2 9 3" xfId="7022" xr:uid="{AE945022-B5DE-4567-A238-FBEA19646EB8}"/>
    <cellStyle name="Komma 2 4 3" xfId="20" xr:uid="{00000000-0005-0000-0000-000002030000}"/>
    <cellStyle name="Komma 2 4 3 10" xfId="1989" xr:uid="{00000000-0005-0000-0000-000003030000}"/>
    <cellStyle name="Komma 2 4 3 10 2" xfId="5377" xr:uid="{7727A807-7021-4C10-A0C2-62EC38E34825}"/>
    <cellStyle name="Komma 2 4 3 11" xfId="2505" xr:uid="{8291757A-B996-4B25-A1EF-B5F5A377709E}"/>
    <cellStyle name="Komma 2 4 3 12" xfId="3002" xr:uid="{4EE53476-E8A8-4E31-870D-008816281457}"/>
    <cellStyle name="Komma 2 4 3 13" xfId="5890" xr:uid="{A2C2D647-2FAD-46DC-957F-97CEE85CD55E}"/>
    <cellStyle name="Komma 2 4 3 2" xfId="74" xr:uid="{00000000-0005-0000-0000-000004030000}"/>
    <cellStyle name="Komma 2 4 3 2 10" xfId="2559" xr:uid="{83B0B869-FD35-482C-BC3F-33AD72555983}"/>
    <cellStyle name="Komma 2 4 3 2 11" xfId="3143" xr:uid="{284A1E5E-F9D5-4408-BF3D-686BA0CE15C4}"/>
    <cellStyle name="Komma 2 4 3 2 12" xfId="5944" xr:uid="{5D1C1B1D-ACA1-4DE5-8BAA-EA476FB3C9F6}"/>
    <cellStyle name="Komma 2 4 3 2 2" xfId="244" xr:uid="{00000000-0005-0000-0000-000005030000}"/>
    <cellStyle name="Komma 2 4 3 2 2 10" xfId="6114" xr:uid="{157DEC8B-2CD9-4BF7-8F82-3E23BA911C1F}"/>
    <cellStyle name="Komma 2 4 3 2 2 2" xfId="760" xr:uid="{00000000-0005-0000-0000-000006030000}"/>
    <cellStyle name="Komma 2 4 3 2 2 2 2" xfId="1699" xr:uid="{00000000-0005-0000-0000-000007030000}"/>
    <cellStyle name="Komma 2 4 3 2 2 2 2 2" xfId="3679" xr:uid="{DED87FD7-E2F0-4C48-A268-508E53AE6CC5}"/>
    <cellStyle name="Komma 2 4 3 2 2 2 2 2 2" xfId="9324" xr:uid="{25F0E71B-83A4-447E-BE3C-A4BE85556745}"/>
    <cellStyle name="Komma 2 4 3 2 2 2 2 3" xfId="5087" xr:uid="{FA2BE232-5AF8-4A64-AC19-E0AA905D0C74}"/>
    <cellStyle name="Komma 2 4 3 2 2 2 2 3 2" xfId="8122" xr:uid="{D6D51994-C2AC-4D23-8AED-DF62C5EDEB06}"/>
    <cellStyle name="Komma 2 4 3 2 2 2 2 4" xfId="10012" xr:uid="{C6C7C971-7390-4FDE-AD03-0A72A75B77CA}"/>
    <cellStyle name="Komma 2 4 3 2 2 2 2 5" xfId="6886" xr:uid="{A9648A99-6AE9-474D-BEB7-097559D30628}"/>
    <cellStyle name="Komma 2 4 3 2 2 2 3" xfId="2468" xr:uid="{00000000-0005-0000-0000-000008030000}"/>
    <cellStyle name="Komma 2 4 3 2 2 2 3 2" xfId="5856" xr:uid="{9906B6EE-BF88-490F-88AB-0345C79E792C}"/>
    <cellStyle name="Komma 2 4 3 2 2 2 3 3" xfId="8679" xr:uid="{926632DF-C251-47D1-8F3A-6BD7ECBE2355}"/>
    <cellStyle name="Komma 2 4 3 2 2 2 4" xfId="2986" xr:uid="{B4BCC5A2-17AB-45EF-BBC7-DCC563D521A2}"/>
    <cellStyle name="Komma 2 4 3 2 2 2 4 2" xfId="7497" xr:uid="{7043CFB5-810E-47DE-AF71-A9DDF0123227}"/>
    <cellStyle name="Komma 2 4 3 2 2 2 5" xfId="4319" xr:uid="{4039C703-75D6-4E8D-99EB-1E5D2984A2EB}"/>
    <cellStyle name="Komma 2 4 3 2 2 2 5 2" xfId="9522" xr:uid="{160AE5C9-2498-45EB-A030-3975EAA02D83}"/>
    <cellStyle name="Komma 2 4 3 2 2 2 6" xfId="6369" xr:uid="{2BE9F4DC-DE7C-4BCA-8E50-63F7605EE9F8}"/>
    <cellStyle name="Komma 2 4 3 2 2 3" xfId="502" xr:uid="{00000000-0005-0000-0000-000009030000}"/>
    <cellStyle name="Komma 2 4 3 2 2 3 2" xfId="3422" xr:uid="{FCDCBFE4-A565-4EDF-944D-D2880B98C45A}"/>
    <cellStyle name="Komma 2 4 3 2 2 3 2 2" xfId="9067" xr:uid="{1BD28315-6B5F-425A-BB67-A4393C69F68C}"/>
    <cellStyle name="Komma 2 4 3 2 2 3 3" xfId="4063" xr:uid="{C6ED770A-59C7-4988-AF32-CA06D0DB550A}"/>
    <cellStyle name="Komma 2 4 3 2 2 3 3 2" xfId="7865" xr:uid="{BF6D0982-96CC-49F5-89D6-7345051CE97D}"/>
    <cellStyle name="Komma 2 4 3 2 2 3 4" xfId="7576" xr:uid="{FFED759C-5407-4214-A7FE-CB320D570C3B}"/>
    <cellStyle name="Komma 2 4 3 2 2 3 5" xfId="6631" xr:uid="{DF610576-C264-4B7C-B2DE-2D84F32F0869}"/>
    <cellStyle name="Komma 2 4 3 2 2 4" xfId="1187" xr:uid="{00000000-0005-0000-0000-00000A030000}"/>
    <cellStyle name="Komma 2 4 3 2 2 4 2" xfId="4577" xr:uid="{4108C6EB-647B-420A-AFD0-AE6FBDF31FAC}"/>
    <cellStyle name="Komma 2 4 3 2 2 4 3" xfId="8422" xr:uid="{81D76E54-2E6D-4254-A55C-05C8A0EE6689}"/>
    <cellStyle name="Komma 2 4 3 2 2 5" xfId="1442" xr:uid="{00000000-0005-0000-0000-00000B030000}"/>
    <cellStyle name="Komma 2 4 3 2 2 5 2" xfId="4832" xr:uid="{0A1117C9-BCD3-417C-8D27-AE2074993DB2}"/>
    <cellStyle name="Komma 2 4 3 2 2 5 3" xfId="7240" xr:uid="{63664B95-7C08-406E-AEDF-A7A9CE4B5DA8}"/>
    <cellStyle name="Komma 2 4 3 2 2 6" xfId="1957" xr:uid="{00000000-0005-0000-0000-00000C030000}"/>
    <cellStyle name="Komma 2 4 3 2 2 6 2" xfId="5345" xr:uid="{7AC6B25C-7AD5-4761-85CC-881870689645}"/>
    <cellStyle name="Komma 2 4 3 2 2 6 3" xfId="9885" xr:uid="{62599B15-221F-4C77-9FE8-41BC4F21D877}"/>
    <cellStyle name="Komma 2 4 3 2 2 7" xfId="2213" xr:uid="{00000000-0005-0000-0000-00000D030000}"/>
    <cellStyle name="Komma 2 4 3 2 2 7 2" xfId="5601" xr:uid="{BD5FA01A-3B11-4CB3-8096-A40D5CC14719}"/>
    <cellStyle name="Komma 2 4 3 2 2 8" xfId="2729" xr:uid="{8E0CB484-A22C-4A59-A9B5-8B6FA60807EF}"/>
    <cellStyle name="Komma 2 4 3 2 2 9" xfId="3807" xr:uid="{5CA084FB-C50E-466C-A582-74C2F7B69227}"/>
    <cellStyle name="Komma 2 4 3 2 3" xfId="170" xr:uid="{00000000-0005-0000-0000-00000E030000}"/>
    <cellStyle name="Komma 2 4 3 2 3 10" xfId="6040" xr:uid="{42ED3ED2-CCC4-4CA1-A16E-53D07F8E1E10}"/>
    <cellStyle name="Komma 2 4 3 2 3 2" xfId="686" xr:uid="{00000000-0005-0000-0000-00000F030000}"/>
    <cellStyle name="Komma 2 4 3 2 3 2 2" xfId="1625" xr:uid="{00000000-0005-0000-0000-000010030000}"/>
    <cellStyle name="Komma 2 4 3 2 3 2 2 2" xfId="3605" xr:uid="{84F7C0DA-E3BB-4873-9028-C30DFF06BB6C}"/>
    <cellStyle name="Komma 2 4 3 2 3 2 2 2 2" xfId="9250" xr:uid="{EB917570-6EAB-494A-A4CB-BC15A8452C83}"/>
    <cellStyle name="Komma 2 4 3 2 3 2 2 3" xfId="5013" xr:uid="{9A0B8905-ADC6-40EE-8C35-454A1F14D4AC}"/>
    <cellStyle name="Komma 2 4 3 2 3 2 2 3 2" xfId="8048" xr:uid="{E4928DA6-DEF8-423F-ADEE-74A20076E674}"/>
    <cellStyle name="Komma 2 4 3 2 3 2 2 4" xfId="10255" xr:uid="{F32DAAAF-00F5-49F4-9014-0A33DC041C74}"/>
    <cellStyle name="Komma 2 4 3 2 3 2 2 5" xfId="6812" xr:uid="{96C1399B-D613-42F8-BB16-CD44EF40E8A7}"/>
    <cellStyle name="Komma 2 4 3 2 3 2 3" xfId="2394" xr:uid="{00000000-0005-0000-0000-000011030000}"/>
    <cellStyle name="Komma 2 4 3 2 3 2 3 2" xfId="5782" xr:uid="{BC09534B-2EBD-4785-87A1-443604664648}"/>
    <cellStyle name="Komma 2 4 3 2 3 2 3 3" xfId="8605" xr:uid="{51733B8E-0850-4E46-89BB-98BC75215FB2}"/>
    <cellStyle name="Komma 2 4 3 2 3 2 4" xfId="2912" xr:uid="{6081145A-5DC9-43ED-A836-4EC59BC2302A}"/>
    <cellStyle name="Komma 2 4 3 2 3 2 4 2" xfId="7423" xr:uid="{389CE4CD-284E-4A9E-9913-267729943399}"/>
    <cellStyle name="Komma 2 4 3 2 3 2 5" xfId="4245" xr:uid="{0150FF83-B22E-47EA-8472-BB91597813F4}"/>
    <cellStyle name="Komma 2 4 3 2 3 2 5 2" xfId="10406" xr:uid="{DF39EC78-74E9-4B7E-B357-36D63B791573}"/>
    <cellStyle name="Komma 2 4 3 2 3 2 6" xfId="6295" xr:uid="{2B367F76-D66A-4DB1-B6E2-E5097151920E}"/>
    <cellStyle name="Komma 2 4 3 2 3 3" xfId="428" xr:uid="{00000000-0005-0000-0000-000012030000}"/>
    <cellStyle name="Komma 2 4 3 2 3 3 2" xfId="3348" xr:uid="{D102A7D1-2E07-4E17-BC6B-21CC4218F4E1}"/>
    <cellStyle name="Komma 2 4 3 2 3 3 2 2" xfId="8993" xr:uid="{66C28707-050F-4446-8397-810C14F18210}"/>
    <cellStyle name="Komma 2 4 3 2 3 3 3" xfId="3989" xr:uid="{298D44E4-46A4-44C6-A325-1F5B5524EAAC}"/>
    <cellStyle name="Komma 2 4 3 2 3 3 3 2" xfId="7791" xr:uid="{5B7F1BCB-0C6B-4209-985C-C1B4C4F7A616}"/>
    <cellStyle name="Komma 2 4 3 2 3 3 4" xfId="10399" xr:uid="{286C6254-0D7E-4B96-97DC-F1A6FC30C428}"/>
    <cellStyle name="Komma 2 4 3 2 3 3 5" xfId="6557" xr:uid="{7F7AACCA-CEF0-48CD-B268-A51A3FB312A2}"/>
    <cellStyle name="Komma 2 4 3 2 3 4" xfId="1113" xr:uid="{00000000-0005-0000-0000-000013030000}"/>
    <cellStyle name="Komma 2 4 3 2 3 4 2" xfId="4503" xr:uid="{1F68339D-3924-465F-9975-E5E47AA53E39}"/>
    <cellStyle name="Komma 2 4 3 2 3 4 3" xfId="8348" xr:uid="{CB5B8D09-3D29-4FAE-A203-43AAB164B4C9}"/>
    <cellStyle name="Komma 2 4 3 2 3 5" xfId="1368" xr:uid="{00000000-0005-0000-0000-000014030000}"/>
    <cellStyle name="Komma 2 4 3 2 3 5 2" xfId="4758" xr:uid="{E392A6DE-10C9-4F1B-8882-0BBB3A1FBBA0}"/>
    <cellStyle name="Komma 2 4 3 2 3 5 3" xfId="7166" xr:uid="{F105B21C-3099-4D43-B6B1-B9167FF5D3BC}"/>
    <cellStyle name="Komma 2 4 3 2 3 6" xfId="1883" xr:uid="{00000000-0005-0000-0000-000015030000}"/>
    <cellStyle name="Komma 2 4 3 2 3 6 2" xfId="5271" xr:uid="{DA7F25C0-DD66-4ECB-821F-B9C2E33CE991}"/>
    <cellStyle name="Komma 2 4 3 2 3 6 3" xfId="10311" xr:uid="{C2830587-3948-4A3E-B190-9785B7BDE803}"/>
    <cellStyle name="Komma 2 4 3 2 3 7" xfId="2139" xr:uid="{00000000-0005-0000-0000-000016030000}"/>
    <cellStyle name="Komma 2 4 3 2 3 7 2" xfId="5527" xr:uid="{AF7D5CDF-29CA-428B-9551-EF53D55DA0E6}"/>
    <cellStyle name="Komma 2 4 3 2 3 8" xfId="2655" xr:uid="{103825EF-4165-4FCC-8AF5-AFFBCD056DEB}"/>
    <cellStyle name="Komma 2 4 3 2 3 9" xfId="3016" xr:uid="{C865B5E4-CD92-4840-A2F7-CCC1C75BA845}"/>
    <cellStyle name="Komma 2 4 3 2 4" xfId="590" xr:uid="{00000000-0005-0000-0000-000017030000}"/>
    <cellStyle name="Komma 2 4 3 2 4 2" xfId="1529" xr:uid="{00000000-0005-0000-0000-000018030000}"/>
    <cellStyle name="Komma 2 4 3 2 4 2 2" xfId="3509" xr:uid="{9854026A-C820-413F-930C-DE7BCE3B8F06}"/>
    <cellStyle name="Komma 2 4 3 2 4 2 2 2" xfId="9154" xr:uid="{D1432FB3-7BDE-47BF-884F-AB0B7D64606E}"/>
    <cellStyle name="Komma 2 4 3 2 4 2 3" xfId="4917" xr:uid="{4C601850-3B2E-41DD-AE60-C28D419796DF}"/>
    <cellStyle name="Komma 2 4 3 2 4 2 3 2" xfId="7952" xr:uid="{AF11276E-52AA-48A0-9803-0C2B8EF28B11}"/>
    <cellStyle name="Komma 2 4 3 2 4 2 4" xfId="9750" xr:uid="{15A2232D-CA28-45DE-970B-80135F0B3672}"/>
    <cellStyle name="Komma 2 4 3 2 4 2 5" xfId="6716" xr:uid="{8827C7D0-C9CF-41C2-AB8D-2831A48313FB}"/>
    <cellStyle name="Komma 2 4 3 2 4 3" xfId="2298" xr:uid="{00000000-0005-0000-0000-000019030000}"/>
    <cellStyle name="Komma 2 4 3 2 4 3 2" xfId="5686" xr:uid="{64D1997A-8096-438F-A528-D25DFD224AF4}"/>
    <cellStyle name="Komma 2 4 3 2 4 3 3" xfId="8509" xr:uid="{8ADA6836-C32D-4E08-AC1A-A321212658E2}"/>
    <cellStyle name="Komma 2 4 3 2 4 4" xfId="2816" xr:uid="{AF2413D6-14C1-4256-B3BB-DB8A5B16711C}"/>
    <cellStyle name="Komma 2 4 3 2 4 4 2" xfId="7327" xr:uid="{811A68D6-92A4-4A5C-8569-AF57BDA4B316}"/>
    <cellStyle name="Komma 2 4 3 2 4 5" xfId="4149" xr:uid="{7A513C03-9BAA-4CEA-8CDF-0D07D19A3FB1}"/>
    <cellStyle name="Komma 2 4 3 2 4 5 2" xfId="10005" xr:uid="{ABF39C46-129A-4400-B696-D9FFB9598F67}"/>
    <cellStyle name="Komma 2 4 3 2 4 6" xfId="6199" xr:uid="{2FCAAAE0-020B-433B-AC7F-BAF96E56D739}"/>
    <cellStyle name="Komma 2 4 3 2 5" xfId="332" xr:uid="{00000000-0005-0000-0000-00001A030000}"/>
    <cellStyle name="Komma 2 4 3 2 5 2" xfId="3252" xr:uid="{32070E5B-D4A9-4F77-A1D8-4497B3640761}"/>
    <cellStyle name="Komma 2 4 3 2 5 2 2" xfId="8897" xr:uid="{7C0B46B4-BE05-47A3-9E7C-C8DDF5BC1506}"/>
    <cellStyle name="Komma 2 4 3 2 5 3" xfId="3893" xr:uid="{9A92B3B8-7588-462D-93E8-32132D5BADAE}"/>
    <cellStyle name="Komma 2 4 3 2 5 3 2" xfId="7695" xr:uid="{9633C350-3F4F-48F5-873A-F328CE21A31B}"/>
    <cellStyle name="Komma 2 4 3 2 5 4" xfId="9513" xr:uid="{BE61EE21-144E-44BC-B2EA-7A3E9404E047}"/>
    <cellStyle name="Komma 2 4 3 2 5 5" xfId="6461" xr:uid="{EC3BD834-C440-4F10-8340-F9149F053599}"/>
    <cellStyle name="Komma 2 4 3 2 6" xfId="1017" xr:uid="{00000000-0005-0000-0000-00001B030000}"/>
    <cellStyle name="Komma 2 4 3 2 6 2" xfId="4407" xr:uid="{938A7617-C722-425F-81F9-2D90EEC49F6C}"/>
    <cellStyle name="Komma 2 4 3 2 6 3" xfId="8252" xr:uid="{4AF64F0B-3ECA-48A9-9771-DA2630D6D897}"/>
    <cellStyle name="Komma 2 4 3 2 7" xfId="1272" xr:uid="{00000000-0005-0000-0000-00001C030000}"/>
    <cellStyle name="Komma 2 4 3 2 7 2" xfId="4662" xr:uid="{A531982C-4383-44A0-9745-ACF775FBFC62}"/>
    <cellStyle name="Komma 2 4 3 2 7 3" xfId="7070" xr:uid="{20D1E205-8930-4292-BA36-95EE37615E83}"/>
    <cellStyle name="Komma 2 4 3 2 8" xfId="1787" xr:uid="{00000000-0005-0000-0000-00001D030000}"/>
    <cellStyle name="Komma 2 4 3 2 8 2" xfId="5175" xr:uid="{1424F642-4880-44FD-87C1-40E382EED2CB}"/>
    <cellStyle name="Komma 2 4 3 2 8 3" xfId="10339" xr:uid="{31864AB8-FCBA-411E-8FB7-25612603E847}"/>
    <cellStyle name="Komma 2 4 3 2 9" xfId="2043" xr:uid="{00000000-0005-0000-0000-00001E030000}"/>
    <cellStyle name="Komma 2 4 3 2 9 2" xfId="5431" xr:uid="{5C42384F-C211-409E-87A1-718267C670E6}"/>
    <cellStyle name="Komma 2 4 3 3" xfId="190" xr:uid="{00000000-0005-0000-0000-00001F030000}"/>
    <cellStyle name="Komma 2 4 3 3 10" xfId="6060" xr:uid="{E77FF08B-9CB5-4CBA-A353-9B10D0AE8713}"/>
    <cellStyle name="Komma 2 4 3 3 2" xfId="706" xr:uid="{00000000-0005-0000-0000-000020030000}"/>
    <cellStyle name="Komma 2 4 3 3 2 2" xfId="1645" xr:uid="{00000000-0005-0000-0000-000021030000}"/>
    <cellStyle name="Komma 2 4 3 3 2 2 2" xfId="3625" xr:uid="{3DD721A1-3405-4036-A2B4-76FE24AAD221}"/>
    <cellStyle name="Komma 2 4 3 3 2 2 2 2" xfId="9270" xr:uid="{1FB0E996-DE32-4284-B8A3-E5A501FE1BAC}"/>
    <cellStyle name="Komma 2 4 3 3 2 2 3" xfId="5033" xr:uid="{1324B463-2402-4BB2-A549-38324192F580}"/>
    <cellStyle name="Komma 2 4 3 3 2 2 3 2" xfId="8068" xr:uid="{44DC577C-6DBF-4AFF-8BD2-0CE7499E4CD8}"/>
    <cellStyle name="Komma 2 4 3 3 2 2 4" xfId="10171" xr:uid="{8690168C-8825-4E7C-A40C-1804DBACD9E3}"/>
    <cellStyle name="Komma 2 4 3 3 2 2 5" xfId="6832" xr:uid="{CFFAEB78-C998-4A6E-869B-4C2A9CE4423B}"/>
    <cellStyle name="Komma 2 4 3 3 2 3" xfId="2414" xr:uid="{00000000-0005-0000-0000-000022030000}"/>
    <cellStyle name="Komma 2 4 3 3 2 3 2" xfId="5802" xr:uid="{FFE4BF0D-A060-40B9-A079-CB4CA6DCBE4A}"/>
    <cellStyle name="Komma 2 4 3 3 2 3 3" xfId="8625" xr:uid="{F88B7F62-5E1A-4B26-B7B7-E170461A7717}"/>
    <cellStyle name="Komma 2 4 3 3 2 4" xfId="2932" xr:uid="{544F6691-D758-4AC2-A1B7-F4D5BAED3429}"/>
    <cellStyle name="Komma 2 4 3 3 2 4 2" xfId="7443" xr:uid="{7B8283FA-7265-4D6C-93BE-1063D0E91384}"/>
    <cellStyle name="Komma 2 4 3 3 2 5" xfId="4265" xr:uid="{48DF5809-F24F-4922-8349-27E3CF6C0CFD}"/>
    <cellStyle name="Komma 2 4 3 3 2 5 2" xfId="10327" xr:uid="{30259EAD-E6A4-41E0-8440-3A5A8AF5E281}"/>
    <cellStyle name="Komma 2 4 3 3 2 6" xfId="6315" xr:uid="{01772D37-5370-4274-8FEB-FE9AAF084540}"/>
    <cellStyle name="Komma 2 4 3 3 3" xfId="448" xr:uid="{00000000-0005-0000-0000-000023030000}"/>
    <cellStyle name="Komma 2 4 3 3 3 2" xfId="3368" xr:uid="{36C73A5D-4EB8-4D32-AD41-1E99422CD4FA}"/>
    <cellStyle name="Komma 2 4 3 3 3 2 2" xfId="9013" xr:uid="{B3691D93-81FF-4C18-8A5B-EA0B421AB0BA}"/>
    <cellStyle name="Komma 2 4 3 3 3 3" xfId="4009" xr:uid="{54CCE56D-E425-4000-AC12-BE30F4490020}"/>
    <cellStyle name="Komma 2 4 3 3 3 3 2" xfId="7811" xr:uid="{5AA8D3A6-97D6-41AA-80D0-6BF132B158E1}"/>
    <cellStyle name="Komma 2 4 3 3 3 4" xfId="9683" xr:uid="{5E395FF7-B1E8-4F62-9EE2-63B675D74EFE}"/>
    <cellStyle name="Komma 2 4 3 3 3 5" xfId="6577" xr:uid="{092F2C5F-E75B-4118-AD4F-F7B8D9018F99}"/>
    <cellStyle name="Komma 2 4 3 3 4" xfId="1133" xr:uid="{00000000-0005-0000-0000-000024030000}"/>
    <cellStyle name="Komma 2 4 3 3 4 2" xfId="4523" xr:uid="{D399939A-4B15-4085-8787-E64C3C3D8F52}"/>
    <cellStyle name="Komma 2 4 3 3 4 3" xfId="8368" xr:uid="{D93AA7CB-04C9-4065-B0E4-74DE22F692FA}"/>
    <cellStyle name="Komma 2 4 3 3 5" xfId="1388" xr:uid="{00000000-0005-0000-0000-000025030000}"/>
    <cellStyle name="Komma 2 4 3 3 5 2" xfId="4778" xr:uid="{66710899-8275-4995-BFF1-F25A423B3968}"/>
    <cellStyle name="Komma 2 4 3 3 5 3" xfId="7186" xr:uid="{341CC1E5-FA4A-47CF-ACB6-4B19A56E9018}"/>
    <cellStyle name="Komma 2 4 3 3 6" xfId="1903" xr:uid="{00000000-0005-0000-0000-000026030000}"/>
    <cellStyle name="Komma 2 4 3 3 6 2" xfId="5291" xr:uid="{1AAAD9BE-F80F-44DE-93F3-3313250E7B19}"/>
    <cellStyle name="Komma 2 4 3 3 6 3" xfId="10013" xr:uid="{0654F680-2E25-4539-8CDA-1EFEB095509F}"/>
    <cellStyle name="Komma 2 4 3 3 7" xfId="2159" xr:uid="{00000000-0005-0000-0000-000027030000}"/>
    <cellStyle name="Komma 2 4 3 3 7 2" xfId="5547" xr:uid="{A8383195-028E-4BA3-9521-5FFA426E9147}"/>
    <cellStyle name="Komma 2 4 3 3 8" xfId="2675" xr:uid="{6CD70042-FF25-4B25-B67C-161485DBC099}"/>
    <cellStyle name="Komma 2 4 3 3 9" xfId="3753" xr:uid="{63244443-F119-4B5B-8F35-FE5783A7B6AE}"/>
    <cellStyle name="Komma 2 4 3 4" xfId="128" xr:uid="{00000000-0005-0000-0000-000028030000}"/>
    <cellStyle name="Komma 2 4 3 4 10" xfId="5998" xr:uid="{1A1696B2-42D0-4BF5-A663-84A7A0F7BB37}"/>
    <cellStyle name="Komma 2 4 3 4 2" xfId="644" xr:uid="{00000000-0005-0000-0000-000029030000}"/>
    <cellStyle name="Komma 2 4 3 4 2 2" xfId="1583" xr:uid="{00000000-0005-0000-0000-00002A030000}"/>
    <cellStyle name="Komma 2 4 3 4 2 2 2" xfId="3563" xr:uid="{CCEDE990-EC89-497C-8E08-FFC4EDB1DEB9}"/>
    <cellStyle name="Komma 2 4 3 4 2 2 2 2" xfId="9208" xr:uid="{8DA935B8-068F-4010-8C50-2ABFACC29016}"/>
    <cellStyle name="Komma 2 4 3 4 2 2 3" xfId="4971" xr:uid="{56CB0CEE-8F1B-4882-ACFF-758963388E08}"/>
    <cellStyle name="Komma 2 4 3 4 2 2 3 2" xfId="8006" xr:uid="{380106A2-04FD-4752-9B6F-7288424B0487}"/>
    <cellStyle name="Komma 2 4 3 4 2 2 4" xfId="9519" xr:uid="{D0898A1D-8006-40E0-B6CC-EFBC0E3E610E}"/>
    <cellStyle name="Komma 2 4 3 4 2 2 5" xfId="6770" xr:uid="{0A4364D8-4EBD-40A9-9FBC-2688D7A19761}"/>
    <cellStyle name="Komma 2 4 3 4 2 3" xfId="2352" xr:uid="{00000000-0005-0000-0000-00002B030000}"/>
    <cellStyle name="Komma 2 4 3 4 2 3 2" xfId="5740" xr:uid="{F45AB346-201D-4BBD-8DB9-D415DFC4335B}"/>
    <cellStyle name="Komma 2 4 3 4 2 3 3" xfId="8563" xr:uid="{0A16BE95-58C8-45D9-9B9B-1E7266D42894}"/>
    <cellStyle name="Komma 2 4 3 4 2 4" xfId="2870" xr:uid="{A7E6A506-E8CE-40C5-B208-E202CFF50D2D}"/>
    <cellStyle name="Komma 2 4 3 4 2 4 2" xfId="7381" xr:uid="{0FE92742-A0EA-4E29-83BC-C85B9BEBAB29}"/>
    <cellStyle name="Komma 2 4 3 4 2 5" xfId="4203" xr:uid="{0532A9AC-2F2B-40EF-841A-7132FE4F5DB2}"/>
    <cellStyle name="Komma 2 4 3 4 2 5 2" xfId="10101" xr:uid="{9EBF5C5D-0FCA-4B60-9962-AABC0E553DCA}"/>
    <cellStyle name="Komma 2 4 3 4 2 6" xfId="6253" xr:uid="{495450B4-4F7B-4DE8-9228-6339EC5912D3}"/>
    <cellStyle name="Komma 2 4 3 4 3" xfId="386" xr:uid="{00000000-0005-0000-0000-00002C030000}"/>
    <cellStyle name="Komma 2 4 3 4 3 2" xfId="3306" xr:uid="{E60E3817-2358-4F29-81FF-8CEFEA123E91}"/>
    <cellStyle name="Komma 2 4 3 4 3 2 2" xfId="8951" xr:uid="{2592E602-3C39-4EFC-A1DC-C9C96998F656}"/>
    <cellStyle name="Komma 2 4 3 4 3 3" xfId="3947" xr:uid="{00A6F6A2-9DFA-4EE1-92B5-B90A2B8B9BEC}"/>
    <cellStyle name="Komma 2 4 3 4 3 3 2" xfId="7749" xr:uid="{39998F1C-BBB3-4D94-9915-24C47DD06734}"/>
    <cellStyle name="Komma 2 4 3 4 3 4" xfId="10243" xr:uid="{F05E51FC-C3E6-4B7C-986D-717232508248}"/>
    <cellStyle name="Komma 2 4 3 4 3 5" xfId="6515" xr:uid="{3EAE457D-9B58-48C3-AD70-434465DBB519}"/>
    <cellStyle name="Komma 2 4 3 4 4" xfId="1071" xr:uid="{00000000-0005-0000-0000-00002D030000}"/>
    <cellStyle name="Komma 2 4 3 4 4 2" xfId="4461" xr:uid="{68C7D501-E668-448C-9784-CAC63699063A}"/>
    <cellStyle name="Komma 2 4 3 4 4 3" xfId="8306" xr:uid="{2D83950D-2FDD-46BD-8E65-F4A6AB34FD8A}"/>
    <cellStyle name="Komma 2 4 3 4 5" xfId="1326" xr:uid="{00000000-0005-0000-0000-00002E030000}"/>
    <cellStyle name="Komma 2 4 3 4 5 2" xfId="4716" xr:uid="{E1CA39EB-FCDC-43F1-901E-D185EC4880A6}"/>
    <cellStyle name="Komma 2 4 3 4 5 3" xfId="7124" xr:uid="{04999CB5-8441-4DE4-B561-2D6A4B60B985}"/>
    <cellStyle name="Komma 2 4 3 4 6" xfId="1841" xr:uid="{00000000-0005-0000-0000-00002F030000}"/>
    <cellStyle name="Komma 2 4 3 4 6 2" xfId="5229" xr:uid="{CF157824-B275-4925-A5CA-1AB6B1F9AAC4}"/>
    <cellStyle name="Komma 2 4 3 4 6 3" xfId="9955" xr:uid="{088AE52F-1EE6-4859-97D8-E0076997C8A0}"/>
    <cellStyle name="Komma 2 4 3 4 7" xfId="2097" xr:uid="{00000000-0005-0000-0000-000030030000}"/>
    <cellStyle name="Komma 2 4 3 4 7 2" xfId="5485" xr:uid="{E65FC016-FCD7-4B02-86D8-7C048E7B2004}"/>
    <cellStyle name="Komma 2 4 3 4 8" xfId="2613" xr:uid="{DCBD7948-33FF-4624-9F9B-CE4F349CC50F}"/>
    <cellStyle name="Komma 2 4 3 4 9" xfId="3058" xr:uid="{9F84D1B6-7254-46E1-A68F-8BA1336172B4}"/>
    <cellStyle name="Komma 2 4 3 5" xfId="536" xr:uid="{00000000-0005-0000-0000-000031030000}"/>
    <cellStyle name="Komma 2 4 3 5 2" xfId="1475" xr:uid="{00000000-0005-0000-0000-000032030000}"/>
    <cellStyle name="Komma 2 4 3 5 2 2" xfId="3455" xr:uid="{8AD7F1FF-A024-4627-A001-207C62A6364F}"/>
    <cellStyle name="Komma 2 4 3 5 2 2 2" xfId="9100" xr:uid="{2CECC51D-6E40-45D4-952C-9B1342B2168A}"/>
    <cellStyle name="Komma 2 4 3 5 2 3" xfId="4863" xr:uid="{A176F990-EA37-408F-8BCE-AE966C92CDA1}"/>
    <cellStyle name="Komma 2 4 3 5 2 3 2" xfId="7898" xr:uid="{9E3F5948-529B-435F-B9BB-FC640A15AA73}"/>
    <cellStyle name="Komma 2 4 3 5 2 4" xfId="7559" xr:uid="{0F013006-8535-40AC-BF90-64E6035982B2}"/>
    <cellStyle name="Komma 2 4 3 5 2 5" xfId="6662" xr:uid="{4F0F007B-326F-4F75-BBFB-D97EEB66A328}"/>
    <cellStyle name="Komma 2 4 3 5 3" xfId="2244" xr:uid="{00000000-0005-0000-0000-000033030000}"/>
    <cellStyle name="Komma 2 4 3 5 3 2" xfId="5632" xr:uid="{B0224912-E977-43DC-9886-4550A7AC3BE1}"/>
    <cellStyle name="Komma 2 4 3 5 3 3" xfId="8455" xr:uid="{671F9339-C380-478E-A482-1DC1494B4563}"/>
    <cellStyle name="Komma 2 4 3 5 4" xfId="2762" xr:uid="{933352C1-2A92-4AE8-9E62-8A7621AC8B19}"/>
    <cellStyle name="Komma 2 4 3 5 4 2" xfId="7273" xr:uid="{C4E4E717-DC05-4983-8B05-AF40A837E736}"/>
    <cellStyle name="Komma 2 4 3 5 5" xfId="4095" xr:uid="{21EDDEF0-20E9-4237-9846-F297C6741825}"/>
    <cellStyle name="Komma 2 4 3 5 5 2" xfId="9935" xr:uid="{BC0F84DC-5F12-49F2-A29E-D1C0A8E90065}"/>
    <cellStyle name="Komma 2 4 3 5 6" xfId="6145" xr:uid="{5FBCBB1B-F2E0-49EB-A5E1-A1C0FC1BDDA4}"/>
    <cellStyle name="Komma 2 4 3 6" xfId="278" xr:uid="{00000000-0005-0000-0000-000034030000}"/>
    <cellStyle name="Komma 2 4 3 6 2" xfId="3198" xr:uid="{C4E5E454-F2BC-4B27-A7E6-FD5F46714607}"/>
    <cellStyle name="Komma 2 4 3 6 2 2" xfId="8843" xr:uid="{7C6C918F-B77C-43AD-B8AB-936888CD1AD9}"/>
    <cellStyle name="Komma 2 4 3 6 3" xfId="3839" xr:uid="{29D8C6CB-E45F-480E-9CC0-EACB171BFAC8}"/>
    <cellStyle name="Komma 2 4 3 6 3 2" xfId="7641" xr:uid="{4CFBF5B5-4712-4897-976D-87219FE51AAE}"/>
    <cellStyle name="Komma 2 4 3 6 4" xfId="9629" xr:uid="{3A7449C7-4371-46CC-8750-D364986288DA}"/>
    <cellStyle name="Komma 2 4 3 6 5" xfId="6407" xr:uid="{E6B2A1EC-7073-4A35-9E1B-437A9D2E84DE}"/>
    <cellStyle name="Komma 2 4 3 7" xfId="963" xr:uid="{00000000-0005-0000-0000-000035030000}"/>
    <cellStyle name="Komma 2 4 3 7 2" xfId="4353" xr:uid="{52ADE7AC-EF04-452A-A7B0-02F76CB3A3C8}"/>
    <cellStyle name="Komma 2 4 3 7 3" xfId="8198" xr:uid="{C833BD43-8F95-4BCE-A8FD-7F6A6C5EEF75}"/>
    <cellStyle name="Komma 2 4 3 8" xfId="1218" xr:uid="{00000000-0005-0000-0000-000036030000}"/>
    <cellStyle name="Komma 2 4 3 8 2" xfId="4608" xr:uid="{59AC972F-FB3C-496A-8925-020BACDB0C69}"/>
    <cellStyle name="Komma 2 4 3 8 3" xfId="7016" xr:uid="{DA90F6E0-D752-49A6-BC97-C5BEBC2479E4}"/>
    <cellStyle name="Komma 2 4 3 9" xfId="1733" xr:uid="{00000000-0005-0000-0000-000037030000}"/>
    <cellStyle name="Komma 2 4 3 9 2" xfId="5121" xr:uid="{D6E1D0F4-7AF7-4300-B270-7E62CAFA9A10}"/>
    <cellStyle name="Komma 2 4 3 9 3" xfId="9737" xr:uid="{AC3CE342-EE00-494E-9E90-F5D3EFB029FB}"/>
    <cellStyle name="Komma 2 4 4" xfId="60" xr:uid="{00000000-0005-0000-0000-000038030000}"/>
    <cellStyle name="Komma 2 4 4 10" xfId="2545" xr:uid="{6D59F21E-54DA-4FF8-8F49-DAAB1D318BA0}"/>
    <cellStyle name="Komma 2 4 4 11" xfId="3168" xr:uid="{7C55C70D-33AE-4F4A-B6E3-B9FFF6C85A37}"/>
    <cellStyle name="Komma 2 4 4 12" xfId="5930" xr:uid="{4BA8C2C7-0B3A-441B-B2B3-19E7B1D405D3}"/>
    <cellStyle name="Komma 2 4 4 2" xfId="230" xr:uid="{00000000-0005-0000-0000-000039030000}"/>
    <cellStyle name="Komma 2 4 4 2 10" xfId="6100" xr:uid="{19BF6AC5-13C2-4CFD-B38A-99D5659360B7}"/>
    <cellStyle name="Komma 2 4 4 2 2" xfId="746" xr:uid="{00000000-0005-0000-0000-00003A030000}"/>
    <cellStyle name="Komma 2 4 4 2 2 2" xfId="1685" xr:uid="{00000000-0005-0000-0000-00003B030000}"/>
    <cellStyle name="Komma 2 4 4 2 2 2 2" xfId="3665" xr:uid="{E0ABACF0-512B-4C84-A233-993C7D1B63BC}"/>
    <cellStyle name="Komma 2 4 4 2 2 2 2 2" xfId="9310" xr:uid="{991E47D6-3DD3-40E8-A6DC-FEB32FEAD992}"/>
    <cellStyle name="Komma 2 4 4 2 2 2 3" xfId="5073" xr:uid="{B098F9F6-3E8C-49B6-A85A-2E6591332C61}"/>
    <cellStyle name="Komma 2 4 4 2 2 2 3 2" xfId="8108" xr:uid="{BC284E9E-5414-4C48-93AC-77A9FEDFA43C}"/>
    <cellStyle name="Komma 2 4 4 2 2 2 4" xfId="9517" xr:uid="{E098402C-EAF7-44CF-B1DF-21C97D1DBDC4}"/>
    <cellStyle name="Komma 2 4 4 2 2 2 5" xfId="6872" xr:uid="{7052E6B4-A4A8-406F-91CC-718C237BE3C3}"/>
    <cellStyle name="Komma 2 4 4 2 2 3" xfId="2454" xr:uid="{00000000-0005-0000-0000-00003C030000}"/>
    <cellStyle name="Komma 2 4 4 2 2 3 2" xfId="5842" xr:uid="{1798480A-E5F6-4546-993D-F5BBCDE67E12}"/>
    <cellStyle name="Komma 2 4 4 2 2 3 3" xfId="8665" xr:uid="{6BB9DEDE-1803-49ED-A8AF-FB25BCC9DEDD}"/>
    <cellStyle name="Komma 2 4 4 2 2 4" xfId="2972" xr:uid="{53D7B2C0-32B4-4635-89D7-4DEE233021C7}"/>
    <cellStyle name="Komma 2 4 4 2 2 4 2" xfId="7483" xr:uid="{CD614076-37EB-4629-9694-DD7BF795D5DA}"/>
    <cellStyle name="Komma 2 4 4 2 2 5" xfId="4305" xr:uid="{3813EEAC-831F-4379-9D1A-B3FF0A02D8B0}"/>
    <cellStyle name="Komma 2 4 4 2 2 5 2" xfId="9454" xr:uid="{78123543-4D41-4865-8DED-1ED712EFA7C8}"/>
    <cellStyle name="Komma 2 4 4 2 2 6" xfId="6355" xr:uid="{83276D10-7455-4C4D-B09F-2D55D39676AE}"/>
    <cellStyle name="Komma 2 4 4 2 3" xfId="488" xr:uid="{00000000-0005-0000-0000-00003D030000}"/>
    <cellStyle name="Komma 2 4 4 2 3 2" xfId="3408" xr:uid="{08785C90-FEBB-4778-B324-7415AF455AE1}"/>
    <cellStyle name="Komma 2 4 4 2 3 2 2" xfId="9053" xr:uid="{0DCBFD63-9382-4E21-BC9E-0445D3A18A11}"/>
    <cellStyle name="Komma 2 4 4 2 3 3" xfId="4049" xr:uid="{131D2659-C4AE-4978-A620-ABDEC84197D6}"/>
    <cellStyle name="Komma 2 4 4 2 3 3 2" xfId="7851" xr:uid="{37F83388-16F7-407C-BFE9-DA744836DF65}"/>
    <cellStyle name="Komma 2 4 4 2 3 4" xfId="7549" xr:uid="{6118C6AA-35F6-4DEF-97B3-FDC02D8AE699}"/>
    <cellStyle name="Komma 2 4 4 2 3 5" xfId="6617" xr:uid="{198D33D0-89A4-48BA-923F-FB68296B4B0F}"/>
    <cellStyle name="Komma 2 4 4 2 4" xfId="1173" xr:uid="{00000000-0005-0000-0000-00003E030000}"/>
    <cellStyle name="Komma 2 4 4 2 4 2" xfId="4563" xr:uid="{55115C86-75BB-414C-8EAA-4E2BD454FCB1}"/>
    <cellStyle name="Komma 2 4 4 2 4 3" xfId="8408" xr:uid="{3ABA50A2-DB87-4590-B133-10A93F73EC63}"/>
    <cellStyle name="Komma 2 4 4 2 5" xfId="1428" xr:uid="{00000000-0005-0000-0000-00003F030000}"/>
    <cellStyle name="Komma 2 4 4 2 5 2" xfId="4818" xr:uid="{DC50D939-14F3-480F-B006-2CECD273811A}"/>
    <cellStyle name="Komma 2 4 4 2 5 3" xfId="7226" xr:uid="{4C3AAB7D-39DE-44DB-9D7C-0D5C49530475}"/>
    <cellStyle name="Komma 2 4 4 2 6" xfId="1943" xr:uid="{00000000-0005-0000-0000-000040030000}"/>
    <cellStyle name="Komma 2 4 4 2 6 2" xfId="5331" xr:uid="{61CCE3CF-85B7-456D-A97F-55061C5EFC8D}"/>
    <cellStyle name="Komma 2 4 4 2 6 3" xfId="9503" xr:uid="{BEE4F5C0-1AB6-470F-AD77-811B5874EAF8}"/>
    <cellStyle name="Komma 2 4 4 2 7" xfId="2199" xr:uid="{00000000-0005-0000-0000-000041030000}"/>
    <cellStyle name="Komma 2 4 4 2 7 2" xfId="5587" xr:uid="{16986644-1565-4396-B3A5-C988AD9747F5}"/>
    <cellStyle name="Komma 2 4 4 2 8" xfId="2715" xr:uid="{9BE73B19-4B62-4FCA-AF37-FFFC40CD71DB}"/>
    <cellStyle name="Komma 2 4 4 2 9" xfId="3793" xr:uid="{B0CC7369-8ADE-4673-B81C-6F429F69E521}"/>
    <cellStyle name="Komma 2 4 4 3" xfId="114" xr:uid="{00000000-0005-0000-0000-000042030000}"/>
    <cellStyle name="Komma 2 4 4 3 10" xfId="5984" xr:uid="{44A953D0-2F5E-430C-97C1-6B1FB2DE1ABD}"/>
    <cellStyle name="Komma 2 4 4 3 2" xfId="630" xr:uid="{00000000-0005-0000-0000-000043030000}"/>
    <cellStyle name="Komma 2 4 4 3 2 2" xfId="1569" xr:uid="{00000000-0005-0000-0000-000044030000}"/>
    <cellStyle name="Komma 2 4 4 3 2 2 2" xfId="3549" xr:uid="{F7CB46B0-C985-4D2F-97ED-6229AA5C158C}"/>
    <cellStyle name="Komma 2 4 4 3 2 2 2 2" xfId="9194" xr:uid="{C052FDF4-9149-4BD3-8389-95E29A490987}"/>
    <cellStyle name="Komma 2 4 4 3 2 2 3" xfId="4957" xr:uid="{D6D49915-28EC-4DB3-8419-A4FCBA5315F5}"/>
    <cellStyle name="Komma 2 4 4 3 2 2 3 2" xfId="7992" xr:uid="{63598AC5-6C5F-4DAB-AD95-2F5C1D5C7F60}"/>
    <cellStyle name="Komma 2 4 4 3 2 2 4" xfId="9682" xr:uid="{8882720F-6064-41BA-9D52-682607368F89}"/>
    <cellStyle name="Komma 2 4 4 3 2 2 5" xfId="6756" xr:uid="{B36F26C9-E302-4C73-A17B-2DB7D2562194}"/>
    <cellStyle name="Komma 2 4 4 3 2 3" xfId="2338" xr:uid="{00000000-0005-0000-0000-000045030000}"/>
    <cellStyle name="Komma 2 4 4 3 2 3 2" xfId="5726" xr:uid="{7AB3A329-4483-4D7B-BAA5-BD0FF947DD1D}"/>
    <cellStyle name="Komma 2 4 4 3 2 3 3" xfId="8549" xr:uid="{22979FBD-8C9E-4973-9F66-83541B9C985D}"/>
    <cellStyle name="Komma 2 4 4 3 2 4" xfId="2856" xr:uid="{9EDCA135-CFEC-43F9-A98A-3CC06EF0EB4A}"/>
    <cellStyle name="Komma 2 4 4 3 2 4 2" xfId="7367" xr:uid="{BF36BAFD-2FFB-4E24-92E1-2C5856A71FDE}"/>
    <cellStyle name="Komma 2 4 4 3 2 5" xfId="4189" xr:uid="{25FA179B-2966-45BE-886F-D00E0A732A0D}"/>
    <cellStyle name="Komma 2 4 4 3 2 5 2" xfId="10231" xr:uid="{953DBE8A-81B2-4248-A32C-A0056101E68B}"/>
    <cellStyle name="Komma 2 4 4 3 2 6" xfId="6239" xr:uid="{5CE43F63-ED0D-42FD-9D7D-A763A27D48A2}"/>
    <cellStyle name="Komma 2 4 4 3 3" xfId="372" xr:uid="{00000000-0005-0000-0000-000046030000}"/>
    <cellStyle name="Komma 2 4 4 3 3 2" xfId="3292" xr:uid="{BA77C0A5-182C-407F-AF33-60C7F8FE782A}"/>
    <cellStyle name="Komma 2 4 4 3 3 2 2" xfId="8937" xr:uid="{5B07DD0C-402D-4742-91F6-889D5B9BA43C}"/>
    <cellStyle name="Komma 2 4 4 3 3 3" xfId="3933" xr:uid="{44E49366-D8FF-46E8-856B-34C0DC33DBAF}"/>
    <cellStyle name="Komma 2 4 4 3 3 3 2" xfId="7735" xr:uid="{126C5887-10E1-4334-A177-09F402A79D4D}"/>
    <cellStyle name="Komma 2 4 4 3 3 4" xfId="9649" xr:uid="{B3A96844-29FD-487C-AD7F-A4A6C6232525}"/>
    <cellStyle name="Komma 2 4 4 3 3 5" xfId="6501" xr:uid="{693C1C3A-B966-4CC1-B938-F43FD9233B29}"/>
    <cellStyle name="Komma 2 4 4 3 4" xfId="1057" xr:uid="{00000000-0005-0000-0000-000047030000}"/>
    <cellStyle name="Komma 2 4 4 3 4 2" xfId="4447" xr:uid="{F7435C7C-5439-4DD6-9011-C1D1B1ACD9D5}"/>
    <cellStyle name="Komma 2 4 4 3 4 3" xfId="8292" xr:uid="{ED14D320-538E-419E-BC4D-ACCB71D1DEF1}"/>
    <cellStyle name="Komma 2 4 4 3 5" xfId="1312" xr:uid="{00000000-0005-0000-0000-000048030000}"/>
    <cellStyle name="Komma 2 4 4 3 5 2" xfId="4702" xr:uid="{52526BC0-E642-40E4-896C-F4DD824A3924}"/>
    <cellStyle name="Komma 2 4 4 3 5 3" xfId="7110" xr:uid="{F4CF54B2-9A96-40D9-9408-3A5696BB4392}"/>
    <cellStyle name="Komma 2 4 4 3 6" xfId="1827" xr:uid="{00000000-0005-0000-0000-000049030000}"/>
    <cellStyle name="Komma 2 4 4 3 6 2" xfId="5215" xr:uid="{B841CEFB-26C4-4352-B803-B8994CC1192C}"/>
    <cellStyle name="Komma 2 4 4 3 6 3" xfId="10214" xr:uid="{9A1F641B-F934-490D-83CF-5B2877EF7E12}"/>
    <cellStyle name="Komma 2 4 4 3 7" xfId="2083" xr:uid="{00000000-0005-0000-0000-00004A030000}"/>
    <cellStyle name="Komma 2 4 4 3 7 2" xfId="5471" xr:uid="{AF79F20C-FB25-4002-951B-1B9B4F111BFC}"/>
    <cellStyle name="Komma 2 4 4 3 8" xfId="2599" xr:uid="{94E54E89-1001-48B5-A582-E46039E3E685}"/>
    <cellStyle name="Komma 2 4 4 3 9" xfId="3072" xr:uid="{A65F51FE-7863-4DAF-9F2D-BEDC2757E081}"/>
    <cellStyle name="Komma 2 4 4 4" xfId="576" xr:uid="{00000000-0005-0000-0000-00004B030000}"/>
    <cellStyle name="Komma 2 4 4 4 2" xfId="1515" xr:uid="{00000000-0005-0000-0000-00004C030000}"/>
    <cellStyle name="Komma 2 4 4 4 2 2" xfId="3495" xr:uid="{962FF403-B1EA-435A-BA68-396A7242B4BE}"/>
    <cellStyle name="Komma 2 4 4 4 2 2 2" xfId="9140" xr:uid="{EB084349-9DAB-4FD6-A287-5DDF3988983D}"/>
    <cellStyle name="Komma 2 4 4 4 2 3" xfId="4903" xr:uid="{D5BAEF77-4E9D-488F-85C1-18070ECFD121}"/>
    <cellStyle name="Komma 2 4 4 4 2 3 2" xfId="7938" xr:uid="{1E720A1B-AA96-4A37-9BEB-51D6A20D4AFB}"/>
    <cellStyle name="Komma 2 4 4 4 2 4" xfId="9757" xr:uid="{F93D0A39-99FA-4E45-A795-F1871545605A}"/>
    <cellStyle name="Komma 2 4 4 4 2 5" xfId="6702" xr:uid="{BF35E1FA-65E9-4810-B06B-8ABF411A155D}"/>
    <cellStyle name="Komma 2 4 4 4 3" xfId="2284" xr:uid="{00000000-0005-0000-0000-00004D030000}"/>
    <cellStyle name="Komma 2 4 4 4 3 2" xfId="5672" xr:uid="{068A287F-BB55-4AAE-A24B-25B5275492CA}"/>
    <cellStyle name="Komma 2 4 4 4 3 3" xfId="8495" xr:uid="{9B5238DC-5B65-4F95-9DD6-F77FF273FA96}"/>
    <cellStyle name="Komma 2 4 4 4 4" xfId="2802" xr:uid="{AA3E977B-5178-4B41-8326-1A085DAD4E52}"/>
    <cellStyle name="Komma 2 4 4 4 4 2" xfId="7313" xr:uid="{D0D42DA1-C9B0-49F2-9448-1C88FCCA7352}"/>
    <cellStyle name="Komma 2 4 4 4 5" xfId="4135" xr:uid="{7834EB5F-F93B-418E-8E5E-BA5C2CD6FF7E}"/>
    <cellStyle name="Komma 2 4 4 4 5 2" xfId="9980" xr:uid="{A5236A90-86F1-4120-A2D3-4A4DDB239B6D}"/>
    <cellStyle name="Komma 2 4 4 4 6" xfId="6185" xr:uid="{61998043-C9FE-4D49-AFA7-D67A1BE7DCF0}"/>
    <cellStyle name="Komma 2 4 4 5" xfId="318" xr:uid="{00000000-0005-0000-0000-00004E030000}"/>
    <cellStyle name="Komma 2 4 4 5 2" xfId="3238" xr:uid="{9937E895-3BB1-456B-B949-A4D0E4BE7515}"/>
    <cellStyle name="Komma 2 4 4 5 2 2" xfId="8883" xr:uid="{36E17158-7903-43AA-B145-243CC8C4B64D}"/>
    <cellStyle name="Komma 2 4 4 5 3" xfId="3879" xr:uid="{16196275-B38B-422F-BADF-7C3DEEA499DC}"/>
    <cellStyle name="Komma 2 4 4 5 3 2" xfId="7681" xr:uid="{686CC721-F3A8-48D5-8058-D3DC58C3EE42}"/>
    <cellStyle name="Komma 2 4 4 5 4" xfId="9907" xr:uid="{C85E876D-7A20-414F-9419-67F939B2B8AF}"/>
    <cellStyle name="Komma 2 4 4 5 5" xfId="6447" xr:uid="{E3277DA2-7AFB-44AA-A49E-9BDCB603C3C1}"/>
    <cellStyle name="Komma 2 4 4 6" xfId="1003" xr:uid="{00000000-0005-0000-0000-00004F030000}"/>
    <cellStyle name="Komma 2 4 4 6 2" xfId="4393" xr:uid="{843A8979-C4E9-4728-AD24-780509AA985F}"/>
    <cellStyle name="Komma 2 4 4 6 3" xfId="8238" xr:uid="{EF619970-2000-491E-A3AF-87F7A054B391}"/>
    <cellStyle name="Komma 2 4 4 7" xfId="1258" xr:uid="{00000000-0005-0000-0000-000050030000}"/>
    <cellStyle name="Komma 2 4 4 7 2" xfId="4648" xr:uid="{A0538689-A5A6-49AC-B4D3-2F147B0D41D4}"/>
    <cellStyle name="Komma 2 4 4 7 3" xfId="7056" xr:uid="{563FF5AC-B7F0-4333-9C83-B3D6AFA7F220}"/>
    <cellStyle name="Komma 2 4 4 8" xfId="1773" xr:uid="{00000000-0005-0000-0000-000051030000}"/>
    <cellStyle name="Komma 2 4 4 8 2" xfId="5161" xr:uid="{D2A4074A-9060-4787-925F-03E305AE0562}"/>
    <cellStyle name="Komma 2 4 4 8 3" xfId="9780" xr:uid="{9AED2FCC-D6E7-4F4D-BE4E-33D197EC82F5}"/>
    <cellStyle name="Komma 2 4 4 9" xfId="2029" xr:uid="{00000000-0005-0000-0000-000052030000}"/>
    <cellStyle name="Komma 2 4 4 9 2" xfId="5417" xr:uid="{DC6BA559-EC2A-4D40-B655-BEBCF269CD7C}"/>
    <cellStyle name="Komma 2 4 5" xfId="41" xr:uid="{00000000-0005-0000-0000-000053030000}"/>
    <cellStyle name="Komma 2 4 5 10" xfId="2526" xr:uid="{D5A16D59-283F-4422-817F-89E6040CB546}"/>
    <cellStyle name="Komma 2 4 5 11" xfId="3006" xr:uid="{EB72E650-5DCD-41AC-961F-2140AFD00533}"/>
    <cellStyle name="Komma 2 4 5 12" xfId="5911" xr:uid="{4E5E42FF-B343-4D9F-9DE5-D88B7226E542}"/>
    <cellStyle name="Komma 2 4 5 2" xfId="211" xr:uid="{00000000-0005-0000-0000-000054030000}"/>
    <cellStyle name="Komma 2 4 5 2 10" xfId="6081" xr:uid="{ADB7DA4C-799A-4192-9FF4-DD46FB24FAD2}"/>
    <cellStyle name="Komma 2 4 5 2 2" xfId="727" xr:uid="{00000000-0005-0000-0000-000055030000}"/>
    <cellStyle name="Komma 2 4 5 2 2 2" xfId="1666" xr:uid="{00000000-0005-0000-0000-000056030000}"/>
    <cellStyle name="Komma 2 4 5 2 2 2 2" xfId="3646" xr:uid="{92C699E0-8D8E-483E-80AD-37784EB82B0B}"/>
    <cellStyle name="Komma 2 4 5 2 2 2 2 2" xfId="9291" xr:uid="{1C7DC41C-1B96-4296-9FE4-84EA97CA10EC}"/>
    <cellStyle name="Komma 2 4 5 2 2 2 3" xfId="5054" xr:uid="{59D7A704-3745-48D7-AF30-8597865A3352}"/>
    <cellStyle name="Komma 2 4 5 2 2 2 3 2" xfId="8089" xr:uid="{3C28FEBF-AFB2-4FAB-9DD6-38838BF8DB5E}"/>
    <cellStyle name="Komma 2 4 5 2 2 2 4" xfId="10258" xr:uid="{978BF48E-4774-42CD-B378-98EBCEA32A41}"/>
    <cellStyle name="Komma 2 4 5 2 2 2 5" xfId="6853" xr:uid="{DAC706A7-FBCB-47AA-802D-6D62A18027D4}"/>
    <cellStyle name="Komma 2 4 5 2 2 3" xfId="2435" xr:uid="{00000000-0005-0000-0000-000057030000}"/>
    <cellStyle name="Komma 2 4 5 2 2 3 2" xfId="5823" xr:uid="{99367CF1-3670-4A5C-BB32-F7AA67EFFBAF}"/>
    <cellStyle name="Komma 2 4 5 2 2 3 3" xfId="8646" xr:uid="{06B8C9F5-437D-43C8-A697-F158EC2F2172}"/>
    <cellStyle name="Komma 2 4 5 2 2 4" xfId="2953" xr:uid="{D2F74EB6-E187-46DC-A25E-C8724FD338DF}"/>
    <cellStyle name="Komma 2 4 5 2 2 4 2" xfId="7464" xr:uid="{C4DA0E86-B9E2-4BA1-8F34-5DFC9B255993}"/>
    <cellStyle name="Komma 2 4 5 2 2 5" xfId="4286" xr:uid="{1D84EA6C-198D-407F-A46C-B2AE21280015}"/>
    <cellStyle name="Komma 2 4 5 2 2 5 2" xfId="9588" xr:uid="{0389E68B-F7E5-43F2-9E56-89FDBB26741F}"/>
    <cellStyle name="Komma 2 4 5 2 2 6" xfId="6336" xr:uid="{913B6EB2-099E-4718-BE28-355E7CDFA9BD}"/>
    <cellStyle name="Komma 2 4 5 2 3" xfId="469" xr:uid="{00000000-0005-0000-0000-000058030000}"/>
    <cellStyle name="Komma 2 4 5 2 3 2" xfId="3389" xr:uid="{29569D41-EE5E-4710-91C1-26A2D50636B9}"/>
    <cellStyle name="Komma 2 4 5 2 3 2 2" xfId="9034" xr:uid="{C7F86257-D6D6-4DDC-B676-3B77D2090FBC}"/>
    <cellStyle name="Komma 2 4 5 2 3 3" xfId="4030" xr:uid="{9E967096-F966-4247-AB16-CE06C9D6B4DF}"/>
    <cellStyle name="Komma 2 4 5 2 3 3 2" xfId="7832" xr:uid="{485457BC-FE80-46F0-9B0F-B12BF6264FA0}"/>
    <cellStyle name="Komma 2 4 5 2 3 4" xfId="10152" xr:uid="{BF982EBF-4D92-44B2-880F-6E30B7DB1DDA}"/>
    <cellStyle name="Komma 2 4 5 2 3 5" xfId="6598" xr:uid="{BD2B45E7-0A23-443C-A3EA-C8F73C77615C}"/>
    <cellStyle name="Komma 2 4 5 2 4" xfId="1154" xr:uid="{00000000-0005-0000-0000-000059030000}"/>
    <cellStyle name="Komma 2 4 5 2 4 2" xfId="4544" xr:uid="{EFA9B62F-453B-498C-AFDB-10B86826659C}"/>
    <cellStyle name="Komma 2 4 5 2 4 3" xfId="8389" xr:uid="{6A172078-4DF4-40F6-80C8-533EA57A63A2}"/>
    <cellStyle name="Komma 2 4 5 2 5" xfId="1409" xr:uid="{00000000-0005-0000-0000-00005A030000}"/>
    <cellStyle name="Komma 2 4 5 2 5 2" xfId="4799" xr:uid="{41886D0E-0AD0-46D7-8FBD-2D79507B7893}"/>
    <cellStyle name="Komma 2 4 5 2 5 3" xfId="7207" xr:uid="{B618AB64-E703-4F51-803B-CC27F1971404}"/>
    <cellStyle name="Komma 2 4 5 2 6" xfId="1924" xr:uid="{00000000-0005-0000-0000-00005B030000}"/>
    <cellStyle name="Komma 2 4 5 2 6 2" xfId="5312" xr:uid="{3FC79566-80BD-4F82-A589-576D4F74D588}"/>
    <cellStyle name="Komma 2 4 5 2 6 3" xfId="10150" xr:uid="{6AA2E434-5F51-41F3-A5DD-45E9C0AFC02C}"/>
    <cellStyle name="Komma 2 4 5 2 7" xfId="2180" xr:uid="{00000000-0005-0000-0000-00005C030000}"/>
    <cellStyle name="Komma 2 4 5 2 7 2" xfId="5568" xr:uid="{DD1A48E7-B718-4F5A-94C7-1AB724A2EB29}"/>
    <cellStyle name="Komma 2 4 5 2 8" xfId="2696" xr:uid="{63B4BE2B-6705-41D6-8382-D6494A522127}"/>
    <cellStyle name="Komma 2 4 5 2 9" xfId="3774" xr:uid="{07CC0077-3987-4C93-BE64-8D72F11516C7}"/>
    <cellStyle name="Komma 2 4 5 3" xfId="154" xr:uid="{00000000-0005-0000-0000-00005D030000}"/>
    <cellStyle name="Komma 2 4 5 3 10" xfId="6024" xr:uid="{E9BEA9EC-B605-4B67-9CAA-E3A8651B4EAE}"/>
    <cellStyle name="Komma 2 4 5 3 2" xfId="670" xr:uid="{00000000-0005-0000-0000-00005E030000}"/>
    <cellStyle name="Komma 2 4 5 3 2 2" xfId="1609" xr:uid="{00000000-0005-0000-0000-00005F030000}"/>
    <cellStyle name="Komma 2 4 5 3 2 2 2" xfId="3589" xr:uid="{089B1592-DA15-4E27-A385-5E89B6F9C103}"/>
    <cellStyle name="Komma 2 4 5 3 2 2 2 2" xfId="9234" xr:uid="{752E5EBB-1234-4FDA-BA6C-9AFAF143B4A4}"/>
    <cellStyle name="Komma 2 4 5 3 2 2 3" xfId="4997" xr:uid="{282819EC-2FCB-4944-BAA7-47C007D1E38B}"/>
    <cellStyle name="Komma 2 4 5 3 2 2 3 2" xfId="8032" xr:uid="{84A8CF81-2AB3-476F-A2BF-6D7D0B77990F}"/>
    <cellStyle name="Komma 2 4 5 3 2 2 4" xfId="9995" xr:uid="{9F71E34B-BAC3-4317-9813-492C8DAD4E9E}"/>
    <cellStyle name="Komma 2 4 5 3 2 2 5" xfId="6796" xr:uid="{F2E969A9-83E5-43FB-B3C2-FDA995CA6530}"/>
    <cellStyle name="Komma 2 4 5 3 2 3" xfId="2378" xr:uid="{00000000-0005-0000-0000-000060030000}"/>
    <cellStyle name="Komma 2 4 5 3 2 3 2" xfId="5766" xr:uid="{14498277-3AF8-49A6-B90C-01B2ADDBEC98}"/>
    <cellStyle name="Komma 2 4 5 3 2 3 3" xfId="8589" xr:uid="{0B93F940-C38E-49E7-B6A2-4E41816CA9A3}"/>
    <cellStyle name="Komma 2 4 5 3 2 4" xfId="2896" xr:uid="{FC143A54-841B-49AA-A630-1805B02F8821}"/>
    <cellStyle name="Komma 2 4 5 3 2 4 2" xfId="7407" xr:uid="{ECA8726F-838E-4C17-9BFE-255E77EBA7D9}"/>
    <cellStyle name="Komma 2 4 5 3 2 5" xfId="4229" xr:uid="{FB6427B1-5252-46A5-8EF9-1AAE03A66066}"/>
    <cellStyle name="Komma 2 4 5 3 2 5 2" xfId="9433" xr:uid="{E7EF8992-F398-4C5D-88EB-66A9A888ACA9}"/>
    <cellStyle name="Komma 2 4 5 3 2 6" xfId="6279" xr:uid="{25FB6126-ADE3-4A21-9E11-1F71015FDAC7}"/>
    <cellStyle name="Komma 2 4 5 3 3" xfId="412" xr:uid="{00000000-0005-0000-0000-000061030000}"/>
    <cellStyle name="Komma 2 4 5 3 3 2" xfId="3332" xr:uid="{CC415CF8-0AF4-49A4-A78C-115035249FF4}"/>
    <cellStyle name="Komma 2 4 5 3 3 2 2" xfId="8977" xr:uid="{16891B28-1B78-44B2-AF01-AA07FD07800B}"/>
    <cellStyle name="Komma 2 4 5 3 3 3" xfId="3973" xr:uid="{38218D34-53F5-4CAC-B6B9-E173DB02F393}"/>
    <cellStyle name="Komma 2 4 5 3 3 3 2" xfId="7775" xr:uid="{274051F6-B5B1-481E-BE4E-C039E798870A}"/>
    <cellStyle name="Komma 2 4 5 3 3 4" xfId="9639" xr:uid="{B84CE760-42BA-4BC4-9710-13FF7C003AAC}"/>
    <cellStyle name="Komma 2 4 5 3 3 5" xfId="6541" xr:uid="{0D739AD4-D503-481C-902D-B06FAAEB15A6}"/>
    <cellStyle name="Komma 2 4 5 3 4" xfId="1097" xr:uid="{00000000-0005-0000-0000-000062030000}"/>
    <cellStyle name="Komma 2 4 5 3 4 2" xfId="4487" xr:uid="{E9B7D301-1662-4904-AD9B-BFC94098A333}"/>
    <cellStyle name="Komma 2 4 5 3 4 3" xfId="8332" xr:uid="{2A84898A-D8B0-4A1D-9976-4F5449F911A9}"/>
    <cellStyle name="Komma 2 4 5 3 5" xfId="1352" xr:uid="{00000000-0005-0000-0000-000063030000}"/>
    <cellStyle name="Komma 2 4 5 3 5 2" xfId="4742" xr:uid="{A6DAF0E7-2381-4DFA-8440-E3801EF3232E}"/>
    <cellStyle name="Komma 2 4 5 3 5 3" xfId="7150" xr:uid="{0EDBB9E1-1A68-41A5-AA53-394C01F22522}"/>
    <cellStyle name="Komma 2 4 5 3 6" xfId="1867" xr:uid="{00000000-0005-0000-0000-000064030000}"/>
    <cellStyle name="Komma 2 4 5 3 6 2" xfId="5255" xr:uid="{9EA7A0C1-37B9-4DD0-826F-B7CC77D4E44A}"/>
    <cellStyle name="Komma 2 4 5 3 6 3" xfId="10191" xr:uid="{B018E4A4-6A64-4E3D-99CE-0167D3EF9880}"/>
    <cellStyle name="Komma 2 4 5 3 7" xfId="2123" xr:uid="{00000000-0005-0000-0000-000065030000}"/>
    <cellStyle name="Komma 2 4 5 3 7 2" xfId="5511" xr:uid="{AF7FC87C-9173-4952-A5D5-27658021940F}"/>
    <cellStyle name="Komma 2 4 5 3 8" xfId="2639" xr:uid="{323C66EB-09D5-4E4B-ACC8-483D534D9309}"/>
    <cellStyle name="Komma 2 4 5 3 9" xfId="3032" xr:uid="{DCCB2C4C-B6F9-4EC7-9A8D-7433E59D3548}"/>
    <cellStyle name="Komma 2 4 5 4" xfId="557" xr:uid="{00000000-0005-0000-0000-000066030000}"/>
    <cellStyle name="Komma 2 4 5 4 2" xfId="1496" xr:uid="{00000000-0005-0000-0000-000067030000}"/>
    <cellStyle name="Komma 2 4 5 4 2 2" xfId="3476" xr:uid="{EBAFA2D5-E3A6-441F-92DB-E3F15D34F0E5}"/>
    <cellStyle name="Komma 2 4 5 4 2 2 2" xfId="9121" xr:uid="{EDF64EC4-B3AD-4B33-AC85-4023D2D128FD}"/>
    <cellStyle name="Komma 2 4 5 4 2 3" xfId="4884" xr:uid="{DF8C252C-B5A1-4B07-B2DC-742ED06A3F98}"/>
    <cellStyle name="Komma 2 4 5 4 2 3 2" xfId="7919" xr:uid="{00B5F39F-8D6C-44E7-B856-8B18FD5EFFF6}"/>
    <cellStyle name="Komma 2 4 5 4 2 4" xfId="9650" xr:uid="{0E2B0C0D-609E-4B98-B12F-FE8BEDFD2BC8}"/>
    <cellStyle name="Komma 2 4 5 4 2 5" xfId="6683" xr:uid="{5768289C-FA2E-4FE7-9CD4-3CC8CE0283FC}"/>
    <cellStyle name="Komma 2 4 5 4 3" xfId="2265" xr:uid="{00000000-0005-0000-0000-000068030000}"/>
    <cellStyle name="Komma 2 4 5 4 3 2" xfId="5653" xr:uid="{AFF1CBD1-50AE-4753-93F5-9B12D03CEF39}"/>
    <cellStyle name="Komma 2 4 5 4 3 3" xfId="8476" xr:uid="{56FAEFCF-A59A-4624-B093-7372659C2AB2}"/>
    <cellStyle name="Komma 2 4 5 4 4" xfId="2783" xr:uid="{281B690A-3DEE-4C36-AE0A-F6664CEC000E}"/>
    <cellStyle name="Komma 2 4 5 4 4 2" xfId="7294" xr:uid="{2C586B97-7591-40DF-90F5-6F07DAE385E7}"/>
    <cellStyle name="Komma 2 4 5 4 5" xfId="4116" xr:uid="{608D758F-BDA5-4D86-91AA-47E7F6EB0338}"/>
    <cellStyle name="Komma 2 4 5 4 5 2" xfId="9808" xr:uid="{38B5096D-49AF-4CAB-B49F-4E9B08D4F25B}"/>
    <cellStyle name="Komma 2 4 5 4 6" xfId="6166" xr:uid="{436CA139-62B3-4515-9E0D-D8D36F90C58D}"/>
    <cellStyle name="Komma 2 4 5 5" xfId="299" xr:uid="{00000000-0005-0000-0000-000069030000}"/>
    <cellStyle name="Komma 2 4 5 5 2" xfId="3219" xr:uid="{A2B55A02-8A16-469F-A5BB-6C5B833E5F59}"/>
    <cellStyle name="Komma 2 4 5 5 2 2" xfId="8864" xr:uid="{29010367-BF05-4882-9EFD-F60B61910136}"/>
    <cellStyle name="Komma 2 4 5 5 3" xfId="3860" xr:uid="{1C0BD5D4-E201-411A-B614-652ECBEB99F0}"/>
    <cellStyle name="Komma 2 4 5 5 3 2" xfId="7662" xr:uid="{4799E8B7-29BF-4070-8A1D-49C814BF6EE8}"/>
    <cellStyle name="Komma 2 4 5 5 4" xfId="9555" xr:uid="{275EC9D9-04EC-4CAE-AC0A-659F11CE8F89}"/>
    <cellStyle name="Komma 2 4 5 5 5" xfId="6428" xr:uid="{A24EC025-8A8D-4367-9868-E67B7E98C48F}"/>
    <cellStyle name="Komma 2 4 5 6" xfId="984" xr:uid="{00000000-0005-0000-0000-00006A030000}"/>
    <cellStyle name="Komma 2 4 5 6 2" xfId="4374" xr:uid="{364CDBED-D068-4BE8-849B-2A728A50148F}"/>
    <cellStyle name="Komma 2 4 5 6 3" xfId="8219" xr:uid="{BA4EBE47-7FBD-4EBA-8B15-6B23D4F4A44D}"/>
    <cellStyle name="Komma 2 4 5 7" xfId="1239" xr:uid="{00000000-0005-0000-0000-00006B030000}"/>
    <cellStyle name="Komma 2 4 5 7 2" xfId="4629" xr:uid="{1647B9DC-41BD-4558-94EA-7792113FE382}"/>
    <cellStyle name="Komma 2 4 5 7 3" xfId="7037" xr:uid="{60B7EE34-6FC2-4D47-A5F3-F5EBFE09EB58}"/>
    <cellStyle name="Komma 2 4 5 8" xfId="1754" xr:uid="{00000000-0005-0000-0000-00006C030000}"/>
    <cellStyle name="Komma 2 4 5 8 2" xfId="5142" xr:uid="{BDC3A40B-D149-4C28-9ABB-EF73B4156061}"/>
    <cellStyle name="Komma 2 4 5 8 3" xfId="9553" xr:uid="{CC820C52-FABC-49D3-BE4E-FFD02B280E1C}"/>
    <cellStyle name="Komma 2 4 5 9" xfId="2010" xr:uid="{00000000-0005-0000-0000-00006D030000}"/>
    <cellStyle name="Komma 2 4 5 9 2" xfId="5398" xr:uid="{10BEC08A-9EA6-4E39-8181-83ACCBAEB8CE}"/>
    <cellStyle name="Komma 2 4 6" xfId="176" xr:uid="{00000000-0005-0000-0000-00006E030000}"/>
    <cellStyle name="Komma 2 4 6 10" xfId="6046" xr:uid="{EA1D0EB1-8FCE-4FAE-A1BA-71917592D3A8}"/>
    <cellStyle name="Komma 2 4 6 2" xfId="692" xr:uid="{00000000-0005-0000-0000-00006F030000}"/>
    <cellStyle name="Komma 2 4 6 2 2" xfId="1631" xr:uid="{00000000-0005-0000-0000-000070030000}"/>
    <cellStyle name="Komma 2 4 6 2 2 2" xfId="3611" xr:uid="{1B0B5A36-A3B4-4295-97E8-4DE101E39155}"/>
    <cellStyle name="Komma 2 4 6 2 2 2 2" xfId="9256" xr:uid="{708374BB-F98A-4168-B616-D26F965C018D}"/>
    <cellStyle name="Komma 2 4 6 2 2 3" xfId="5019" xr:uid="{6D605443-B8FF-49C5-B1EC-21C5E00B587B}"/>
    <cellStyle name="Komma 2 4 6 2 2 3 2" xfId="8054" xr:uid="{4E293F1F-9BA2-426D-BD5F-F49F75231334}"/>
    <cellStyle name="Komma 2 4 6 2 2 4" xfId="9938" xr:uid="{314F2FD9-8630-43D5-BC0E-75E53569890C}"/>
    <cellStyle name="Komma 2 4 6 2 2 5" xfId="6818" xr:uid="{F500BFE6-005E-40BB-9BCD-A461601BE4CB}"/>
    <cellStyle name="Komma 2 4 6 2 3" xfId="2400" xr:uid="{00000000-0005-0000-0000-000071030000}"/>
    <cellStyle name="Komma 2 4 6 2 3 2" xfId="5788" xr:uid="{14895A64-3FD4-417A-9463-57CC4A0D94E8}"/>
    <cellStyle name="Komma 2 4 6 2 3 3" xfId="8611" xr:uid="{28221D56-7891-4EA3-AC70-3687C398F91B}"/>
    <cellStyle name="Komma 2 4 6 2 4" xfId="2918" xr:uid="{F1472C88-5B80-42E7-9479-8BB6AA1702E1}"/>
    <cellStyle name="Komma 2 4 6 2 4 2" xfId="7429" xr:uid="{9147561C-1789-46BB-95E6-7E4B51CEF5B2}"/>
    <cellStyle name="Komma 2 4 6 2 5" xfId="4251" xr:uid="{B1750534-317F-4C72-9306-9D0E01FF960E}"/>
    <cellStyle name="Komma 2 4 6 2 5 2" xfId="9524" xr:uid="{972D995C-6A8F-40F7-B145-D35FFE31160C}"/>
    <cellStyle name="Komma 2 4 6 2 6" xfId="6301" xr:uid="{88CB11FD-D04B-4BDC-840E-9FDBB7FFAF3F}"/>
    <cellStyle name="Komma 2 4 6 3" xfId="434" xr:uid="{00000000-0005-0000-0000-000072030000}"/>
    <cellStyle name="Komma 2 4 6 3 2" xfId="3354" xr:uid="{12C8CB4C-BFA9-4078-9C47-8BB5FF45F4F9}"/>
    <cellStyle name="Komma 2 4 6 3 2 2" xfId="8999" xr:uid="{631F9787-B8F5-4A31-808D-F42D0C4FFF78}"/>
    <cellStyle name="Komma 2 4 6 3 3" xfId="3995" xr:uid="{5CCB868D-678C-4DD8-A64E-6CAFB1F19D81}"/>
    <cellStyle name="Komma 2 4 6 3 3 2" xfId="7797" xr:uid="{E40712D4-F5E8-493B-BBDA-C5DEDA5ADD49}"/>
    <cellStyle name="Komma 2 4 6 3 4" xfId="10182" xr:uid="{F46468D4-7246-4047-851A-17B630294C8F}"/>
    <cellStyle name="Komma 2 4 6 3 5" xfId="6563" xr:uid="{722D2FD9-61E1-442B-A39C-AEB957C7009C}"/>
    <cellStyle name="Komma 2 4 6 4" xfId="1119" xr:uid="{00000000-0005-0000-0000-000073030000}"/>
    <cellStyle name="Komma 2 4 6 4 2" xfId="4509" xr:uid="{8D7820C9-802E-4800-B1A5-CC8A0E0A382C}"/>
    <cellStyle name="Komma 2 4 6 4 3" xfId="8354" xr:uid="{E62B77B3-5752-4489-9710-19E14614B415}"/>
    <cellStyle name="Komma 2 4 6 5" xfId="1374" xr:uid="{00000000-0005-0000-0000-000074030000}"/>
    <cellStyle name="Komma 2 4 6 5 2" xfId="4764" xr:uid="{E77D7372-66FF-4EC2-B55A-2D1E6CDF9337}"/>
    <cellStyle name="Komma 2 4 6 5 3" xfId="7172" xr:uid="{16C6A454-AD1E-4166-8765-6DD8F5545AFD}"/>
    <cellStyle name="Komma 2 4 6 6" xfId="1889" xr:uid="{00000000-0005-0000-0000-000075030000}"/>
    <cellStyle name="Komma 2 4 6 6 2" xfId="5277" xr:uid="{8BB12FB7-641D-4132-B101-CA70068545B5}"/>
    <cellStyle name="Komma 2 4 6 6 3" xfId="10322" xr:uid="{652D16F4-DC7D-442F-9C52-9898F61E1C60}"/>
    <cellStyle name="Komma 2 4 6 7" xfId="2145" xr:uid="{00000000-0005-0000-0000-000076030000}"/>
    <cellStyle name="Komma 2 4 6 7 2" xfId="5533" xr:uid="{19C7BBFC-6812-4C88-BF52-D6C1F6000978}"/>
    <cellStyle name="Komma 2 4 6 8" xfId="2661" xr:uid="{B7EFE1B4-270D-4247-8DCA-5F30F340DE0F}"/>
    <cellStyle name="Komma 2 4 6 9" xfId="3739" xr:uid="{B5BF7BFE-9DE5-423C-B05A-6A2406C117F5}"/>
    <cellStyle name="Komma 2 4 7" xfId="95" xr:uid="{00000000-0005-0000-0000-000077030000}"/>
    <cellStyle name="Komma 2 4 7 10" xfId="5965" xr:uid="{282B8349-1FCC-438E-8E38-2EB226BD8EC6}"/>
    <cellStyle name="Komma 2 4 7 2" xfId="611" xr:uid="{00000000-0005-0000-0000-000078030000}"/>
    <cellStyle name="Komma 2 4 7 2 2" xfId="1550" xr:uid="{00000000-0005-0000-0000-000079030000}"/>
    <cellStyle name="Komma 2 4 7 2 2 2" xfId="3530" xr:uid="{2805BE89-9A0A-4C38-A9B9-11DF7B306994}"/>
    <cellStyle name="Komma 2 4 7 2 2 2 2" xfId="9175" xr:uid="{49B4463B-7E44-46C3-88A0-63CD09D97179}"/>
    <cellStyle name="Komma 2 4 7 2 2 3" xfId="4938" xr:uid="{D74C9ED8-FF3D-48BB-A002-2E981E1A6F6B}"/>
    <cellStyle name="Komma 2 4 7 2 2 3 2" xfId="7973" xr:uid="{FF00FAF4-DFD1-463F-A738-FFE7721E46C0}"/>
    <cellStyle name="Komma 2 4 7 2 2 4" xfId="10035" xr:uid="{FEEDD6B8-6631-40F1-8CD4-68E482F86014}"/>
    <cellStyle name="Komma 2 4 7 2 2 5" xfId="6737" xr:uid="{FD0B1451-3CB8-4EB8-9914-98A2058F762E}"/>
    <cellStyle name="Komma 2 4 7 2 3" xfId="2319" xr:uid="{00000000-0005-0000-0000-00007A030000}"/>
    <cellStyle name="Komma 2 4 7 2 3 2" xfId="5707" xr:uid="{59B51126-81CF-459E-AECF-4B1FF0FA97DA}"/>
    <cellStyle name="Komma 2 4 7 2 3 3" xfId="8530" xr:uid="{0F183D15-B321-4830-A12B-7394F9ABA05B}"/>
    <cellStyle name="Komma 2 4 7 2 4" xfId="2837" xr:uid="{C7B91054-527A-4CE4-BAC6-EFCAB70C5C36}"/>
    <cellStyle name="Komma 2 4 7 2 4 2" xfId="7348" xr:uid="{197E8E89-3FAE-4F52-9173-EAC904F41120}"/>
    <cellStyle name="Komma 2 4 7 2 5" xfId="4170" xr:uid="{BBC8689D-3780-4632-87C8-DC707684208C}"/>
    <cellStyle name="Komma 2 4 7 2 5 2" xfId="9765" xr:uid="{9BE84DCF-8395-431F-ACB7-14E3C87F9068}"/>
    <cellStyle name="Komma 2 4 7 2 6" xfId="6220" xr:uid="{B138646A-4ABB-47E4-8A9B-20DA18CDC60A}"/>
    <cellStyle name="Komma 2 4 7 3" xfId="353" xr:uid="{00000000-0005-0000-0000-00007B030000}"/>
    <cellStyle name="Komma 2 4 7 3 2" xfId="3273" xr:uid="{F68F9C78-0BB0-4E27-8898-5D491DBF4FE5}"/>
    <cellStyle name="Komma 2 4 7 3 2 2" xfId="8918" xr:uid="{6F1C73AA-E755-4CE6-B721-CB35D59EC153}"/>
    <cellStyle name="Komma 2 4 7 3 3" xfId="3914" xr:uid="{2D875E14-0F74-4832-B14E-FB8D3E31832C}"/>
    <cellStyle name="Komma 2 4 7 3 3 2" xfId="7716" xr:uid="{92AC5AF4-C1E8-4F82-A91C-6D241B0E0367}"/>
    <cellStyle name="Komma 2 4 7 3 4" xfId="10109" xr:uid="{D0C322A3-DFEE-46AB-AA58-416B442DA8BF}"/>
    <cellStyle name="Komma 2 4 7 3 5" xfId="6482" xr:uid="{1D555D6F-6B41-49A2-BA2E-74FD829922B8}"/>
    <cellStyle name="Komma 2 4 7 4" xfId="1038" xr:uid="{00000000-0005-0000-0000-00007C030000}"/>
    <cellStyle name="Komma 2 4 7 4 2" xfId="4428" xr:uid="{2F2BD2FE-0D94-4F8B-8C69-022EA999DF7E}"/>
    <cellStyle name="Komma 2 4 7 4 3" xfId="8273" xr:uid="{DC5CC682-4A15-41E5-B774-331820ED793F}"/>
    <cellStyle name="Komma 2 4 7 5" xfId="1293" xr:uid="{00000000-0005-0000-0000-00007D030000}"/>
    <cellStyle name="Komma 2 4 7 5 2" xfId="4683" xr:uid="{4FCB3CBF-A3F7-4942-AF00-7E07AA40A39C}"/>
    <cellStyle name="Komma 2 4 7 5 3" xfId="7091" xr:uid="{2C41D1C5-64A4-49A2-BF92-E291875A03B5}"/>
    <cellStyle name="Komma 2 4 7 6" xfId="1808" xr:uid="{00000000-0005-0000-0000-00007E030000}"/>
    <cellStyle name="Komma 2 4 7 6 2" xfId="5196" xr:uid="{DCC95BA7-F1F6-4039-8FD5-DC05C8416A64}"/>
    <cellStyle name="Komma 2 4 7 6 3" xfId="10380" xr:uid="{93791F5A-1114-4699-A53B-93F22B8206E8}"/>
    <cellStyle name="Komma 2 4 7 7" xfId="2064" xr:uid="{00000000-0005-0000-0000-00007F030000}"/>
    <cellStyle name="Komma 2 4 7 7 2" xfId="5452" xr:uid="{D69B865C-7EC5-4E40-9E9F-422D195DCB25}"/>
    <cellStyle name="Komma 2 4 7 8" xfId="2580" xr:uid="{656BF085-B41B-4218-AFED-239174A039A2}"/>
    <cellStyle name="Komma 2 4 7 9" xfId="3091" xr:uid="{3F174900-19E1-49A8-971F-1C2E4BDD56C5}"/>
    <cellStyle name="Komma 2 4 8" xfId="522" xr:uid="{00000000-0005-0000-0000-000080030000}"/>
    <cellStyle name="Komma 2 4 8 2" xfId="1461" xr:uid="{00000000-0005-0000-0000-000081030000}"/>
    <cellStyle name="Komma 2 4 8 2 2" xfId="3441" xr:uid="{FE489B95-D7E7-4A79-9742-E6EA907F8837}"/>
    <cellStyle name="Komma 2 4 8 2 2 2" xfId="9086" xr:uid="{8450036A-BDB4-408E-80F5-BDDDCAF4AF79}"/>
    <cellStyle name="Komma 2 4 8 2 3" xfId="4849" xr:uid="{84EA3553-971F-40CA-BEA2-97C871E33FAE}"/>
    <cellStyle name="Komma 2 4 8 2 3 2" xfId="7884" xr:uid="{34A798B9-A9B4-4E18-9ED4-59BAE424326A}"/>
    <cellStyle name="Komma 2 4 8 2 4" xfId="10042" xr:uid="{DC608691-EAF8-4334-BEA4-76E43E1AC239}"/>
    <cellStyle name="Komma 2 4 8 2 5" xfId="6648" xr:uid="{3105BC4B-6CE8-4393-A617-49E0A6171F52}"/>
    <cellStyle name="Komma 2 4 8 3" xfId="2230" xr:uid="{00000000-0005-0000-0000-000082030000}"/>
    <cellStyle name="Komma 2 4 8 3 2" xfId="5618" xr:uid="{E187CFBC-F876-4839-9098-41BF74DDEFA8}"/>
    <cellStyle name="Komma 2 4 8 3 3" xfId="8441" xr:uid="{4EFB4B8F-6212-4805-B403-23C138BA2F6E}"/>
    <cellStyle name="Komma 2 4 8 4" xfId="2748" xr:uid="{34BAB804-0BB5-493E-80F0-EF3E873CE01C}"/>
    <cellStyle name="Komma 2 4 8 4 2" xfId="7259" xr:uid="{4C6FDA82-0E1C-4CC1-9452-2D6C11EE9338}"/>
    <cellStyle name="Komma 2 4 8 5" xfId="4081" xr:uid="{B1C5D79E-3542-45E2-B562-34C6BA9A1FB8}"/>
    <cellStyle name="Komma 2 4 8 5 2" xfId="10250" xr:uid="{1B4E2461-7FBC-4B36-97C6-15DEA724725F}"/>
    <cellStyle name="Komma 2 4 8 6" xfId="6131" xr:uid="{BA978058-4797-416C-832A-F5D59B807ADD}"/>
    <cellStyle name="Komma 2 4 9" xfId="264" xr:uid="{00000000-0005-0000-0000-000083030000}"/>
    <cellStyle name="Komma 2 4 9 2" xfId="3184" xr:uid="{03FB6A89-1D34-410B-BBCD-2A4004AA4D5C}"/>
    <cellStyle name="Komma 2 4 9 2 2" xfId="8829" xr:uid="{1D4D7801-65C4-467C-A274-C6EB2E8F4AA5}"/>
    <cellStyle name="Komma 2 4 9 3" xfId="3825" xr:uid="{6726320A-757D-408E-BF0B-2679AFB21DC3}"/>
    <cellStyle name="Komma 2 4 9 3 2" xfId="7627" xr:uid="{58B5D348-9BCB-4C9E-8053-9AD3B1625B7F}"/>
    <cellStyle name="Komma 2 4 9 4" xfId="10292" xr:uid="{1D49F5E7-B95F-4DA1-A993-C07BE12DFDE7}"/>
    <cellStyle name="Komma 2 4 9 5" xfId="6393" xr:uid="{B0B6CB67-B5D2-49DB-8822-2BC98852E082}"/>
    <cellStyle name="Komma 2 5" xfId="23" xr:uid="{00000000-0005-0000-0000-000084030000}"/>
    <cellStyle name="Komma 2 5 10" xfId="1736" xr:uid="{00000000-0005-0000-0000-000085030000}"/>
    <cellStyle name="Komma 2 5 10 2" xfId="5124" xr:uid="{765139CE-6C3E-4751-BCE9-84C73310B7FC}"/>
    <cellStyle name="Komma 2 5 10 3" xfId="10312" xr:uid="{23212E53-505F-47D2-B8D1-B3CA70E50422}"/>
    <cellStyle name="Komma 2 5 11" xfId="1992" xr:uid="{00000000-0005-0000-0000-000086030000}"/>
    <cellStyle name="Komma 2 5 11 2" xfId="5380" xr:uid="{94CDF58F-2828-4E81-A69A-16E0396B6290}"/>
    <cellStyle name="Komma 2 5 12" xfId="2508" xr:uid="{4D0DCDE5-3653-4B79-BC79-C6739D1D3D8B}"/>
    <cellStyle name="Komma 2 5 13" xfId="3156" xr:uid="{7D32964D-417C-4BA0-BC0F-31DBE5CC80AB}"/>
    <cellStyle name="Komma 2 5 14" xfId="5893" xr:uid="{4CCA20D5-EAE1-4172-BAFA-C2DFB4F77CDC}"/>
    <cellStyle name="Komma 2 5 2" xfId="77" xr:uid="{00000000-0005-0000-0000-000087030000}"/>
    <cellStyle name="Komma 2 5 2 10" xfId="2562" xr:uid="{6B2D31E1-5F63-490C-86F9-59AB31F3D79C}"/>
    <cellStyle name="Komma 2 5 2 11" xfId="3110" xr:uid="{0EC72A5A-A1E7-4BA8-BCA3-D69769E80FD2}"/>
    <cellStyle name="Komma 2 5 2 12" xfId="5947" xr:uid="{798ABEE4-EBCF-4603-BDC3-DD634CC118AA}"/>
    <cellStyle name="Komma 2 5 2 2" xfId="247" xr:uid="{00000000-0005-0000-0000-000088030000}"/>
    <cellStyle name="Komma 2 5 2 2 10" xfId="6117" xr:uid="{C9932A89-DD80-415D-8081-2BAB0044A5E2}"/>
    <cellStyle name="Komma 2 5 2 2 2" xfId="763" xr:uid="{00000000-0005-0000-0000-000089030000}"/>
    <cellStyle name="Komma 2 5 2 2 2 2" xfId="1702" xr:uid="{00000000-0005-0000-0000-00008A030000}"/>
    <cellStyle name="Komma 2 5 2 2 2 2 2" xfId="3682" xr:uid="{8FC5EAEF-CF61-43CB-A2A3-7B0C7D6010B5}"/>
    <cellStyle name="Komma 2 5 2 2 2 2 2 2" xfId="9327" xr:uid="{8643F62F-C224-4F7C-B59B-C6CDFBB15B4F}"/>
    <cellStyle name="Komma 2 5 2 2 2 2 3" xfId="5090" xr:uid="{FCE7035C-E2E9-4CB9-AD6F-87DFA91384EF}"/>
    <cellStyle name="Komma 2 5 2 2 2 2 3 2" xfId="8125" xr:uid="{06A72272-85FA-4766-B524-0CC8A9E70D0F}"/>
    <cellStyle name="Komma 2 5 2 2 2 2 4" xfId="10421" xr:uid="{D2AD2082-A68F-4E7D-9E5A-FC0F014931B0}"/>
    <cellStyle name="Komma 2 5 2 2 2 2 5" xfId="6889" xr:uid="{08E99BDE-E6A3-42F3-B187-67018A4E70DC}"/>
    <cellStyle name="Komma 2 5 2 2 2 3" xfId="2471" xr:uid="{00000000-0005-0000-0000-00008B030000}"/>
    <cellStyle name="Komma 2 5 2 2 2 3 2" xfId="5859" xr:uid="{1E160B42-A040-40BF-B1B2-71C251480793}"/>
    <cellStyle name="Komma 2 5 2 2 2 3 3" xfId="8682" xr:uid="{97FF70A3-643E-4BC5-94E8-01E4B93AEE2B}"/>
    <cellStyle name="Komma 2 5 2 2 2 4" xfId="2989" xr:uid="{6F80194B-DEBB-4A27-8E7A-87DB73281546}"/>
    <cellStyle name="Komma 2 5 2 2 2 4 2" xfId="7500" xr:uid="{11D88096-239D-4909-8848-5B6075BEDAFF}"/>
    <cellStyle name="Komma 2 5 2 2 2 5" xfId="4322" xr:uid="{63F7DABC-F1FA-4331-9A9F-E24765698192}"/>
    <cellStyle name="Komma 2 5 2 2 2 5 2" xfId="9563" xr:uid="{C75BF08C-01CC-4370-AA11-50008918DAB3}"/>
    <cellStyle name="Komma 2 5 2 2 2 6" xfId="6372" xr:uid="{4D3471EE-56B3-4510-98E9-BAE75D9FAC8D}"/>
    <cellStyle name="Komma 2 5 2 2 3" xfId="505" xr:uid="{00000000-0005-0000-0000-00008C030000}"/>
    <cellStyle name="Komma 2 5 2 2 3 2" xfId="3425" xr:uid="{13EE5776-1578-46AF-85FB-A036897DED3C}"/>
    <cellStyle name="Komma 2 5 2 2 3 2 2" xfId="9070" xr:uid="{1E6FFA7B-D984-44B6-9F74-D0BF5734F7AB}"/>
    <cellStyle name="Komma 2 5 2 2 3 3" xfId="4066" xr:uid="{E04AAA4E-B1FA-4E22-A619-211138D9C745}"/>
    <cellStyle name="Komma 2 5 2 2 3 3 2" xfId="7868" xr:uid="{537B9A08-1E4E-490D-9968-52F5B3A3A005}"/>
    <cellStyle name="Komma 2 5 2 2 3 4" xfId="10086" xr:uid="{D97FC4E5-809D-48D7-BDF4-D3CE232CFDD9}"/>
    <cellStyle name="Komma 2 5 2 2 3 5" xfId="6634" xr:uid="{C7243889-A5AF-4902-BBA5-2D863E965570}"/>
    <cellStyle name="Komma 2 5 2 2 4" xfId="1190" xr:uid="{00000000-0005-0000-0000-00008D030000}"/>
    <cellStyle name="Komma 2 5 2 2 4 2" xfId="4580" xr:uid="{B9F114F8-D93E-406E-AD7E-9D23909B7CF0}"/>
    <cellStyle name="Komma 2 5 2 2 4 3" xfId="8425" xr:uid="{0AC72D5E-4CC0-42FD-B508-472D7DA1FF6F}"/>
    <cellStyle name="Komma 2 5 2 2 5" xfId="1445" xr:uid="{00000000-0005-0000-0000-00008E030000}"/>
    <cellStyle name="Komma 2 5 2 2 5 2" xfId="4835" xr:uid="{2F79A8AA-99B7-49BF-B667-66DF40ECEBE9}"/>
    <cellStyle name="Komma 2 5 2 2 5 3" xfId="7243" xr:uid="{C0372FB7-A6B7-40F2-B923-60EA54AF1039}"/>
    <cellStyle name="Komma 2 5 2 2 6" xfId="1960" xr:uid="{00000000-0005-0000-0000-00008F030000}"/>
    <cellStyle name="Komma 2 5 2 2 6 2" xfId="5348" xr:uid="{94AD1263-E2AA-4D6A-BEEB-59C55D3F613E}"/>
    <cellStyle name="Komma 2 5 2 2 6 3" xfId="9880" xr:uid="{136D2567-71C0-40B3-A79F-79F781C92417}"/>
    <cellStyle name="Komma 2 5 2 2 7" xfId="2216" xr:uid="{00000000-0005-0000-0000-000090030000}"/>
    <cellStyle name="Komma 2 5 2 2 7 2" xfId="5604" xr:uid="{FD11B585-9B9C-4BA9-9C9F-78FDEDE14E75}"/>
    <cellStyle name="Komma 2 5 2 2 8" xfId="2732" xr:uid="{85C8ACE5-017B-482B-827E-543EF0F18CD5}"/>
    <cellStyle name="Komma 2 5 2 2 9" xfId="3810" xr:uid="{B29DE128-04CF-4F3A-B59E-637EAD582178}"/>
    <cellStyle name="Komma 2 5 2 3" xfId="131" xr:uid="{00000000-0005-0000-0000-000091030000}"/>
    <cellStyle name="Komma 2 5 2 3 10" xfId="6001" xr:uid="{F7384CD3-BFE9-4CEE-BFF3-213136F987A3}"/>
    <cellStyle name="Komma 2 5 2 3 2" xfId="647" xr:uid="{00000000-0005-0000-0000-000092030000}"/>
    <cellStyle name="Komma 2 5 2 3 2 2" xfId="1586" xr:uid="{00000000-0005-0000-0000-000093030000}"/>
    <cellStyle name="Komma 2 5 2 3 2 2 2" xfId="3566" xr:uid="{06D5DD65-53DD-4063-A8E1-67DA0539E2DA}"/>
    <cellStyle name="Komma 2 5 2 3 2 2 2 2" xfId="9211" xr:uid="{7B59C108-59D3-41FE-9ECE-2FBCBC65FCF8}"/>
    <cellStyle name="Komma 2 5 2 3 2 2 3" xfId="4974" xr:uid="{3CDD5144-A053-41CD-8885-E25761E60C02}"/>
    <cellStyle name="Komma 2 5 2 3 2 2 3 2" xfId="8009" xr:uid="{3A5664F6-53EE-4E08-8102-057EE64E8B6E}"/>
    <cellStyle name="Komma 2 5 2 3 2 2 4" xfId="9573" xr:uid="{C133CD2F-06FB-4FB6-9F82-875D7F3CB49B}"/>
    <cellStyle name="Komma 2 5 2 3 2 2 5" xfId="6773" xr:uid="{31D92D03-790E-4953-B376-BE7FE877212C}"/>
    <cellStyle name="Komma 2 5 2 3 2 3" xfId="2355" xr:uid="{00000000-0005-0000-0000-000094030000}"/>
    <cellStyle name="Komma 2 5 2 3 2 3 2" xfId="5743" xr:uid="{2BFB6F59-53EF-4B14-8E97-788CBE94792D}"/>
    <cellStyle name="Komma 2 5 2 3 2 3 3" xfId="8566" xr:uid="{44ED0A95-1AC5-4DC1-9241-FA0395FF843F}"/>
    <cellStyle name="Komma 2 5 2 3 2 4" xfId="2873" xr:uid="{4478B00A-49EC-4EA1-9A03-49B1C89B8A72}"/>
    <cellStyle name="Komma 2 5 2 3 2 4 2" xfId="7384" xr:uid="{6C759B20-8429-49AE-B6E6-94EF5E1457CB}"/>
    <cellStyle name="Komma 2 5 2 3 2 5" xfId="4206" xr:uid="{53DE2D74-4AB3-48C3-891C-5196D5239FA3}"/>
    <cellStyle name="Komma 2 5 2 3 2 5 2" xfId="9994" xr:uid="{59C40FF2-2847-483A-A6AD-93041DFCC39C}"/>
    <cellStyle name="Komma 2 5 2 3 2 6" xfId="6256" xr:uid="{C7A39FDA-C3DC-4F1F-96F4-E0CA7D8435B1}"/>
    <cellStyle name="Komma 2 5 2 3 3" xfId="389" xr:uid="{00000000-0005-0000-0000-000095030000}"/>
    <cellStyle name="Komma 2 5 2 3 3 2" xfId="3309" xr:uid="{8F621FCC-F856-45A6-A107-2FB5DF8BEA7B}"/>
    <cellStyle name="Komma 2 5 2 3 3 2 2" xfId="8954" xr:uid="{0E99A6D5-EEBD-49BE-94C2-38047F52DCF4}"/>
    <cellStyle name="Komma 2 5 2 3 3 3" xfId="3950" xr:uid="{5609E366-4DA5-44BF-941B-2EEC99EB6A24}"/>
    <cellStyle name="Komma 2 5 2 3 3 3 2" xfId="7752" xr:uid="{A454160C-E41D-41A9-961E-3FB2FE38B07D}"/>
    <cellStyle name="Komma 2 5 2 3 3 4" xfId="10132" xr:uid="{BC0BBFF1-8B1D-4D7D-9274-87C50B4AB494}"/>
    <cellStyle name="Komma 2 5 2 3 3 5" xfId="6518" xr:uid="{38483956-6B3A-4F9E-BBB9-C262C3911F80}"/>
    <cellStyle name="Komma 2 5 2 3 4" xfId="1074" xr:uid="{00000000-0005-0000-0000-000096030000}"/>
    <cellStyle name="Komma 2 5 2 3 4 2" xfId="4464" xr:uid="{1F561B31-5763-4F24-B828-1EFAFB59FB40}"/>
    <cellStyle name="Komma 2 5 2 3 4 3" xfId="8309" xr:uid="{15B31900-8F74-40F0-8859-299D9DC31DA7}"/>
    <cellStyle name="Komma 2 5 2 3 5" xfId="1329" xr:uid="{00000000-0005-0000-0000-000097030000}"/>
    <cellStyle name="Komma 2 5 2 3 5 2" xfId="4719" xr:uid="{07E3DE58-EB01-4C05-B11D-B18789A60221}"/>
    <cellStyle name="Komma 2 5 2 3 5 3" xfId="7127" xr:uid="{9085AD6A-E695-4671-9A60-CF314A43DF64}"/>
    <cellStyle name="Komma 2 5 2 3 6" xfId="1844" xr:uid="{00000000-0005-0000-0000-000098030000}"/>
    <cellStyle name="Komma 2 5 2 3 6 2" xfId="5232" xr:uid="{56E36F63-0A50-4C14-98E2-67483FFA5A1A}"/>
    <cellStyle name="Komma 2 5 2 3 6 3" xfId="9610" xr:uid="{E0AAFEFE-023E-4AFD-80AC-EB8158576101}"/>
    <cellStyle name="Komma 2 5 2 3 7" xfId="2100" xr:uid="{00000000-0005-0000-0000-000099030000}"/>
    <cellStyle name="Komma 2 5 2 3 7 2" xfId="5488" xr:uid="{17A4F2F7-2AB1-48FE-AB88-F2750854CE50}"/>
    <cellStyle name="Komma 2 5 2 3 8" xfId="2616" xr:uid="{EBF21E40-EEE2-482B-9564-30938114699B}"/>
    <cellStyle name="Komma 2 5 2 3 9" xfId="3055" xr:uid="{D104C91F-D129-49EE-B5A2-5905492AEA10}"/>
    <cellStyle name="Komma 2 5 2 4" xfId="593" xr:uid="{00000000-0005-0000-0000-00009A030000}"/>
    <cellStyle name="Komma 2 5 2 4 2" xfId="1532" xr:uid="{00000000-0005-0000-0000-00009B030000}"/>
    <cellStyle name="Komma 2 5 2 4 2 2" xfId="3512" xr:uid="{E15E926A-003C-4552-B00F-A40B36568796}"/>
    <cellStyle name="Komma 2 5 2 4 2 2 2" xfId="9157" xr:uid="{271FD6A9-1E00-4F41-A4BB-9B46946FE5F7}"/>
    <cellStyle name="Komma 2 5 2 4 2 3" xfId="4920" xr:uid="{3D15841B-7A2D-429D-9064-95B210FA9EB5}"/>
    <cellStyle name="Komma 2 5 2 4 2 3 2" xfId="7955" xr:uid="{C2F0814A-C474-4E1D-8F97-AF7EFF5FB2BF}"/>
    <cellStyle name="Komma 2 5 2 4 2 4" xfId="9873" xr:uid="{6C8B0C98-1D76-4CAF-8785-EE3E7EA9D90E}"/>
    <cellStyle name="Komma 2 5 2 4 2 5" xfId="6719" xr:uid="{3C50B549-11A5-41F1-B7A2-190A12541315}"/>
    <cellStyle name="Komma 2 5 2 4 3" xfId="2301" xr:uid="{00000000-0005-0000-0000-00009C030000}"/>
    <cellStyle name="Komma 2 5 2 4 3 2" xfId="5689" xr:uid="{2A573F8D-686B-4410-A89C-4C8C4B86E059}"/>
    <cellStyle name="Komma 2 5 2 4 3 3" xfId="8512" xr:uid="{68CCE565-FC56-41F3-A1D7-CA7A8C7174FA}"/>
    <cellStyle name="Komma 2 5 2 4 4" xfId="2819" xr:uid="{AEAD9514-ACD8-499C-8EF0-38A36D0A955A}"/>
    <cellStyle name="Komma 2 5 2 4 4 2" xfId="7330" xr:uid="{CE2F7BDF-ACF0-4D82-A84E-94AF89A69E82}"/>
    <cellStyle name="Komma 2 5 2 4 5" xfId="4152" xr:uid="{004966B9-C97B-41B4-B6D3-F8903483C741}"/>
    <cellStyle name="Komma 2 5 2 4 5 2" xfId="9616" xr:uid="{6201574C-3F3A-4980-B2A3-D49E7E7DB3D0}"/>
    <cellStyle name="Komma 2 5 2 4 6" xfId="6202" xr:uid="{47356844-4BBC-403A-A819-426BE8B2528F}"/>
    <cellStyle name="Komma 2 5 2 5" xfId="335" xr:uid="{00000000-0005-0000-0000-00009D030000}"/>
    <cellStyle name="Komma 2 5 2 5 2" xfId="3255" xr:uid="{E6599DA9-A213-4E87-9105-6959846E3C42}"/>
    <cellStyle name="Komma 2 5 2 5 2 2" xfId="8900" xr:uid="{75D9071D-6191-4223-8984-979C19D9F61A}"/>
    <cellStyle name="Komma 2 5 2 5 3" xfId="3896" xr:uid="{4A5D42FF-61EB-46C8-8741-C911D141FFFA}"/>
    <cellStyle name="Komma 2 5 2 5 3 2" xfId="7698" xr:uid="{4B0E13F5-0829-452F-8FF1-C7A8214C80C7}"/>
    <cellStyle name="Komma 2 5 2 5 4" xfId="10047" xr:uid="{ACE869AD-983F-4756-BE08-F0809B8ABA54}"/>
    <cellStyle name="Komma 2 5 2 5 5" xfId="6464" xr:uid="{9FBA01F7-1E36-4C43-A8EC-355F914A1408}"/>
    <cellStyle name="Komma 2 5 2 6" xfId="1020" xr:uid="{00000000-0005-0000-0000-00009E030000}"/>
    <cellStyle name="Komma 2 5 2 6 2" xfId="4410" xr:uid="{ACAF3C4D-755C-40F8-A1EA-57B0114A75C8}"/>
    <cellStyle name="Komma 2 5 2 6 3" xfId="8255" xr:uid="{BAE43091-988B-446B-B769-A3818F01FB4E}"/>
    <cellStyle name="Komma 2 5 2 7" xfId="1275" xr:uid="{00000000-0005-0000-0000-00009F030000}"/>
    <cellStyle name="Komma 2 5 2 7 2" xfId="4665" xr:uid="{926533F7-76CC-485B-A329-DE415A8DE31D}"/>
    <cellStyle name="Komma 2 5 2 7 3" xfId="7073" xr:uid="{2BD108E1-B598-45B0-A722-370BAE57F9FA}"/>
    <cellStyle name="Komma 2 5 2 8" xfId="1790" xr:uid="{00000000-0005-0000-0000-0000A0030000}"/>
    <cellStyle name="Komma 2 5 2 8 2" xfId="5178" xr:uid="{CC682C2B-FDA6-4C32-9EB8-D2D141AB03A9}"/>
    <cellStyle name="Komma 2 5 2 8 3" xfId="10196" xr:uid="{ED53BF4E-5A52-49BF-AD62-22EFC26EB58E}"/>
    <cellStyle name="Komma 2 5 2 9" xfId="2046" xr:uid="{00000000-0005-0000-0000-0000A1030000}"/>
    <cellStyle name="Komma 2 5 2 9 2" xfId="5434" xr:uid="{2D84994B-0B61-4471-9678-8B57EF4D38C6}"/>
    <cellStyle name="Komma 2 5 3" xfId="44" xr:uid="{00000000-0005-0000-0000-0000A2030000}"/>
    <cellStyle name="Komma 2 5 3 10" xfId="2529" xr:uid="{5D8FD9EE-C220-4F27-B044-99A608220E68}"/>
    <cellStyle name="Komma 2 5 3 11" xfId="3133" xr:uid="{FB7CB99D-ECCE-41CF-8447-FB557E0EA97D}"/>
    <cellStyle name="Komma 2 5 3 12" xfId="5914" xr:uid="{9B718279-F6B6-447A-8A59-40755B9AE7D5}"/>
    <cellStyle name="Komma 2 5 3 2" xfId="214" xr:uid="{00000000-0005-0000-0000-0000A3030000}"/>
    <cellStyle name="Komma 2 5 3 2 10" xfId="6084" xr:uid="{44C34C9C-4253-4A13-B201-039D9EBF40E0}"/>
    <cellStyle name="Komma 2 5 3 2 2" xfId="730" xr:uid="{00000000-0005-0000-0000-0000A4030000}"/>
    <cellStyle name="Komma 2 5 3 2 2 2" xfId="1669" xr:uid="{00000000-0005-0000-0000-0000A5030000}"/>
    <cellStyle name="Komma 2 5 3 2 2 2 2" xfId="3649" xr:uid="{6AC94F09-F070-4944-9855-BDB8949E66E0}"/>
    <cellStyle name="Komma 2 5 3 2 2 2 2 2" xfId="9294" xr:uid="{E09CE431-35DE-4AC4-84AF-AC4B59201633}"/>
    <cellStyle name="Komma 2 5 3 2 2 2 3" xfId="5057" xr:uid="{1D8A0E83-101F-40C1-BD15-F54C0D1BEA66}"/>
    <cellStyle name="Komma 2 5 3 2 2 2 3 2" xfId="8092" xr:uid="{46888F8C-808A-470B-AE2E-41EFE4B2BF66}"/>
    <cellStyle name="Komma 2 5 3 2 2 2 4" xfId="9976" xr:uid="{3D560811-BAC0-45FC-B06C-D14EE12C81C2}"/>
    <cellStyle name="Komma 2 5 3 2 2 2 5" xfId="6856" xr:uid="{9DBB3046-DB09-473E-A4B0-03A4EA4AB0F8}"/>
    <cellStyle name="Komma 2 5 3 2 2 3" xfId="2438" xr:uid="{00000000-0005-0000-0000-0000A6030000}"/>
    <cellStyle name="Komma 2 5 3 2 2 3 2" xfId="5826" xr:uid="{956861B4-E49E-496E-9B57-1933256922B2}"/>
    <cellStyle name="Komma 2 5 3 2 2 3 3" xfId="8649" xr:uid="{DD94B677-2C28-4567-921C-41B9A909D85B}"/>
    <cellStyle name="Komma 2 5 3 2 2 4" xfId="2956" xr:uid="{B58BC2A8-371A-4EE0-B1DD-843FDFA83A62}"/>
    <cellStyle name="Komma 2 5 3 2 2 4 2" xfId="7467" xr:uid="{6A208E0F-2224-440F-AA8A-D749965F3D51}"/>
    <cellStyle name="Komma 2 5 3 2 2 5" xfId="4289" xr:uid="{8A082CBA-DD5E-4C3A-B54F-61CFE2D01075}"/>
    <cellStyle name="Komma 2 5 3 2 2 5 2" xfId="9774" xr:uid="{2A524A43-14E6-4CED-99F4-7474D794E119}"/>
    <cellStyle name="Komma 2 5 3 2 2 6" xfId="6339" xr:uid="{C3736FA8-A274-4EE1-932E-34566D13B358}"/>
    <cellStyle name="Komma 2 5 3 2 3" xfId="472" xr:uid="{00000000-0005-0000-0000-0000A7030000}"/>
    <cellStyle name="Komma 2 5 3 2 3 2" xfId="3392" xr:uid="{0E1D57A1-8664-4DEB-94C2-9F214DF9EE58}"/>
    <cellStyle name="Komma 2 5 3 2 3 2 2" xfId="9037" xr:uid="{C39C524B-9CC9-401A-BCFB-C29F520EB473}"/>
    <cellStyle name="Komma 2 5 3 2 3 3" xfId="4033" xr:uid="{B978A0DB-A837-42E6-B364-5DD096922285}"/>
    <cellStyle name="Komma 2 5 3 2 3 3 2" xfId="7835" xr:uid="{D2C382B8-91A8-4BCE-81E4-791B304CF075}"/>
    <cellStyle name="Komma 2 5 3 2 3 4" xfId="10054" xr:uid="{2C89F2A4-58D2-4B1A-8143-3CFA5D483D66}"/>
    <cellStyle name="Komma 2 5 3 2 3 5" xfId="6601" xr:uid="{19D1319F-4D5A-4322-96B7-C35698298B3F}"/>
    <cellStyle name="Komma 2 5 3 2 4" xfId="1157" xr:uid="{00000000-0005-0000-0000-0000A8030000}"/>
    <cellStyle name="Komma 2 5 3 2 4 2" xfId="4547" xr:uid="{1DFBC063-2999-48F3-ADFB-CCE9840333DF}"/>
    <cellStyle name="Komma 2 5 3 2 4 3" xfId="8392" xr:uid="{96EAC603-685F-4C14-A699-DFF03A3DFC26}"/>
    <cellStyle name="Komma 2 5 3 2 5" xfId="1412" xr:uid="{00000000-0005-0000-0000-0000A9030000}"/>
    <cellStyle name="Komma 2 5 3 2 5 2" xfId="4802" xr:uid="{9BF14DBD-EB02-4822-B6D3-15D96657EB6A}"/>
    <cellStyle name="Komma 2 5 3 2 5 3" xfId="7210" xr:uid="{7A3281E0-3A2B-4D66-85DE-DEA361AE828A}"/>
    <cellStyle name="Komma 2 5 3 2 6" xfId="1927" xr:uid="{00000000-0005-0000-0000-0000AA030000}"/>
    <cellStyle name="Komma 2 5 3 2 6 2" xfId="5315" xr:uid="{AF93BE06-4AAF-4A92-BC06-0D6087533578}"/>
    <cellStyle name="Komma 2 5 3 2 6 3" xfId="9597" xr:uid="{C10DE2D2-B85A-453F-A736-BAAAE948187A}"/>
    <cellStyle name="Komma 2 5 3 2 7" xfId="2183" xr:uid="{00000000-0005-0000-0000-0000AB030000}"/>
    <cellStyle name="Komma 2 5 3 2 7 2" xfId="5571" xr:uid="{C4E01C22-11FF-4C4C-848A-0C6818E21E76}"/>
    <cellStyle name="Komma 2 5 3 2 8" xfId="2699" xr:uid="{E30659B0-9446-4B28-ABDD-27CA53FB000B}"/>
    <cellStyle name="Komma 2 5 3 2 9" xfId="3777" xr:uid="{DBF36A7B-A92F-4EB5-B329-D98753E4936C}"/>
    <cellStyle name="Komma 2 5 3 3" xfId="149" xr:uid="{00000000-0005-0000-0000-0000AC030000}"/>
    <cellStyle name="Komma 2 5 3 3 10" xfId="6019" xr:uid="{5D544357-6547-4EF9-A213-0C783CFAEF22}"/>
    <cellStyle name="Komma 2 5 3 3 2" xfId="665" xr:uid="{00000000-0005-0000-0000-0000AD030000}"/>
    <cellStyle name="Komma 2 5 3 3 2 2" xfId="1604" xr:uid="{00000000-0005-0000-0000-0000AE030000}"/>
    <cellStyle name="Komma 2 5 3 3 2 2 2" xfId="3584" xr:uid="{87050BE6-F3EF-460A-B0A4-3F8E3FDCD118}"/>
    <cellStyle name="Komma 2 5 3 3 2 2 2 2" xfId="9229" xr:uid="{8D5DB001-35F2-4E86-9BB3-4F8DA061EE6E}"/>
    <cellStyle name="Komma 2 5 3 3 2 2 3" xfId="4992" xr:uid="{82594E97-2C28-42CB-9E69-352476DCB0CB}"/>
    <cellStyle name="Komma 2 5 3 3 2 2 3 2" xfId="8027" xr:uid="{504A8D6D-5ACE-473C-99E3-1FF0686CCC22}"/>
    <cellStyle name="Komma 2 5 3 3 2 2 4" xfId="10149" xr:uid="{0F199FF9-F1BF-479C-872B-7A11A3894ADD}"/>
    <cellStyle name="Komma 2 5 3 3 2 2 5" xfId="6791" xr:uid="{FE9BF581-806C-4F68-9A8D-D056C29E63A8}"/>
    <cellStyle name="Komma 2 5 3 3 2 3" xfId="2373" xr:uid="{00000000-0005-0000-0000-0000AF030000}"/>
    <cellStyle name="Komma 2 5 3 3 2 3 2" xfId="5761" xr:uid="{2FB431A0-8F22-4186-A76F-F2837C53F527}"/>
    <cellStyle name="Komma 2 5 3 3 2 3 3" xfId="8584" xr:uid="{26A3C8A0-8A80-4390-8210-7304A42EF603}"/>
    <cellStyle name="Komma 2 5 3 3 2 4" xfId="2891" xr:uid="{29971622-E7CD-492C-A4C0-3A0C7EA6925A}"/>
    <cellStyle name="Komma 2 5 3 3 2 4 2" xfId="7402" xr:uid="{62FDAE9E-F8A9-4D7A-961B-1252777B1BD2}"/>
    <cellStyle name="Komma 2 5 3 3 2 5" xfId="4224" xr:uid="{5520FF69-8D1A-4773-A0FB-D917840E23D4}"/>
    <cellStyle name="Komma 2 5 3 3 2 5 2" xfId="9373" xr:uid="{9EA6869A-A357-4E36-947D-D89CD9C5C01F}"/>
    <cellStyle name="Komma 2 5 3 3 2 6" xfId="6274" xr:uid="{63BC3B87-87CD-45CF-BDDE-473DB682FB84}"/>
    <cellStyle name="Komma 2 5 3 3 3" xfId="407" xr:uid="{00000000-0005-0000-0000-0000B0030000}"/>
    <cellStyle name="Komma 2 5 3 3 3 2" xfId="3327" xr:uid="{45E3647E-4912-41C2-B351-C2CC5B9B3AAB}"/>
    <cellStyle name="Komma 2 5 3 3 3 2 2" xfId="8972" xr:uid="{D05F93C2-2B06-4D5D-BAF9-B0AC73AD0C77}"/>
    <cellStyle name="Komma 2 5 3 3 3 3" xfId="3968" xr:uid="{E47E6A9A-F7AD-4A7D-B4CD-3C2B0533710F}"/>
    <cellStyle name="Komma 2 5 3 3 3 3 2" xfId="7770" xr:uid="{51357F3E-AA23-4654-8379-5D70237335F4}"/>
    <cellStyle name="Komma 2 5 3 3 3 4" xfId="10030" xr:uid="{28C3683D-BB0C-4375-B5DF-9F0F00DE8897}"/>
    <cellStyle name="Komma 2 5 3 3 3 5" xfId="6536" xr:uid="{AEA9B79A-C265-4CEF-BFF1-8C718DC2AF1D}"/>
    <cellStyle name="Komma 2 5 3 3 4" xfId="1092" xr:uid="{00000000-0005-0000-0000-0000B1030000}"/>
    <cellStyle name="Komma 2 5 3 3 4 2" xfId="4482" xr:uid="{6A416294-3CB3-4740-9E6F-39C4B9596DD0}"/>
    <cellStyle name="Komma 2 5 3 3 4 3" xfId="8327" xr:uid="{83BEB04E-09ED-4339-BE0D-EE870DF58D58}"/>
    <cellStyle name="Komma 2 5 3 3 5" xfId="1347" xr:uid="{00000000-0005-0000-0000-0000B2030000}"/>
    <cellStyle name="Komma 2 5 3 3 5 2" xfId="4737" xr:uid="{926BE7A7-266F-4DB0-8DD3-82752BE95A99}"/>
    <cellStyle name="Komma 2 5 3 3 5 3" xfId="7145" xr:uid="{35CBF7CA-6DC3-4D71-A17C-F6C07E797B9C}"/>
    <cellStyle name="Komma 2 5 3 3 6" xfId="1862" xr:uid="{00000000-0005-0000-0000-0000B3030000}"/>
    <cellStyle name="Komma 2 5 3 3 6 2" xfId="5250" xr:uid="{356B82AF-8A76-49C4-9463-30B9D23E32DB}"/>
    <cellStyle name="Komma 2 5 3 3 6 3" xfId="9636" xr:uid="{39D558AF-4B42-42EB-A995-6C673096F365}"/>
    <cellStyle name="Komma 2 5 3 3 7" xfId="2118" xr:uid="{00000000-0005-0000-0000-0000B4030000}"/>
    <cellStyle name="Komma 2 5 3 3 7 2" xfId="5506" xr:uid="{C39CD9BE-DB6D-40F4-9992-E9E3D507AB41}"/>
    <cellStyle name="Komma 2 5 3 3 8" xfId="2634" xr:uid="{16F607BE-166E-4DA2-91CF-A858540BBB55}"/>
    <cellStyle name="Komma 2 5 3 3 9" xfId="3037" xr:uid="{6C9C2323-21A7-421D-8B50-341766817DCC}"/>
    <cellStyle name="Komma 2 5 3 4" xfId="560" xr:uid="{00000000-0005-0000-0000-0000B5030000}"/>
    <cellStyle name="Komma 2 5 3 4 2" xfId="1499" xr:uid="{00000000-0005-0000-0000-0000B6030000}"/>
    <cellStyle name="Komma 2 5 3 4 2 2" xfId="3479" xr:uid="{17EFCC87-AD8A-46D0-BE73-B936135B39F6}"/>
    <cellStyle name="Komma 2 5 3 4 2 2 2" xfId="9124" xr:uid="{2749B096-6FAE-4F83-A581-9273FCABF057}"/>
    <cellStyle name="Komma 2 5 3 4 2 3" xfId="4887" xr:uid="{87A374A3-9C4A-4AED-AAE6-BABC63571B53}"/>
    <cellStyle name="Komma 2 5 3 4 2 3 2" xfId="7922" xr:uid="{4EF23312-A574-417C-9B4F-64882AC0363A}"/>
    <cellStyle name="Komma 2 5 3 4 2 4" xfId="10303" xr:uid="{8FA300A2-27A3-4CB9-B253-8DA88B178C3C}"/>
    <cellStyle name="Komma 2 5 3 4 2 5" xfId="6686" xr:uid="{F98A22D1-34DF-4912-A639-F6C7620DBC9D}"/>
    <cellStyle name="Komma 2 5 3 4 3" xfId="2268" xr:uid="{00000000-0005-0000-0000-0000B7030000}"/>
    <cellStyle name="Komma 2 5 3 4 3 2" xfId="5656" xr:uid="{47779FB9-7D0E-4EFD-884D-CC90F1818A49}"/>
    <cellStyle name="Komma 2 5 3 4 3 3" xfId="8479" xr:uid="{4627C054-AE99-4E15-8439-BAB5D5F11E64}"/>
    <cellStyle name="Komma 2 5 3 4 4" xfId="2786" xr:uid="{870B4E79-805B-4842-A323-843BB521E667}"/>
    <cellStyle name="Komma 2 5 3 4 4 2" xfId="7297" xr:uid="{DCC8BE3C-99CA-41C9-BB1B-C59C30928457}"/>
    <cellStyle name="Komma 2 5 3 4 5" xfId="4119" xr:uid="{C38CD71C-5448-4359-B5E7-6A6BCE0A7AE9}"/>
    <cellStyle name="Komma 2 5 3 4 5 2" xfId="9518" xr:uid="{76D96A18-8352-4602-9075-675DD0C5EBFE}"/>
    <cellStyle name="Komma 2 5 3 4 6" xfId="6169" xr:uid="{AEBF6ADF-117D-499A-88E3-BDF410253A8B}"/>
    <cellStyle name="Komma 2 5 3 5" xfId="302" xr:uid="{00000000-0005-0000-0000-0000B8030000}"/>
    <cellStyle name="Komma 2 5 3 5 2" xfId="3222" xr:uid="{0E2712D3-128A-4575-8BBA-4149DEF3C8B4}"/>
    <cellStyle name="Komma 2 5 3 5 2 2" xfId="8867" xr:uid="{D67FC136-2329-41AA-B456-C791B91C0804}"/>
    <cellStyle name="Komma 2 5 3 5 3" xfId="3863" xr:uid="{86EA2398-850E-42AC-9840-C7120702AE83}"/>
    <cellStyle name="Komma 2 5 3 5 3 2" xfId="7665" xr:uid="{06FBB270-C937-443A-B666-53B5444474E8}"/>
    <cellStyle name="Komma 2 5 3 5 4" xfId="9630" xr:uid="{BC6A29FF-983C-4F36-AB6F-28341EE7A0E7}"/>
    <cellStyle name="Komma 2 5 3 5 5" xfId="6431" xr:uid="{95F1EC18-DB74-4920-9DCF-960CE9B62075}"/>
    <cellStyle name="Komma 2 5 3 6" xfId="987" xr:uid="{00000000-0005-0000-0000-0000B9030000}"/>
    <cellStyle name="Komma 2 5 3 6 2" xfId="4377" xr:uid="{478C9BEB-866F-4E5F-B61E-E305E186879B}"/>
    <cellStyle name="Komma 2 5 3 6 3" xfId="8222" xr:uid="{C838B3E8-3D83-4A9E-929D-757B6F9F3C31}"/>
    <cellStyle name="Komma 2 5 3 7" xfId="1242" xr:uid="{00000000-0005-0000-0000-0000BA030000}"/>
    <cellStyle name="Komma 2 5 3 7 2" xfId="4632" xr:uid="{119D92D5-55C6-401D-BBE5-77E783D0A9C3}"/>
    <cellStyle name="Komma 2 5 3 7 3" xfId="7040" xr:uid="{E92FC7C1-B72D-477A-B53C-D9F3686678DC}"/>
    <cellStyle name="Komma 2 5 3 8" xfId="1757" xr:uid="{00000000-0005-0000-0000-0000BB030000}"/>
    <cellStyle name="Komma 2 5 3 8 2" xfId="5145" xr:uid="{B8889D44-AE6D-43C4-BF24-A4F6CB65D365}"/>
    <cellStyle name="Komma 2 5 3 8 3" xfId="10057" xr:uid="{869FD5C7-3474-4F1A-848C-9DF3088BEC51}"/>
    <cellStyle name="Komma 2 5 3 9" xfId="2013" xr:uid="{00000000-0005-0000-0000-0000BC030000}"/>
    <cellStyle name="Komma 2 5 3 9 2" xfId="5401" xr:uid="{6ABA863A-2B33-4496-BE43-35BD056A8B95}"/>
    <cellStyle name="Komma 2 5 4" xfId="193" xr:uid="{00000000-0005-0000-0000-0000BD030000}"/>
    <cellStyle name="Komma 2 5 4 10" xfId="6063" xr:uid="{82E4DC5C-DFFB-4DD6-A29D-E9B24C2B5074}"/>
    <cellStyle name="Komma 2 5 4 2" xfId="709" xr:uid="{00000000-0005-0000-0000-0000BE030000}"/>
    <cellStyle name="Komma 2 5 4 2 2" xfId="1648" xr:uid="{00000000-0005-0000-0000-0000BF030000}"/>
    <cellStyle name="Komma 2 5 4 2 2 2" xfId="3628" xr:uid="{784C7F11-DDB5-4F91-9F92-A9A0D1CC5E71}"/>
    <cellStyle name="Komma 2 5 4 2 2 2 2" xfId="9273" xr:uid="{C5B6EA07-22E9-4BB7-8E6B-DFFFF7AE069E}"/>
    <cellStyle name="Komma 2 5 4 2 2 3" xfId="5036" xr:uid="{17E797EE-D11E-4446-8E02-00D1FE19AA76}"/>
    <cellStyle name="Komma 2 5 4 2 2 3 2" xfId="8071" xr:uid="{0BB42C2B-8415-4780-B8E3-B46E405D92FA}"/>
    <cellStyle name="Komma 2 5 4 2 2 4" xfId="10127" xr:uid="{7B82C957-CAEF-4596-9F48-16A6A397377A}"/>
    <cellStyle name="Komma 2 5 4 2 2 5" xfId="6835" xr:uid="{43C7FCF0-4E83-4C55-8D7E-6536CD15390F}"/>
    <cellStyle name="Komma 2 5 4 2 3" xfId="2417" xr:uid="{00000000-0005-0000-0000-0000C0030000}"/>
    <cellStyle name="Komma 2 5 4 2 3 2" xfId="5805" xr:uid="{E06C703B-F57B-462A-9446-590124962ED0}"/>
    <cellStyle name="Komma 2 5 4 2 3 3" xfId="8628" xr:uid="{A48AB781-F655-4E24-A3BA-7CC2E5645B9E}"/>
    <cellStyle name="Komma 2 5 4 2 4" xfId="2935" xr:uid="{130F0E2F-70B4-4774-8CBC-2DE2C13B6CFB}"/>
    <cellStyle name="Komma 2 5 4 2 4 2" xfId="7446" xr:uid="{75A6F689-2F72-40CA-AB38-BEC63B966B93}"/>
    <cellStyle name="Komma 2 5 4 2 5" xfId="4268" xr:uid="{195107D9-EAF0-4FE8-BAF6-189A53309162}"/>
    <cellStyle name="Komma 2 5 4 2 5 2" xfId="10281" xr:uid="{DBC4F1A1-645D-4BB0-A684-1ABB7A5F16EE}"/>
    <cellStyle name="Komma 2 5 4 2 6" xfId="6318" xr:uid="{8C3A9CBC-B911-484E-8485-546063E9FD7F}"/>
    <cellStyle name="Komma 2 5 4 3" xfId="451" xr:uid="{00000000-0005-0000-0000-0000C1030000}"/>
    <cellStyle name="Komma 2 5 4 3 2" xfId="3371" xr:uid="{78AFA515-1D99-4026-946A-9DFC81108B02}"/>
    <cellStyle name="Komma 2 5 4 3 2 2" xfId="9016" xr:uid="{57AE6DAA-093C-41FD-BDA6-B1F9317FBB8C}"/>
    <cellStyle name="Komma 2 5 4 3 3" xfId="4012" xr:uid="{807DA790-4D8F-4579-86A4-0BB772D4D18C}"/>
    <cellStyle name="Komma 2 5 4 3 3 2" xfId="7814" xr:uid="{B23F0C18-62DF-4186-A9EE-6437BBE8EA83}"/>
    <cellStyle name="Komma 2 5 4 3 4" xfId="9523" xr:uid="{D5BC7DA0-81F8-4372-8ED0-E73001EEEB1C}"/>
    <cellStyle name="Komma 2 5 4 3 5" xfId="6580" xr:uid="{52B167F0-248E-4688-AE84-96CA99C6AAB9}"/>
    <cellStyle name="Komma 2 5 4 4" xfId="1136" xr:uid="{00000000-0005-0000-0000-0000C2030000}"/>
    <cellStyle name="Komma 2 5 4 4 2" xfId="4526" xr:uid="{B4FFFFE9-C413-4697-A94D-45E9095AD604}"/>
    <cellStyle name="Komma 2 5 4 4 3" xfId="8371" xr:uid="{64192888-0C5F-4A53-A7C7-B9950090305E}"/>
    <cellStyle name="Komma 2 5 4 5" xfId="1391" xr:uid="{00000000-0005-0000-0000-0000C3030000}"/>
    <cellStyle name="Komma 2 5 4 5 2" xfId="4781" xr:uid="{E0CC52D6-3AFB-4640-9F78-790814C4D8D2}"/>
    <cellStyle name="Komma 2 5 4 5 3" xfId="7189" xr:uid="{C9728E06-353C-4719-A4A1-BC5BEC9520F1}"/>
    <cellStyle name="Komma 2 5 4 6" xfId="1906" xr:uid="{00000000-0005-0000-0000-0000C4030000}"/>
    <cellStyle name="Komma 2 5 4 6 2" xfId="5294" xr:uid="{E05FE90F-2147-4D2C-8E78-A8EA2611678A}"/>
    <cellStyle name="Komma 2 5 4 6 3" xfId="9779" xr:uid="{D938C166-6E25-4D1A-8301-84F66ADDDABD}"/>
    <cellStyle name="Komma 2 5 4 7" xfId="2162" xr:uid="{00000000-0005-0000-0000-0000C5030000}"/>
    <cellStyle name="Komma 2 5 4 7 2" xfId="5550" xr:uid="{F1D00D1F-3F70-4E95-9768-12BE9E7C9508}"/>
    <cellStyle name="Komma 2 5 4 8" xfId="2678" xr:uid="{CDE747C0-5565-437C-8B34-9613C74048B2}"/>
    <cellStyle name="Komma 2 5 4 9" xfId="3756" xr:uid="{80765877-ADB3-4F5B-AEDC-E9A0BCD58B9D}"/>
    <cellStyle name="Komma 2 5 5" xfId="99" xr:uid="{00000000-0005-0000-0000-0000C6030000}"/>
    <cellStyle name="Komma 2 5 5 10" xfId="5969" xr:uid="{6A8CB79D-6294-455B-A70E-6145D86D8B85}"/>
    <cellStyle name="Komma 2 5 5 2" xfId="615" xr:uid="{00000000-0005-0000-0000-0000C7030000}"/>
    <cellStyle name="Komma 2 5 5 2 2" xfId="1554" xr:uid="{00000000-0005-0000-0000-0000C8030000}"/>
    <cellStyle name="Komma 2 5 5 2 2 2" xfId="3534" xr:uid="{CDD2EF04-88DB-46D3-822D-6E2192109DA3}"/>
    <cellStyle name="Komma 2 5 5 2 2 2 2" xfId="9179" xr:uid="{B91FB139-7DD2-474C-B25C-3477EF470B11}"/>
    <cellStyle name="Komma 2 5 5 2 2 3" xfId="4942" xr:uid="{A8FEC3A1-D481-42BF-A513-56748EB2EDFB}"/>
    <cellStyle name="Komma 2 5 5 2 2 3 2" xfId="7977" xr:uid="{3B19CF05-3290-4A04-983A-20F805A446B2}"/>
    <cellStyle name="Komma 2 5 5 2 2 4" xfId="10335" xr:uid="{93E7F3C9-8B73-470C-9B13-9CDF2403BBC8}"/>
    <cellStyle name="Komma 2 5 5 2 2 5" xfId="6741" xr:uid="{44F08C03-1DB4-46C2-970D-7736A1C8739A}"/>
    <cellStyle name="Komma 2 5 5 2 3" xfId="2323" xr:uid="{00000000-0005-0000-0000-0000C9030000}"/>
    <cellStyle name="Komma 2 5 5 2 3 2" xfId="5711" xr:uid="{D97EB638-5C36-46C4-B33A-AF6AD826FCCE}"/>
    <cellStyle name="Komma 2 5 5 2 3 3" xfId="8534" xr:uid="{A6BEA9CA-9222-44EA-BBB3-7C31AD687913}"/>
    <cellStyle name="Komma 2 5 5 2 4" xfId="2841" xr:uid="{F4C11716-F9AD-4824-BA5C-79D908B9412A}"/>
    <cellStyle name="Komma 2 5 5 2 4 2" xfId="7352" xr:uid="{8DBE33D0-7B38-4A2E-8000-B6714E7D1FBC}"/>
    <cellStyle name="Komma 2 5 5 2 5" xfId="4174" xr:uid="{D5AA14DE-81F5-4BE8-8648-5C9EC5840C75}"/>
    <cellStyle name="Komma 2 5 5 2 5 2" xfId="10337" xr:uid="{A1483922-DB43-46E6-AF3C-47F37F5701D0}"/>
    <cellStyle name="Komma 2 5 5 2 6" xfId="6224" xr:uid="{24FA38F0-C29D-40F8-963E-D96DC34139AD}"/>
    <cellStyle name="Komma 2 5 5 3" xfId="357" xr:uid="{00000000-0005-0000-0000-0000CA030000}"/>
    <cellStyle name="Komma 2 5 5 3 2" xfId="3277" xr:uid="{5B0B2723-B519-4097-8F19-F0C94AA91EFD}"/>
    <cellStyle name="Komma 2 5 5 3 2 2" xfId="8922" xr:uid="{C405CE29-8901-4106-8ED0-713045393DF6}"/>
    <cellStyle name="Komma 2 5 5 3 3" xfId="3918" xr:uid="{26DC45C1-F9CC-4435-8F69-991E12C3B71C}"/>
    <cellStyle name="Komma 2 5 5 3 3 2" xfId="7720" xr:uid="{4491936E-9164-4469-9743-D7389A6A3AA1}"/>
    <cellStyle name="Komma 2 5 5 3 4" xfId="9453" xr:uid="{7A72A695-ACFE-4F9B-9B5D-CF16F5049255}"/>
    <cellStyle name="Komma 2 5 5 3 5" xfId="6486" xr:uid="{EFC26114-1044-4FBA-BA95-C9D426F04971}"/>
    <cellStyle name="Komma 2 5 5 4" xfId="1042" xr:uid="{00000000-0005-0000-0000-0000CB030000}"/>
    <cellStyle name="Komma 2 5 5 4 2" xfId="4432" xr:uid="{15D2A0D5-F096-4FAE-884B-4AE562C9E1B2}"/>
    <cellStyle name="Komma 2 5 5 4 3" xfId="8277" xr:uid="{D0965AC8-8E2A-4C53-973F-2B42BEC714DF}"/>
    <cellStyle name="Komma 2 5 5 5" xfId="1297" xr:uid="{00000000-0005-0000-0000-0000CC030000}"/>
    <cellStyle name="Komma 2 5 5 5 2" xfId="4687" xr:uid="{6E09BB35-9B75-4C60-A970-BA46EAF570D4}"/>
    <cellStyle name="Komma 2 5 5 5 3" xfId="7095" xr:uid="{8F53DAD7-8093-4892-A926-3631F291B5DD}"/>
    <cellStyle name="Komma 2 5 5 6" xfId="1812" xr:uid="{00000000-0005-0000-0000-0000CD030000}"/>
    <cellStyle name="Komma 2 5 5 6 2" xfId="5200" xr:uid="{0F24FC72-38B2-4BBC-BFB1-1F9DEEB1EE57}"/>
    <cellStyle name="Komma 2 5 5 6 3" xfId="10224" xr:uid="{20F0915C-45E9-42AC-8B26-5D2A4719021A}"/>
    <cellStyle name="Komma 2 5 5 7" xfId="2068" xr:uid="{00000000-0005-0000-0000-0000CE030000}"/>
    <cellStyle name="Komma 2 5 5 7 2" xfId="5456" xr:uid="{8BDB847A-8939-4697-97C2-152D9B00F1AA}"/>
    <cellStyle name="Komma 2 5 5 8" xfId="2584" xr:uid="{FC2D3C90-ED63-452F-8D0A-1A0433854AF5}"/>
    <cellStyle name="Komma 2 5 5 9" xfId="3087" xr:uid="{403335E1-DF5C-4744-90BD-D25E1AA0AA38}"/>
    <cellStyle name="Komma 2 5 6" xfId="539" xr:uid="{00000000-0005-0000-0000-0000CF030000}"/>
    <cellStyle name="Komma 2 5 6 2" xfId="1478" xr:uid="{00000000-0005-0000-0000-0000D0030000}"/>
    <cellStyle name="Komma 2 5 6 2 2" xfId="3458" xr:uid="{B3CA253B-3980-4F05-B52A-82519122A82D}"/>
    <cellStyle name="Komma 2 5 6 2 2 2" xfId="9103" xr:uid="{37A6D84D-6899-4770-8D63-9631AB6C4434}"/>
    <cellStyle name="Komma 2 5 6 2 3" xfId="4866" xr:uid="{D0E83173-9D7C-4279-B175-A73B07B416D1}"/>
    <cellStyle name="Komma 2 5 6 2 3 2" xfId="7901" xr:uid="{67DEBE64-544B-4116-938F-91FAE0E6C150}"/>
    <cellStyle name="Komma 2 5 6 2 4" xfId="9545" xr:uid="{223F0B2F-4F83-4AC7-882B-B7912F57B708}"/>
    <cellStyle name="Komma 2 5 6 2 5" xfId="6665" xr:uid="{A3B6FD11-1E73-43F3-9D6D-935D2CD2B134}"/>
    <cellStyle name="Komma 2 5 6 3" xfId="2247" xr:uid="{00000000-0005-0000-0000-0000D1030000}"/>
    <cellStyle name="Komma 2 5 6 3 2" xfId="5635" xr:uid="{3E8A5F86-4A93-4508-BF3B-8AA4C8CB35D7}"/>
    <cellStyle name="Komma 2 5 6 3 3" xfId="8458" xr:uid="{4E57E51C-7BF4-480E-A710-61D31A160855}"/>
    <cellStyle name="Komma 2 5 6 4" xfId="2765" xr:uid="{CEBF651B-DF24-4DDA-A423-F45B29D7A5DF}"/>
    <cellStyle name="Komma 2 5 6 4 2" xfId="7276" xr:uid="{08D1969D-E8F5-4FBF-B312-26D362A63E15}"/>
    <cellStyle name="Komma 2 5 6 5" xfId="4098" xr:uid="{AA6E5B8A-F557-479C-BE60-E198F7A0950C}"/>
    <cellStyle name="Komma 2 5 6 5 2" xfId="10015" xr:uid="{39DCF515-AB46-4FC0-83DB-27918274EE4D}"/>
    <cellStyle name="Komma 2 5 6 6" xfId="6148" xr:uid="{8AF7A9AB-583C-4AE3-9B8A-7643B5659F69}"/>
    <cellStyle name="Komma 2 5 7" xfId="281" xr:uid="{00000000-0005-0000-0000-0000D2030000}"/>
    <cellStyle name="Komma 2 5 7 2" xfId="3201" xr:uid="{89CBA073-F79C-415A-B65B-CD21114607FD}"/>
    <cellStyle name="Komma 2 5 7 2 2" xfId="8846" xr:uid="{84617787-1FB6-4C9E-BEE7-D9AEC4045211}"/>
    <cellStyle name="Komma 2 5 7 3" xfId="3842" xr:uid="{C600CF93-94EA-49F5-9460-7CF5FC7CCD77}"/>
    <cellStyle name="Komma 2 5 7 3 2" xfId="7644" xr:uid="{65856865-C73B-45AE-A74F-1D4E80202D14}"/>
    <cellStyle name="Komma 2 5 7 4" xfId="10060" xr:uid="{84022578-9941-43EB-B2F6-41805FF8C2F1}"/>
    <cellStyle name="Komma 2 5 7 5" xfId="6410" xr:uid="{4CFAA9C1-7377-4F6D-9C48-17F28888B910}"/>
    <cellStyle name="Komma 2 5 8" xfId="966" xr:uid="{00000000-0005-0000-0000-0000D3030000}"/>
    <cellStyle name="Komma 2 5 8 2" xfId="4356" xr:uid="{C3B7A663-346F-4696-A48C-C64E11947FB5}"/>
    <cellStyle name="Komma 2 5 8 3" xfId="8201" xr:uid="{161B2DE3-A701-4395-AF02-5D5C62A7D3AE}"/>
    <cellStyle name="Komma 2 5 9" xfId="1221" xr:uid="{00000000-0005-0000-0000-0000D4030000}"/>
    <cellStyle name="Komma 2 5 9 2" xfId="4611" xr:uid="{C08B8E25-F122-4691-BD7C-92B52A614DF8}"/>
    <cellStyle name="Komma 2 5 9 3" xfId="7019" xr:uid="{2A4FA10A-28A1-4F0D-868E-AAC0FA7786C3}"/>
    <cellStyle name="Komma 2 6" xfId="14" xr:uid="{00000000-0005-0000-0000-0000D5030000}"/>
    <cellStyle name="Komma 2 6 10" xfId="1983" xr:uid="{00000000-0005-0000-0000-0000D6030000}"/>
    <cellStyle name="Komma 2 6 10 2" xfId="5371" xr:uid="{F2DC4EAB-3EDA-4083-974C-B4A82D740F19}"/>
    <cellStyle name="Komma 2 6 11" xfId="2499" xr:uid="{EF40DC6D-C1C3-4AF0-AAB4-C7233C0C0193}"/>
    <cellStyle name="Komma 2 6 12" xfId="3007" xr:uid="{8EE573D4-6A68-4498-96D7-77A5CAFECACD}"/>
    <cellStyle name="Komma 2 6 13" xfId="5884" xr:uid="{A0DD0F8A-0F59-44A5-B4D6-B2E4B842E74C}"/>
    <cellStyle name="Komma 2 6 2" xfId="68" xr:uid="{00000000-0005-0000-0000-0000D7030000}"/>
    <cellStyle name="Komma 2 6 2 10" xfId="2553" xr:uid="{1DFBDBFC-0CEE-4BC3-81CC-C2A83D40851B}"/>
    <cellStyle name="Komma 2 6 2 11" xfId="2744" xr:uid="{970512A8-67BF-46F6-8BFD-7D2371102AEC}"/>
    <cellStyle name="Komma 2 6 2 12" xfId="5938" xr:uid="{9E7962C8-DB61-4725-94A5-E3C5850A85B3}"/>
    <cellStyle name="Komma 2 6 2 2" xfId="238" xr:uid="{00000000-0005-0000-0000-0000D8030000}"/>
    <cellStyle name="Komma 2 6 2 2 10" xfId="6108" xr:uid="{8B8FF69F-5C23-49EB-94C2-1880F22B088D}"/>
    <cellStyle name="Komma 2 6 2 2 2" xfId="754" xr:uid="{00000000-0005-0000-0000-0000D9030000}"/>
    <cellStyle name="Komma 2 6 2 2 2 2" xfId="1693" xr:uid="{00000000-0005-0000-0000-0000DA030000}"/>
    <cellStyle name="Komma 2 6 2 2 2 2 2" xfId="3673" xr:uid="{85E935F3-7108-43A0-8B35-BBD4BE699B24}"/>
    <cellStyle name="Komma 2 6 2 2 2 2 2 2" xfId="9318" xr:uid="{05614B15-7238-4100-BFAC-D5BB29A8DEC8}"/>
    <cellStyle name="Komma 2 6 2 2 2 2 3" xfId="5081" xr:uid="{5D041DBB-2E23-4A49-ABE9-5FA761A1A89D}"/>
    <cellStyle name="Komma 2 6 2 2 2 2 3 2" xfId="8116" xr:uid="{689163D5-AA65-4651-AF2E-21FB5FA6C216}"/>
    <cellStyle name="Komma 2 6 2 2 2 2 4" xfId="9728" xr:uid="{5D85D9FD-92AD-4843-A152-F87746DDFA43}"/>
    <cellStyle name="Komma 2 6 2 2 2 2 5" xfId="6880" xr:uid="{3626D2C1-4457-43EE-8BE7-ACD82F95933F}"/>
    <cellStyle name="Komma 2 6 2 2 2 3" xfId="2462" xr:uid="{00000000-0005-0000-0000-0000DB030000}"/>
    <cellStyle name="Komma 2 6 2 2 2 3 2" xfId="5850" xr:uid="{8F158274-5940-410A-BEA3-661CE7AFFB48}"/>
    <cellStyle name="Komma 2 6 2 2 2 3 3" xfId="8673" xr:uid="{32EDE2C9-C469-45CC-BEF9-8901FE5E8E44}"/>
    <cellStyle name="Komma 2 6 2 2 2 4" xfId="2980" xr:uid="{A9EE32BB-3E09-41C3-9655-451AEE45D832}"/>
    <cellStyle name="Komma 2 6 2 2 2 4 2" xfId="7491" xr:uid="{E80AD3CC-4046-4262-9586-500DF5E2960B}"/>
    <cellStyle name="Komma 2 6 2 2 2 5" xfId="4313" xr:uid="{296E5B9D-DD32-4652-8F39-18C65A9C8A02}"/>
    <cellStyle name="Komma 2 6 2 2 2 5 2" xfId="9584" xr:uid="{72569A2C-F4FC-48F7-83CE-3A9B66F179F9}"/>
    <cellStyle name="Komma 2 6 2 2 2 6" xfId="6363" xr:uid="{7C6342A8-00A4-4395-8EFA-DAC422F8F9B4}"/>
    <cellStyle name="Komma 2 6 2 2 3" xfId="496" xr:uid="{00000000-0005-0000-0000-0000DC030000}"/>
    <cellStyle name="Komma 2 6 2 2 3 2" xfId="3416" xr:uid="{870170A3-5B2C-4A3D-B665-78A365AAD341}"/>
    <cellStyle name="Komma 2 6 2 2 3 2 2" xfId="9061" xr:uid="{C136B889-E3A9-49D7-B85B-326E51EE4D85}"/>
    <cellStyle name="Komma 2 6 2 2 3 3" xfId="4057" xr:uid="{6ACF1BBB-DE3F-4CD3-B9E3-3CB6EFA0A841}"/>
    <cellStyle name="Komma 2 6 2 2 3 3 2" xfId="7859" xr:uid="{B97A2DB4-7C68-43F1-99A0-A9C650F0920D}"/>
    <cellStyle name="Komma 2 6 2 2 3 4" xfId="9726" xr:uid="{92C5DA7A-21A9-4B07-873A-30AB4F348A75}"/>
    <cellStyle name="Komma 2 6 2 2 3 5" xfId="6625" xr:uid="{C0848762-99BC-4AD2-AAA0-93A93D632582}"/>
    <cellStyle name="Komma 2 6 2 2 4" xfId="1181" xr:uid="{00000000-0005-0000-0000-0000DD030000}"/>
    <cellStyle name="Komma 2 6 2 2 4 2" xfId="4571" xr:uid="{181DAD4C-0116-4261-B93E-968247061357}"/>
    <cellStyle name="Komma 2 6 2 2 4 3" xfId="8416" xr:uid="{29F6F97A-4C5D-4D59-B107-E136799B8EEF}"/>
    <cellStyle name="Komma 2 6 2 2 5" xfId="1436" xr:uid="{00000000-0005-0000-0000-0000DE030000}"/>
    <cellStyle name="Komma 2 6 2 2 5 2" xfId="4826" xr:uid="{11914CC5-2F05-42A1-B14F-6BBDB2030110}"/>
    <cellStyle name="Komma 2 6 2 2 5 3" xfId="7234" xr:uid="{620EB1A0-C16F-4FDE-B55C-5619CE8B8618}"/>
    <cellStyle name="Komma 2 6 2 2 6" xfId="1951" xr:uid="{00000000-0005-0000-0000-0000DF030000}"/>
    <cellStyle name="Komma 2 6 2 2 6 2" xfId="5339" xr:uid="{9EB14CAE-4B3F-4D19-BE49-8B1FED56CA8C}"/>
    <cellStyle name="Komma 2 6 2 2 6 3" xfId="9732" xr:uid="{1B90E18F-5C19-40D5-BD0B-CE7C53F1039B}"/>
    <cellStyle name="Komma 2 6 2 2 7" xfId="2207" xr:uid="{00000000-0005-0000-0000-0000E0030000}"/>
    <cellStyle name="Komma 2 6 2 2 7 2" xfId="5595" xr:uid="{5279EF7C-BF58-40FE-9A59-A4AE2FE07884}"/>
    <cellStyle name="Komma 2 6 2 2 8" xfId="2723" xr:uid="{9FE6CD82-D7B0-4D49-990C-9FC7D3F9785C}"/>
    <cellStyle name="Komma 2 6 2 2 9" xfId="3801" xr:uid="{6383343A-EDEC-4966-9E76-CE5E107E564C}"/>
    <cellStyle name="Komma 2 6 2 3" xfId="165" xr:uid="{00000000-0005-0000-0000-0000E1030000}"/>
    <cellStyle name="Komma 2 6 2 3 10" xfId="6035" xr:uid="{8680B0B6-011B-4579-9911-A9B6B88F2C03}"/>
    <cellStyle name="Komma 2 6 2 3 2" xfId="681" xr:uid="{00000000-0005-0000-0000-0000E2030000}"/>
    <cellStyle name="Komma 2 6 2 3 2 2" xfId="1620" xr:uid="{00000000-0005-0000-0000-0000E3030000}"/>
    <cellStyle name="Komma 2 6 2 3 2 2 2" xfId="3600" xr:uid="{013B9CB2-6BF7-4837-BFC1-37D13B5F617C}"/>
    <cellStyle name="Komma 2 6 2 3 2 2 2 2" xfId="9245" xr:uid="{B2121D82-9C8A-472F-9C5F-5D36D83CC9FF}"/>
    <cellStyle name="Komma 2 6 2 3 2 2 3" xfId="5008" xr:uid="{AB93518F-23C5-4F49-9088-7225D70DA9C7}"/>
    <cellStyle name="Komma 2 6 2 3 2 2 3 2" xfId="8043" xr:uid="{24F82BD7-ADC7-4073-A872-9A8E574FDCCF}"/>
    <cellStyle name="Komma 2 6 2 3 2 2 4" xfId="10209" xr:uid="{A764440B-D432-428A-81F1-FF5D5DBB96F8}"/>
    <cellStyle name="Komma 2 6 2 3 2 2 5" xfId="6807" xr:uid="{E7C5BEC7-F716-4D1A-AFDB-39C67051B029}"/>
    <cellStyle name="Komma 2 6 2 3 2 3" xfId="2389" xr:uid="{00000000-0005-0000-0000-0000E4030000}"/>
    <cellStyle name="Komma 2 6 2 3 2 3 2" xfId="5777" xr:uid="{25DD86A4-238C-49C3-819F-31E560A309E2}"/>
    <cellStyle name="Komma 2 6 2 3 2 3 3" xfId="8600" xr:uid="{7FA200B9-EEAD-428B-AAC4-F8542730750F}"/>
    <cellStyle name="Komma 2 6 2 3 2 4" xfId="2907" xr:uid="{5145C1F8-7898-4B0D-B7FA-5C5C803CEE41}"/>
    <cellStyle name="Komma 2 6 2 3 2 4 2" xfId="7418" xr:uid="{41249836-199D-42B0-9E6F-AC9C9F6D209F}"/>
    <cellStyle name="Komma 2 6 2 3 2 5" xfId="4240" xr:uid="{318976B4-2A6E-43F7-846B-78691E0E4A83}"/>
    <cellStyle name="Komma 2 6 2 3 2 5 2" xfId="9700" xr:uid="{0E4C9673-450E-42A7-B1CD-A1BD22CCEEE7}"/>
    <cellStyle name="Komma 2 6 2 3 2 6" xfId="6290" xr:uid="{601818EC-DD0B-4EE0-B8AB-446ADB833608}"/>
    <cellStyle name="Komma 2 6 2 3 3" xfId="423" xr:uid="{00000000-0005-0000-0000-0000E5030000}"/>
    <cellStyle name="Komma 2 6 2 3 3 2" xfId="3343" xr:uid="{7B60FDA8-C998-4EEA-A64D-18667BD93DF0}"/>
    <cellStyle name="Komma 2 6 2 3 3 2 2" xfId="8988" xr:uid="{97BE6214-BAAA-4107-B5C8-F2D7D39F9611}"/>
    <cellStyle name="Komma 2 6 2 3 3 3" xfId="3984" xr:uid="{5B4121BD-F22F-4BF4-A085-14E37589A867}"/>
    <cellStyle name="Komma 2 6 2 3 3 3 2" xfId="7786" xr:uid="{E1D7455A-B24B-4208-A798-785433A5D649}"/>
    <cellStyle name="Komma 2 6 2 3 3 4" xfId="9493" xr:uid="{2C5E9953-8037-4F8F-B2AC-D907EDF44FC4}"/>
    <cellStyle name="Komma 2 6 2 3 3 5" xfId="6552" xr:uid="{7A591975-5D38-4ED1-930D-9A126176F7A8}"/>
    <cellStyle name="Komma 2 6 2 3 4" xfId="1108" xr:uid="{00000000-0005-0000-0000-0000E6030000}"/>
    <cellStyle name="Komma 2 6 2 3 4 2" xfId="4498" xr:uid="{B5E30936-3975-4452-8969-FD7534050AEB}"/>
    <cellStyle name="Komma 2 6 2 3 4 3" xfId="8343" xr:uid="{F445083D-E656-4E5D-BCB9-D99CA1DBE909}"/>
    <cellStyle name="Komma 2 6 2 3 5" xfId="1363" xr:uid="{00000000-0005-0000-0000-0000E7030000}"/>
    <cellStyle name="Komma 2 6 2 3 5 2" xfId="4753" xr:uid="{FA862D81-5555-47ED-BF36-02F41C5668C8}"/>
    <cellStyle name="Komma 2 6 2 3 5 3" xfId="7161" xr:uid="{4F44D942-18C3-4EEE-9347-04823566CFB2}"/>
    <cellStyle name="Komma 2 6 2 3 6" xfId="1878" xr:uid="{00000000-0005-0000-0000-0000E8030000}"/>
    <cellStyle name="Komma 2 6 2 3 6 2" xfId="5266" xr:uid="{E269A59B-1620-4BB3-92ED-83B119DDBC0B}"/>
    <cellStyle name="Komma 2 6 2 3 6 3" xfId="10178" xr:uid="{50A455EE-BCCC-4C84-BD4D-E580E91F51A4}"/>
    <cellStyle name="Komma 2 6 2 3 7" xfId="2134" xr:uid="{00000000-0005-0000-0000-0000E9030000}"/>
    <cellStyle name="Komma 2 6 2 3 7 2" xfId="5522" xr:uid="{8E50DE37-CB76-4BAE-8261-9F2378179613}"/>
    <cellStyle name="Komma 2 6 2 3 8" xfId="2650" xr:uid="{46021D49-FCF1-4FDC-B33A-44ADCBBC5830}"/>
    <cellStyle name="Komma 2 6 2 3 9" xfId="3021" xr:uid="{A5FBE305-FA0F-4FE5-811E-8E617DB2C344}"/>
    <cellStyle name="Komma 2 6 2 4" xfId="584" xr:uid="{00000000-0005-0000-0000-0000EA030000}"/>
    <cellStyle name="Komma 2 6 2 4 2" xfId="1523" xr:uid="{00000000-0005-0000-0000-0000EB030000}"/>
    <cellStyle name="Komma 2 6 2 4 2 2" xfId="3503" xr:uid="{90F736C2-6791-4228-BD7F-455871758E9D}"/>
    <cellStyle name="Komma 2 6 2 4 2 2 2" xfId="9148" xr:uid="{AD6F54D4-AFF1-4514-B44E-498FBEFE7F71}"/>
    <cellStyle name="Komma 2 6 2 4 2 3" xfId="4911" xr:uid="{1870CB8F-9D63-4004-939D-0FF706A7D859}"/>
    <cellStyle name="Komma 2 6 2 4 2 3 2" xfId="7946" xr:uid="{4845653E-A3DF-434E-8C58-D21774943380}"/>
    <cellStyle name="Komma 2 6 2 4 2 4" xfId="9958" xr:uid="{C8C72CCA-0516-4002-AB8D-A79B98864385}"/>
    <cellStyle name="Komma 2 6 2 4 2 5" xfId="6710" xr:uid="{3CF07EEB-7260-4278-AA06-FE928086C43D}"/>
    <cellStyle name="Komma 2 6 2 4 3" xfId="2292" xr:uid="{00000000-0005-0000-0000-0000EC030000}"/>
    <cellStyle name="Komma 2 6 2 4 3 2" xfId="5680" xr:uid="{BC3AAD3B-35A7-4763-9D8F-988AAB7E3777}"/>
    <cellStyle name="Komma 2 6 2 4 3 3" xfId="8503" xr:uid="{A7D5F555-EC4A-4723-A567-FD4D63BB2BA4}"/>
    <cellStyle name="Komma 2 6 2 4 4" xfId="2810" xr:uid="{6C49805B-B01B-40CD-9DC5-C37239E07A34}"/>
    <cellStyle name="Komma 2 6 2 4 4 2" xfId="7321" xr:uid="{A7ED3B32-3435-4DFB-8878-9B52AB8F15B0}"/>
    <cellStyle name="Komma 2 6 2 4 5" xfId="4143" xr:uid="{AD28B513-410B-4251-9EC8-44565701BF9F}"/>
    <cellStyle name="Komma 2 6 2 4 5 2" xfId="10041" xr:uid="{E5A8BF78-60E6-4239-AB8D-C4152BF1D321}"/>
    <cellStyle name="Komma 2 6 2 4 6" xfId="6193" xr:uid="{1640F75A-F570-4FF4-8E61-3ADC46DAB281}"/>
    <cellStyle name="Komma 2 6 2 5" xfId="326" xr:uid="{00000000-0005-0000-0000-0000ED030000}"/>
    <cellStyle name="Komma 2 6 2 5 2" xfId="3246" xr:uid="{79FCDEDD-84C9-4946-8A56-D77B82AFBF52}"/>
    <cellStyle name="Komma 2 6 2 5 2 2" xfId="8891" xr:uid="{6DD3FA0E-DBEB-45DA-9CF4-8FF0509A3ECA}"/>
    <cellStyle name="Komma 2 6 2 5 3" xfId="3887" xr:uid="{A7AC303E-9F72-47D5-933C-8BA40A111584}"/>
    <cellStyle name="Komma 2 6 2 5 3 2" xfId="7689" xr:uid="{99E7DD93-0BC7-4D23-B004-46A8EE32869B}"/>
    <cellStyle name="Komma 2 6 2 5 4" xfId="9781" xr:uid="{E8369EA6-8C34-4849-9370-4B03BA2150ED}"/>
    <cellStyle name="Komma 2 6 2 5 5" xfId="6455" xr:uid="{0553E208-B68D-4BF5-9334-43ED53388164}"/>
    <cellStyle name="Komma 2 6 2 6" xfId="1011" xr:uid="{00000000-0005-0000-0000-0000EE030000}"/>
    <cellStyle name="Komma 2 6 2 6 2" xfId="4401" xr:uid="{50D5FC67-47A4-4AE7-97D5-2FC6DDA7BE56}"/>
    <cellStyle name="Komma 2 6 2 6 3" xfId="8246" xr:uid="{CC30F735-0C00-4379-9F2A-78C2F73D5B16}"/>
    <cellStyle name="Komma 2 6 2 7" xfId="1266" xr:uid="{00000000-0005-0000-0000-0000EF030000}"/>
    <cellStyle name="Komma 2 6 2 7 2" xfId="4656" xr:uid="{F67F46F5-6F43-41B9-A105-04DC81B71355}"/>
    <cellStyle name="Komma 2 6 2 7 3" xfId="7064" xr:uid="{7DA2DA35-B114-436B-AEA8-59E3A7B44221}"/>
    <cellStyle name="Komma 2 6 2 8" xfId="1781" xr:uid="{00000000-0005-0000-0000-0000F0030000}"/>
    <cellStyle name="Komma 2 6 2 8 2" xfId="5169" xr:uid="{580CFA80-B847-4379-BACC-9ED7264D720D}"/>
    <cellStyle name="Komma 2 6 2 8 3" xfId="9874" xr:uid="{3021E6B2-5051-4677-B94E-67960DF1EDF6}"/>
    <cellStyle name="Komma 2 6 2 9" xfId="2037" xr:uid="{00000000-0005-0000-0000-0000F1030000}"/>
    <cellStyle name="Komma 2 6 2 9 2" xfId="5425" xr:uid="{B03F2A8E-CAAD-40A0-9E9B-A839B9A376E5}"/>
    <cellStyle name="Komma 2 6 3" xfId="184" xr:uid="{00000000-0005-0000-0000-0000F2030000}"/>
    <cellStyle name="Komma 2 6 3 10" xfId="6054" xr:uid="{3A373770-785D-4565-B38D-C99F257CF948}"/>
    <cellStyle name="Komma 2 6 3 2" xfId="700" xr:uid="{00000000-0005-0000-0000-0000F3030000}"/>
    <cellStyle name="Komma 2 6 3 2 2" xfId="1639" xr:uid="{00000000-0005-0000-0000-0000F4030000}"/>
    <cellStyle name="Komma 2 6 3 2 2 2" xfId="3619" xr:uid="{22161133-41D4-4804-9930-6686440183CC}"/>
    <cellStyle name="Komma 2 6 3 2 2 2 2" xfId="9264" xr:uid="{C816A32E-24B5-4C1A-B2AB-4FD417B207B8}"/>
    <cellStyle name="Komma 2 6 3 2 2 3" xfId="5027" xr:uid="{F75D7BD7-174A-4864-9EC2-3DD38EF9F026}"/>
    <cellStyle name="Komma 2 6 3 2 2 3 2" xfId="8062" xr:uid="{69F64A07-3A8A-4359-BF1D-84D01F76B9D0}"/>
    <cellStyle name="Komma 2 6 3 2 2 4" xfId="10296" xr:uid="{127D3ED5-554B-4D03-9D8A-59F3923FA70E}"/>
    <cellStyle name="Komma 2 6 3 2 2 5" xfId="6826" xr:uid="{BD101193-9CDA-4639-9BBF-37827FED332E}"/>
    <cellStyle name="Komma 2 6 3 2 3" xfId="2408" xr:uid="{00000000-0005-0000-0000-0000F5030000}"/>
    <cellStyle name="Komma 2 6 3 2 3 2" xfId="5796" xr:uid="{00956118-51CB-4895-B162-29FC9672B5B6}"/>
    <cellStyle name="Komma 2 6 3 2 3 3" xfId="8619" xr:uid="{F68995B8-F1E7-4127-86D2-0F6B026EEF34}"/>
    <cellStyle name="Komma 2 6 3 2 4" xfId="2926" xr:uid="{B84CEFB6-1087-45F2-AF1F-D6651FDECDD4}"/>
    <cellStyle name="Komma 2 6 3 2 4 2" xfId="7437" xr:uid="{D8007D31-5D8B-4DF4-BD35-F162556BF883}"/>
    <cellStyle name="Komma 2 6 3 2 5" xfId="4259" xr:uid="{65AD7A7F-CECA-4F59-BD0C-160F365C4F5C}"/>
    <cellStyle name="Komma 2 6 3 2 5 2" xfId="10037" xr:uid="{E61B2577-CECF-492B-AC0A-088734154FA6}"/>
    <cellStyle name="Komma 2 6 3 2 6" xfId="6309" xr:uid="{CAFC03E1-F0C4-49D4-BDB3-FCD8F5A7F27C}"/>
    <cellStyle name="Komma 2 6 3 3" xfId="442" xr:uid="{00000000-0005-0000-0000-0000F6030000}"/>
    <cellStyle name="Komma 2 6 3 3 2" xfId="3362" xr:uid="{AA3E8F17-961E-4561-AFF4-90FCADB04E95}"/>
    <cellStyle name="Komma 2 6 3 3 2 2" xfId="9007" xr:uid="{137ECB51-F115-4789-8697-98FF47104A97}"/>
    <cellStyle name="Komma 2 6 3 3 3" xfId="4003" xr:uid="{C2CA5FC5-8D7A-4578-B652-1AA9C73BE667}"/>
    <cellStyle name="Komma 2 6 3 3 3 2" xfId="7805" xr:uid="{A9EC4F6C-1CAB-4D81-B771-FAA7B92A5B69}"/>
    <cellStyle name="Komma 2 6 3 3 4" xfId="9668" xr:uid="{427EEEA7-4885-4408-98D7-A2C26DD207F2}"/>
    <cellStyle name="Komma 2 6 3 3 5" xfId="6571" xr:uid="{3950A43C-EAE3-45A6-B1F3-7133251F896C}"/>
    <cellStyle name="Komma 2 6 3 4" xfId="1127" xr:uid="{00000000-0005-0000-0000-0000F7030000}"/>
    <cellStyle name="Komma 2 6 3 4 2" xfId="4517" xr:uid="{A710D767-AB38-405C-9DA8-F3846291F853}"/>
    <cellStyle name="Komma 2 6 3 4 3" xfId="8362" xr:uid="{60C8BD46-2C2E-4FB6-B000-0E594616A5E2}"/>
    <cellStyle name="Komma 2 6 3 5" xfId="1382" xr:uid="{00000000-0005-0000-0000-0000F8030000}"/>
    <cellStyle name="Komma 2 6 3 5 2" xfId="4772" xr:uid="{4133D2C0-972D-47DA-9D88-10073A598EC0}"/>
    <cellStyle name="Komma 2 6 3 5 3" xfId="7180" xr:uid="{1BA59026-9DDA-4907-83E1-F877AB44D39D}"/>
    <cellStyle name="Komma 2 6 3 6" xfId="1897" xr:uid="{00000000-0005-0000-0000-0000F9030000}"/>
    <cellStyle name="Komma 2 6 3 6 2" xfId="5285" xr:uid="{E0FD447C-C7F7-49CD-84EC-7004790628C3}"/>
    <cellStyle name="Komma 2 6 3 6 3" xfId="9960" xr:uid="{9CFE93A2-6334-4F6C-8B82-091678EDAB7F}"/>
    <cellStyle name="Komma 2 6 3 7" xfId="2153" xr:uid="{00000000-0005-0000-0000-0000FA030000}"/>
    <cellStyle name="Komma 2 6 3 7 2" xfId="5541" xr:uid="{6CEBE473-045E-47FE-AF8C-71540911E557}"/>
    <cellStyle name="Komma 2 6 3 8" xfId="2669" xr:uid="{B7F7064C-3EE6-4D98-822A-AD328B0DB0F7}"/>
    <cellStyle name="Komma 2 6 3 9" xfId="3747" xr:uid="{0CB61EA8-D9A9-467E-BAB4-33366B943B11}"/>
    <cellStyle name="Komma 2 6 4" xfId="122" xr:uid="{00000000-0005-0000-0000-0000FB030000}"/>
    <cellStyle name="Komma 2 6 4 10" xfId="5992" xr:uid="{93E6CE74-E633-4EFA-B50A-3DF7E61B48EE}"/>
    <cellStyle name="Komma 2 6 4 2" xfId="638" xr:uid="{00000000-0005-0000-0000-0000FC030000}"/>
    <cellStyle name="Komma 2 6 4 2 2" xfId="1577" xr:uid="{00000000-0005-0000-0000-0000FD030000}"/>
    <cellStyle name="Komma 2 6 4 2 2 2" xfId="3557" xr:uid="{842B07FF-0667-4BE0-BCDF-991772644831}"/>
    <cellStyle name="Komma 2 6 4 2 2 2 2" xfId="9202" xr:uid="{BFD31BDC-4037-4EEC-B8A7-25A0763273FA}"/>
    <cellStyle name="Komma 2 6 4 2 2 3" xfId="4965" xr:uid="{63752B7C-6175-46E8-A0CB-633FC0A3486D}"/>
    <cellStyle name="Komma 2 6 4 2 2 3 2" xfId="8000" xr:uid="{698A10F0-EA2E-4076-B0C9-042BC9EF8CDA}"/>
    <cellStyle name="Komma 2 6 4 2 2 4" xfId="9927" xr:uid="{55417769-409A-4EF4-8C92-D4526F11FDED}"/>
    <cellStyle name="Komma 2 6 4 2 2 5" xfId="6764" xr:uid="{2B07196B-6D0D-4BC6-BD55-FA0D77780E2A}"/>
    <cellStyle name="Komma 2 6 4 2 3" xfId="2346" xr:uid="{00000000-0005-0000-0000-0000FE030000}"/>
    <cellStyle name="Komma 2 6 4 2 3 2" xfId="5734" xr:uid="{15DE491A-E616-431B-8CEE-506526DD9AA0}"/>
    <cellStyle name="Komma 2 6 4 2 3 3" xfId="8557" xr:uid="{588546AD-3991-41A4-BDC7-4405CFFD8A48}"/>
    <cellStyle name="Komma 2 6 4 2 4" xfId="2864" xr:uid="{C4B0C277-C8AE-4C3C-8EC6-668F514F3C19}"/>
    <cellStyle name="Komma 2 6 4 2 4 2" xfId="7375" xr:uid="{5E81B87A-9159-4619-A576-866D73DA04AF}"/>
    <cellStyle name="Komma 2 6 4 2 5" xfId="4197" xr:uid="{E8D81428-0377-4B22-8FAD-78837E8FEF9B}"/>
    <cellStyle name="Komma 2 6 4 2 5 2" xfId="10138" xr:uid="{A98367CF-FF3F-4789-A28E-8E69B7097EB3}"/>
    <cellStyle name="Komma 2 6 4 2 6" xfId="6247" xr:uid="{BB765D68-C403-4C9E-A724-42847609E4F2}"/>
    <cellStyle name="Komma 2 6 4 3" xfId="380" xr:uid="{00000000-0005-0000-0000-0000FF030000}"/>
    <cellStyle name="Komma 2 6 4 3 2" xfId="3300" xr:uid="{6855F32B-7B4C-409F-9D9D-2BD520375D86}"/>
    <cellStyle name="Komma 2 6 4 3 2 2" xfId="8945" xr:uid="{C0C0064C-F4F2-462D-86E0-483A56852EF1}"/>
    <cellStyle name="Komma 2 6 4 3 3" xfId="3941" xr:uid="{B950FFF8-1D06-43CA-9E13-C31F00DBC2B5}"/>
    <cellStyle name="Komma 2 6 4 3 3 2" xfId="7743" xr:uid="{36659FE3-1C3B-48FA-A469-21E1B09E2056}"/>
    <cellStyle name="Komma 2 6 4 3 4" xfId="10043" xr:uid="{FB76BAB2-633C-409C-9BAC-426B3B3095FC}"/>
    <cellStyle name="Komma 2 6 4 3 5" xfId="6509" xr:uid="{D2F424EC-5C7D-42EF-9300-64C89FB89B40}"/>
    <cellStyle name="Komma 2 6 4 4" xfId="1065" xr:uid="{00000000-0005-0000-0000-000000040000}"/>
    <cellStyle name="Komma 2 6 4 4 2" xfId="4455" xr:uid="{F728AA5A-97B2-4B6C-933C-2BB065A2C33C}"/>
    <cellStyle name="Komma 2 6 4 4 3" xfId="8300" xr:uid="{54705A35-E3DD-4B85-87AC-7D50EB80E260}"/>
    <cellStyle name="Komma 2 6 4 5" xfId="1320" xr:uid="{00000000-0005-0000-0000-000001040000}"/>
    <cellStyle name="Komma 2 6 4 5 2" xfId="4710" xr:uid="{D671168A-E967-41AB-AE36-4EDF55EE42C1}"/>
    <cellStyle name="Komma 2 6 4 5 3" xfId="7118" xr:uid="{F3A7B6FC-0953-43F1-AEF6-3F37695486F6}"/>
    <cellStyle name="Komma 2 6 4 6" xfId="1835" xr:uid="{00000000-0005-0000-0000-000002040000}"/>
    <cellStyle name="Komma 2 6 4 6 2" xfId="5223" xr:uid="{33BB6E0F-5A7F-40DC-900F-D3A3C0151537}"/>
    <cellStyle name="Komma 2 6 4 6 3" xfId="10223" xr:uid="{582A33C9-761C-4A01-B09D-41F9264ECF63}"/>
    <cellStyle name="Komma 2 6 4 7" xfId="2091" xr:uid="{00000000-0005-0000-0000-000003040000}"/>
    <cellStyle name="Komma 2 6 4 7 2" xfId="5479" xr:uid="{3AF573C3-889B-49D0-BAEB-5C6E3BFA04FE}"/>
    <cellStyle name="Komma 2 6 4 8" xfId="2607" xr:uid="{83AF98B9-21B4-46B6-8E3F-EA224F68E81C}"/>
    <cellStyle name="Komma 2 6 4 9" xfId="3064" xr:uid="{9C4A6F4A-4DEE-4286-B44D-6F53F13691A5}"/>
    <cellStyle name="Komma 2 6 5" xfId="530" xr:uid="{00000000-0005-0000-0000-000004040000}"/>
    <cellStyle name="Komma 2 6 5 2" xfId="1469" xr:uid="{00000000-0005-0000-0000-000005040000}"/>
    <cellStyle name="Komma 2 6 5 2 2" xfId="3449" xr:uid="{8A9697F2-A734-4500-A564-A09357B2974B}"/>
    <cellStyle name="Komma 2 6 5 2 2 2" xfId="9094" xr:uid="{E1548D74-40ED-4579-B80F-1736257EF355}"/>
    <cellStyle name="Komma 2 6 5 2 3" xfId="4857" xr:uid="{802541FE-52F6-4BB6-B377-83E6DE1D9EA3}"/>
    <cellStyle name="Komma 2 6 5 2 3 2" xfId="7892" xr:uid="{CED95CD5-B0C5-4E98-851A-0823B0F3E30A}"/>
    <cellStyle name="Komma 2 6 5 2 4" xfId="9626" xr:uid="{D2292ADE-CE2F-43CD-91B9-4D455E333730}"/>
    <cellStyle name="Komma 2 6 5 2 5" xfId="6656" xr:uid="{C7A8BC7E-0A56-4DED-8249-50BDBE84BE6B}"/>
    <cellStyle name="Komma 2 6 5 3" xfId="2238" xr:uid="{00000000-0005-0000-0000-000006040000}"/>
    <cellStyle name="Komma 2 6 5 3 2" xfId="5626" xr:uid="{166DE820-4ACF-4F02-AE43-6534AEDB4F2E}"/>
    <cellStyle name="Komma 2 6 5 3 3" xfId="8449" xr:uid="{F5E6D934-38FE-438C-8C0F-88CEB61E7E3F}"/>
    <cellStyle name="Komma 2 6 5 4" xfId="2756" xr:uid="{6C6F7C74-9772-4A7F-80A3-C05A6A7E71C5}"/>
    <cellStyle name="Komma 2 6 5 4 2" xfId="7267" xr:uid="{FB2808AD-84A1-4510-BC4F-BBD4C586A5B4}"/>
    <cellStyle name="Komma 2 6 5 5" xfId="4089" xr:uid="{3E2045D1-A0C7-44A0-B255-5AE3144B0AF4}"/>
    <cellStyle name="Komma 2 6 5 5 2" xfId="9920" xr:uid="{C42E0710-FA9D-424A-A489-87201F914C83}"/>
    <cellStyle name="Komma 2 6 5 6" xfId="6139" xr:uid="{29343017-9A8A-4AB0-98AA-983F2FA1206C}"/>
    <cellStyle name="Komma 2 6 6" xfId="272" xr:uid="{00000000-0005-0000-0000-000007040000}"/>
    <cellStyle name="Komma 2 6 6 2" xfId="3192" xr:uid="{FF42FF8D-85CD-4352-8055-0D78A443A167}"/>
    <cellStyle name="Komma 2 6 6 2 2" xfId="8837" xr:uid="{9DCF94AD-9171-43AE-879B-BF1021E959A7}"/>
    <cellStyle name="Komma 2 6 6 3" xfId="3833" xr:uid="{BA657E34-78AC-4FAE-8765-07CE234A1F97}"/>
    <cellStyle name="Komma 2 6 6 3 2" xfId="7635" xr:uid="{0F9CE48A-9B2B-4E36-9431-3A4CBA545232}"/>
    <cellStyle name="Komma 2 6 6 4" xfId="10148" xr:uid="{805BC314-56D4-4D52-9C91-53D122069CA8}"/>
    <cellStyle name="Komma 2 6 6 5" xfId="6401" xr:uid="{692961A0-60A2-49DD-BFCF-9C82024D743A}"/>
    <cellStyle name="Komma 2 6 7" xfId="957" xr:uid="{00000000-0005-0000-0000-000008040000}"/>
    <cellStyle name="Komma 2 6 7 2" xfId="4347" xr:uid="{BE3D6F16-5875-4BBB-84BE-80F32E689092}"/>
    <cellStyle name="Komma 2 6 7 3" xfId="8192" xr:uid="{45233770-3BDD-4DE4-8722-12D7D8E4B1EA}"/>
    <cellStyle name="Komma 2 6 8" xfId="1212" xr:uid="{00000000-0005-0000-0000-000009040000}"/>
    <cellStyle name="Komma 2 6 8 2" xfId="4602" xr:uid="{A6BAED45-9F1B-40F1-A33C-F8A730B0680E}"/>
    <cellStyle name="Komma 2 6 8 3" xfId="7010" xr:uid="{5707D41E-75B5-44C6-9F45-8E8A4E7156D3}"/>
    <cellStyle name="Komma 2 6 9" xfId="1727" xr:uid="{00000000-0005-0000-0000-00000A040000}"/>
    <cellStyle name="Komma 2 6 9 2" xfId="5115" xr:uid="{1D576B57-F3D4-47D9-9132-B088FA941299}"/>
    <cellStyle name="Komma 2 6 9 3" xfId="9473" xr:uid="{0D89CCBF-FAE9-4AFA-B946-B73073589B34}"/>
    <cellStyle name="Komma 2 7" xfId="57" xr:uid="{00000000-0005-0000-0000-00000B040000}"/>
    <cellStyle name="Komma 2 7 10" xfId="2542" xr:uid="{64FC6448-82F6-48BA-933F-BAE989E97C98}"/>
    <cellStyle name="Komma 2 7 11" xfId="2485" xr:uid="{668E805B-818F-4C4B-8B87-213F6722737D}"/>
    <cellStyle name="Komma 2 7 12" xfId="5927" xr:uid="{9D8E7C4E-8574-4F69-BA97-18E283597D4E}"/>
    <cellStyle name="Komma 2 7 2" xfId="227" xr:uid="{00000000-0005-0000-0000-00000C040000}"/>
    <cellStyle name="Komma 2 7 2 10" xfId="6097" xr:uid="{76D17F67-BB4A-4950-B047-C9876830D052}"/>
    <cellStyle name="Komma 2 7 2 2" xfId="743" xr:uid="{00000000-0005-0000-0000-00000D040000}"/>
    <cellStyle name="Komma 2 7 2 2 2" xfId="1682" xr:uid="{00000000-0005-0000-0000-00000E040000}"/>
    <cellStyle name="Komma 2 7 2 2 2 2" xfId="3662" xr:uid="{AB56A22E-4DE4-4F95-A91D-48D338624AC3}"/>
    <cellStyle name="Komma 2 7 2 2 2 2 2" xfId="9307" xr:uid="{ADD6B5A5-0F0E-44F4-84DD-0DBEB6FF207C}"/>
    <cellStyle name="Komma 2 7 2 2 2 3" xfId="5070" xr:uid="{5D69CE0C-DF16-4E8F-AE41-47C5EFC38E14}"/>
    <cellStyle name="Komma 2 7 2 2 2 3 2" xfId="8105" xr:uid="{A52C6101-D39E-43BB-97DA-98D0210FDCF9}"/>
    <cellStyle name="Komma 2 7 2 2 2 4" xfId="10048" xr:uid="{55EDF54A-40B4-4A56-A730-56B84CE08591}"/>
    <cellStyle name="Komma 2 7 2 2 2 5" xfId="6869" xr:uid="{C2F8D285-2B3E-420A-9C00-9BB727DC6FD9}"/>
    <cellStyle name="Komma 2 7 2 2 3" xfId="2451" xr:uid="{00000000-0005-0000-0000-00000F040000}"/>
    <cellStyle name="Komma 2 7 2 2 3 2" xfId="5839" xr:uid="{217843BE-00ED-4BDB-AFEC-48F4ADD41D46}"/>
    <cellStyle name="Komma 2 7 2 2 3 3" xfId="8662" xr:uid="{487E95EE-23CE-42A4-A902-C0FD7BAAE7FF}"/>
    <cellStyle name="Komma 2 7 2 2 4" xfId="2969" xr:uid="{C48A42EE-722B-44D6-9AC6-0DD832ED6269}"/>
    <cellStyle name="Komma 2 7 2 2 4 2" xfId="7480" xr:uid="{F7B07765-A38B-4E22-93B5-47B94751D39B}"/>
    <cellStyle name="Komma 2 7 2 2 5" xfId="4302" xr:uid="{ACE463B6-9DF9-4C18-BDE0-6D5CE2242AA2}"/>
    <cellStyle name="Komma 2 7 2 2 5 2" xfId="10345" xr:uid="{76396AE9-D91A-45DE-8AD6-83DFB9F79435}"/>
    <cellStyle name="Komma 2 7 2 2 6" xfId="6352" xr:uid="{E06A1F4A-9BBF-42BA-AFFB-E1BBBF3A61C0}"/>
    <cellStyle name="Komma 2 7 2 3" xfId="485" xr:uid="{00000000-0005-0000-0000-000010040000}"/>
    <cellStyle name="Komma 2 7 2 3 2" xfId="3405" xr:uid="{A0E9B822-64C9-4B60-ADF5-12AE1102A7E6}"/>
    <cellStyle name="Komma 2 7 2 3 2 2" xfId="9050" xr:uid="{0EFF2913-06E7-48B1-968C-E98293CB5A65}"/>
    <cellStyle name="Komma 2 7 2 3 3" xfId="4046" xr:uid="{A63C908B-EBD7-479F-A9FC-1CC53103340D}"/>
    <cellStyle name="Komma 2 7 2 3 3 2" xfId="7848" xr:uid="{F86CA63A-7CBE-4909-8C68-855EE400FD65}"/>
    <cellStyle name="Komma 2 7 2 3 4" xfId="10242" xr:uid="{EFA71FAA-94E3-4D5F-BFFE-AFA396925730}"/>
    <cellStyle name="Komma 2 7 2 3 5" xfId="6614" xr:uid="{153FC236-2AD8-4BE2-975E-F44A11B35F63}"/>
    <cellStyle name="Komma 2 7 2 4" xfId="1170" xr:uid="{00000000-0005-0000-0000-000011040000}"/>
    <cellStyle name="Komma 2 7 2 4 2" xfId="4560" xr:uid="{68E7C41C-B74C-4D84-B527-5CC03FB05EDD}"/>
    <cellStyle name="Komma 2 7 2 4 3" xfId="8405" xr:uid="{E79FDDDD-4E82-4A3C-87E3-A4464DE9C7BC}"/>
    <cellStyle name="Komma 2 7 2 5" xfId="1425" xr:uid="{00000000-0005-0000-0000-000012040000}"/>
    <cellStyle name="Komma 2 7 2 5 2" xfId="4815" xr:uid="{0DD497EA-F622-48F3-B25F-E5B786E1FA25}"/>
    <cellStyle name="Komma 2 7 2 5 3" xfId="7223" xr:uid="{4F871694-2524-4937-A712-DD71A5C4BDF9}"/>
    <cellStyle name="Komma 2 7 2 6" xfId="1940" xr:uid="{00000000-0005-0000-0000-000013040000}"/>
    <cellStyle name="Komma 2 7 2 6 2" xfId="5328" xr:uid="{497A4FDE-B444-409B-8C45-0C3352B9F5F7}"/>
    <cellStyle name="Komma 2 7 2 6 3" xfId="9666" xr:uid="{B88BD3D5-5670-4B9E-BC1B-EDF2B5E782BC}"/>
    <cellStyle name="Komma 2 7 2 7" xfId="2196" xr:uid="{00000000-0005-0000-0000-000014040000}"/>
    <cellStyle name="Komma 2 7 2 7 2" xfId="5584" xr:uid="{499553D9-C664-4094-8900-3331A2AD4149}"/>
    <cellStyle name="Komma 2 7 2 8" xfId="2712" xr:uid="{30E429AD-6CEE-45D4-B522-358AD3A92F12}"/>
    <cellStyle name="Komma 2 7 2 9" xfId="3790" xr:uid="{58F94DE8-D555-416C-9A47-BECDCBC2E934}"/>
    <cellStyle name="Komma 2 7 3" xfId="111" xr:uid="{00000000-0005-0000-0000-000015040000}"/>
    <cellStyle name="Komma 2 7 3 10" xfId="5981" xr:uid="{01A4C6F9-53CB-4B1E-9084-116BCDD79C67}"/>
    <cellStyle name="Komma 2 7 3 2" xfId="627" xr:uid="{00000000-0005-0000-0000-000016040000}"/>
    <cellStyle name="Komma 2 7 3 2 2" xfId="1566" xr:uid="{00000000-0005-0000-0000-000017040000}"/>
    <cellStyle name="Komma 2 7 3 2 2 2" xfId="3546" xr:uid="{3BD09614-D16F-4CB9-89B1-231897A1273A}"/>
    <cellStyle name="Komma 2 7 3 2 2 2 2" xfId="9191" xr:uid="{0880E5D8-89BE-4B35-8FED-C50539362A66}"/>
    <cellStyle name="Komma 2 7 3 2 2 3" xfId="4954" xr:uid="{41252F57-8972-4455-A161-804CCAF0AC34}"/>
    <cellStyle name="Komma 2 7 3 2 2 3 2" xfId="7989" xr:uid="{A18B2C17-2E42-4897-BDC9-AA53E0896D32}"/>
    <cellStyle name="Komma 2 7 3 2 2 4" xfId="10404" xr:uid="{3F4C009F-73A4-4369-A53E-57A5265A69B4}"/>
    <cellStyle name="Komma 2 7 3 2 2 5" xfId="6753" xr:uid="{DE6553F2-6A84-4F5B-BAD8-4B6C8462A7EA}"/>
    <cellStyle name="Komma 2 7 3 2 3" xfId="2335" xr:uid="{00000000-0005-0000-0000-000018040000}"/>
    <cellStyle name="Komma 2 7 3 2 3 2" xfId="5723" xr:uid="{B507B66B-3EA9-491A-B80D-F19732C14A71}"/>
    <cellStyle name="Komma 2 7 3 2 3 3" xfId="8546" xr:uid="{74921D8F-8748-4E8C-BC62-D2D48A5156A2}"/>
    <cellStyle name="Komma 2 7 3 2 4" xfId="2853" xr:uid="{4BEB099E-18E4-4C58-9E71-D0BF59BBEFC9}"/>
    <cellStyle name="Komma 2 7 3 2 4 2" xfId="7364" xr:uid="{66405CD0-B0A5-4BDE-88A6-94D57E7CC26B}"/>
    <cellStyle name="Komma 2 7 3 2 5" xfId="4186" xr:uid="{8CDF94D2-90E8-45DB-A603-36E44768D428}"/>
    <cellStyle name="Komma 2 7 3 2 5 2" xfId="9712" xr:uid="{271FBFE6-13BD-4F2C-89BE-35F606123A10}"/>
    <cellStyle name="Komma 2 7 3 2 6" xfId="6236" xr:uid="{FB1D01F5-91FA-4575-999A-C80718A48AEC}"/>
    <cellStyle name="Komma 2 7 3 3" xfId="369" xr:uid="{00000000-0005-0000-0000-000019040000}"/>
    <cellStyle name="Komma 2 7 3 3 2" xfId="3289" xr:uid="{E4ACA03E-B3CD-4330-A639-51CD5CFEF0BB}"/>
    <cellStyle name="Komma 2 7 3 3 2 2" xfId="8934" xr:uid="{18C578D7-FE41-4C72-B239-D0BC516CC409}"/>
    <cellStyle name="Komma 2 7 3 3 3" xfId="3930" xr:uid="{A92CEBBF-5EAA-4396-8045-CCC54FBA92C3}"/>
    <cellStyle name="Komma 2 7 3 3 3 2" xfId="7732" xr:uid="{75790CF1-0F2D-44A1-AE51-A4F2050A7F58}"/>
    <cellStyle name="Komma 2 7 3 3 4" xfId="9582" xr:uid="{5C22C3B8-CE52-462C-BEFF-913A0B718804}"/>
    <cellStyle name="Komma 2 7 3 3 5" xfId="6498" xr:uid="{AE24268B-29A4-48F4-8E5B-15F39A4F4082}"/>
    <cellStyle name="Komma 2 7 3 4" xfId="1054" xr:uid="{00000000-0005-0000-0000-00001A040000}"/>
    <cellStyle name="Komma 2 7 3 4 2" xfId="4444" xr:uid="{865A1353-74A5-47DE-BFA6-F3E3F305CC42}"/>
    <cellStyle name="Komma 2 7 3 4 3" xfId="8289" xr:uid="{A9D592B5-F170-4959-B708-9A4E1076B4D8}"/>
    <cellStyle name="Komma 2 7 3 5" xfId="1309" xr:uid="{00000000-0005-0000-0000-00001B040000}"/>
    <cellStyle name="Komma 2 7 3 5 2" xfId="4699" xr:uid="{6646D077-8AEF-4A6A-B2C5-4D555CE14439}"/>
    <cellStyle name="Komma 2 7 3 5 3" xfId="7107" xr:uid="{79477566-066D-490E-8DA4-268F4726385C}"/>
    <cellStyle name="Komma 2 7 3 6" xfId="1824" xr:uid="{00000000-0005-0000-0000-00001C040000}"/>
    <cellStyle name="Komma 2 7 3 6 2" xfId="5212" xr:uid="{3EC4D110-8CD1-4C8B-8037-641D6E68353C}"/>
    <cellStyle name="Komma 2 7 3 6 3" xfId="9956" xr:uid="{3EDF252D-996E-4E1D-BDA2-F50EA339C80B}"/>
    <cellStyle name="Komma 2 7 3 7" xfId="2080" xr:uid="{00000000-0005-0000-0000-00001D040000}"/>
    <cellStyle name="Komma 2 7 3 7 2" xfId="5468" xr:uid="{BB2EAF0A-01C1-41D2-AEC4-F733683C512F}"/>
    <cellStyle name="Komma 2 7 3 8" xfId="2596" xr:uid="{5AA564A7-4DE4-409E-853A-B11ACD7999AB}"/>
    <cellStyle name="Komma 2 7 3 9" xfId="3075" xr:uid="{C911D2B0-9EEC-4468-B1D3-B3761EF1BDD5}"/>
    <cellStyle name="Komma 2 7 4" xfId="573" xr:uid="{00000000-0005-0000-0000-00001E040000}"/>
    <cellStyle name="Komma 2 7 4 2" xfId="1512" xr:uid="{00000000-0005-0000-0000-00001F040000}"/>
    <cellStyle name="Komma 2 7 4 2 2" xfId="3492" xr:uid="{5775AA71-3207-4B62-B074-592B9B7A9FE5}"/>
    <cellStyle name="Komma 2 7 4 2 2 2" xfId="9137" xr:uid="{59249B9E-5D2C-4421-8407-D8F39EFCFBAA}"/>
    <cellStyle name="Komma 2 7 4 2 3" xfId="4900" xr:uid="{B5B889AF-6A1B-4315-A9EF-CB482F01E61C}"/>
    <cellStyle name="Komma 2 7 4 2 3 2" xfId="7935" xr:uid="{481F0379-A009-45EA-AB47-8E4E2D80FE4D}"/>
    <cellStyle name="Komma 2 7 4 2 4" xfId="9490" xr:uid="{9B5DC85C-80BF-471E-9143-4C8F20ECABA6}"/>
    <cellStyle name="Komma 2 7 4 2 5" xfId="6699" xr:uid="{37E245D7-F5D4-4FD8-9CDA-3A7A189A1191}"/>
    <cellStyle name="Komma 2 7 4 3" xfId="2281" xr:uid="{00000000-0005-0000-0000-000020040000}"/>
    <cellStyle name="Komma 2 7 4 3 2" xfId="5669" xr:uid="{3B4FC352-CA3F-4C4D-9731-20FEE6C3B111}"/>
    <cellStyle name="Komma 2 7 4 3 3" xfId="8492" xr:uid="{AB3FF13F-34A4-417F-A05E-EEB0DC2BD47C}"/>
    <cellStyle name="Komma 2 7 4 4" xfId="2799" xr:uid="{A4E70CAC-DA1C-42B6-BD5A-5B52D8F4B082}"/>
    <cellStyle name="Komma 2 7 4 4 2" xfId="7310" xr:uid="{4A7017F3-65AA-451E-BD15-435CD9016E63}"/>
    <cellStyle name="Komma 2 7 4 5" xfId="4132" xr:uid="{653F73AA-AD9C-4BCF-8D70-EE5E3D6F08F8}"/>
    <cellStyle name="Komma 2 7 4 5 2" xfId="9744" xr:uid="{51FC0459-3031-4ABB-850A-E35B5F550CB3}"/>
    <cellStyle name="Komma 2 7 4 6" xfId="6182" xr:uid="{34D2AB4B-2DCC-4B40-9C00-76EC8B8392FB}"/>
    <cellStyle name="Komma 2 7 5" xfId="315" xr:uid="{00000000-0005-0000-0000-000021040000}"/>
    <cellStyle name="Komma 2 7 5 2" xfId="3235" xr:uid="{2739BA23-22B1-48B0-9F7B-66B74098001E}"/>
    <cellStyle name="Komma 2 7 5 2 2" xfId="8880" xr:uid="{AED88E6D-AC04-4E2E-9317-D64437FB8481}"/>
    <cellStyle name="Komma 2 7 5 3" xfId="3876" xr:uid="{50A32921-D17C-4327-A6E6-06A0C3CE9FE0}"/>
    <cellStyle name="Komma 2 7 5 3 2" xfId="7678" xr:uid="{A765E5F9-5348-4233-B7FB-327CCFD92E3A}"/>
    <cellStyle name="Komma 2 7 5 4" xfId="10338" xr:uid="{CC9EF179-CC51-47AC-93FB-184F7436ECCB}"/>
    <cellStyle name="Komma 2 7 5 5" xfId="6444" xr:uid="{7B65BB5A-7400-4D52-A054-D8637D112943}"/>
    <cellStyle name="Komma 2 7 6" xfId="1000" xr:uid="{00000000-0005-0000-0000-000022040000}"/>
    <cellStyle name="Komma 2 7 6 2" xfId="4390" xr:uid="{53449FBD-B4C8-4CA4-A5E2-2C266C76F12C}"/>
    <cellStyle name="Komma 2 7 6 3" xfId="8235" xr:uid="{D681A171-319A-415F-B120-34D2243336AF}"/>
    <cellStyle name="Komma 2 7 7" xfId="1255" xr:uid="{00000000-0005-0000-0000-000023040000}"/>
    <cellStyle name="Komma 2 7 7 2" xfId="4645" xr:uid="{6174B312-BDD8-4BC1-9470-D554D07BE3D8}"/>
    <cellStyle name="Komma 2 7 7 3" xfId="7053" xr:uid="{305BF916-DE15-4285-BA29-894A1CCC8E91}"/>
    <cellStyle name="Komma 2 7 8" xfId="1770" xr:uid="{00000000-0005-0000-0000-000024040000}"/>
    <cellStyle name="Komma 2 7 8 2" xfId="5158" xr:uid="{1DCC6718-3F9C-47A6-B0CC-EB01F0092E9B}"/>
    <cellStyle name="Komma 2 7 8 3" xfId="9946" xr:uid="{D1510239-A2B1-4F15-A9BD-70A49655AFE3}"/>
    <cellStyle name="Komma 2 7 9" xfId="2026" xr:uid="{00000000-0005-0000-0000-000025040000}"/>
    <cellStyle name="Komma 2 7 9 2" xfId="5414" xr:uid="{CC00E3F0-C85B-4C3E-859B-F319E24C3D1D}"/>
    <cellStyle name="Komma 2 8" xfId="35" xr:uid="{00000000-0005-0000-0000-000026040000}"/>
    <cellStyle name="Komma 2 8 10" xfId="2520" xr:uid="{78395D8F-BCD2-43BB-8151-C1B6CD1024C2}"/>
    <cellStyle name="Komma 2 8 11" xfId="3138" xr:uid="{1E3D8014-D2F5-45C2-AD50-1B48053FFAF6}"/>
    <cellStyle name="Komma 2 8 12" xfId="5905" xr:uid="{388E595D-F726-4749-AD8D-EA820D2193AB}"/>
    <cellStyle name="Komma 2 8 2" xfId="205" xr:uid="{00000000-0005-0000-0000-000027040000}"/>
    <cellStyle name="Komma 2 8 2 10" xfId="6075" xr:uid="{E6819C8E-02E5-4983-87BF-2B0230055D47}"/>
    <cellStyle name="Komma 2 8 2 2" xfId="721" xr:uid="{00000000-0005-0000-0000-000028040000}"/>
    <cellStyle name="Komma 2 8 2 2 2" xfId="1660" xr:uid="{00000000-0005-0000-0000-000029040000}"/>
    <cellStyle name="Komma 2 8 2 2 2 2" xfId="3640" xr:uid="{1C5B4C4E-E4A8-4263-A249-1A25CD98A795}"/>
    <cellStyle name="Komma 2 8 2 2 2 2 2" xfId="9285" xr:uid="{90B39556-91DB-4026-A1C0-1C8D2FC53207}"/>
    <cellStyle name="Komma 2 8 2 2 2 3" xfId="5048" xr:uid="{C075CE01-3DC3-43FD-9471-834AAD1B9AA4}"/>
    <cellStyle name="Komma 2 8 2 2 2 3 2" xfId="8083" xr:uid="{947D56FB-04B2-4808-A151-6B22642A5D9E}"/>
    <cellStyle name="Komma 2 8 2 2 2 4" xfId="9839" xr:uid="{6B46F7D5-DD91-4596-AF83-D2A8A9F82C5C}"/>
    <cellStyle name="Komma 2 8 2 2 2 5" xfId="6847" xr:uid="{9B4EA628-F215-4D31-B027-00384DEAFF5A}"/>
    <cellStyle name="Komma 2 8 2 2 3" xfId="2429" xr:uid="{00000000-0005-0000-0000-00002A040000}"/>
    <cellStyle name="Komma 2 8 2 2 3 2" xfId="5817" xr:uid="{1C4ACB59-152D-4B1B-8D1A-B60741090ED2}"/>
    <cellStyle name="Komma 2 8 2 2 3 3" xfId="8640" xr:uid="{59A20BB5-5D8F-4AB1-AA25-8FECF9307F0A}"/>
    <cellStyle name="Komma 2 8 2 2 4" xfId="2947" xr:uid="{2EC42D61-0491-401E-B6F7-73D141E8ABF5}"/>
    <cellStyle name="Komma 2 8 2 2 4 2" xfId="7458" xr:uid="{EEF114B7-3E6F-4657-BAF7-36196D646C71}"/>
    <cellStyle name="Komma 2 8 2 2 5" xfId="4280" xr:uid="{DD67B226-CAD4-44FB-834D-7C872F706367}"/>
    <cellStyle name="Komma 2 8 2 2 5 2" xfId="7547" xr:uid="{04FA3791-85E0-4E07-8F27-1B0058BF505D}"/>
    <cellStyle name="Komma 2 8 2 2 6" xfId="6330" xr:uid="{B91EA50C-B2DA-4082-A29C-0D9D1229D695}"/>
    <cellStyle name="Komma 2 8 2 3" xfId="463" xr:uid="{00000000-0005-0000-0000-00002B040000}"/>
    <cellStyle name="Komma 2 8 2 3 2" xfId="3383" xr:uid="{8DFC8D38-5C7A-47C5-B11E-FAAD0763E5E9}"/>
    <cellStyle name="Komma 2 8 2 3 2 2" xfId="9028" xr:uid="{3A8A8651-3281-4600-8340-872A7DABB36F}"/>
    <cellStyle name="Komma 2 8 2 3 3" xfId="4024" xr:uid="{3B5AAB33-2029-481D-BBE5-C7652FFF9C88}"/>
    <cellStyle name="Komma 2 8 2 3 3 2" xfId="7826" xr:uid="{5FF17762-AB53-4400-89F4-BEBC400CB6D5}"/>
    <cellStyle name="Komma 2 8 2 3 4" xfId="9540" xr:uid="{7CCBEBA0-5EAC-415F-9A20-5CAC7470B7C2}"/>
    <cellStyle name="Komma 2 8 2 3 5" xfId="6592" xr:uid="{A7738340-3C20-4F33-8E43-BA0682074928}"/>
    <cellStyle name="Komma 2 8 2 4" xfId="1148" xr:uid="{00000000-0005-0000-0000-00002C040000}"/>
    <cellStyle name="Komma 2 8 2 4 2" xfId="4538" xr:uid="{BD432C15-B1A9-4C77-AA19-B342C2B102A3}"/>
    <cellStyle name="Komma 2 8 2 4 3" xfId="8383" xr:uid="{A6EBB32A-9722-454F-B121-85F84F79CC19}"/>
    <cellStyle name="Komma 2 8 2 5" xfId="1403" xr:uid="{00000000-0005-0000-0000-00002D040000}"/>
    <cellStyle name="Komma 2 8 2 5 2" xfId="4793" xr:uid="{CBE123D5-0D2C-454C-B880-1AB9F019FAF8}"/>
    <cellStyle name="Komma 2 8 2 5 3" xfId="7201" xr:uid="{A5F79B3A-28F8-414A-9898-8C046D225928}"/>
    <cellStyle name="Komma 2 8 2 6" xfId="1918" xr:uid="{00000000-0005-0000-0000-00002E040000}"/>
    <cellStyle name="Komma 2 8 2 6 2" xfId="5306" xr:uid="{E9A69FC8-E0AD-4F1C-A62C-E624D83065A7}"/>
    <cellStyle name="Komma 2 8 2 6 3" xfId="9512" xr:uid="{E2F7F3B8-54FB-441A-8BFA-0F9687653E83}"/>
    <cellStyle name="Komma 2 8 2 7" xfId="2174" xr:uid="{00000000-0005-0000-0000-00002F040000}"/>
    <cellStyle name="Komma 2 8 2 7 2" xfId="5562" xr:uid="{0C3690DD-8051-4B4D-A071-9CBE7398E233}"/>
    <cellStyle name="Komma 2 8 2 8" xfId="2690" xr:uid="{737CD49A-970A-42A5-9601-B92A6912D001}"/>
    <cellStyle name="Komma 2 8 2 9" xfId="3768" xr:uid="{9DF8D1F5-7E06-49D3-A55F-DD88FE6802AB}"/>
    <cellStyle name="Komma 2 8 3" xfId="146" xr:uid="{00000000-0005-0000-0000-000030040000}"/>
    <cellStyle name="Komma 2 8 3 10" xfId="6016" xr:uid="{29F660D9-5A04-4AA4-8106-42E5836B6367}"/>
    <cellStyle name="Komma 2 8 3 2" xfId="662" xr:uid="{00000000-0005-0000-0000-000031040000}"/>
    <cellStyle name="Komma 2 8 3 2 2" xfId="1601" xr:uid="{00000000-0005-0000-0000-000032040000}"/>
    <cellStyle name="Komma 2 8 3 2 2 2" xfId="3581" xr:uid="{DEC78B51-7864-4EA4-A0B4-4841C5B80412}"/>
    <cellStyle name="Komma 2 8 3 2 2 2 2" xfId="9226" xr:uid="{261B197A-E86C-42E2-8925-51DC71A0A0A1}"/>
    <cellStyle name="Komma 2 8 3 2 2 3" xfId="4989" xr:uid="{D9E1AFFA-7E81-4CFF-9990-9076F7EDF824}"/>
    <cellStyle name="Komma 2 8 3 2 2 3 2" xfId="8024" xr:uid="{66CAB8D9-3F33-4B91-8190-A57266D25DBB}"/>
    <cellStyle name="Komma 2 8 3 2 2 4" xfId="9828" xr:uid="{625465C7-3633-484E-ACB6-BB7CBC964015}"/>
    <cellStyle name="Komma 2 8 3 2 2 5" xfId="6788" xr:uid="{161DC496-7D0A-42BF-9C1E-4D7CECF4C337}"/>
    <cellStyle name="Komma 2 8 3 2 3" xfId="2370" xr:uid="{00000000-0005-0000-0000-000033040000}"/>
    <cellStyle name="Komma 2 8 3 2 3 2" xfId="5758" xr:uid="{29544781-F5C6-416A-94E5-3F1E76C9228A}"/>
    <cellStyle name="Komma 2 8 3 2 3 3" xfId="8581" xr:uid="{9F8DD78B-02CF-474D-8A4F-3B8EA443324B}"/>
    <cellStyle name="Komma 2 8 3 2 4" xfId="2888" xr:uid="{F0CB99F8-D1E2-4D7C-90A5-0BCC674DD78C}"/>
    <cellStyle name="Komma 2 8 3 2 4 2" xfId="7399" xr:uid="{3BA25A35-7A06-4ED8-ABA1-D946AB5CC4A6}"/>
    <cellStyle name="Komma 2 8 3 2 5" xfId="4221" xr:uid="{5EFC772C-A866-4A01-936A-52A8CE2B267E}"/>
    <cellStyle name="Komma 2 8 3 2 5 2" xfId="10208" xr:uid="{68644277-3D95-4559-977D-9DBEDD8ADB9F}"/>
    <cellStyle name="Komma 2 8 3 2 6" xfId="6271" xr:uid="{10D8535C-8D9B-4B5A-A84D-77BDC4460798}"/>
    <cellStyle name="Komma 2 8 3 3" xfId="404" xr:uid="{00000000-0005-0000-0000-000034040000}"/>
    <cellStyle name="Komma 2 8 3 3 2" xfId="3324" xr:uid="{301D35D7-779E-4391-9D3E-B9AA7D94E43B}"/>
    <cellStyle name="Komma 2 8 3 3 2 2" xfId="8969" xr:uid="{2BD891F9-0B81-4E07-9981-E25BCD5BED89}"/>
    <cellStyle name="Komma 2 8 3 3 3" xfId="3965" xr:uid="{9CC08DE3-6D47-40C5-8938-938164C49DAB}"/>
    <cellStyle name="Komma 2 8 3 3 3 2" xfId="7767" xr:uid="{7FE36844-D7CD-4B73-9A86-B6DC8A360467}"/>
    <cellStyle name="Komma 2 8 3 3 4" xfId="10056" xr:uid="{A623A14C-B216-4CB1-82F7-43ECA28C0034}"/>
    <cellStyle name="Komma 2 8 3 3 5" xfId="6533" xr:uid="{AB6CD494-0214-47F3-A7DB-CB91669D53C4}"/>
    <cellStyle name="Komma 2 8 3 4" xfId="1089" xr:uid="{00000000-0005-0000-0000-000035040000}"/>
    <cellStyle name="Komma 2 8 3 4 2" xfId="4479" xr:uid="{E5A3F1B3-ED14-4926-BD27-2F69A8DA082E}"/>
    <cellStyle name="Komma 2 8 3 4 3" xfId="8324" xr:uid="{13B93127-9CAC-4AB4-954B-BB4917F3CDE3}"/>
    <cellStyle name="Komma 2 8 3 5" xfId="1344" xr:uid="{00000000-0005-0000-0000-000036040000}"/>
    <cellStyle name="Komma 2 8 3 5 2" xfId="4734" xr:uid="{A50D8DAF-46AB-4647-BCD6-C501E7A92300}"/>
    <cellStyle name="Komma 2 8 3 5 3" xfId="7142" xr:uid="{16DD5B7A-9E1F-46CB-BAA4-6ECD15BAE1A1}"/>
    <cellStyle name="Komma 2 8 3 6" xfId="1859" xr:uid="{00000000-0005-0000-0000-000037040000}"/>
    <cellStyle name="Komma 2 8 3 6 2" xfId="5247" xr:uid="{2CCA12A5-77B2-421F-837A-02A4CD372A2E}"/>
    <cellStyle name="Komma 2 8 3 6 3" xfId="9615" xr:uid="{CE824D23-D254-479A-A510-4ADD0934F1EA}"/>
    <cellStyle name="Komma 2 8 3 7" xfId="2115" xr:uid="{00000000-0005-0000-0000-000038040000}"/>
    <cellStyle name="Komma 2 8 3 7 2" xfId="5503" xr:uid="{3C343EEB-8EAC-46B8-9C31-CF24301F1CF2}"/>
    <cellStyle name="Komma 2 8 3 8" xfId="2631" xr:uid="{90AD8728-134D-44E3-AE9D-C6C66339153F}"/>
    <cellStyle name="Komma 2 8 3 9" xfId="3040" xr:uid="{2AB1B370-1CDF-4F08-9765-C04BCB580701}"/>
    <cellStyle name="Komma 2 8 4" xfId="551" xr:uid="{00000000-0005-0000-0000-000039040000}"/>
    <cellStyle name="Komma 2 8 4 2" xfId="1490" xr:uid="{00000000-0005-0000-0000-00003A040000}"/>
    <cellStyle name="Komma 2 8 4 2 2" xfId="3470" xr:uid="{6C654AF5-28E9-4EE5-873C-856E5FF11EC7}"/>
    <cellStyle name="Komma 2 8 4 2 2 2" xfId="9115" xr:uid="{243580EE-2B9A-477A-80A0-EA6B596ABF9E}"/>
    <cellStyle name="Komma 2 8 4 2 3" xfId="4878" xr:uid="{BFEF3A49-A5A7-4652-9CBA-225023933D27}"/>
    <cellStyle name="Komma 2 8 4 2 3 2" xfId="7913" xr:uid="{5D716771-748B-44D5-AA70-2D40DA313E1A}"/>
    <cellStyle name="Komma 2 8 4 2 4" xfId="10332" xr:uid="{3F4F2247-F5F8-43DC-BAB6-F320A6B9A9AE}"/>
    <cellStyle name="Komma 2 8 4 2 5" xfId="6677" xr:uid="{39C8D2E0-6004-43B4-A7E0-B8E4544D6DFC}"/>
    <cellStyle name="Komma 2 8 4 3" xfId="2259" xr:uid="{00000000-0005-0000-0000-00003B040000}"/>
    <cellStyle name="Komma 2 8 4 3 2" xfId="5647" xr:uid="{8E6ADC24-C34C-47D1-A7B2-EA5F01F7A770}"/>
    <cellStyle name="Komma 2 8 4 3 3" xfId="8470" xr:uid="{2BEEB190-B863-4731-85B6-6BE330B61EDF}"/>
    <cellStyle name="Komma 2 8 4 4" xfId="2777" xr:uid="{C3E3FE33-D668-4819-B86D-3746CCDE806D}"/>
    <cellStyle name="Komma 2 8 4 4 2" xfId="7288" xr:uid="{9C1B73D6-8E1D-41D1-A958-35B3339742BF}"/>
    <cellStyle name="Komma 2 8 4 5" xfId="4110" xr:uid="{9BD3EA8F-ACBD-4F39-82B1-77BE5BD11351}"/>
    <cellStyle name="Komma 2 8 4 5 2" xfId="9939" xr:uid="{CC7F3209-7CF1-4A04-8EF8-EC662CDF66B8}"/>
    <cellStyle name="Komma 2 8 4 6" xfId="6160" xr:uid="{657F773B-7EE6-4A87-B3CA-39424511ED48}"/>
    <cellStyle name="Komma 2 8 5" xfId="293" xr:uid="{00000000-0005-0000-0000-00003C040000}"/>
    <cellStyle name="Komma 2 8 5 2" xfId="3213" xr:uid="{6F48E4B8-35CC-4268-B15A-4DC90FB067EE}"/>
    <cellStyle name="Komma 2 8 5 2 2" xfId="8858" xr:uid="{B3C16E25-BCEF-4893-806B-495F1F1E5CFA}"/>
    <cellStyle name="Komma 2 8 5 3" xfId="3854" xr:uid="{0996C90B-7625-481F-9C17-0F6DBABFA696}"/>
    <cellStyle name="Komma 2 8 5 3 2" xfId="7656" xr:uid="{B7581FA2-7530-4DB3-832A-D7C1C8E251BA}"/>
    <cellStyle name="Komma 2 8 5 4" xfId="10375" xr:uid="{681CCDBD-FDC3-4287-A1C3-D96A4A924A8E}"/>
    <cellStyle name="Komma 2 8 5 5" xfId="6422" xr:uid="{B73FFE36-0D20-4E07-9327-B243F98686CD}"/>
    <cellStyle name="Komma 2 8 6" xfId="978" xr:uid="{00000000-0005-0000-0000-00003D040000}"/>
    <cellStyle name="Komma 2 8 6 2" xfId="4368" xr:uid="{004D6E87-45FB-445F-A95B-EB0B449D9AA2}"/>
    <cellStyle name="Komma 2 8 6 3" xfId="8213" xr:uid="{DB9410EE-34E8-493B-AD76-7461B394E267}"/>
    <cellStyle name="Komma 2 8 7" xfId="1233" xr:uid="{00000000-0005-0000-0000-00003E040000}"/>
    <cellStyle name="Komma 2 8 7 2" xfId="4623" xr:uid="{32140918-8309-4C28-A7E3-3460C807AF91}"/>
    <cellStyle name="Komma 2 8 7 3" xfId="7031" xr:uid="{4549205B-E8A1-4E37-92D5-74941514A05C}"/>
    <cellStyle name="Komma 2 8 8" xfId="1748" xr:uid="{00000000-0005-0000-0000-00003F040000}"/>
    <cellStyle name="Komma 2 8 8 2" xfId="5136" xr:uid="{B0FDA2A9-0419-4A66-958F-BB97E538DA23}"/>
    <cellStyle name="Komma 2 8 8 3" xfId="10370" xr:uid="{12FF395D-9338-4B88-8319-7B2355FAAF9E}"/>
    <cellStyle name="Komma 2 8 9" xfId="2004" xr:uid="{00000000-0005-0000-0000-000040040000}"/>
    <cellStyle name="Komma 2 8 9 2" xfId="5392" xr:uid="{44D85151-895D-48A9-9367-477189861895}"/>
    <cellStyle name="Komma 2 9" xfId="173" xr:uid="{00000000-0005-0000-0000-000041040000}"/>
    <cellStyle name="Komma 2 9 10" xfId="6043" xr:uid="{5BC4AEE2-FB8E-4E7E-A184-46A62A6C6A37}"/>
    <cellStyle name="Komma 2 9 2" xfId="689" xr:uid="{00000000-0005-0000-0000-000042040000}"/>
    <cellStyle name="Komma 2 9 2 2" xfId="1628" xr:uid="{00000000-0005-0000-0000-000043040000}"/>
    <cellStyle name="Komma 2 9 2 2 2" xfId="3608" xr:uid="{8DA33933-23B0-49BF-AAEC-2622C3CC6753}"/>
    <cellStyle name="Komma 2 9 2 2 2 2" xfId="9253" xr:uid="{11B46AF2-A04E-4BF0-B165-6B5CC5F68128}"/>
    <cellStyle name="Komma 2 9 2 2 3" xfId="5016" xr:uid="{905E6CCD-7523-413B-BD99-DA8D4B070E64}"/>
    <cellStyle name="Komma 2 9 2 2 3 2" xfId="8051" xr:uid="{FCAC7610-CC82-441D-BB80-D87679DAFEB7}"/>
    <cellStyle name="Komma 2 9 2 2 4" xfId="9671" xr:uid="{9DD9CC94-C484-4DB3-A87B-352F878933DA}"/>
    <cellStyle name="Komma 2 9 2 2 5" xfId="6815" xr:uid="{CBB7891A-01CA-4C6D-9414-AF5F3ABFB746}"/>
    <cellStyle name="Komma 2 9 2 3" xfId="2397" xr:uid="{00000000-0005-0000-0000-000044040000}"/>
    <cellStyle name="Komma 2 9 2 3 2" xfId="5785" xr:uid="{763CF378-30FB-4DBF-8895-78D227BAF236}"/>
    <cellStyle name="Komma 2 9 2 3 3" xfId="8608" xr:uid="{8D1E0E10-E948-4F23-89D5-DEC5FE03801C}"/>
    <cellStyle name="Komma 2 9 2 4" xfId="2915" xr:uid="{8A1233AE-0AD4-4ED1-AFBD-EA738E0066C5}"/>
    <cellStyle name="Komma 2 9 2 4 2" xfId="7426" xr:uid="{C45C896C-8C94-48EB-B465-60830AB0AEDF}"/>
    <cellStyle name="Komma 2 9 2 5" xfId="4248" xr:uid="{39235FDA-1211-4C9C-9F16-18036749FA0C}"/>
    <cellStyle name="Komma 2 9 2 5 2" xfId="9470" xr:uid="{6873A773-C312-4C6D-9ECC-9102D459FBCF}"/>
    <cellStyle name="Komma 2 9 2 6" xfId="6298" xr:uid="{5F0CD3F4-99F8-40D5-8559-820822910D9F}"/>
    <cellStyle name="Komma 2 9 3" xfId="431" xr:uid="{00000000-0005-0000-0000-000045040000}"/>
    <cellStyle name="Komma 2 9 3 2" xfId="3351" xr:uid="{1D0E6E35-38D9-493E-AB04-7BCF46E13B26}"/>
    <cellStyle name="Komma 2 9 3 2 2" xfId="8996" xr:uid="{029112CC-DB73-4CD2-AB4C-E91C8D594B4A}"/>
    <cellStyle name="Komma 2 9 3 3" xfId="3992" xr:uid="{79C538BB-CCB8-4E9B-945C-34ACC05C1F5A}"/>
    <cellStyle name="Komma 2 9 3 3 2" xfId="7794" xr:uid="{125FE99F-9C79-400A-9540-2D7ABE41D6E7}"/>
    <cellStyle name="Komma 2 9 3 4" xfId="10402" xr:uid="{6115BA6D-A748-4C73-8ED0-8D0AD7563C9A}"/>
    <cellStyle name="Komma 2 9 3 5" xfId="6560" xr:uid="{9B1FFC4D-C39E-465D-AB69-CB043AB38092}"/>
    <cellStyle name="Komma 2 9 4" xfId="1116" xr:uid="{00000000-0005-0000-0000-000046040000}"/>
    <cellStyle name="Komma 2 9 4 2" xfId="4506" xr:uid="{79FBC326-DF77-41BC-B015-0A5C3EF59C9F}"/>
    <cellStyle name="Komma 2 9 4 3" xfId="8351" xr:uid="{D45887DD-5277-4531-BD99-AB2187E41792}"/>
    <cellStyle name="Komma 2 9 5" xfId="1371" xr:uid="{00000000-0005-0000-0000-000047040000}"/>
    <cellStyle name="Komma 2 9 5 2" xfId="4761" xr:uid="{EC671749-2AC4-4A6D-B66A-DED30E949CF0}"/>
    <cellStyle name="Komma 2 9 5 3" xfId="7169" xr:uid="{14631BC0-BFC0-48BC-A885-ACC4D9BA4BE3}"/>
    <cellStyle name="Komma 2 9 6" xfId="1886" xr:uid="{00000000-0005-0000-0000-000048040000}"/>
    <cellStyle name="Komma 2 9 6 2" xfId="5274" xr:uid="{7E2B4E40-2038-43D6-A209-75D34991EFC3}"/>
    <cellStyle name="Komma 2 9 6 3" xfId="9659" xr:uid="{CBC6FC9C-66FA-4781-A0EC-FF3EB15D37CF}"/>
    <cellStyle name="Komma 2 9 7" xfId="2142" xr:uid="{00000000-0005-0000-0000-000049040000}"/>
    <cellStyle name="Komma 2 9 7 2" xfId="5530" xr:uid="{45FB82EE-00D9-4B49-9B1F-B12130F01764}"/>
    <cellStyle name="Komma 2 9 8" xfId="2658" xr:uid="{F1B4686D-79C6-4819-8608-20CB7BBE3745}"/>
    <cellStyle name="Komma 2 9 9" xfId="3013" xr:uid="{01E19F7D-CB1A-4D33-A149-8C70FA11B9DD}"/>
    <cellStyle name="Komma 3" xfId="4" xr:uid="{00000000-0005-0000-0000-00004A040000}"/>
    <cellStyle name="Komma 3 10" xfId="520" xr:uid="{00000000-0005-0000-0000-00004B040000}"/>
    <cellStyle name="Komma 3 10 2" xfId="938" xr:uid="{00000000-0005-0000-0000-00004C040000}"/>
    <cellStyle name="Komma 3 10 2 2" xfId="3725" xr:uid="{CFB521A0-116E-4F2E-8ECE-57216A882811}"/>
    <cellStyle name="Komma 3 10 2 2 2" xfId="9407" xr:uid="{79C27FFC-51E3-43CE-A7AB-B13A03D0BD72}"/>
    <cellStyle name="Komma 3 10 2 3" xfId="4334" xr:uid="{5827F77D-A9BB-4633-B066-A7BC4A83B1DC}"/>
    <cellStyle name="Komma 3 10 2 3 2" xfId="8168" xr:uid="{887ED111-13B5-42C3-8CAB-C55ECE1C25C2}"/>
    <cellStyle name="Komma 3 10 2 4" xfId="9568" xr:uid="{41BC5A9F-5946-4D38-A48D-4AB6BCD74640}"/>
    <cellStyle name="Komma 3 10 2 5" xfId="6987" xr:uid="{875A60F9-0ED1-47B1-9624-5881F000FDB9}"/>
    <cellStyle name="Komma 3 10 3" xfId="1714" xr:uid="{00000000-0005-0000-0000-00004D040000}"/>
    <cellStyle name="Komma 3 10 3 2" xfId="5102" xr:uid="{CA4A2A06-0618-4409-A939-BBAF24F0E8D5}"/>
    <cellStyle name="Komma 3 10 3 3" xfId="8811" xr:uid="{24E91660-DD2E-44B0-AA66-F7BB1389A4A1}"/>
    <cellStyle name="Komma 3 10 4" xfId="2483" xr:uid="{00000000-0005-0000-0000-00004E040000}"/>
    <cellStyle name="Komma 3 10 4 2" xfId="5871" xr:uid="{544F0F2A-9591-4159-9517-9076A0FA7B23}"/>
    <cellStyle name="Komma 3 10 4 3" xfId="7609" xr:uid="{0A5E392C-7A7E-47BE-B222-6AE9123997D9}"/>
    <cellStyle name="Komma 3 10 5" xfId="3162" xr:uid="{88DD680C-8646-4A4E-99F4-968EDA6BDE08}"/>
    <cellStyle name="Komma 3 10 5 2" xfId="9789" xr:uid="{B275CEE0-DE82-4F96-AAAA-098B71FEDADA}"/>
    <cellStyle name="Komma 3 10 6" xfId="4079" xr:uid="{699A1292-BB2F-4297-8A3F-0FDF50933430}"/>
    <cellStyle name="Komma 3 10 7" xfId="6384" xr:uid="{C92D2A62-64D5-4797-9BF0-5916C0F2BAC4}"/>
    <cellStyle name="Komma 3 11" xfId="262" xr:uid="{00000000-0005-0000-0000-00004F040000}"/>
    <cellStyle name="Komma 3 11 2" xfId="1459" xr:uid="{00000000-0005-0000-0000-000050040000}"/>
    <cellStyle name="Komma 3 11 2 2" xfId="3439" xr:uid="{F7A2612E-1057-4B16-9D5C-71E16084F56C}"/>
    <cellStyle name="Komma 3 11 2 2 2" xfId="9084" xr:uid="{FFA97155-DA59-4D2E-B975-1DBD3F8B5ADF}"/>
    <cellStyle name="Komma 3 11 2 3" xfId="4847" xr:uid="{E4EDC5B8-EC93-45B1-9E68-695BFDA56822}"/>
    <cellStyle name="Komma 3 11 2 3 2" xfId="7882" xr:uid="{C2613E43-E1FD-48B8-869A-DBC844626DDF}"/>
    <cellStyle name="Komma 3 11 2 4" xfId="9745" xr:uid="{B200120A-B280-4CF4-97B8-2F7112A9ED67}"/>
    <cellStyle name="Komma 3 11 2 5" xfId="6646" xr:uid="{994B7422-803E-4BF8-86A7-7E4E143AF367}"/>
    <cellStyle name="Komma 3 11 3" xfId="2228" xr:uid="{00000000-0005-0000-0000-000051040000}"/>
    <cellStyle name="Komma 3 11 3 2" xfId="5616" xr:uid="{2ED1232D-0803-472B-9E1F-B6A32925D673}"/>
    <cellStyle name="Komma 3 11 3 3" xfId="8439" xr:uid="{96A6E9CC-968F-46EE-ACED-CEFED16891DF}"/>
    <cellStyle name="Komma 3 11 4" xfId="2746" xr:uid="{97691F76-2A1B-418B-91D2-3852AAA93565}"/>
    <cellStyle name="Komma 3 11 4 2" xfId="7257" xr:uid="{F8DC26AB-4684-4B4E-8305-94CE9382C426}"/>
    <cellStyle name="Komma 3 11 5" xfId="3823" xr:uid="{1F0ADDA9-B8F5-4CA9-8499-C53390953A5B}"/>
    <cellStyle name="Komma 3 11 5 2" xfId="9798" xr:uid="{09FEBB30-3B25-4B21-B5A2-9D81E968246F}"/>
    <cellStyle name="Komma 3 11 6" xfId="6129" xr:uid="{F2BCD6A7-A956-4E65-AFBB-38853EC7592B}"/>
    <cellStyle name="Komma 3 12" xfId="947" xr:uid="{00000000-0005-0000-0000-000052040000}"/>
    <cellStyle name="Komma 3 12 2" xfId="3182" xr:uid="{5F013AA8-D259-4901-8AB0-BE638F78D575}"/>
    <cellStyle name="Komma 3 12 2 2" xfId="8827" xr:uid="{486EE89E-A54C-466F-B111-2CBE84B23571}"/>
    <cellStyle name="Komma 3 12 3" xfId="4337" xr:uid="{48FB1679-BEBA-4C03-BF5E-6989A9381BE7}"/>
    <cellStyle name="Komma 3 12 3 2" xfId="7625" xr:uid="{579590AE-986A-4655-9ADD-515C8F025E28}"/>
    <cellStyle name="Komma 3 12 4" xfId="10268" xr:uid="{D320C19C-51FF-4960-AE5A-B808B083FC3C}"/>
    <cellStyle name="Komma 3 12 5" xfId="6391" xr:uid="{F5378AA6-E0E8-478C-AEC2-8703D6441E63}"/>
    <cellStyle name="Komma 3 13" xfId="1202" xr:uid="{00000000-0005-0000-0000-000053040000}"/>
    <cellStyle name="Komma 3 13 2" xfId="4592" xr:uid="{EDDEED83-719F-44CE-9A67-ECD42DBB0165}"/>
    <cellStyle name="Komma 3 13 3" xfId="8182" xr:uid="{323F8A06-0292-403A-A21C-5800715CEBAA}"/>
    <cellStyle name="Komma 3 14" xfId="1717" xr:uid="{00000000-0005-0000-0000-000054040000}"/>
    <cellStyle name="Komma 3 14 2" xfId="5105" xr:uid="{771254A4-3AAC-4BAA-A381-EBBB70D3EF56}"/>
    <cellStyle name="Komma 3 14 3" xfId="7000" xr:uid="{B6D59430-A897-449E-A09D-95467A962CDE}"/>
    <cellStyle name="Komma 3 15" xfId="1973" xr:uid="{00000000-0005-0000-0000-000055040000}"/>
    <cellStyle name="Komma 3 15 2" xfId="5361" xr:uid="{CAD40CBB-13AC-411D-B91C-7C8EC8EE6781}"/>
    <cellStyle name="Komma 3 15 3" xfId="10256" xr:uid="{D010E1AD-AA54-4E65-B68E-60C0BF44C1A9}"/>
    <cellStyle name="Komma 3 16" xfId="2489" xr:uid="{49CD4CE7-D7AF-4625-A5C7-E52DA7355463}"/>
    <cellStyle name="Komma 3 17" xfId="3124" xr:uid="{E6DE65B7-0733-441B-85FA-5929BABF4956}"/>
    <cellStyle name="Komma 3 18" xfId="5874" xr:uid="{E89F35A0-3905-4DB7-A855-94A31A2F7D48}"/>
    <cellStyle name="Komma 3 2" xfId="11" xr:uid="{00000000-0005-0000-0000-000056040000}"/>
    <cellStyle name="Komma 3 2 10" xfId="954" xr:uid="{00000000-0005-0000-0000-000057040000}"/>
    <cellStyle name="Komma 3 2 10 2" xfId="4344" xr:uid="{537D7EAF-FE6A-4DC6-9573-2096E34715C4}"/>
    <cellStyle name="Komma 3 2 10 3" xfId="8189" xr:uid="{48A74DBF-BB3D-424C-A294-B08BC252230E}"/>
    <cellStyle name="Komma 3 2 11" xfId="1209" xr:uid="{00000000-0005-0000-0000-000058040000}"/>
    <cellStyle name="Komma 3 2 11 2" xfId="4599" xr:uid="{CC59B75B-B89B-4C8A-8FB8-12CF97E749FF}"/>
    <cellStyle name="Komma 3 2 11 3" xfId="7007" xr:uid="{5175D9BE-48E0-42CF-A42D-712B8359D40E}"/>
    <cellStyle name="Komma 3 2 12" xfId="1724" xr:uid="{00000000-0005-0000-0000-000059040000}"/>
    <cellStyle name="Komma 3 2 12 2" xfId="5112" xr:uid="{2E41944F-69CB-4F5A-9B53-59329A142D4F}"/>
    <cellStyle name="Komma 3 2 12 3" xfId="10376" xr:uid="{86678909-A322-439F-8B91-D3FB7E95BDCB}"/>
    <cellStyle name="Komma 3 2 13" xfId="1980" xr:uid="{00000000-0005-0000-0000-00005A040000}"/>
    <cellStyle name="Komma 3 2 13 2" xfId="5368" xr:uid="{BAA25B10-A8C9-49B8-A9FF-D0967F8E681B}"/>
    <cellStyle name="Komma 3 2 14" xfId="2496" xr:uid="{9F17AF9F-A6C7-414C-93FE-63864337C4D1}"/>
    <cellStyle name="Komma 3 2 15" xfId="3008" xr:uid="{1F23B7A7-3D96-4B33-B142-D74E1B4ABCF6}"/>
    <cellStyle name="Komma 3 2 16" xfId="5881" xr:uid="{789E35CB-9218-44E4-9298-6792488808E9}"/>
    <cellStyle name="Komma 3 2 2" xfId="31" xr:uid="{00000000-0005-0000-0000-00005B040000}"/>
    <cellStyle name="Komma 3 2 2 10" xfId="1744" xr:uid="{00000000-0005-0000-0000-00005C040000}"/>
    <cellStyle name="Komma 3 2 2 10 2" xfId="5132" xr:uid="{DA7354BE-C416-42B9-82F6-EA673067A8C9}"/>
    <cellStyle name="Komma 3 2 2 10 3" xfId="10017" xr:uid="{C14002FA-E4BA-4511-9410-AB1A9CE628FE}"/>
    <cellStyle name="Komma 3 2 2 11" xfId="2000" xr:uid="{00000000-0005-0000-0000-00005D040000}"/>
    <cellStyle name="Komma 3 2 2 11 2" xfId="5388" xr:uid="{9D3E610D-416F-4C68-90F8-4A7E1448221E}"/>
    <cellStyle name="Komma 3 2 2 12" xfId="2516" xr:uid="{53117E6E-9B7F-471D-A5FC-1F3EB7B7B179}"/>
    <cellStyle name="Komma 3 2 2 13" xfId="3158" xr:uid="{73715F1F-B0D4-4237-90F9-AE67873C0962}"/>
    <cellStyle name="Komma 3 2 2 14" xfId="5901" xr:uid="{68EB28EE-107F-4896-8BBD-6CF4D9BD9161}"/>
    <cellStyle name="Komma 3 2 2 2" xfId="85" xr:uid="{00000000-0005-0000-0000-00005E040000}"/>
    <cellStyle name="Komma 3 2 2 2 10" xfId="2570" xr:uid="{5819315C-0336-4DB6-A205-590DF5AC8755}"/>
    <cellStyle name="Komma 3 2 2 2 11" xfId="3101" xr:uid="{3DE3B8BF-C4E4-4A68-B03A-006B07A89DA0}"/>
    <cellStyle name="Komma 3 2 2 2 12" xfId="5955" xr:uid="{A55E23C5-7779-4059-90A4-5CE11B19DC38}"/>
    <cellStyle name="Komma 3 2 2 2 2" xfId="255" xr:uid="{00000000-0005-0000-0000-00005F040000}"/>
    <cellStyle name="Komma 3 2 2 2 2 10" xfId="6125" xr:uid="{D7480417-2BA6-4BEB-8FB8-4398E7762922}"/>
    <cellStyle name="Komma 3 2 2 2 2 2" xfId="771" xr:uid="{00000000-0005-0000-0000-000060040000}"/>
    <cellStyle name="Komma 3 2 2 2 2 2 2" xfId="1710" xr:uid="{00000000-0005-0000-0000-000061040000}"/>
    <cellStyle name="Komma 3 2 2 2 2 2 2 2" xfId="3690" xr:uid="{70BA555B-8DC8-4624-AC75-92BD6A9D59BB}"/>
    <cellStyle name="Komma 3 2 2 2 2 2 2 2 2" xfId="9335" xr:uid="{84BE0B18-4EDB-43B2-A3AA-9D5E85E1A937}"/>
    <cellStyle name="Komma 3 2 2 2 2 2 2 3" xfId="5098" xr:uid="{66E91836-A9DA-40F0-8F5C-BADD0A94498B}"/>
    <cellStyle name="Komma 3 2 2 2 2 2 2 3 2" xfId="8133" xr:uid="{DBCED682-5CAB-4287-AC60-CE8BB4563810}"/>
    <cellStyle name="Komma 3 2 2 2 2 2 2 4" xfId="9648" xr:uid="{FF0DB480-2853-4437-93F6-B16EB445B98A}"/>
    <cellStyle name="Komma 3 2 2 2 2 2 2 5" xfId="6897" xr:uid="{B17CD3BE-2115-4136-AAD6-29AF934563E1}"/>
    <cellStyle name="Komma 3 2 2 2 2 2 3" xfId="2479" xr:uid="{00000000-0005-0000-0000-000062040000}"/>
    <cellStyle name="Komma 3 2 2 2 2 2 3 2" xfId="5867" xr:uid="{00DEF7E7-1CE3-44D3-9410-7FEE900A52A2}"/>
    <cellStyle name="Komma 3 2 2 2 2 2 3 3" xfId="8690" xr:uid="{E623DD37-74B7-42E6-A460-0F73DC86ACA9}"/>
    <cellStyle name="Komma 3 2 2 2 2 2 4" xfId="2997" xr:uid="{3BB99900-783A-4F73-B5C3-341CF4137EFC}"/>
    <cellStyle name="Komma 3 2 2 2 2 2 4 2" xfId="7508" xr:uid="{955DEF73-DB88-4816-8972-24FDFDF5822A}"/>
    <cellStyle name="Komma 3 2 2 2 2 2 5" xfId="4330" xr:uid="{47760BDB-25A5-4A50-8FF5-A328A95FC7A3}"/>
    <cellStyle name="Komma 3 2 2 2 2 2 5 2" xfId="9358" xr:uid="{C9120304-09E1-40B6-B215-D9B336CB64E0}"/>
    <cellStyle name="Komma 3 2 2 2 2 2 6" xfId="6380" xr:uid="{B7A8628C-9EB9-4578-B23E-5589DF5E9E37}"/>
    <cellStyle name="Komma 3 2 2 2 2 3" xfId="513" xr:uid="{00000000-0005-0000-0000-000063040000}"/>
    <cellStyle name="Komma 3 2 2 2 2 3 2" xfId="3433" xr:uid="{955EDC8C-3251-447C-848C-B50B2AE8825C}"/>
    <cellStyle name="Komma 3 2 2 2 2 3 2 2" xfId="9078" xr:uid="{21FC3903-0177-40D4-AFCD-771B619DF550}"/>
    <cellStyle name="Komma 3 2 2 2 2 3 3" xfId="4074" xr:uid="{E76B5729-DBDF-483F-AD9A-F7953AEAF1AB}"/>
    <cellStyle name="Komma 3 2 2 2 2 3 3 2" xfId="7876" xr:uid="{138657E7-3762-48C6-AD42-EF4B624F500C}"/>
    <cellStyle name="Komma 3 2 2 2 2 3 4" xfId="10300" xr:uid="{8FC65781-42D0-4291-BEED-4ECE456017E4}"/>
    <cellStyle name="Komma 3 2 2 2 2 3 5" xfId="6642" xr:uid="{7BBB4685-C36B-4421-8F72-A73A4F1CE38A}"/>
    <cellStyle name="Komma 3 2 2 2 2 4" xfId="1198" xr:uid="{00000000-0005-0000-0000-000064040000}"/>
    <cellStyle name="Komma 3 2 2 2 2 4 2" xfId="4588" xr:uid="{0DE1A648-E3D5-4735-9BB2-86F442FDD4A7}"/>
    <cellStyle name="Komma 3 2 2 2 2 4 3" xfId="8433" xr:uid="{C2A5A82C-33F2-4542-9A28-E241E0159158}"/>
    <cellStyle name="Komma 3 2 2 2 2 5" xfId="1453" xr:uid="{00000000-0005-0000-0000-000065040000}"/>
    <cellStyle name="Komma 3 2 2 2 2 5 2" xfId="4843" xr:uid="{45D82679-607B-4782-8E9F-6A86A123CD1C}"/>
    <cellStyle name="Komma 3 2 2 2 2 5 3" xfId="7251" xr:uid="{B6F8F291-C4E1-472B-9036-34968635DC3D}"/>
    <cellStyle name="Komma 3 2 2 2 2 6" xfId="1968" xr:uid="{00000000-0005-0000-0000-000066040000}"/>
    <cellStyle name="Komma 3 2 2 2 2 6 2" xfId="5356" xr:uid="{CFD362F9-B75D-4EEE-95A0-735957053EEF}"/>
    <cellStyle name="Komma 3 2 2 2 2 6 3" xfId="10181" xr:uid="{FF100D49-E05A-4C82-B8FB-4CAD0EA3186B}"/>
    <cellStyle name="Komma 3 2 2 2 2 7" xfId="2224" xr:uid="{00000000-0005-0000-0000-000067040000}"/>
    <cellStyle name="Komma 3 2 2 2 2 7 2" xfId="5612" xr:uid="{F898814E-C904-45CE-9200-98CDCEA79A9A}"/>
    <cellStyle name="Komma 3 2 2 2 2 8" xfId="2740" xr:uid="{008FB3E4-50E8-4470-8E2E-48EAE0E9727A}"/>
    <cellStyle name="Komma 3 2 2 2 2 9" xfId="3818" xr:uid="{B691B5DB-EBA7-4BA0-83FE-A6BD525E709D}"/>
    <cellStyle name="Komma 3 2 2 2 3" xfId="139" xr:uid="{00000000-0005-0000-0000-000068040000}"/>
    <cellStyle name="Komma 3 2 2 2 3 10" xfId="6009" xr:uid="{B2717E87-1A95-49C3-88F8-05021BAF0052}"/>
    <cellStyle name="Komma 3 2 2 2 3 2" xfId="655" xr:uid="{00000000-0005-0000-0000-000069040000}"/>
    <cellStyle name="Komma 3 2 2 2 3 2 2" xfId="1594" xr:uid="{00000000-0005-0000-0000-00006A040000}"/>
    <cellStyle name="Komma 3 2 2 2 3 2 2 2" xfId="3574" xr:uid="{48BD9887-D634-4444-B671-51696AFC09A9}"/>
    <cellStyle name="Komma 3 2 2 2 3 2 2 2 2" xfId="9219" xr:uid="{2A7B2068-1B22-47C6-BAAC-BA16E67375AA}"/>
    <cellStyle name="Komma 3 2 2 2 3 2 2 3" xfId="4982" xr:uid="{CC3529AA-E6FA-4EDF-A80A-903FC3CBCE72}"/>
    <cellStyle name="Komma 3 2 2 2 3 2 2 3 2" xfId="8017" xr:uid="{F43ED367-6A8F-446D-A943-FFA597A066C3}"/>
    <cellStyle name="Komma 3 2 2 2 3 2 2 4" xfId="7521" xr:uid="{7DD95C57-1D4F-4736-BCEC-A90D29E7B2A4}"/>
    <cellStyle name="Komma 3 2 2 2 3 2 2 5" xfId="6781" xr:uid="{BDAB1CD0-4D6F-4052-BE17-6BA7CA644B81}"/>
    <cellStyle name="Komma 3 2 2 2 3 2 3" xfId="2363" xr:uid="{00000000-0005-0000-0000-00006B040000}"/>
    <cellStyle name="Komma 3 2 2 2 3 2 3 2" xfId="5751" xr:uid="{CF8B84ED-2D91-4245-8AEA-E6409450A597}"/>
    <cellStyle name="Komma 3 2 2 2 3 2 3 3" xfId="8574" xr:uid="{CAE44BCC-3A6A-434E-9312-D9E930EA5A27}"/>
    <cellStyle name="Komma 3 2 2 2 3 2 4" xfId="2881" xr:uid="{6DB18705-AD9D-474A-834C-AC46397A803C}"/>
    <cellStyle name="Komma 3 2 2 2 3 2 4 2" xfId="7392" xr:uid="{CCBC145E-043E-4DA4-BBC3-87B596D1FF89}"/>
    <cellStyle name="Komma 3 2 2 2 3 2 5" xfId="4214" xr:uid="{BBA41F57-2893-47C6-B5E6-DB326BA4DDDB}"/>
    <cellStyle name="Komma 3 2 2 2 3 2 5 2" xfId="10222" xr:uid="{2C983870-C617-47C0-83EA-707F75AB87F8}"/>
    <cellStyle name="Komma 3 2 2 2 3 2 6" xfId="6264" xr:uid="{F0D3FB8B-EDAD-4B77-9279-63B114FC3197}"/>
    <cellStyle name="Komma 3 2 2 2 3 3" xfId="397" xr:uid="{00000000-0005-0000-0000-00006C040000}"/>
    <cellStyle name="Komma 3 2 2 2 3 3 2" xfId="3317" xr:uid="{32B9DEFF-CAC4-42E9-92A1-3F29313291BA}"/>
    <cellStyle name="Komma 3 2 2 2 3 3 2 2" xfId="8962" xr:uid="{0B8CB5BD-8C5A-4070-B67C-FF127CF524F4}"/>
    <cellStyle name="Komma 3 2 2 2 3 3 3" xfId="3958" xr:uid="{BB771EE3-6DCA-424B-91B0-9DF2577E3205}"/>
    <cellStyle name="Komma 3 2 2 2 3 3 3 2" xfId="7760" xr:uid="{D116C47D-DC1F-46CB-AF60-A00D4187DC91}"/>
    <cellStyle name="Komma 3 2 2 2 3 3 4" xfId="9577" xr:uid="{068E434B-F025-46B8-8CC8-BECAC2C54393}"/>
    <cellStyle name="Komma 3 2 2 2 3 3 5" xfId="6526" xr:uid="{AE0F3409-F878-4AD7-9AED-26DB2D7F30B9}"/>
    <cellStyle name="Komma 3 2 2 2 3 4" xfId="1082" xr:uid="{00000000-0005-0000-0000-00006D040000}"/>
    <cellStyle name="Komma 3 2 2 2 3 4 2" xfId="4472" xr:uid="{A4C482B7-A4CD-46A6-BB97-EAAF636D9F7E}"/>
    <cellStyle name="Komma 3 2 2 2 3 4 3" xfId="8317" xr:uid="{5E3C16FC-346A-445B-9CB2-35779303CD00}"/>
    <cellStyle name="Komma 3 2 2 2 3 5" xfId="1337" xr:uid="{00000000-0005-0000-0000-00006E040000}"/>
    <cellStyle name="Komma 3 2 2 2 3 5 2" xfId="4727" xr:uid="{14221ED0-7BBC-4C8C-A2DA-FE84B546A7BD}"/>
    <cellStyle name="Komma 3 2 2 2 3 5 3" xfId="7135" xr:uid="{52078009-0CFC-44A9-808E-5149E242453E}"/>
    <cellStyle name="Komma 3 2 2 2 3 6" xfId="1852" xr:uid="{00000000-0005-0000-0000-00006F040000}"/>
    <cellStyle name="Komma 3 2 2 2 3 6 2" xfId="5240" xr:uid="{22A9D2AB-FE33-4B73-BD6A-189CE150E24E}"/>
    <cellStyle name="Komma 3 2 2 2 3 6 3" xfId="7526" xr:uid="{ED992922-F2AB-4570-BB2C-AC887A59C7BD}"/>
    <cellStyle name="Komma 3 2 2 2 3 7" xfId="2108" xr:uid="{00000000-0005-0000-0000-000070040000}"/>
    <cellStyle name="Komma 3 2 2 2 3 7 2" xfId="5496" xr:uid="{5A515DC3-0E31-4C29-AF58-A10659F33F43}"/>
    <cellStyle name="Komma 3 2 2 2 3 8" xfId="2624" xr:uid="{42F26007-EE27-4447-B9F2-716BAE3D0FFA}"/>
    <cellStyle name="Komma 3 2 2 2 3 9" xfId="3047" xr:uid="{8A18EB54-C21F-4CD4-AAAF-73E79771E7F7}"/>
    <cellStyle name="Komma 3 2 2 2 4" xfId="601" xr:uid="{00000000-0005-0000-0000-000071040000}"/>
    <cellStyle name="Komma 3 2 2 2 4 2" xfId="1540" xr:uid="{00000000-0005-0000-0000-000072040000}"/>
    <cellStyle name="Komma 3 2 2 2 4 2 2" xfId="3520" xr:uid="{46EABF92-94FC-45F7-8E4B-F451BF5B7C1F}"/>
    <cellStyle name="Komma 3 2 2 2 4 2 2 2" xfId="9165" xr:uid="{F0E0B42C-364A-45CC-BD5E-B150389AD88E}"/>
    <cellStyle name="Komma 3 2 2 2 4 2 3" xfId="4928" xr:uid="{F0941B55-10B4-47B2-9FBE-5245111505DB}"/>
    <cellStyle name="Komma 3 2 2 2 4 2 3 2" xfId="7963" xr:uid="{7B13119E-67F6-44F8-9F69-CD15194CD517}"/>
    <cellStyle name="Komma 3 2 2 2 4 2 4" xfId="10344" xr:uid="{BFC02DA7-CD94-47B8-A63C-054C440ED9C0}"/>
    <cellStyle name="Komma 3 2 2 2 4 2 5" xfId="6727" xr:uid="{C5F89AC1-A6BB-48C6-9153-128A337154D0}"/>
    <cellStyle name="Komma 3 2 2 2 4 3" xfId="2309" xr:uid="{00000000-0005-0000-0000-000073040000}"/>
    <cellStyle name="Komma 3 2 2 2 4 3 2" xfId="5697" xr:uid="{EEED2253-7E20-4A4E-9AFE-2C0B2AE9EE8B}"/>
    <cellStyle name="Komma 3 2 2 2 4 3 3" xfId="8520" xr:uid="{814EED40-1C2C-40B6-909F-1DCB4A7BF4AC}"/>
    <cellStyle name="Komma 3 2 2 2 4 4" xfId="2827" xr:uid="{A4376B70-E1C3-4302-A9BD-6C8B990E9DC0}"/>
    <cellStyle name="Komma 3 2 2 2 4 4 2" xfId="7338" xr:uid="{5835E85D-F791-490C-B167-5091950C03E0}"/>
    <cellStyle name="Komma 3 2 2 2 4 5" xfId="4160" xr:uid="{A6098680-A4A0-4DA6-B770-BE6330C06BBF}"/>
    <cellStyle name="Komma 3 2 2 2 4 5 2" xfId="10363" xr:uid="{D13CC57D-9281-45F1-AE4A-0B6D3FF38318}"/>
    <cellStyle name="Komma 3 2 2 2 4 6" xfId="6210" xr:uid="{3329065A-FD59-4540-9A41-E3A7CF24D534}"/>
    <cellStyle name="Komma 3 2 2 2 5" xfId="343" xr:uid="{00000000-0005-0000-0000-000074040000}"/>
    <cellStyle name="Komma 3 2 2 2 5 2" xfId="3263" xr:uid="{62E06C54-6C14-4BFD-B604-CF03F4B6D43F}"/>
    <cellStyle name="Komma 3 2 2 2 5 2 2" xfId="8908" xr:uid="{8A0ED93C-56E3-46FB-9594-3D6785D5EF59}"/>
    <cellStyle name="Komma 3 2 2 2 5 3" xfId="3904" xr:uid="{F4C55979-0932-4108-ADFC-0B9349232966}"/>
    <cellStyle name="Komma 3 2 2 2 5 3 2" xfId="7706" xr:uid="{B964CFF3-10A2-46A5-8954-15B1918F4CCA}"/>
    <cellStyle name="Komma 3 2 2 2 5 4" xfId="9845" xr:uid="{43EBBB32-F2F6-4EE6-AA1B-124631B183B8}"/>
    <cellStyle name="Komma 3 2 2 2 5 5" xfId="6472" xr:uid="{54AB9B9D-A8E3-49BE-8183-5B7794D1D6AF}"/>
    <cellStyle name="Komma 3 2 2 2 6" xfId="1028" xr:uid="{00000000-0005-0000-0000-000075040000}"/>
    <cellStyle name="Komma 3 2 2 2 6 2" xfId="4418" xr:uid="{A928372A-C5EF-472C-9CF9-0AB1D5298814}"/>
    <cellStyle name="Komma 3 2 2 2 6 3" xfId="8263" xr:uid="{CAEB74A2-3B05-4ED2-9823-A8A2632FB03B}"/>
    <cellStyle name="Komma 3 2 2 2 7" xfId="1283" xr:uid="{00000000-0005-0000-0000-000076040000}"/>
    <cellStyle name="Komma 3 2 2 2 7 2" xfId="4673" xr:uid="{6B459037-3162-4C8A-88C2-07A8839AFF30}"/>
    <cellStyle name="Komma 3 2 2 2 7 3" xfId="7081" xr:uid="{9EDA2297-3A84-42D9-866E-78CC8964CCA4}"/>
    <cellStyle name="Komma 3 2 2 2 8" xfId="1798" xr:uid="{00000000-0005-0000-0000-000077040000}"/>
    <cellStyle name="Komma 3 2 2 2 8 2" xfId="5186" xr:uid="{FDD83617-51E2-4958-B0A9-FC2F72A468AA}"/>
    <cellStyle name="Komma 3 2 2 2 8 3" xfId="9561" xr:uid="{DACA9121-7A14-433C-8C95-2DD7C75C7F91}"/>
    <cellStyle name="Komma 3 2 2 2 9" xfId="2054" xr:uid="{00000000-0005-0000-0000-000078040000}"/>
    <cellStyle name="Komma 3 2 2 2 9 2" xfId="5442" xr:uid="{17D70A38-BFE3-4820-ABB6-685D599E5437}"/>
    <cellStyle name="Komma 3 2 2 3" xfId="52" xr:uid="{00000000-0005-0000-0000-000079040000}"/>
    <cellStyle name="Komma 3 2 2 3 10" xfId="2537" xr:uid="{E0D362FE-115C-46F0-9A2D-975210D02938}"/>
    <cellStyle name="Komma 3 2 2 3 11" xfId="3114" xr:uid="{23F1ABDC-26C9-48A7-A200-095A4C818C53}"/>
    <cellStyle name="Komma 3 2 2 3 12" xfId="5922" xr:uid="{C41F4181-6E7C-4973-8B41-F2502EB2B990}"/>
    <cellStyle name="Komma 3 2 2 3 2" xfId="222" xr:uid="{00000000-0005-0000-0000-00007A040000}"/>
    <cellStyle name="Komma 3 2 2 3 2 10" xfId="6092" xr:uid="{C36B1B1E-8605-4F20-85F4-6AAE82138B82}"/>
    <cellStyle name="Komma 3 2 2 3 2 2" xfId="738" xr:uid="{00000000-0005-0000-0000-00007B040000}"/>
    <cellStyle name="Komma 3 2 2 3 2 2 2" xfId="1677" xr:uid="{00000000-0005-0000-0000-00007C040000}"/>
    <cellStyle name="Komma 3 2 2 3 2 2 2 2" xfId="3657" xr:uid="{8F3EBA8B-E446-4AE5-80F8-3BCC41E2CE86}"/>
    <cellStyle name="Komma 3 2 2 3 2 2 2 2 2" xfId="9302" xr:uid="{C39E7864-021F-406B-968C-6E2FDC2604B7}"/>
    <cellStyle name="Komma 3 2 2 3 2 2 2 3" xfId="5065" xr:uid="{5B547DC6-D3F8-4771-AA31-A2B493C1C49E}"/>
    <cellStyle name="Komma 3 2 2 3 2 2 2 3 2" xfId="8100" xr:uid="{C935C34E-013C-467B-9E9A-19C37360B49D}"/>
    <cellStyle name="Komma 3 2 2 3 2 2 2 4" xfId="10144" xr:uid="{69EC20E9-F014-44F4-800D-B07D321F57ED}"/>
    <cellStyle name="Komma 3 2 2 3 2 2 2 5" xfId="6864" xr:uid="{B1187767-5F97-43E8-803F-C06BDF4B79EA}"/>
    <cellStyle name="Komma 3 2 2 3 2 2 3" xfId="2446" xr:uid="{00000000-0005-0000-0000-00007D040000}"/>
    <cellStyle name="Komma 3 2 2 3 2 2 3 2" xfId="5834" xr:uid="{A75183A9-CDCF-465E-B3A6-DB9CDB0B9254}"/>
    <cellStyle name="Komma 3 2 2 3 2 2 3 3" xfId="8657" xr:uid="{F3B3653D-A522-4942-A08B-91520C56690F}"/>
    <cellStyle name="Komma 3 2 2 3 2 2 4" xfId="2964" xr:uid="{2EFB01D4-1FFC-4B56-9378-608D7F9B371A}"/>
    <cellStyle name="Komma 3 2 2 3 2 2 4 2" xfId="7475" xr:uid="{C05BDEED-3A83-4E8A-9320-E48F126CA1FD}"/>
    <cellStyle name="Komma 3 2 2 3 2 2 5" xfId="4297" xr:uid="{18C266AD-6DFF-4891-A286-9E50A300705C}"/>
    <cellStyle name="Komma 3 2 2 3 2 2 5 2" xfId="9952" xr:uid="{9CACC72A-9F67-4559-AF45-74AE56F040C5}"/>
    <cellStyle name="Komma 3 2 2 3 2 2 6" xfId="6347" xr:uid="{595836AA-28FF-4E55-8B4E-7EFC4D7F97A5}"/>
    <cellStyle name="Komma 3 2 2 3 2 3" xfId="480" xr:uid="{00000000-0005-0000-0000-00007E040000}"/>
    <cellStyle name="Komma 3 2 2 3 2 3 2" xfId="3400" xr:uid="{883F4BF1-E7D8-47F6-A168-07C06ADD886F}"/>
    <cellStyle name="Komma 3 2 2 3 2 3 2 2" xfId="9045" xr:uid="{9801797D-B4F5-4041-B92F-8B46E0590E1B}"/>
    <cellStyle name="Komma 3 2 2 3 2 3 3" xfId="4041" xr:uid="{81AF4901-03D7-4B06-9490-EFD085A44A99}"/>
    <cellStyle name="Komma 3 2 2 3 2 3 3 2" xfId="7843" xr:uid="{771B6BD2-AB0F-4FBC-8286-27B845D19DB2}"/>
    <cellStyle name="Komma 3 2 2 3 2 3 4" xfId="10330" xr:uid="{7B060BB7-CB9D-4664-8E7B-9C1EE596166F}"/>
    <cellStyle name="Komma 3 2 2 3 2 3 5" xfId="6609" xr:uid="{A115F08B-5DDB-4C0A-B0AA-D9F103EC0039}"/>
    <cellStyle name="Komma 3 2 2 3 2 4" xfId="1165" xr:uid="{00000000-0005-0000-0000-00007F040000}"/>
    <cellStyle name="Komma 3 2 2 3 2 4 2" xfId="4555" xr:uid="{E2B294C1-AD09-42B1-A1AE-6090AA3C41EE}"/>
    <cellStyle name="Komma 3 2 2 3 2 4 3" xfId="8400" xr:uid="{038A7F7A-AB6C-48CE-88A0-5DD4B3A3D4F7}"/>
    <cellStyle name="Komma 3 2 2 3 2 5" xfId="1420" xr:uid="{00000000-0005-0000-0000-000080040000}"/>
    <cellStyle name="Komma 3 2 2 3 2 5 2" xfId="4810" xr:uid="{D8DBAF99-2EBA-4C1B-8064-24337665781F}"/>
    <cellStyle name="Komma 3 2 2 3 2 5 3" xfId="7218" xr:uid="{F520782C-3300-408F-8F0E-064652E2D976}"/>
    <cellStyle name="Komma 3 2 2 3 2 6" xfId="1935" xr:uid="{00000000-0005-0000-0000-000081040000}"/>
    <cellStyle name="Komma 3 2 2 3 2 6 2" xfId="5323" xr:uid="{F221BC00-6FD5-4A79-BB8F-D8B29E90260D}"/>
    <cellStyle name="Komma 3 2 2 3 2 6 3" xfId="10310" xr:uid="{E189E044-D596-452E-924A-2E9ABFF4E060}"/>
    <cellStyle name="Komma 3 2 2 3 2 7" xfId="2191" xr:uid="{00000000-0005-0000-0000-000082040000}"/>
    <cellStyle name="Komma 3 2 2 3 2 7 2" xfId="5579" xr:uid="{6584A607-C0F9-47F3-9797-2B352909349E}"/>
    <cellStyle name="Komma 3 2 2 3 2 8" xfId="2707" xr:uid="{4AC30A71-B2E5-47C1-B3C8-36AE2B53E432}"/>
    <cellStyle name="Komma 3 2 2 3 2 9" xfId="3785" xr:uid="{F11BF70D-9999-43EE-B7C3-C29F84E23512}"/>
    <cellStyle name="Komma 3 2 2 3 3" xfId="148" xr:uid="{00000000-0005-0000-0000-000083040000}"/>
    <cellStyle name="Komma 3 2 2 3 3 10" xfId="6018" xr:uid="{339464B7-31D1-46D8-A866-CCCD8081EFDF}"/>
    <cellStyle name="Komma 3 2 2 3 3 2" xfId="664" xr:uid="{00000000-0005-0000-0000-000084040000}"/>
    <cellStyle name="Komma 3 2 2 3 3 2 2" xfId="1603" xr:uid="{00000000-0005-0000-0000-000085040000}"/>
    <cellStyle name="Komma 3 2 2 3 3 2 2 2" xfId="3583" xr:uid="{9932F0E0-3428-4C56-9707-6D1015442A43}"/>
    <cellStyle name="Komma 3 2 2 3 3 2 2 2 2" xfId="9228" xr:uid="{625A8C72-57A6-4257-B488-F1B312C7A71B}"/>
    <cellStyle name="Komma 3 2 2 3 3 2 2 3" xfId="4991" xr:uid="{A7998ADD-DE25-45DB-A8EE-9EA96C4E9F5F}"/>
    <cellStyle name="Komma 3 2 2 3 3 2 2 3 2" xfId="8026" xr:uid="{383C510B-3356-4EA2-8564-6FB1000AEB7D}"/>
    <cellStyle name="Komma 3 2 2 3 3 2 2 4" xfId="9526" xr:uid="{8E270406-1A3D-4450-AEC6-06B4F691C8AB}"/>
    <cellStyle name="Komma 3 2 2 3 3 2 2 5" xfId="6790" xr:uid="{35EE9F1C-D11C-4FC3-8A5C-537745DACD26}"/>
    <cellStyle name="Komma 3 2 2 3 3 2 3" xfId="2372" xr:uid="{00000000-0005-0000-0000-000086040000}"/>
    <cellStyle name="Komma 3 2 2 3 3 2 3 2" xfId="5760" xr:uid="{9CF23179-57BD-4C8E-A955-19611F580B8E}"/>
    <cellStyle name="Komma 3 2 2 3 3 2 3 3" xfId="8583" xr:uid="{F7711E54-4E05-40F3-A67E-DFC3652058DF}"/>
    <cellStyle name="Komma 3 2 2 3 3 2 4" xfId="2890" xr:uid="{5F1B3BBD-7CFB-48FF-BDEF-472CCA90B312}"/>
    <cellStyle name="Komma 3 2 2 3 3 2 4 2" xfId="7401" xr:uid="{36F11562-9163-495F-9D77-29F73CC45C53}"/>
    <cellStyle name="Komma 3 2 2 3 3 2 5" xfId="4223" xr:uid="{2D876B0C-F727-4F63-82C6-F3B3DF842717}"/>
    <cellStyle name="Komma 3 2 2 3 3 2 5 2" xfId="7522" xr:uid="{CEF468CC-3E25-49D2-BB2F-F01BA46FBC05}"/>
    <cellStyle name="Komma 3 2 2 3 3 2 6" xfId="6273" xr:uid="{0755AA34-0643-4FFB-B64E-497A4CEC6E79}"/>
    <cellStyle name="Komma 3 2 2 3 3 3" xfId="406" xr:uid="{00000000-0005-0000-0000-000087040000}"/>
    <cellStyle name="Komma 3 2 2 3 3 3 2" xfId="3326" xr:uid="{7DD42134-E85E-4CE5-8DBA-D88D8C3326C4}"/>
    <cellStyle name="Komma 3 2 2 3 3 3 2 2" xfId="8971" xr:uid="{218B14F4-33D5-42D7-878C-34CF07E88BD6}"/>
    <cellStyle name="Komma 3 2 2 3 3 3 3" xfId="3967" xr:uid="{E5AE8F86-969D-40E3-8EFA-9CC3FBE14EBF}"/>
    <cellStyle name="Komma 3 2 2 3 3 3 3 2" xfId="7769" xr:uid="{43364EAE-C357-451F-9A5F-58A4C3591498}"/>
    <cellStyle name="Komma 3 2 2 3 3 3 4" xfId="9899" xr:uid="{55AF3BEB-47F5-4A37-8B98-EC5FC4A6AE10}"/>
    <cellStyle name="Komma 3 2 2 3 3 3 5" xfId="6535" xr:uid="{28473D53-E762-439F-965C-C12EBDF433CD}"/>
    <cellStyle name="Komma 3 2 2 3 3 4" xfId="1091" xr:uid="{00000000-0005-0000-0000-000088040000}"/>
    <cellStyle name="Komma 3 2 2 3 3 4 2" xfId="4481" xr:uid="{DC9398DD-51BF-4EB5-9974-449AD4C18FC5}"/>
    <cellStyle name="Komma 3 2 2 3 3 4 3" xfId="8326" xr:uid="{65E1038A-70D5-48EE-98DF-2977EA81053B}"/>
    <cellStyle name="Komma 3 2 2 3 3 5" xfId="1346" xr:uid="{00000000-0005-0000-0000-000089040000}"/>
    <cellStyle name="Komma 3 2 2 3 3 5 2" xfId="4736" xr:uid="{B001BEA9-A5C9-48FF-8918-43E43ED24876}"/>
    <cellStyle name="Komma 3 2 2 3 3 5 3" xfId="7144" xr:uid="{6762F58C-4150-4EC7-A8F0-3B72E6725B44}"/>
    <cellStyle name="Komma 3 2 2 3 3 6" xfId="1861" xr:uid="{00000000-0005-0000-0000-00008A040000}"/>
    <cellStyle name="Komma 3 2 2 3 3 6 2" xfId="5249" xr:uid="{0AFFE354-38A2-4269-BF0B-2129AA91C67A}"/>
    <cellStyle name="Komma 3 2 2 3 3 6 3" xfId="10159" xr:uid="{EAF25DBA-DD53-46A9-9E80-7895495D1B99}"/>
    <cellStyle name="Komma 3 2 2 3 3 7" xfId="2117" xr:uid="{00000000-0005-0000-0000-00008B040000}"/>
    <cellStyle name="Komma 3 2 2 3 3 7 2" xfId="5505" xr:uid="{FB64C5F7-CCD5-4409-9E66-F9C42E2082FD}"/>
    <cellStyle name="Komma 3 2 2 3 3 8" xfId="2633" xr:uid="{250FC66F-7920-45C8-A7E0-FAB70878A0C2}"/>
    <cellStyle name="Komma 3 2 2 3 3 9" xfId="3038" xr:uid="{B1D8F5CD-A11C-4A77-B603-8994145B50FA}"/>
    <cellStyle name="Komma 3 2 2 3 4" xfId="568" xr:uid="{00000000-0005-0000-0000-00008C040000}"/>
    <cellStyle name="Komma 3 2 2 3 4 2" xfId="1507" xr:uid="{00000000-0005-0000-0000-00008D040000}"/>
    <cellStyle name="Komma 3 2 2 3 4 2 2" xfId="3487" xr:uid="{9629CC09-1780-4A2A-BE5A-8CD5E0693CAF}"/>
    <cellStyle name="Komma 3 2 2 3 4 2 2 2" xfId="9132" xr:uid="{BB8EE056-BD48-4320-8696-5C686251DADF}"/>
    <cellStyle name="Komma 3 2 2 3 4 2 3" xfId="4895" xr:uid="{EBBDA2B0-124E-405B-87FF-00432F0AB47B}"/>
    <cellStyle name="Komma 3 2 2 3 4 2 3 2" xfId="7930" xr:uid="{CBA47C41-B9A5-4709-AE9C-F91EC86656EF}"/>
    <cellStyle name="Komma 3 2 2 3 4 2 4" xfId="9622" xr:uid="{3981D6A0-0670-4FCE-B351-CA268C725C07}"/>
    <cellStyle name="Komma 3 2 2 3 4 2 5" xfId="6694" xr:uid="{35AFF6E9-400C-40A8-AB2C-2AD04937DFF5}"/>
    <cellStyle name="Komma 3 2 2 3 4 3" xfId="2276" xr:uid="{00000000-0005-0000-0000-00008E040000}"/>
    <cellStyle name="Komma 3 2 2 3 4 3 2" xfId="5664" xr:uid="{505C4EC2-6C54-40D6-926D-FB4B43D6E03F}"/>
    <cellStyle name="Komma 3 2 2 3 4 3 3" xfId="8487" xr:uid="{1534BD68-9D16-4567-903E-CE5936730324}"/>
    <cellStyle name="Komma 3 2 2 3 4 4" xfId="2794" xr:uid="{38346D0B-6BD7-4CE9-942A-FC7928E460B6}"/>
    <cellStyle name="Komma 3 2 2 3 4 4 2" xfId="7305" xr:uid="{6D87D3B7-286C-4D87-A97C-9DCD0E8B614D}"/>
    <cellStyle name="Komma 3 2 2 3 4 5" xfId="4127" xr:uid="{8A323738-5A6E-43D0-957E-DA471E8EAF6C}"/>
    <cellStyle name="Komma 3 2 2 3 4 5 2" xfId="9617" xr:uid="{E70560C3-1C5F-4D03-A36F-D6DB42B9FD5E}"/>
    <cellStyle name="Komma 3 2 2 3 4 6" xfId="6177" xr:uid="{03616A25-9904-4B9E-BCB7-9EAFA5673BEA}"/>
    <cellStyle name="Komma 3 2 2 3 5" xfId="310" xr:uid="{00000000-0005-0000-0000-00008F040000}"/>
    <cellStyle name="Komma 3 2 2 3 5 2" xfId="3230" xr:uid="{3A48B118-3160-42D4-A36A-EED2F1F1317F}"/>
    <cellStyle name="Komma 3 2 2 3 5 2 2" xfId="8875" xr:uid="{2DE09E73-E9CE-4841-A68B-D09811CB1BD0}"/>
    <cellStyle name="Komma 3 2 2 3 5 3" xfId="3871" xr:uid="{08FA4558-C268-4CB9-A933-A7E1C9F30597}"/>
    <cellStyle name="Komma 3 2 2 3 5 3 2" xfId="7673" xr:uid="{EE62CC8B-A136-4EED-AC0E-EE1A2AF47AE9}"/>
    <cellStyle name="Komma 3 2 2 3 5 4" xfId="9446" xr:uid="{46045827-CC5B-4344-A755-D997F656A3D1}"/>
    <cellStyle name="Komma 3 2 2 3 5 5" xfId="6439" xr:uid="{33EC3E64-4120-4025-96C3-F3BC9A8F95D7}"/>
    <cellStyle name="Komma 3 2 2 3 6" xfId="995" xr:uid="{00000000-0005-0000-0000-000090040000}"/>
    <cellStyle name="Komma 3 2 2 3 6 2" xfId="4385" xr:uid="{22A59599-2964-4C54-961E-07B26BC1C0B1}"/>
    <cellStyle name="Komma 3 2 2 3 6 3" xfId="8230" xr:uid="{6A70277D-77BA-4E87-BF57-F502884FED88}"/>
    <cellStyle name="Komma 3 2 2 3 7" xfId="1250" xr:uid="{00000000-0005-0000-0000-000091040000}"/>
    <cellStyle name="Komma 3 2 2 3 7 2" xfId="4640" xr:uid="{1F4106E2-87F4-4DCD-89DC-EE16E1C71A04}"/>
    <cellStyle name="Komma 3 2 2 3 7 3" xfId="7048" xr:uid="{488FEE63-ACD7-4EB6-8BBB-CEC3B4882C8E}"/>
    <cellStyle name="Komma 3 2 2 3 8" xfId="1765" xr:uid="{00000000-0005-0000-0000-000092040000}"/>
    <cellStyle name="Komma 3 2 2 3 8 2" xfId="5153" xr:uid="{21B71A73-34C5-46C3-AC02-85E31992534D}"/>
    <cellStyle name="Komma 3 2 2 3 8 3" xfId="9429" xr:uid="{D062098D-9864-47F5-99C8-F21652832C58}"/>
    <cellStyle name="Komma 3 2 2 3 9" xfId="2021" xr:uid="{00000000-0005-0000-0000-000093040000}"/>
    <cellStyle name="Komma 3 2 2 3 9 2" xfId="5409" xr:uid="{D3884E2C-6F3A-4FDB-A38F-34E197793846}"/>
    <cellStyle name="Komma 3 2 2 4" xfId="201" xr:uid="{00000000-0005-0000-0000-000094040000}"/>
    <cellStyle name="Komma 3 2 2 4 10" xfId="6071" xr:uid="{4F970444-9717-4B79-8696-5003D686D07F}"/>
    <cellStyle name="Komma 3 2 2 4 2" xfId="717" xr:uid="{00000000-0005-0000-0000-000095040000}"/>
    <cellStyle name="Komma 3 2 2 4 2 2" xfId="1656" xr:uid="{00000000-0005-0000-0000-000096040000}"/>
    <cellStyle name="Komma 3 2 2 4 2 2 2" xfId="3636" xr:uid="{AC14816C-AB60-49F2-9917-800756C938C1}"/>
    <cellStyle name="Komma 3 2 2 4 2 2 2 2" xfId="9281" xr:uid="{B3B4FD81-ECCB-459B-B0F1-BD3C20E18638}"/>
    <cellStyle name="Komma 3 2 2 4 2 2 3" xfId="5044" xr:uid="{2D70CE1F-B3B4-4420-9C09-A6C6947860D9}"/>
    <cellStyle name="Komma 3 2 2 4 2 2 3 2" xfId="8079" xr:uid="{98C5642F-0EFE-40AF-9AA4-8558B1880A80}"/>
    <cellStyle name="Komma 3 2 2 4 2 2 4" xfId="10115" xr:uid="{AEA5CEBD-4B75-4A59-ADFE-548CAFCF3279}"/>
    <cellStyle name="Komma 3 2 2 4 2 2 5" xfId="6843" xr:uid="{226F5094-7DD1-4371-8396-C1A7A4929483}"/>
    <cellStyle name="Komma 3 2 2 4 2 3" xfId="2425" xr:uid="{00000000-0005-0000-0000-000097040000}"/>
    <cellStyle name="Komma 3 2 2 4 2 3 2" xfId="5813" xr:uid="{32D11DD4-A26D-45B9-8B54-B5715F117E15}"/>
    <cellStyle name="Komma 3 2 2 4 2 3 3" xfId="8636" xr:uid="{FD552086-5527-43C1-8D4D-B10AEC5CCC54}"/>
    <cellStyle name="Komma 3 2 2 4 2 4" xfId="2943" xr:uid="{6EA3EC9B-CF26-46CD-86CB-8351530E52B2}"/>
    <cellStyle name="Komma 3 2 2 4 2 4 2" xfId="7454" xr:uid="{5A3FC92F-FC3E-42C0-AC4E-A8E36279E029}"/>
    <cellStyle name="Komma 3 2 2 4 2 5" xfId="4276" xr:uid="{76561B3B-6243-478B-A376-815336B8B638}"/>
    <cellStyle name="Komma 3 2 2 4 2 5 2" xfId="10008" xr:uid="{B23C26F4-8D56-46E4-9691-63354128AE62}"/>
    <cellStyle name="Komma 3 2 2 4 2 6" xfId="6326" xr:uid="{1069F06D-EBFD-4595-BFB7-B59421C58EBD}"/>
    <cellStyle name="Komma 3 2 2 4 3" xfId="459" xr:uid="{00000000-0005-0000-0000-000098040000}"/>
    <cellStyle name="Komma 3 2 2 4 3 2" xfId="3379" xr:uid="{236BF153-89B9-4883-895D-27AB6F597259}"/>
    <cellStyle name="Komma 3 2 2 4 3 2 2" xfId="9024" xr:uid="{6324AB8C-F39A-401C-A006-21B200B9DA20}"/>
    <cellStyle name="Komma 3 2 2 4 3 3" xfId="4020" xr:uid="{06178B6B-117D-464C-9836-0DD9CD2BC7A9}"/>
    <cellStyle name="Komma 3 2 2 4 3 3 2" xfId="7822" xr:uid="{A2F65E89-9123-44CB-A6A5-9C7CDF10A529}"/>
    <cellStyle name="Komma 3 2 2 4 3 4" xfId="10317" xr:uid="{8FF4FD79-C4BA-439B-AEF1-470692E35A98}"/>
    <cellStyle name="Komma 3 2 2 4 3 5" xfId="6588" xr:uid="{A351BBA4-BF5B-4A31-8818-80EF426704FC}"/>
    <cellStyle name="Komma 3 2 2 4 4" xfId="1144" xr:uid="{00000000-0005-0000-0000-000099040000}"/>
    <cellStyle name="Komma 3 2 2 4 4 2" xfId="4534" xr:uid="{8C3EEC17-B1C0-4F9D-BBCC-8702D8C121F8}"/>
    <cellStyle name="Komma 3 2 2 4 4 3" xfId="8379" xr:uid="{288882A3-BEDC-4ACB-B711-C6CC4E9B87B8}"/>
    <cellStyle name="Komma 3 2 2 4 5" xfId="1399" xr:uid="{00000000-0005-0000-0000-00009A040000}"/>
    <cellStyle name="Komma 3 2 2 4 5 2" xfId="4789" xr:uid="{E48D5A95-45BC-4F77-AC30-3A5BFC06C50B}"/>
    <cellStyle name="Komma 3 2 2 4 5 3" xfId="7197" xr:uid="{15051237-84E7-48D4-AD8D-4037DA7BC918}"/>
    <cellStyle name="Komma 3 2 2 4 6" xfId="1914" xr:uid="{00000000-0005-0000-0000-00009B040000}"/>
    <cellStyle name="Komma 3 2 2 4 6 2" xfId="5302" xr:uid="{C43D7507-B5F6-4086-BEF8-3A8933CF5FE3}"/>
    <cellStyle name="Komma 3 2 2 4 6 3" xfId="9772" xr:uid="{BB3E3BAE-D870-46B2-8A03-6406461D6A47}"/>
    <cellStyle name="Komma 3 2 2 4 7" xfId="2170" xr:uid="{00000000-0005-0000-0000-00009C040000}"/>
    <cellStyle name="Komma 3 2 2 4 7 2" xfId="5558" xr:uid="{DEC84C18-771E-47CA-829F-2B69EC44C1C4}"/>
    <cellStyle name="Komma 3 2 2 4 8" xfId="2686" xr:uid="{5053F856-97FB-404F-9C51-C43D0140C1B2}"/>
    <cellStyle name="Komma 3 2 2 4 9" xfId="3764" xr:uid="{3AAA52E2-187E-4A2A-80A5-ABD14676A05A}"/>
    <cellStyle name="Komma 3 2 2 5" xfId="107" xr:uid="{00000000-0005-0000-0000-00009D040000}"/>
    <cellStyle name="Komma 3 2 2 5 10" xfId="5977" xr:uid="{37228B62-69E0-4566-B61A-12ED3553EFC2}"/>
    <cellStyle name="Komma 3 2 2 5 2" xfId="623" xr:uid="{00000000-0005-0000-0000-00009E040000}"/>
    <cellStyle name="Komma 3 2 2 5 2 2" xfId="1562" xr:uid="{00000000-0005-0000-0000-00009F040000}"/>
    <cellStyle name="Komma 3 2 2 5 2 2 2" xfId="3542" xr:uid="{74F34A01-FE02-4735-9653-36A0AF44BDDD}"/>
    <cellStyle name="Komma 3 2 2 5 2 2 2 2" xfId="9187" xr:uid="{5C43ED87-85F6-44CD-BB57-7BF9BFCBAC63}"/>
    <cellStyle name="Komma 3 2 2 5 2 2 3" xfId="4950" xr:uid="{3F5B5CD3-A532-4EAE-9668-4B1162DA106C}"/>
    <cellStyle name="Komma 3 2 2 5 2 2 3 2" xfId="7985" xr:uid="{853635CA-7F91-4A84-98E9-538BDA21D012}"/>
    <cellStyle name="Komma 3 2 2 5 2 2 4" xfId="10257" xr:uid="{4B7C53B8-2C4C-4D31-9E38-8257BD38321A}"/>
    <cellStyle name="Komma 3 2 2 5 2 2 5" xfId="6749" xr:uid="{ABB96B79-9D47-46D7-B097-26F7C7E6CFC5}"/>
    <cellStyle name="Komma 3 2 2 5 2 3" xfId="2331" xr:uid="{00000000-0005-0000-0000-0000A0040000}"/>
    <cellStyle name="Komma 3 2 2 5 2 3 2" xfId="5719" xr:uid="{A9983BE6-3499-462A-A478-0576FF2FAA58}"/>
    <cellStyle name="Komma 3 2 2 5 2 3 3" xfId="8542" xr:uid="{E77CFC9F-4888-4A9F-922A-7944ACC9A641}"/>
    <cellStyle name="Komma 3 2 2 5 2 4" xfId="2849" xr:uid="{468903A7-E6D5-4148-9CA2-C8B0F6B802B4}"/>
    <cellStyle name="Komma 3 2 2 5 2 4 2" xfId="7360" xr:uid="{E6520146-3615-4FF8-87CA-46AA57F15AA1}"/>
    <cellStyle name="Komma 3 2 2 5 2 5" xfId="4182" xr:uid="{E023C7B6-A10F-44FF-8B65-ACF4F3156DFF}"/>
    <cellStyle name="Komma 3 2 2 5 2 5 2" xfId="9959" xr:uid="{CFCE775D-9950-42F5-ADCC-E9CABE67A8E7}"/>
    <cellStyle name="Komma 3 2 2 5 2 6" xfId="6232" xr:uid="{254F213D-6D9E-426B-8E3B-F215F3827F5C}"/>
    <cellStyle name="Komma 3 2 2 5 3" xfId="365" xr:uid="{00000000-0005-0000-0000-0000A1040000}"/>
    <cellStyle name="Komma 3 2 2 5 3 2" xfId="3285" xr:uid="{942D2954-23BD-47FB-ACFF-C35E1F19EEB4}"/>
    <cellStyle name="Komma 3 2 2 5 3 2 2" xfId="8930" xr:uid="{C2DB0CC8-2A61-4C54-990F-4A58E3131E9A}"/>
    <cellStyle name="Komma 3 2 2 5 3 3" xfId="3926" xr:uid="{2EC476ED-D873-4AF5-8F00-6A8907696109}"/>
    <cellStyle name="Komma 3 2 2 5 3 3 2" xfId="7728" xr:uid="{42738742-BBE5-43B9-8CD7-E56BEDD9A222}"/>
    <cellStyle name="Komma 3 2 2 5 3 4" xfId="9974" xr:uid="{08AEBC13-E7D8-48DC-A8EC-AB3BBAC65321}"/>
    <cellStyle name="Komma 3 2 2 5 3 5" xfId="6494" xr:uid="{9856ED9F-BA66-4AAE-9A9B-0A3EF1A3DC34}"/>
    <cellStyle name="Komma 3 2 2 5 4" xfId="1050" xr:uid="{00000000-0005-0000-0000-0000A2040000}"/>
    <cellStyle name="Komma 3 2 2 5 4 2" xfId="4440" xr:uid="{98D78D7F-40B7-4E25-897D-1548AFE7D873}"/>
    <cellStyle name="Komma 3 2 2 5 4 3" xfId="8285" xr:uid="{222CF52F-8DCC-43F8-B050-7A346ED53574}"/>
    <cellStyle name="Komma 3 2 2 5 5" xfId="1305" xr:uid="{00000000-0005-0000-0000-0000A3040000}"/>
    <cellStyle name="Komma 3 2 2 5 5 2" xfId="4695" xr:uid="{EFF2980D-1385-4905-8453-4B2DA7D40DCA}"/>
    <cellStyle name="Komma 3 2 2 5 5 3" xfId="7103" xr:uid="{859ABA05-6720-4E5E-9320-09F5254944F6}"/>
    <cellStyle name="Komma 3 2 2 5 6" xfId="1820" xr:uid="{00000000-0005-0000-0000-0000A4040000}"/>
    <cellStyle name="Komma 3 2 2 5 6 2" xfId="5208" xr:uid="{60E01E8B-119F-4302-A9A5-75ED860DDD60}"/>
    <cellStyle name="Komma 3 2 2 5 6 3" xfId="10151" xr:uid="{9C034EAA-639B-4A7B-B567-3BFB5C301031}"/>
    <cellStyle name="Komma 3 2 2 5 7" xfId="2076" xr:uid="{00000000-0005-0000-0000-0000A5040000}"/>
    <cellStyle name="Komma 3 2 2 5 7 2" xfId="5464" xr:uid="{095B62C7-0CFC-407F-A5A2-6E376C4FF61B}"/>
    <cellStyle name="Komma 3 2 2 5 8" xfId="2592" xr:uid="{1B717B4B-8969-4047-8412-96CD2CBB7072}"/>
    <cellStyle name="Komma 3 2 2 5 9" xfId="3079" xr:uid="{6D0C1981-AF76-4EDD-9B72-F8BE102B424E}"/>
    <cellStyle name="Komma 3 2 2 6" xfId="547" xr:uid="{00000000-0005-0000-0000-0000A6040000}"/>
    <cellStyle name="Komma 3 2 2 6 2" xfId="1486" xr:uid="{00000000-0005-0000-0000-0000A7040000}"/>
    <cellStyle name="Komma 3 2 2 6 2 2" xfId="3466" xr:uid="{5DBA24BD-5946-4E73-A1DA-A694DA6A0781}"/>
    <cellStyle name="Komma 3 2 2 6 2 2 2" xfId="9111" xr:uid="{3B9D087A-0428-449B-8480-F514B475608B}"/>
    <cellStyle name="Komma 3 2 2 6 2 3" xfId="4874" xr:uid="{ECD81B9E-94DB-4ACC-A3E7-5415372C1C78}"/>
    <cellStyle name="Komma 3 2 2 6 2 3 2" xfId="7909" xr:uid="{65F67F9F-8A06-4DB7-8FE3-6DBE09639818}"/>
    <cellStyle name="Komma 3 2 2 6 2 4" xfId="9763" xr:uid="{3382BD79-FE0C-4C47-BC85-DB61E178407E}"/>
    <cellStyle name="Komma 3 2 2 6 2 5" xfId="6673" xr:uid="{00D2AF75-72E4-45A1-BE51-B0763097480C}"/>
    <cellStyle name="Komma 3 2 2 6 3" xfId="2255" xr:uid="{00000000-0005-0000-0000-0000A8040000}"/>
    <cellStyle name="Komma 3 2 2 6 3 2" xfId="5643" xr:uid="{F0E1D449-C7A1-4D70-9B11-A49DCE35FAF2}"/>
    <cellStyle name="Komma 3 2 2 6 3 3" xfId="8466" xr:uid="{38D8FC00-31FB-4FFB-91A1-BD640AF8C65D}"/>
    <cellStyle name="Komma 3 2 2 6 4" xfId="2773" xr:uid="{E3F7999A-97B4-4604-9309-4D1B81F07490}"/>
    <cellStyle name="Komma 3 2 2 6 4 2" xfId="7284" xr:uid="{D1F4A656-45D9-45A3-B59C-1213195A1313}"/>
    <cellStyle name="Komma 3 2 2 6 5" xfId="4106" xr:uid="{291FD43B-56BF-4B4D-A463-D51A46452742}"/>
    <cellStyle name="Komma 3 2 2 6 5 2" xfId="10320" xr:uid="{383BA7F7-EA00-4E26-83F8-6443A296B469}"/>
    <cellStyle name="Komma 3 2 2 6 6" xfId="6156" xr:uid="{AD812264-A659-43D1-97AD-C9D8C7EC41AB}"/>
    <cellStyle name="Komma 3 2 2 7" xfId="289" xr:uid="{00000000-0005-0000-0000-0000A9040000}"/>
    <cellStyle name="Komma 3 2 2 7 2" xfId="3209" xr:uid="{F6D8DAA0-9585-4A07-85F8-455ABC420F14}"/>
    <cellStyle name="Komma 3 2 2 7 2 2" xfId="8854" xr:uid="{C02D082A-72AC-480B-8982-A0C6D407AF38}"/>
    <cellStyle name="Komma 3 2 2 7 3" xfId="3850" xr:uid="{B9FE89D4-8DD1-4410-AC80-045CBB15BEB2}"/>
    <cellStyle name="Komma 3 2 2 7 3 2" xfId="7652" xr:uid="{E2062D4B-F678-4830-B578-A376A2505511}"/>
    <cellStyle name="Komma 3 2 2 7 4" xfId="9472" xr:uid="{F17B66FC-74DD-494B-9B43-35F35C6E54ED}"/>
    <cellStyle name="Komma 3 2 2 7 5" xfId="6418" xr:uid="{434C2D8D-2E26-4347-AA39-FF3C9FBE0ADE}"/>
    <cellStyle name="Komma 3 2 2 8" xfId="974" xr:uid="{00000000-0005-0000-0000-0000AA040000}"/>
    <cellStyle name="Komma 3 2 2 8 2" xfId="4364" xr:uid="{7A74747C-363C-4767-BCB1-2F3F9C3218FD}"/>
    <cellStyle name="Komma 3 2 2 8 3" xfId="8209" xr:uid="{D77453AE-C62C-43EB-A56C-9601B51F0B38}"/>
    <cellStyle name="Komma 3 2 2 9" xfId="1229" xr:uid="{00000000-0005-0000-0000-0000AB040000}"/>
    <cellStyle name="Komma 3 2 2 9 2" xfId="4619" xr:uid="{DA0087DE-2C17-4406-B3D7-BF9E286499F7}"/>
    <cellStyle name="Komma 3 2 2 9 3" xfId="7027" xr:uid="{5B10ED00-ACB2-4813-9C8E-1F9A69A047CA}"/>
    <cellStyle name="Komma 3 2 3" xfId="19" xr:uid="{00000000-0005-0000-0000-0000AC040000}"/>
    <cellStyle name="Komma 3 2 3 10" xfId="1988" xr:uid="{00000000-0005-0000-0000-0000AD040000}"/>
    <cellStyle name="Komma 3 2 3 10 2" xfId="5376" xr:uid="{C3221F9B-D7B2-4E9D-A13B-8475EBB24ADA}"/>
    <cellStyle name="Komma 3 2 3 11" xfId="2504" xr:uid="{8EC1E115-D8B6-4C84-B9F0-ED47B40786B3}"/>
    <cellStyle name="Komma 3 2 3 12" xfId="3117" xr:uid="{CC6EFEFE-6C9D-43B0-88CB-E96CA5490DCD}"/>
    <cellStyle name="Komma 3 2 3 13" xfId="5889" xr:uid="{9000A8EC-EE73-46DB-962B-A1F36F3D27FA}"/>
    <cellStyle name="Komma 3 2 3 2" xfId="73" xr:uid="{00000000-0005-0000-0000-0000AE040000}"/>
    <cellStyle name="Komma 3 2 3 2 10" xfId="2558" xr:uid="{CE5F1FBE-6728-409E-998A-D081B7E53D07}"/>
    <cellStyle name="Komma 3 2 3 2 11" xfId="3164" xr:uid="{75934547-B2F0-44FF-9A82-66C7346575DA}"/>
    <cellStyle name="Komma 3 2 3 2 12" xfId="5943" xr:uid="{AD5531A6-97CB-4AE6-B976-0BF39D14889D}"/>
    <cellStyle name="Komma 3 2 3 2 2" xfId="243" xr:uid="{00000000-0005-0000-0000-0000AF040000}"/>
    <cellStyle name="Komma 3 2 3 2 2 10" xfId="6113" xr:uid="{AC69A6D1-4D23-48C6-8A65-7C19DA6DEF05}"/>
    <cellStyle name="Komma 3 2 3 2 2 2" xfId="759" xr:uid="{00000000-0005-0000-0000-0000B0040000}"/>
    <cellStyle name="Komma 3 2 3 2 2 2 2" xfId="1698" xr:uid="{00000000-0005-0000-0000-0000B1040000}"/>
    <cellStyle name="Komma 3 2 3 2 2 2 2 2" xfId="3678" xr:uid="{92EAF57A-BC65-4937-9B51-EC2401E33E7D}"/>
    <cellStyle name="Komma 3 2 3 2 2 2 2 2 2" xfId="9323" xr:uid="{4424E2FF-02D4-4F89-B4C9-EC094E2BD022}"/>
    <cellStyle name="Komma 3 2 3 2 2 2 2 3" xfId="5086" xr:uid="{22CDFB5D-F16C-4903-9373-B73181B74627}"/>
    <cellStyle name="Komma 3 2 3 2 2 2 2 3 2" xfId="8121" xr:uid="{4DBDC8BD-0E19-44F4-8AA2-5F18E7B9C900}"/>
    <cellStyle name="Komma 3 2 3 2 2 2 2 4" xfId="10063" xr:uid="{D79DD968-2BA8-40AC-B85B-C8CC42001255}"/>
    <cellStyle name="Komma 3 2 3 2 2 2 2 5" xfId="6885" xr:uid="{0C0852A9-7660-4525-B33C-8B4A4E5F19D4}"/>
    <cellStyle name="Komma 3 2 3 2 2 2 3" xfId="2467" xr:uid="{00000000-0005-0000-0000-0000B2040000}"/>
    <cellStyle name="Komma 3 2 3 2 2 2 3 2" xfId="5855" xr:uid="{941DCAEB-5556-4A86-A482-6D4351CF7D0B}"/>
    <cellStyle name="Komma 3 2 3 2 2 2 3 3" xfId="8678" xr:uid="{58D25333-D468-4C68-8254-5BA1DE6BC9B8}"/>
    <cellStyle name="Komma 3 2 3 2 2 2 4" xfId="2985" xr:uid="{46E0524F-E536-4BB1-BBF0-73241E11DF8F}"/>
    <cellStyle name="Komma 3 2 3 2 2 2 4 2" xfId="7496" xr:uid="{B06B914B-FD12-4BFB-8C4B-7EAE529C0BF4}"/>
    <cellStyle name="Komma 3 2 3 2 2 2 5" xfId="4318" xr:uid="{8D346335-9D85-4D44-B526-70BDAAFC6AF8}"/>
    <cellStyle name="Komma 3 2 3 2 2 2 5 2" xfId="10423" xr:uid="{A471852A-6DE3-4BF9-975C-49CCC474C361}"/>
    <cellStyle name="Komma 3 2 3 2 2 2 6" xfId="6368" xr:uid="{A4DE5DFB-EE22-49C2-B42D-6C0AEC1CC42C}"/>
    <cellStyle name="Komma 3 2 3 2 2 3" xfId="501" xr:uid="{00000000-0005-0000-0000-0000B3040000}"/>
    <cellStyle name="Komma 3 2 3 2 2 3 2" xfId="3421" xr:uid="{3A558323-1946-44B8-93BD-2854DB9367AD}"/>
    <cellStyle name="Komma 3 2 3 2 2 3 2 2" xfId="9066" xr:uid="{567E7199-0F95-4DF1-88EE-91E3B8756490}"/>
    <cellStyle name="Komma 3 2 3 2 2 3 3" xfId="4062" xr:uid="{D215B78F-699C-4043-B9DC-48FF6866A290}"/>
    <cellStyle name="Komma 3 2 3 2 2 3 3 2" xfId="7864" xr:uid="{95113F52-F655-48D6-8709-AF324B55D6B7}"/>
    <cellStyle name="Komma 3 2 3 2 2 3 4" xfId="9655" xr:uid="{70D41656-AA9C-49A5-A202-5905A67C9A72}"/>
    <cellStyle name="Komma 3 2 3 2 2 3 5" xfId="6630" xr:uid="{2D0A3C3A-B896-4B74-A0CA-12635298B885}"/>
    <cellStyle name="Komma 3 2 3 2 2 4" xfId="1186" xr:uid="{00000000-0005-0000-0000-0000B4040000}"/>
    <cellStyle name="Komma 3 2 3 2 2 4 2" xfId="4576" xr:uid="{7521E09F-A8B6-497A-93A4-A945B280D7C8}"/>
    <cellStyle name="Komma 3 2 3 2 2 4 3" xfId="8421" xr:uid="{8F71C67F-638B-4869-B4FB-3D0B80AA0EC1}"/>
    <cellStyle name="Komma 3 2 3 2 2 5" xfId="1441" xr:uid="{00000000-0005-0000-0000-0000B5040000}"/>
    <cellStyle name="Komma 3 2 3 2 2 5 2" xfId="4831" xr:uid="{B3AA9781-78A0-4FFA-B6ED-599C0EE145E6}"/>
    <cellStyle name="Komma 3 2 3 2 2 5 3" xfId="7239" xr:uid="{62F670B2-AB5E-43DB-97BA-253BFD7E257A}"/>
    <cellStyle name="Komma 3 2 3 2 2 6" xfId="1956" xr:uid="{00000000-0005-0000-0000-0000B6040000}"/>
    <cellStyle name="Komma 3 2 3 2 2 6 2" xfId="5344" xr:uid="{6F7A59B7-8CA5-4AEE-8454-31BF2F53974F}"/>
    <cellStyle name="Komma 3 2 3 2 2 6 3" xfId="10373" xr:uid="{505EBF7E-4E01-4378-89BE-5EE02DD64DD2}"/>
    <cellStyle name="Komma 3 2 3 2 2 7" xfId="2212" xr:uid="{00000000-0005-0000-0000-0000B7040000}"/>
    <cellStyle name="Komma 3 2 3 2 2 7 2" xfId="5600" xr:uid="{3A60D14F-02C2-485F-9132-17E1566E04A8}"/>
    <cellStyle name="Komma 3 2 3 2 2 8" xfId="2728" xr:uid="{45FC3796-E885-41E3-8F1B-5F182778B390}"/>
    <cellStyle name="Komma 3 2 3 2 2 9" xfId="3806" xr:uid="{F11F225A-6F58-49E0-A7C7-0E5ABFF1A01C}"/>
    <cellStyle name="Komma 3 2 3 2 3" xfId="169" xr:uid="{00000000-0005-0000-0000-0000B8040000}"/>
    <cellStyle name="Komma 3 2 3 2 3 10" xfId="6039" xr:uid="{373B0373-B9E1-49C9-96B3-7A99573484CA}"/>
    <cellStyle name="Komma 3 2 3 2 3 2" xfId="685" xr:uid="{00000000-0005-0000-0000-0000B9040000}"/>
    <cellStyle name="Komma 3 2 3 2 3 2 2" xfId="1624" xr:uid="{00000000-0005-0000-0000-0000BA040000}"/>
    <cellStyle name="Komma 3 2 3 2 3 2 2 2" xfId="3604" xr:uid="{F1EE8BFD-58EC-4D81-B1A5-839592C3B5EC}"/>
    <cellStyle name="Komma 3 2 3 2 3 2 2 2 2" xfId="9249" xr:uid="{02E27A05-63B5-4FDA-9991-CDFE62427721}"/>
    <cellStyle name="Komma 3 2 3 2 3 2 2 3" xfId="5012" xr:uid="{CD271143-267C-40CC-A207-EB166D667C04}"/>
    <cellStyle name="Komma 3 2 3 2 3 2 2 3 2" xfId="8047" xr:uid="{D3569C9C-9FED-47D5-857E-66AF47ECFF0C}"/>
    <cellStyle name="Komma 3 2 3 2 3 2 2 4" xfId="10340" xr:uid="{38C98570-5EE7-47C6-8E35-19FE15B11FD1}"/>
    <cellStyle name="Komma 3 2 3 2 3 2 2 5" xfId="6811" xr:uid="{E2356B3C-F07B-4274-AB78-B7EC1F4CBB4B}"/>
    <cellStyle name="Komma 3 2 3 2 3 2 3" xfId="2393" xr:uid="{00000000-0005-0000-0000-0000BB040000}"/>
    <cellStyle name="Komma 3 2 3 2 3 2 3 2" xfId="5781" xr:uid="{30245A49-A2E3-43EA-A0FD-37BFB849F9DE}"/>
    <cellStyle name="Komma 3 2 3 2 3 2 3 3" xfId="8604" xr:uid="{AE3F8433-45D5-4D62-8FCE-76BE65593C86}"/>
    <cellStyle name="Komma 3 2 3 2 3 2 4" xfId="2911" xr:uid="{FC536A6E-7C13-497C-A651-0EFB4DAD1E09}"/>
    <cellStyle name="Komma 3 2 3 2 3 2 4 2" xfId="7422" xr:uid="{827E0B00-6FE1-4D9D-A3CB-D91CC05B9E93}"/>
    <cellStyle name="Komma 3 2 3 2 3 2 5" xfId="4244" xr:uid="{399E9C32-B7E3-485F-B741-F1986F72DD89}"/>
    <cellStyle name="Komma 3 2 3 2 3 2 5 2" xfId="7584" xr:uid="{D224F2D4-A951-4AD5-AE0E-45CEC2364A2A}"/>
    <cellStyle name="Komma 3 2 3 2 3 2 6" xfId="6294" xr:uid="{7EF61BF0-408F-4C6F-A7BC-79283C5D18E9}"/>
    <cellStyle name="Komma 3 2 3 2 3 3" xfId="427" xr:uid="{00000000-0005-0000-0000-0000BC040000}"/>
    <cellStyle name="Komma 3 2 3 2 3 3 2" xfId="3347" xr:uid="{C39CA88B-33F1-4F48-A34F-0B12A29C349C}"/>
    <cellStyle name="Komma 3 2 3 2 3 3 2 2" xfId="8992" xr:uid="{EC181380-B2EF-42C5-B7A7-065BE98A061C}"/>
    <cellStyle name="Komma 3 2 3 2 3 3 3" xfId="3988" xr:uid="{50539D22-DC5F-4E87-86A3-0D3B4D561FC5}"/>
    <cellStyle name="Komma 3 2 3 2 3 3 3 2" xfId="7790" xr:uid="{E0CD94CB-81CA-4370-BD14-2D33F75B1FA7}"/>
    <cellStyle name="Komma 3 2 3 2 3 3 4" xfId="10417" xr:uid="{3C272886-A2EC-493D-8EA1-502E5CF80AD6}"/>
    <cellStyle name="Komma 3 2 3 2 3 3 5" xfId="6556" xr:uid="{0C06782B-A7E3-4BF2-8C35-322E1D573703}"/>
    <cellStyle name="Komma 3 2 3 2 3 4" xfId="1112" xr:uid="{00000000-0005-0000-0000-0000BD040000}"/>
    <cellStyle name="Komma 3 2 3 2 3 4 2" xfId="4502" xr:uid="{FEEAE98D-11B1-4236-A434-94536DD08C49}"/>
    <cellStyle name="Komma 3 2 3 2 3 4 3" xfId="8347" xr:uid="{2F226B24-36A7-456B-B024-17D222686D1B}"/>
    <cellStyle name="Komma 3 2 3 2 3 5" xfId="1367" xr:uid="{00000000-0005-0000-0000-0000BE040000}"/>
    <cellStyle name="Komma 3 2 3 2 3 5 2" xfId="4757" xr:uid="{AE116632-D9F1-446D-A579-C1246778891A}"/>
    <cellStyle name="Komma 3 2 3 2 3 5 3" xfId="7165" xr:uid="{F9788CE9-9BDD-467A-B73A-953D5A29735C}"/>
    <cellStyle name="Komma 3 2 3 2 3 6" xfId="1882" xr:uid="{00000000-0005-0000-0000-0000BF040000}"/>
    <cellStyle name="Komma 3 2 3 2 3 6 2" xfId="5270" xr:uid="{6824D029-DE3C-4643-8FD4-C431A49DC75D}"/>
    <cellStyle name="Komma 3 2 3 2 3 6 3" xfId="9608" xr:uid="{BA8C4357-211A-46DA-9179-841721D85CAB}"/>
    <cellStyle name="Komma 3 2 3 2 3 7" xfId="2138" xr:uid="{00000000-0005-0000-0000-0000C0040000}"/>
    <cellStyle name="Komma 3 2 3 2 3 7 2" xfId="5526" xr:uid="{066AF290-2C8A-459C-9F0C-36848E0EDD1F}"/>
    <cellStyle name="Komma 3 2 3 2 3 8" xfId="2654" xr:uid="{8C0F1512-5EED-4AD0-A595-56D377A70DDE}"/>
    <cellStyle name="Komma 3 2 3 2 3 9" xfId="3017" xr:uid="{B18765D7-CB80-463E-811E-53A7FA167097}"/>
    <cellStyle name="Komma 3 2 3 2 4" xfId="589" xr:uid="{00000000-0005-0000-0000-0000C1040000}"/>
    <cellStyle name="Komma 3 2 3 2 4 2" xfId="1528" xr:uid="{00000000-0005-0000-0000-0000C2040000}"/>
    <cellStyle name="Komma 3 2 3 2 4 2 2" xfId="3508" xr:uid="{0D3C51D7-8B63-4A56-900F-524C206A1D95}"/>
    <cellStyle name="Komma 3 2 3 2 4 2 2 2" xfId="9153" xr:uid="{D0C8E2D9-7798-43DE-9B41-4D6DE90AD3AE}"/>
    <cellStyle name="Komma 3 2 3 2 4 2 3" xfId="4916" xr:uid="{D0492FD4-F24D-4031-9971-5B9FAB04F20C}"/>
    <cellStyle name="Komma 3 2 3 2 4 2 3 2" xfId="7951" xr:uid="{BB9A482E-01D8-4541-835C-03B46F2F84D1}"/>
    <cellStyle name="Komma 3 2 3 2 4 2 4" xfId="9467" xr:uid="{127D193E-0AAE-4DBD-8D1F-C64F53D8D8EF}"/>
    <cellStyle name="Komma 3 2 3 2 4 2 5" xfId="6715" xr:uid="{D2EC7CA0-6737-4A06-B133-5FB623D5707B}"/>
    <cellStyle name="Komma 3 2 3 2 4 3" xfId="2297" xr:uid="{00000000-0005-0000-0000-0000C3040000}"/>
    <cellStyle name="Komma 3 2 3 2 4 3 2" xfId="5685" xr:uid="{7CB23D1A-2973-44B8-B220-43C7724824AF}"/>
    <cellStyle name="Komma 3 2 3 2 4 3 3" xfId="8508" xr:uid="{D03269F2-4514-47D9-87C6-B313073EB48C}"/>
    <cellStyle name="Komma 3 2 3 2 4 4" xfId="2815" xr:uid="{F8616282-B16D-4068-949B-0D61BEC3622D}"/>
    <cellStyle name="Komma 3 2 3 2 4 4 2" xfId="7326" xr:uid="{86A56804-1BF7-46A8-A7F2-B570CA3AA900}"/>
    <cellStyle name="Komma 3 2 3 2 4 5" xfId="4148" xr:uid="{32293366-9B7A-495D-8DFA-C531EDA2396E}"/>
    <cellStyle name="Komma 3 2 3 2 4 5 2" xfId="9848" xr:uid="{2E7CD2B0-96B1-4213-B1BA-06D3CA3E46CB}"/>
    <cellStyle name="Komma 3 2 3 2 4 6" xfId="6198" xr:uid="{258EA759-AE51-44A4-93D6-05596FD4F3B5}"/>
    <cellStyle name="Komma 3 2 3 2 5" xfId="331" xr:uid="{00000000-0005-0000-0000-0000C4040000}"/>
    <cellStyle name="Komma 3 2 3 2 5 2" xfId="3251" xr:uid="{26896696-C8AE-41F7-A8F3-14CD15BFF132}"/>
    <cellStyle name="Komma 3 2 3 2 5 2 2" xfId="8896" xr:uid="{50D53968-55F2-4E19-9224-26C59F87F421}"/>
    <cellStyle name="Komma 3 2 3 2 5 3" xfId="3892" xr:uid="{C6BCD939-67FC-47E2-A061-C6E9684562E9}"/>
    <cellStyle name="Komma 3 2 3 2 5 3 2" xfId="7694" xr:uid="{7EA82BE0-5E17-4415-A66E-FC3D42A142F1}"/>
    <cellStyle name="Komma 3 2 3 2 5 4" xfId="9564" xr:uid="{82FF46C5-1EDF-4583-B412-79EC2FE498CE}"/>
    <cellStyle name="Komma 3 2 3 2 5 5" xfId="6460" xr:uid="{7F0658AA-3D08-4AD6-8229-277C18D77C94}"/>
    <cellStyle name="Komma 3 2 3 2 6" xfId="1016" xr:uid="{00000000-0005-0000-0000-0000C5040000}"/>
    <cellStyle name="Komma 3 2 3 2 6 2" xfId="4406" xr:uid="{02846D5E-A7B6-4A24-AAC9-82F4379BFBBE}"/>
    <cellStyle name="Komma 3 2 3 2 6 3" xfId="8251" xr:uid="{0C9F0E55-5710-4CC7-B51A-1F19EC3D42DB}"/>
    <cellStyle name="Komma 3 2 3 2 7" xfId="1271" xr:uid="{00000000-0005-0000-0000-0000C6040000}"/>
    <cellStyle name="Komma 3 2 3 2 7 2" xfId="4661" xr:uid="{725A5E1C-3DF5-4D8F-A942-22F894BACEA5}"/>
    <cellStyle name="Komma 3 2 3 2 7 3" xfId="7069" xr:uid="{D97E9EF1-BA2E-4F5F-92C7-BC54303DF7B8}"/>
    <cellStyle name="Komma 3 2 3 2 8" xfId="1786" xr:uid="{00000000-0005-0000-0000-0000C7040000}"/>
    <cellStyle name="Komma 3 2 3 2 8 2" xfId="5174" xr:uid="{37138DF5-9D0C-4FEA-AB27-8A7661820947}"/>
    <cellStyle name="Komma 3 2 3 2 8 3" xfId="9515" xr:uid="{4CF20027-7E95-42DE-8A5D-5371D989EFBF}"/>
    <cellStyle name="Komma 3 2 3 2 9" xfId="2042" xr:uid="{00000000-0005-0000-0000-0000C8040000}"/>
    <cellStyle name="Komma 3 2 3 2 9 2" xfId="5430" xr:uid="{82AB5815-7DB9-412E-AF73-13A9ED88015E}"/>
    <cellStyle name="Komma 3 2 3 3" xfId="189" xr:uid="{00000000-0005-0000-0000-0000C9040000}"/>
    <cellStyle name="Komma 3 2 3 3 10" xfId="6059" xr:uid="{BC372A63-8AE5-4CD3-8118-9DE5A7367B00}"/>
    <cellStyle name="Komma 3 2 3 3 2" xfId="705" xr:uid="{00000000-0005-0000-0000-0000CA040000}"/>
    <cellStyle name="Komma 3 2 3 3 2 2" xfId="1644" xr:uid="{00000000-0005-0000-0000-0000CB040000}"/>
    <cellStyle name="Komma 3 2 3 3 2 2 2" xfId="3624" xr:uid="{F6075093-759C-4849-997A-EB279EE6AD59}"/>
    <cellStyle name="Komma 3 2 3 3 2 2 2 2" xfId="9269" xr:uid="{D3F718A5-99CD-4B17-869A-AC670A991286}"/>
    <cellStyle name="Komma 3 2 3 3 2 2 3" xfId="5032" xr:uid="{E70F45CA-A461-460C-80F8-F16C678C0B87}"/>
    <cellStyle name="Komma 3 2 3 3 2 2 3 2" xfId="8067" xr:uid="{35D9D2D4-D247-4D05-BE80-151E7291B639}"/>
    <cellStyle name="Komma 3 2 3 3 2 2 4" xfId="9937" xr:uid="{4809F4D3-6895-4B63-94E2-9C9A5CA32A10}"/>
    <cellStyle name="Komma 3 2 3 3 2 2 5" xfId="6831" xr:uid="{0AB090B2-B050-4BDD-9903-3823F680FC46}"/>
    <cellStyle name="Komma 3 2 3 3 2 3" xfId="2413" xr:uid="{00000000-0005-0000-0000-0000CC040000}"/>
    <cellStyle name="Komma 3 2 3 3 2 3 2" xfId="5801" xr:uid="{A5C7D1C4-D774-4093-AA1A-51DDB7C604B6}"/>
    <cellStyle name="Komma 3 2 3 3 2 3 3" xfId="8624" xr:uid="{214132F6-C10F-4E52-89E6-4FC04EFA7DCC}"/>
    <cellStyle name="Komma 3 2 3 3 2 4" xfId="2931" xr:uid="{56011D3E-7016-4E2D-897B-041C4E248DFB}"/>
    <cellStyle name="Komma 3 2 3 3 2 4 2" xfId="7442" xr:uid="{AF1575C4-9F30-4C3F-B7E8-039DF123B011}"/>
    <cellStyle name="Komma 3 2 3 3 2 5" xfId="4264" xr:uid="{E69E4DB2-F7D0-4C21-AB0E-4BF613F6CB05}"/>
    <cellStyle name="Komma 3 2 3 3 2 5 2" xfId="10193" xr:uid="{8EFE8CC6-3558-4206-B49D-5408C4FCFA41}"/>
    <cellStyle name="Komma 3 2 3 3 2 6" xfId="6314" xr:uid="{F6E58D6D-D8AF-4A91-824E-64DDA9E8ABF8}"/>
    <cellStyle name="Komma 3 2 3 3 3" xfId="447" xr:uid="{00000000-0005-0000-0000-0000CD040000}"/>
    <cellStyle name="Komma 3 2 3 3 3 2" xfId="3367" xr:uid="{94FBF7D2-C82E-4832-A30B-1AE9606CCF6D}"/>
    <cellStyle name="Komma 3 2 3 3 3 2 2" xfId="9012" xr:uid="{13DD0226-372C-47A9-8D80-C687A7F2B178}"/>
    <cellStyle name="Komma 3 2 3 3 3 3" xfId="4008" xr:uid="{A3D99DAC-8676-47D3-A376-9998C1C6CED4}"/>
    <cellStyle name="Komma 3 2 3 3 3 3 2" xfId="7810" xr:uid="{6B200F7A-80F6-4923-8ACD-79DDE0E914BF}"/>
    <cellStyle name="Komma 3 2 3 3 3 4" xfId="9968" xr:uid="{F09686E0-EB6F-4895-821E-AB7712AFFA94}"/>
    <cellStyle name="Komma 3 2 3 3 3 5" xfId="6576" xr:uid="{8204D13F-86DF-4431-92E6-C91A6BCBD1E4}"/>
    <cellStyle name="Komma 3 2 3 3 4" xfId="1132" xr:uid="{00000000-0005-0000-0000-0000CE040000}"/>
    <cellStyle name="Komma 3 2 3 3 4 2" xfId="4522" xr:uid="{7A0CA944-B4D2-49C5-B6D8-BBBA8025320E}"/>
    <cellStyle name="Komma 3 2 3 3 4 3" xfId="8367" xr:uid="{E4D0B699-D917-49B2-A0FD-736C312D3CCF}"/>
    <cellStyle name="Komma 3 2 3 3 5" xfId="1387" xr:uid="{00000000-0005-0000-0000-0000CF040000}"/>
    <cellStyle name="Komma 3 2 3 3 5 2" xfId="4777" xr:uid="{55E083B6-DD82-4700-BE93-CBBF91F6F5D8}"/>
    <cellStyle name="Komma 3 2 3 3 5 3" xfId="7185" xr:uid="{0E603691-FC6E-42F3-B04C-BB0121B5FFB7}"/>
    <cellStyle name="Komma 3 2 3 3 6" xfId="1902" xr:uid="{00000000-0005-0000-0000-0000D0040000}"/>
    <cellStyle name="Komma 3 2 3 3 6 2" xfId="5290" xr:uid="{BDC3E407-4CBC-4385-A415-3A6B19EE25B9}"/>
    <cellStyle name="Komma 3 2 3 3 6 3" xfId="10123" xr:uid="{125FBB7A-A7B8-40C4-A2D0-11A16D57AD8B}"/>
    <cellStyle name="Komma 3 2 3 3 7" xfId="2158" xr:uid="{00000000-0005-0000-0000-0000D1040000}"/>
    <cellStyle name="Komma 3 2 3 3 7 2" xfId="5546" xr:uid="{C54E11F1-0C38-4656-9CB5-B495BE2B479E}"/>
    <cellStyle name="Komma 3 2 3 3 8" xfId="2674" xr:uid="{F1057D21-FDD1-4B3C-9B7B-0E34C5DA895E}"/>
    <cellStyle name="Komma 3 2 3 3 9" xfId="3752" xr:uid="{8CB59B35-4A00-4E6D-94A0-69F93349B453}"/>
    <cellStyle name="Komma 3 2 3 4" xfId="127" xr:uid="{00000000-0005-0000-0000-0000D2040000}"/>
    <cellStyle name="Komma 3 2 3 4 10" xfId="5997" xr:uid="{BAD85AC6-3589-4113-9294-C70FF282CC0B}"/>
    <cellStyle name="Komma 3 2 3 4 2" xfId="643" xr:uid="{00000000-0005-0000-0000-0000D3040000}"/>
    <cellStyle name="Komma 3 2 3 4 2 2" xfId="1582" xr:uid="{00000000-0005-0000-0000-0000D4040000}"/>
    <cellStyle name="Komma 3 2 3 4 2 2 2" xfId="3562" xr:uid="{A7354B49-D2A8-47C8-8C55-3661FA036370}"/>
    <cellStyle name="Komma 3 2 3 4 2 2 2 2" xfId="9207" xr:uid="{A9CE5879-127F-4D32-94F5-FF449FB15E75}"/>
    <cellStyle name="Komma 3 2 3 4 2 2 3" xfId="4970" xr:uid="{B5EAD69D-E43F-45F9-8200-17946402FE8E}"/>
    <cellStyle name="Komma 3 2 3 4 2 2 3 2" xfId="8005" xr:uid="{53717AA0-5334-4B08-96A4-05B94A2775BE}"/>
    <cellStyle name="Komma 3 2 3 4 2 2 4" xfId="9877" xr:uid="{D5F874B6-240D-4288-AA44-BFC1D5A91975}"/>
    <cellStyle name="Komma 3 2 3 4 2 2 5" xfId="6769" xr:uid="{4E88626C-635F-46BE-9ADA-4305E2DB15DA}"/>
    <cellStyle name="Komma 3 2 3 4 2 3" xfId="2351" xr:uid="{00000000-0005-0000-0000-0000D5040000}"/>
    <cellStyle name="Komma 3 2 3 4 2 3 2" xfId="5739" xr:uid="{2FDAE8E7-839C-4F82-B347-086519FCBDD3}"/>
    <cellStyle name="Komma 3 2 3 4 2 3 3" xfId="8562" xr:uid="{3538C640-D04B-4334-A9B5-A7423804DB71}"/>
    <cellStyle name="Komma 3 2 3 4 2 4" xfId="2869" xr:uid="{74F79E89-FAD4-4786-BAA7-DEE71C7ADA12}"/>
    <cellStyle name="Komma 3 2 3 4 2 4 2" xfId="7380" xr:uid="{D6D1968C-EF03-4119-892C-A307E45C43CB}"/>
    <cellStyle name="Komma 3 2 3 4 2 5" xfId="4202" xr:uid="{30F8660D-3755-4D7B-9F7D-FA062D797A52}"/>
    <cellStyle name="Komma 3 2 3 4 2 5 2" xfId="7565" xr:uid="{B1F745CD-7873-453D-AE6D-8056045DF4ED}"/>
    <cellStyle name="Komma 3 2 3 4 2 6" xfId="6252" xr:uid="{A8410921-D253-4340-B7B4-6508C152CF78}"/>
    <cellStyle name="Komma 3 2 3 4 3" xfId="385" xr:uid="{00000000-0005-0000-0000-0000D6040000}"/>
    <cellStyle name="Komma 3 2 3 4 3 2" xfId="3305" xr:uid="{DE21D3A1-FB8F-4D5F-A4B3-1B9EAE66DEAA}"/>
    <cellStyle name="Komma 3 2 3 4 3 2 2" xfId="8950" xr:uid="{B761C333-F146-4EB3-B224-548313F762FB}"/>
    <cellStyle name="Komma 3 2 3 4 3 3" xfId="3946" xr:uid="{48696257-E87E-4A15-AFB8-BFB28C3DBFB1}"/>
    <cellStyle name="Komma 3 2 3 4 3 3 2" xfId="7748" xr:uid="{D35C5F43-4263-4FEB-AC08-4146CC38EA84}"/>
    <cellStyle name="Komma 3 2 3 4 3 4" xfId="10194" xr:uid="{B5CA7CE6-EE45-42F8-B283-C7CDEFAACFC7}"/>
    <cellStyle name="Komma 3 2 3 4 3 5" xfId="6514" xr:uid="{7D8C4D14-FEA6-4542-A10C-4F792419DFCA}"/>
    <cellStyle name="Komma 3 2 3 4 4" xfId="1070" xr:uid="{00000000-0005-0000-0000-0000D7040000}"/>
    <cellStyle name="Komma 3 2 3 4 4 2" xfId="4460" xr:uid="{40E59DB8-76EB-4C79-8B9A-8A6B0644DCAC}"/>
    <cellStyle name="Komma 3 2 3 4 4 3" xfId="8305" xr:uid="{E07D7B2D-C316-43F7-B9F7-8AE1FDFFCD8E}"/>
    <cellStyle name="Komma 3 2 3 4 5" xfId="1325" xr:uid="{00000000-0005-0000-0000-0000D8040000}"/>
    <cellStyle name="Komma 3 2 3 4 5 2" xfId="4715" xr:uid="{497662A3-1F29-444F-AFBF-AE3E51E13D46}"/>
    <cellStyle name="Komma 3 2 3 4 5 3" xfId="7123" xr:uid="{0C697288-CBAA-4B44-BDEA-B0F47CBA8526}"/>
    <cellStyle name="Komma 3 2 3 4 6" xfId="1840" xr:uid="{00000000-0005-0000-0000-0000D9040000}"/>
    <cellStyle name="Komma 3 2 3 4 6 2" xfId="5228" xr:uid="{FFA0B028-5DD8-428C-84C8-D8A25CBB2228}"/>
    <cellStyle name="Komma 3 2 3 4 6 3" xfId="10230" xr:uid="{8A939F67-FEBD-48C9-8174-E26B70D60FD4}"/>
    <cellStyle name="Komma 3 2 3 4 7" xfId="2096" xr:uid="{00000000-0005-0000-0000-0000DA040000}"/>
    <cellStyle name="Komma 3 2 3 4 7 2" xfId="5484" xr:uid="{C6E2CCAE-8D11-4B11-B371-CC078B8D9243}"/>
    <cellStyle name="Komma 3 2 3 4 8" xfId="2612" xr:uid="{FE546A43-BA64-4811-87D1-ED91A6134D74}"/>
    <cellStyle name="Komma 3 2 3 4 9" xfId="3059" xr:uid="{AE4D799B-2703-463A-9A2E-1A02D68887D4}"/>
    <cellStyle name="Komma 3 2 3 5" xfId="535" xr:uid="{00000000-0005-0000-0000-0000DB040000}"/>
    <cellStyle name="Komma 3 2 3 5 2" xfId="1474" xr:uid="{00000000-0005-0000-0000-0000DC040000}"/>
    <cellStyle name="Komma 3 2 3 5 2 2" xfId="3454" xr:uid="{369E6574-7527-4686-86BC-14657115FABB}"/>
    <cellStyle name="Komma 3 2 3 5 2 2 2" xfId="9099" xr:uid="{0BEFF09B-ADDE-477E-B03B-69C32FA6FCB4}"/>
    <cellStyle name="Komma 3 2 3 5 2 3" xfId="4862" xr:uid="{D83B091E-1897-4A32-9816-A939294A5F44}"/>
    <cellStyle name="Komma 3 2 3 5 2 3 2" xfId="7897" xr:uid="{D103F8F4-C685-4EAE-A715-D40B22FDED7D}"/>
    <cellStyle name="Komma 3 2 3 5 2 4" xfId="9447" xr:uid="{1BE05C4C-63ED-4253-8DC0-71A77605887A}"/>
    <cellStyle name="Komma 3 2 3 5 2 5" xfId="6661" xr:uid="{F4E2C56A-A381-4A9A-95D2-BD5E47A89A20}"/>
    <cellStyle name="Komma 3 2 3 5 3" xfId="2243" xr:uid="{00000000-0005-0000-0000-0000DD040000}"/>
    <cellStyle name="Komma 3 2 3 5 3 2" xfId="5631" xr:uid="{623D3D67-45B1-47B9-9A5E-68C7662FB6FD}"/>
    <cellStyle name="Komma 3 2 3 5 3 3" xfId="8454" xr:uid="{397FA1B6-C833-45F2-841A-4F967002BC69}"/>
    <cellStyle name="Komma 3 2 3 5 4" xfId="2761" xr:uid="{EA90AC74-6429-4D26-950C-D036A320877E}"/>
    <cellStyle name="Komma 3 2 3 5 4 2" xfId="7272" xr:uid="{5A87FB60-688A-44C4-885F-BEF88E8F8FC0}"/>
    <cellStyle name="Komma 3 2 3 5 5" xfId="4094" xr:uid="{D7233CCD-F4E8-415C-ACD3-9BD49D4B858A}"/>
    <cellStyle name="Komma 3 2 3 5 5 2" xfId="10287" xr:uid="{2938278D-0F13-49BA-91F6-34889061CBD1}"/>
    <cellStyle name="Komma 3 2 3 5 6" xfId="6144" xr:uid="{5753FB8B-30E7-4B09-B7F9-A35E9786D305}"/>
    <cellStyle name="Komma 3 2 3 6" xfId="277" xr:uid="{00000000-0005-0000-0000-0000DE040000}"/>
    <cellStyle name="Komma 3 2 3 6 2" xfId="3197" xr:uid="{84A9D247-D5D7-4E4B-B75D-EF7A8E63095C}"/>
    <cellStyle name="Komma 3 2 3 6 2 2" xfId="8842" xr:uid="{701E51D2-0958-4D21-BD2F-19AB1A18813F}"/>
    <cellStyle name="Komma 3 2 3 6 3" xfId="3838" xr:uid="{3725FC35-E567-4679-8806-7BA788BA2E8F}"/>
    <cellStyle name="Komma 3 2 3 6 3 2" xfId="7640" xr:uid="{90CF81C5-BDCA-44AB-A628-5AF185B03823}"/>
    <cellStyle name="Komma 3 2 3 6 4" xfId="7573" xr:uid="{D551DC41-BFA1-44B9-A92B-81305F873CBD}"/>
    <cellStyle name="Komma 3 2 3 6 5" xfId="6406" xr:uid="{70CCD15C-A6F7-446D-9028-D7B3DB5E67D4}"/>
    <cellStyle name="Komma 3 2 3 7" xfId="962" xr:uid="{00000000-0005-0000-0000-0000DF040000}"/>
    <cellStyle name="Komma 3 2 3 7 2" xfId="4352" xr:uid="{562B7C6B-2AE0-494A-B17C-DE07E2C1AB0A}"/>
    <cellStyle name="Komma 3 2 3 7 3" xfId="8197" xr:uid="{2B7D3876-9389-472B-AE0E-CA215F831EF7}"/>
    <cellStyle name="Komma 3 2 3 8" xfId="1217" xr:uid="{00000000-0005-0000-0000-0000E0040000}"/>
    <cellStyle name="Komma 3 2 3 8 2" xfId="4607" xr:uid="{8B3692F1-4538-4B53-AF8D-B9380E007A97}"/>
    <cellStyle name="Komma 3 2 3 8 3" xfId="7015" xr:uid="{B7BD6682-AB35-4100-8881-6D495538A526}"/>
    <cellStyle name="Komma 3 2 3 9" xfId="1732" xr:uid="{00000000-0005-0000-0000-0000E1040000}"/>
    <cellStyle name="Komma 3 2 3 9 2" xfId="5120" xr:uid="{861D6768-50DD-454E-89F2-5C86F7F13BA6}"/>
    <cellStyle name="Komma 3 2 3 9 3" xfId="9739" xr:uid="{95658BFD-04B8-486E-AAAC-A42711F8D0FB}"/>
    <cellStyle name="Komma 3 2 4" xfId="65" xr:uid="{00000000-0005-0000-0000-0000E2040000}"/>
    <cellStyle name="Komma 3 2 4 10" xfId="2550" xr:uid="{D6CAD086-A9B0-407C-89AF-AF88023DAED6}"/>
    <cellStyle name="Komma 3 2 4 11" xfId="3011" xr:uid="{09AEE982-FC1E-47E5-9F39-D760725B3C6D}"/>
    <cellStyle name="Komma 3 2 4 12" xfId="5935" xr:uid="{E30B461D-3AB9-4309-9EBF-4FEB7A560A90}"/>
    <cellStyle name="Komma 3 2 4 2" xfId="235" xr:uid="{00000000-0005-0000-0000-0000E3040000}"/>
    <cellStyle name="Komma 3 2 4 2 10" xfId="6105" xr:uid="{2A6F26F6-C333-4089-8D93-55ACB5F9F73B}"/>
    <cellStyle name="Komma 3 2 4 2 2" xfId="751" xr:uid="{00000000-0005-0000-0000-0000E4040000}"/>
    <cellStyle name="Komma 3 2 4 2 2 2" xfId="1690" xr:uid="{00000000-0005-0000-0000-0000E5040000}"/>
    <cellStyle name="Komma 3 2 4 2 2 2 2" xfId="3670" xr:uid="{B6821F5C-4102-4DFB-B22B-EFE96966B3D9}"/>
    <cellStyle name="Komma 3 2 4 2 2 2 2 2" xfId="9315" xr:uid="{4B33C5A0-96CC-4B1D-A5CD-8CE2FBA6A409}"/>
    <cellStyle name="Komma 3 2 4 2 2 2 3" xfId="5078" xr:uid="{11464F8B-6FF5-41E9-8642-53CF1D3B6FA7}"/>
    <cellStyle name="Komma 3 2 4 2 2 2 3 2" xfId="8113" xr:uid="{2AA2E61A-C84D-4936-885A-F2A91589FF35}"/>
    <cellStyle name="Komma 3 2 4 2 2 2 4" xfId="9879" xr:uid="{6E62CD2F-0F6E-492F-BC42-26C1F3AFCBD0}"/>
    <cellStyle name="Komma 3 2 4 2 2 2 5" xfId="6877" xr:uid="{34C8CC31-5A71-490F-A049-FAEE1EC5AC09}"/>
    <cellStyle name="Komma 3 2 4 2 2 3" xfId="2459" xr:uid="{00000000-0005-0000-0000-0000E6040000}"/>
    <cellStyle name="Komma 3 2 4 2 2 3 2" xfId="5847" xr:uid="{2A7C0541-EA86-4587-81D4-95E41290ECC0}"/>
    <cellStyle name="Komma 3 2 4 2 2 3 3" xfId="8670" xr:uid="{42B84A13-9A5E-4B17-B548-EDDBB8AA7BB8}"/>
    <cellStyle name="Komma 3 2 4 2 2 4" xfId="2977" xr:uid="{7208F4FA-E4C4-4880-9453-9150BFBBC675}"/>
    <cellStyle name="Komma 3 2 4 2 2 4 2" xfId="7488" xr:uid="{2F848422-C216-4FE3-AFDF-609FD25D5E8E}"/>
    <cellStyle name="Komma 3 2 4 2 2 5" xfId="4310" xr:uid="{BCCBC73F-140E-4187-AE6C-12B51E069786}"/>
    <cellStyle name="Komma 3 2 4 2 2 5 2" xfId="10124" xr:uid="{1E0AF241-F2EB-4AB5-B3E6-36C8BBF8AFED}"/>
    <cellStyle name="Komma 3 2 4 2 2 6" xfId="6360" xr:uid="{FD933493-C21B-45EB-8EB0-75DF88B1F37E}"/>
    <cellStyle name="Komma 3 2 4 2 3" xfId="493" xr:uid="{00000000-0005-0000-0000-0000E7040000}"/>
    <cellStyle name="Komma 3 2 4 2 3 2" xfId="3413" xr:uid="{B8568482-3443-4DD5-B8FD-BD6AAECE2D65}"/>
    <cellStyle name="Komma 3 2 4 2 3 2 2" xfId="9058" xr:uid="{61DABB96-BB34-477D-A995-F00BDD8D2E5F}"/>
    <cellStyle name="Komma 3 2 4 2 3 3" xfId="4054" xr:uid="{A5999455-6EDA-402F-A8CB-45DCBD1B1B41}"/>
    <cellStyle name="Komma 3 2 4 2 3 3 2" xfId="7856" xr:uid="{3511782D-98D4-4F06-844D-3B9D0F774E3B}"/>
    <cellStyle name="Komma 3 2 4 2 3 4" xfId="9514" xr:uid="{D7A6E8FA-EACD-42DA-ABCA-3C7271A51250}"/>
    <cellStyle name="Komma 3 2 4 2 3 5" xfId="6622" xr:uid="{84D81A01-B24C-45EC-9379-50156A72523A}"/>
    <cellStyle name="Komma 3 2 4 2 4" xfId="1178" xr:uid="{00000000-0005-0000-0000-0000E8040000}"/>
    <cellStyle name="Komma 3 2 4 2 4 2" xfId="4568" xr:uid="{77A7778F-D851-4571-93A2-524FA784BE0F}"/>
    <cellStyle name="Komma 3 2 4 2 4 3" xfId="8413" xr:uid="{AC1C13FC-EBBE-4B4F-BFB2-E660FE385C00}"/>
    <cellStyle name="Komma 3 2 4 2 5" xfId="1433" xr:uid="{00000000-0005-0000-0000-0000E9040000}"/>
    <cellStyle name="Komma 3 2 4 2 5 2" xfId="4823" xr:uid="{7A57913F-186C-46B3-BACE-E1AA5E4FD5CF}"/>
    <cellStyle name="Komma 3 2 4 2 5 3" xfId="7231" xr:uid="{0043930E-5150-49B3-B8C4-92398A3BF4D4}"/>
    <cellStyle name="Komma 3 2 4 2 6" xfId="1948" xr:uid="{00000000-0005-0000-0000-0000EA040000}"/>
    <cellStyle name="Komma 3 2 4 2 6 2" xfId="5336" xr:uid="{ADC156EF-3058-4D22-A386-167A0AAA12A7}"/>
    <cellStyle name="Komma 3 2 4 2 6 3" xfId="9354" xr:uid="{0F454016-9087-41D7-AC76-359B4CB4A532}"/>
    <cellStyle name="Komma 3 2 4 2 7" xfId="2204" xr:uid="{00000000-0005-0000-0000-0000EB040000}"/>
    <cellStyle name="Komma 3 2 4 2 7 2" xfId="5592" xr:uid="{FD7D8DA5-DA2A-46DE-9C2B-DBEEEBB9D9F1}"/>
    <cellStyle name="Komma 3 2 4 2 8" xfId="2720" xr:uid="{684469FA-1659-488B-8110-23F3E87E661C}"/>
    <cellStyle name="Komma 3 2 4 2 9" xfId="3798" xr:uid="{66C7CAF1-9E59-49D8-BDD7-D25D1E857D3E}"/>
    <cellStyle name="Komma 3 2 4 3" xfId="119" xr:uid="{00000000-0005-0000-0000-0000EC040000}"/>
    <cellStyle name="Komma 3 2 4 3 10" xfId="5989" xr:uid="{9D6362C8-02FD-463E-B5E6-F5B8453EBBE4}"/>
    <cellStyle name="Komma 3 2 4 3 2" xfId="635" xr:uid="{00000000-0005-0000-0000-0000ED040000}"/>
    <cellStyle name="Komma 3 2 4 3 2 2" xfId="1574" xr:uid="{00000000-0005-0000-0000-0000EE040000}"/>
    <cellStyle name="Komma 3 2 4 3 2 2 2" xfId="3554" xr:uid="{443B2EDF-49DF-4BBB-AFDA-0CAE05FDAA88}"/>
    <cellStyle name="Komma 3 2 4 3 2 2 2 2" xfId="9199" xr:uid="{653F8CFA-1C48-4416-89FC-B438C25676E9}"/>
    <cellStyle name="Komma 3 2 4 3 2 2 3" xfId="4962" xr:uid="{1AE5FC88-74F3-42B8-812F-5BA19C2F551A}"/>
    <cellStyle name="Komma 3 2 4 3 2 2 3 2" xfId="7997" xr:uid="{73BD6E95-75C4-42AD-90CB-64AEF5857CB8}"/>
    <cellStyle name="Komma 3 2 4 3 2 2 4" xfId="9595" xr:uid="{EF7D3A2B-A6D5-4627-B510-7BA5B19E99CF}"/>
    <cellStyle name="Komma 3 2 4 3 2 2 5" xfId="6761" xr:uid="{86AE2E01-9FDF-4BD5-8343-53529EB67C0A}"/>
    <cellStyle name="Komma 3 2 4 3 2 3" xfId="2343" xr:uid="{00000000-0005-0000-0000-0000EF040000}"/>
    <cellStyle name="Komma 3 2 4 3 2 3 2" xfId="5731" xr:uid="{F643FFF7-CAF5-487E-96C9-C042BA36690F}"/>
    <cellStyle name="Komma 3 2 4 3 2 3 3" xfId="8554" xr:uid="{05943AA3-98FA-49AB-90A4-A9A23DF24821}"/>
    <cellStyle name="Komma 3 2 4 3 2 4" xfId="2861" xr:uid="{42FD4572-39D7-431F-BC9C-E64E572A0CCB}"/>
    <cellStyle name="Komma 3 2 4 3 2 4 2" xfId="7372" xr:uid="{4A28773A-0FB7-4B95-B2D6-A0D1760CC141}"/>
    <cellStyle name="Komma 3 2 4 3 2 5" xfId="4194" xr:uid="{1E8D4A24-8AC9-4C85-8928-052994FCEFFC}"/>
    <cellStyle name="Komma 3 2 4 3 2 5 2" xfId="10386" xr:uid="{05FAF040-48BE-437D-B740-B09631F13551}"/>
    <cellStyle name="Komma 3 2 4 3 2 6" xfId="6244" xr:uid="{4B1D586B-074F-4D50-ACF3-0AC261095191}"/>
    <cellStyle name="Komma 3 2 4 3 3" xfId="377" xr:uid="{00000000-0005-0000-0000-0000F0040000}"/>
    <cellStyle name="Komma 3 2 4 3 3 2" xfId="3297" xr:uid="{EA2A31BB-DAC4-4E47-A350-9AC37BD87AFC}"/>
    <cellStyle name="Komma 3 2 4 3 3 2 2" xfId="8942" xr:uid="{0BE2AFF0-AA6D-4CDF-8286-F5C2E36C71A1}"/>
    <cellStyle name="Komma 3 2 4 3 3 3" xfId="3938" xr:uid="{CA66C524-A14D-401D-9045-6783D4DCD3E4}"/>
    <cellStyle name="Komma 3 2 4 3 3 3 2" xfId="7740" xr:uid="{FF09A9A1-3AA9-45E5-B08D-ED62E7E90B46}"/>
    <cellStyle name="Komma 3 2 4 3 3 4" xfId="9989" xr:uid="{AE85850B-5188-4CAF-B3A2-02CB4C2A26D9}"/>
    <cellStyle name="Komma 3 2 4 3 3 5" xfId="6506" xr:uid="{41FA35B7-5D83-4600-A359-23F6EC367FFF}"/>
    <cellStyle name="Komma 3 2 4 3 4" xfId="1062" xr:uid="{00000000-0005-0000-0000-0000F1040000}"/>
    <cellStyle name="Komma 3 2 4 3 4 2" xfId="4452" xr:uid="{EC8395EC-7B47-4EEB-8917-869021066854}"/>
    <cellStyle name="Komma 3 2 4 3 4 3" xfId="8297" xr:uid="{9BF1C59E-4621-4CBA-B11A-5DCD97CB4FFB}"/>
    <cellStyle name="Komma 3 2 4 3 5" xfId="1317" xr:uid="{00000000-0005-0000-0000-0000F2040000}"/>
    <cellStyle name="Komma 3 2 4 3 5 2" xfId="4707" xr:uid="{2FF3757B-9E44-4EB5-9839-059053A40335}"/>
    <cellStyle name="Komma 3 2 4 3 5 3" xfId="7115" xr:uid="{C1B8617E-01BA-496B-BED5-1F779A4EAA67}"/>
    <cellStyle name="Komma 3 2 4 3 6" xfId="1832" xr:uid="{00000000-0005-0000-0000-0000F3040000}"/>
    <cellStyle name="Komma 3 2 4 3 6 2" xfId="5220" xr:uid="{CE8EE2E6-06A8-4C32-BF51-A3CE50451044}"/>
    <cellStyle name="Komma 3 2 4 3 6 3" xfId="10271" xr:uid="{F85F5675-CA27-4EE4-A412-A2453C30A9C4}"/>
    <cellStyle name="Komma 3 2 4 3 7" xfId="2088" xr:uid="{00000000-0005-0000-0000-0000F4040000}"/>
    <cellStyle name="Komma 3 2 4 3 7 2" xfId="5476" xr:uid="{68529604-910F-4B60-98EC-3F88F90FB659}"/>
    <cellStyle name="Komma 3 2 4 3 8" xfId="2604" xr:uid="{E36DA600-1A2D-4352-9573-CF2CC63493DD}"/>
    <cellStyle name="Komma 3 2 4 3 9" xfId="3067" xr:uid="{5A977A53-AA02-4BE9-9B5D-051603A92B30}"/>
    <cellStyle name="Komma 3 2 4 4" xfId="581" xr:uid="{00000000-0005-0000-0000-0000F5040000}"/>
    <cellStyle name="Komma 3 2 4 4 2" xfId="1520" xr:uid="{00000000-0005-0000-0000-0000F6040000}"/>
    <cellStyle name="Komma 3 2 4 4 2 2" xfId="3500" xr:uid="{C0962C99-AA43-428E-989B-58D0ADB0437F}"/>
    <cellStyle name="Komma 3 2 4 4 2 2 2" xfId="9145" xr:uid="{E269550C-F54C-46B0-9DD7-C70E8A43C85D}"/>
    <cellStyle name="Komma 3 2 4 4 2 3" xfId="4908" xr:uid="{27E1D58E-1977-4AB1-A62B-35A12DBE8CE5}"/>
    <cellStyle name="Komma 3 2 4 4 2 3 2" xfId="7943" xr:uid="{8A6FB035-F717-4F2D-9EBC-A164F3FE315E}"/>
    <cellStyle name="Komma 3 2 4 4 2 4" xfId="7546" xr:uid="{90199F1D-636D-443B-9237-6F371E17C2B8}"/>
    <cellStyle name="Komma 3 2 4 4 2 5" xfId="6707" xr:uid="{CA6738B5-52DA-443A-8B17-8310687F4203}"/>
    <cellStyle name="Komma 3 2 4 4 3" xfId="2289" xr:uid="{00000000-0005-0000-0000-0000F7040000}"/>
    <cellStyle name="Komma 3 2 4 4 3 2" xfId="5677" xr:uid="{B258633C-79B6-4538-B1C1-7F24BAFB27AA}"/>
    <cellStyle name="Komma 3 2 4 4 3 3" xfId="8500" xr:uid="{01E19436-DF7E-4409-B531-933992FDD4C6}"/>
    <cellStyle name="Komma 3 2 4 4 4" xfId="2807" xr:uid="{3DED789D-4E29-4864-B536-800E7C341CC9}"/>
    <cellStyle name="Komma 3 2 4 4 4 2" xfId="7318" xr:uid="{2537E04E-37CA-43BF-93BE-CCBA28AE910B}"/>
    <cellStyle name="Komma 3 2 4 4 5" xfId="4140" xr:uid="{CEBD8529-71FE-4E0A-924F-E2CBBCC52CB5}"/>
    <cellStyle name="Komma 3 2 4 4 5 2" xfId="10033" xr:uid="{39CB43FA-5C03-4804-ADEC-C43F9DB3F6E4}"/>
    <cellStyle name="Komma 3 2 4 4 6" xfId="6190" xr:uid="{7E0062F2-6ED1-40A7-B2DC-5D19AE5B418E}"/>
    <cellStyle name="Komma 3 2 4 5" xfId="323" xr:uid="{00000000-0005-0000-0000-0000F8040000}"/>
    <cellStyle name="Komma 3 2 4 5 2" xfId="3243" xr:uid="{A7436991-A088-4B8E-919E-0380EB8EF7A4}"/>
    <cellStyle name="Komma 3 2 4 5 2 2" xfId="8888" xr:uid="{29E4275E-B983-4EB2-8CBB-838081E00945}"/>
    <cellStyle name="Komma 3 2 4 5 3" xfId="3884" xr:uid="{54A6E005-ED2D-4F03-8D60-F19EA6352602}"/>
    <cellStyle name="Komma 3 2 4 5 3 2" xfId="7686" xr:uid="{0C318BE2-9DA4-4E97-B711-D54ED8BCCF13}"/>
    <cellStyle name="Komma 3 2 4 5 4" xfId="10183" xr:uid="{CAF64C21-7C67-4C5B-9986-66D8BE63D686}"/>
    <cellStyle name="Komma 3 2 4 5 5" xfId="6452" xr:uid="{1C82A72A-8E72-4963-AAAC-4BA167A2CA6B}"/>
    <cellStyle name="Komma 3 2 4 6" xfId="1008" xr:uid="{00000000-0005-0000-0000-0000F9040000}"/>
    <cellStyle name="Komma 3 2 4 6 2" xfId="4398" xr:uid="{8C589313-0AAD-45BE-A352-0EDAAD1363AC}"/>
    <cellStyle name="Komma 3 2 4 6 3" xfId="8243" xr:uid="{C89B3130-5EDA-4688-B533-41FD88694B8D}"/>
    <cellStyle name="Komma 3 2 4 7" xfId="1263" xr:uid="{00000000-0005-0000-0000-0000FA040000}"/>
    <cellStyle name="Komma 3 2 4 7 2" xfId="4653" xr:uid="{02FB464D-CFB7-4E83-A7DC-C7AA866910D8}"/>
    <cellStyle name="Komma 3 2 4 7 3" xfId="7061" xr:uid="{0A997531-2284-4982-9702-F645E9715E68}"/>
    <cellStyle name="Komma 3 2 4 8" xfId="1778" xr:uid="{00000000-0005-0000-0000-0000FB040000}"/>
    <cellStyle name="Komma 3 2 4 8 2" xfId="5166" xr:uid="{6CF3D7D9-C557-4BB0-9A57-7E2E14697E95}"/>
    <cellStyle name="Komma 3 2 4 8 3" xfId="10264" xr:uid="{5595AAB2-421A-4DB8-B27B-82FA04C91B6F}"/>
    <cellStyle name="Komma 3 2 4 9" xfId="2034" xr:uid="{00000000-0005-0000-0000-0000FC040000}"/>
    <cellStyle name="Komma 3 2 4 9 2" xfId="5422" xr:uid="{90ABA6BA-9DF3-43A8-998B-BFE9A318B6E8}"/>
    <cellStyle name="Komma 3 2 5" xfId="40" xr:uid="{00000000-0005-0000-0000-0000FD040000}"/>
    <cellStyle name="Komma 3 2 5 10" xfId="2525" xr:uid="{D265E72B-B8B5-43AF-AB83-59C4C36DB9E1}"/>
    <cellStyle name="Komma 3 2 5 11" xfId="3010" xr:uid="{6B73D5D0-4BB7-4C1F-8A7C-8A393CA7F2E2}"/>
    <cellStyle name="Komma 3 2 5 12" xfId="5910" xr:uid="{54E6F765-B0F9-498F-8379-25D3C0C1124B}"/>
    <cellStyle name="Komma 3 2 5 2" xfId="210" xr:uid="{00000000-0005-0000-0000-0000FE040000}"/>
    <cellStyle name="Komma 3 2 5 2 10" xfId="6080" xr:uid="{EE143077-E4E7-41AA-8FCC-B518CB980A98}"/>
    <cellStyle name="Komma 3 2 5 2 2" xfId="726" xr:uid="{00000000-0005-0000-0000-0000FF040000}"/>
    <cellStyle name="Komma 3 2 5 2 2 2" xfId="1665" xr:uid="{00000000-0005-0000-0000-000000050000}"/>
    <cellStyle name="Komma 3 2 5 2 2 2 2" xfId="3645" xr:uid="{469F4FD4-5C23-4626-A9F4-A5BA8A552CD4}"/>
    <cellStyle name="Komma 3 2 5 2 2 2 2 2" xfId="9290" xr:uid="{C592113E-CD0B-47BC-8F21-91F9FC923040}"/>
    <cellStyle name="Komma 3 2 5 2 2 2 3" xfId="5053" xr:uid="{F5D8A5C0-4994-4F67-8790-9582A1669B8E}"/>
    <cellStyle name="Komma 3 2 5 2 2 2 3 2" xfId="8088" xr:uid="{9DC80AC1-4AEE-4464-B6AF-E2B2B8ECE330}"/>
    <cellStyle name="Komma 3 2 5 2 2 2 4" xfId="10289" xr:uid="{F112BD89-5FF3-4D0C-98D5-7210BD4A222D}"/>
    <cellStyle name="Komma 3 2 5 2 2 2 5" xfId="6852" xr:uid="{23A7D9AC-BE70-4BE3-B285-658038FB129C}"/>
    <cellStyle name="Komma 3 2 5 2 2 3" xfId="2434" xr:uid="{00000000-0005-0000-0000-000001050000}"/>
    <cellStyle name="Komma 3 2 5 2 2 3 2" xfId="5822" xr:uid="{0989E43A-54B6-4FD2-A43D-9F09CF688507}"/>
    <cellStyle name="Komma 3 2 5 2 2 3 3" xfId="8645" xr:uid="{C78BE482-4002-4C46-839D-34D4952A1836}"/>
    <cellStyle name="Komma 3 2 5 2 2 4" xfId="2952" xr:uid="{DF428B68-EAA0-4793-A787-49FEABE24E80}"/>
    <cellStyle name="Komma 3 2 5 2 2 4 2" xfId="7463" xr:uid="{5C067B24-E6A8-4F82-8AE0-7CD5FEAFF205}"/>
    <cellStyle name="Komma 3 2 5 2 2 5" xfId="4285" xr:uid="{43744E55-CEA9-436A-A980-5DCEFC0B788B}"/>
    <cellStyle name="Komma 3 2 5 2 2 5 2" xfId="10333" xr:uid="{5F8B6CE7-D9A0-4C30-ADD3-4001FC8BA6C4}"/>
    <cellStyle name="Komma 3 2 5 2 2 6" xfId="6335" xr:uid="{37D94589-58CE-4AFB-967D-5BC2058DC072}"/>
    <cellStyle name="Komma 3 2 5 2 3" xfId="468" xr:uid="{00000000-0005-0000-0000-000002050000}"/>
    <cellStyle name="Komma 3 2 5 2 3 2" xfId="3388" xr:uid="{59726B95-251F-47E0-8E39-E54A50F5F4B0}"/>
    <cellStyle name="Komma 3 2 5 2 3 2 2" xfId="9033" xr:uid="{610109C3-829E-494C-B374-8AE1E4BDB0BB}"/>
    <cellStyle name="Komma 3 2 5 2 3 3" xfId="4029" xr:uid="{1B5DFF72-1FEE-4E3B-B462-BB536AF845D9}"/>
    <cellStyle name="Komma 3 2 5 2 3 3 2" xfId="7831" xr:uid="{B2CC1E7D-0644-470B-9077-9C50A8937B17}"/>
    <cellStyle name="Komma 3 2 5 2 3 4" xfId="9924" xr:uid="{B936F0A2-5994-4DC8-87B3-8D89C042F28E}"/>
    <cellStyle name="Komma 3 2 5 2 3 5" xfId="6597" xr:uid="{53FC58E8-BF86-480C-ACA0-5A8176825302}"/>
    <cellStyle name="Komma 3 2 5 2 4" xfId="1153" xr:uid="{00000000-0005-0000-0000-000003050000}"/>
    <cellStyle name="Komma 3 2 5 2 4 2" xfId="4543" xr:uid="{53A7CD00-34F5-477A-9263-79BD896A4F78}"/>
    <cellStyle name="Komma 3 2 5 2 4 3" xfId="8388" xr:uid="{3B350FFF-879F-426D-9738-1A671684A9E7}"/>
    <cellStyle name="Komma 3 2 5 2 5" xfId="1408" xr:uid="{00000000-0005-0000-0000-000004050000}"/>
    <cellStyle name="Komma 3 2 5 2 5 2" xfId="4798" xr:uid="{EE7A8CF9-41DB-43F6-A332-99001EB44485}"/>
    <cellStyle name="Komma 3 2 5 2 5 3" xfId="7206" xr:uid="{8F28FC16-BDEF-42BE-B771-74CB0E2A82DE}"/>
    <cellStyle name="Komma 3 2 5 2 6" xfId="1923" xr:uid="{00000000-0005-0000-0000-000005050000}"/>
    <cellStyle name="Komma 3 2 5 2 6 2" xfId="5311" xr:uid="{753C3A3C-E62E-458C-9EB0-842FB67BA1F1}"/>
    <cellStyle name="Komma 3 2 5 2 6 3" xfId="9662" xr:uid="{296E5261-FAED-4F06-B720-006FA2ED69DA}"/>
    <cellStyle name="Komma 3 2 5 2 7" xfId="2179" xr:uid="{00000000-0005-0000-0000-000006050000}"/>
    <cellStyle name="Komma 3 2 5 2 7 2" xfId="5567" xr:uid="{D622EE5E-79B3-4E74-9819-2ED40F5E1D05}"/>
    <cellStyle name="Komma 3 2 5 2 8" xfId="2695" xr:uid="{DE68C5F3-4A56-4C88-B375-91DD9B922362}"/>
    <cellStyle name="Komma 3 2 5 2 9" xfId="3773" xr:uid="{8E55CB29-2702-4BEE-984C-0FBCB41A865C}"/>
    <cellStyle name="Komma 3 2 5 3" xfId="145" xr:uid="{00000000-0005-0000-0000-000007050000}"/>
    <cellStyle name="Komma 3 2 5 3 10" xfId="6015" xr:uid="{C44C52A3-445F-4317-B3D0-DDF84D7958F1}"/>
    <cellStyle name="Komma 3 2 5 3 2" xfId="661" xr:uid="{00000000-0005-0000-0000-000008050000}"/>
    <cellStyle name="Komma 3 2 5 3 2 2" xfId="1600" xr:uid="{00000000-0005-0000-0000-000009050000}"/>
    <cellStyle name="Komma 3 2 5 3 2 2 2" xfId="3580" xr:uid="{6D04EFE4-212C-4DAF-B338-6DC3BE3DBB47}"/>
    <cellStyle name="Komma 3 2 5 3 2 2 2 2" xfId="9225" xr:uid="{051E0A48-654D-4F53-966F-39807F1E156A}"/>
    <cellStyle name="Komma 3 2 5 3 2 2 3" xfId="4988" xr:uid="{95473EDC-6C3C-4169-8A01-5100FCE198D0}"/>
    <cellStyle name="Komma 3 2 5 3 2 2 3 2" xfId="8023" xr:uid="{CDA43BD1-2330-4AFC-B9C8-0AC691908DAA}"/>
    <cellStyle name="Komma 3 2 5 3 2 2 4" xfId="10031" xr:uid="{0CF4DB33-21B8-4561-98C7-4EC15B28002A}"/>
    <cellStyle name="Komma 3 2 5 3 2 2 5" xfId="6787" xr:uid="{B1E3BF1D-1CDA-4864-BFC6-8EEA7A277AA0}"/>
    <cellStyle name="Komma 3 2 5 3 2 3" xfId="2369" xr:uid="{00000000-0005-0000-0000-00000A050000}"/>
    <cellStyle name="Komma 3 2 5 3 2 3 2" xfId="5757" xr:uid="{4B2D8884-E4BF-439D-B4A7-DF6C3D4FD0CD}"/>
    <cellStyle name="Komma 3 2 5 3 2 3 3" xfId="8580" xr:uid="{8525FF20-294C-47FF-864A-1F626A74224F}"/>
    <cellStyle name="Komma 3 2 5 3 2 4" xfId="2887" xr:uid="{F0E07725-3454-4C8E-B7ED-65F1E6AC970B}"/>
    <cellStyle name="Komma 3 2 5 3 2 4 2" xfId="7398" xr:uid="{F973C129-AFF6-42A5-BAF1-8BCCF858F629}"/>
    <cellStyle name="Komma 3 2 5 3 2 5" xfId="4220" xr:uid="{915FAD4A-3C7D-44EE-937B-6F47A0087EBF}"/>
    <cellStyle name="Komma 3 2 5 3 2 5 2" xfId="9908" xr:uid="{684A89B8-A02E-4529-B7DE-7A2B8D457AD3}"/>
    <cellStyle name="Komma 3 2 5 3 2 6" xfId="6270" xr:uid="{CF582F3E-96D8-4E37-8605-550FB135D9D9}"/>
    <cellStyle name="Komma 3 2 5 3 3" xfId="403" xr:uid="{00000000-0005-0000-0000-00000B050000}"/>
    <cellStyle name="Komma 3 2 5 3 3 2" xfId="3323" xr:uid="{39FB8F41-5D14-46EA-AB10-EF5F84438A81}"/>
    <cellStyle name="Komma 3 2 5 3 3 2 2" xfId="8968" xr:uid="{54361624-D646-4770-8648-01CF68768F4A}"/>
    <cellStyle name="Komma 3 2 5 3 3 3" xfId="3964" xr:uid="{9017AE31-B579-441D-881E-311917E113F0}"/>
    <cellStyle name="Komma 3 2 5 3 3 3 2" xfId="7766" xr:uid="{9ED071AB-4B48-4E24-9C60-1478ED369452}"/>
    <cellStyle name="Komma 3 2 5 3 3 4" xfId="9814" xr:uid="{2E36A997-2C04-4AFE-B9D0-328F365E695D}"/>
    <cellStyle name="Komma 3 2 5 3 3 5" xfId="6532" xr:uid="{2332F4FE-0AFC-4497-ABA9-7B4D2696BD08}"/>
    <cellStyle name="Komma 3 2 5 3 4" xfId="1088" xr:uid="{00000000-0005-0000-0000-00000C050000}"/>
    <cellStyle name="Komma 3 2 5 3 4 2" xfId="4478" xr:uid="{A1828BD5-1B27-487D-ABF9-890987E93EFA}"/>
    <cellStyle name="Komma 3 2 5 3 4 3" xfId="8323" xr:uid="{1133F1EB-7E68-46EF-9185-4851D9A8C57D}"/>
    <cellStyle name="Komma 3 2 5 3 5" xfId="1343" xr:uid="{00000000-0005-0000-0000-00000D050000}"/>
    <cellStyle name="Komma 3 2 5 3 5 2" xfId="4733" xr:uid="{8B3E41E5-43E0-4F7A-9362-B8F0FEE2B9C9}"/>
    <cellStyle name="Komma 3 2 5 3 5 3" xfId="7141" xr:uid="{B334FFBA-7228-4A4B-99AF-E5BA5BEFF14A}"/>
    <cellStyle name="Komma 3 2 5 3 6" xfId="1858" xr:uid="{00000000-0005-0000-0000-00000E050000}"/>
    <cellStyle name="Komma 3 2 5 3 6 2" xfId="5246" xr:uid="{6E864916-B566-453A-8C5A-9E08049A88B9}"/>
    <cellStyle name="Komma 3 2 5 3 6 3" xfId="10160" xr:uid="{2CF974C6-7710-429D-BBF1-F965B750D671}"/>
    <cellStyle name="Komma 3 2 5 3 7" xfId="2114" xr:uid="{00000000-0005-0000-0000-00000F050000}"/>
    <cellStyle name="Komma 3 2 5 3 7 2" xfId="5502" xr:uid="{9376FE79-5526-42F6-9845-356A727AC75B}"/>
    <cellStyle name="Komma 3 2 5 3 8" xfId="2630" xr:uid="{E1B237DF-A711-40AA-B656-8770B3B5977C}"/>
    <cellStyle name="Komma 3 2 5 3 9" xfId="3041" xr:uid="{B06A59C6-CAC0-405D-AD03-F768F9E3B036}"/>
    <cellStyle name="Komma 3 2 5 4" xfId="556" xr:uid="{00000000-0005-0000-0000-000010050000}"/>
    <cellStyle name="Komma 3 2 5 4 2" xfId="1495" xr:uid="{00000000-0005-0000-0000-000011050000}"/>
    <cellStyle name="Komma 3 2 5 4 2 2" xfId="3475" xr:uid="{D6200C06-2C0D-4B91-8D7A-09BC6E23CF21}"/>
    <cellStyle name="Komma 3 2 5 4 2 2 2" xfId="9120" xr:uid="{590950BE-9F86-4CB6-9086-FEC8DC5E925C}"/>
    <cellStyle name="Komma 3 2 5 4 2 3" xfId="4883" xr:uid="{41EA2321-C990-4401-854B-3F486216D69A}"/>
    <cellStyle name="Komma 3 2 5 4 2 3 2" xfId="7918" xr:uid="{33691529-007E-498F-84D0-91832ABA8546}"/>
    <cellStyle name="Komma 3 2 5 4 2 4" xfId="10278" xr:uid="{3C2DDBF4-5966-4130-8380-6B59C1DBD211}"/>
    <cellStyle name="Komma 3 2 5 4 2 5" xfId="6682" xr:uid="{53B125C4-0EC7-4548-984E-1EB6B8CA6C01}"/>
    <cellStyle name="Komma 3 2 5 4 3" xfId="2264" xr:uid="{00000000-0005-0000-0000-000012050000}"/>
    <cellStyle name="Komma 3 2 5 4 3 2" xfId="5652" xr:uid="{F9BC9C97-D9D9-485E-B4BC-07ABFC0E1C7A}"/>
    <cellStyle name="Komma 3 2 5 4 3 3" xfId="8475" xr:uid="{2D7FDC66-3207-4D0D-A5D8-3BBCE96D1E3A}"/>
    <cellStyle name="Komma 3 2 5 4 4" xfId="2782" xr:uid="{9B1CEC14-F52E-44A2-9C19-B2AC8782D84A}"/>
    <cellStyle name="Komma 3 2 5 4 4 2" xfId="7293" xr:uid="{509542EC-2362-4709-B3A4-E380AF50C21E}"/>
    <cellStyle name="Komma 3 2 5 4 5" xfId="4115" xr:uid="{266ADA12-4BA7-4F7C-8D74-4A29AB403538}"/>
    <cellStyle name="Komma 3 2 5 4 5 2" xfId="9637" xr:uid="{2820E8EE-4883-4C0D-A118-049534C29216}"/>
    <cellStyle name="Komma 3 2 5 4 6" xfId="6165" xr:uid="{E1BE7B9D-B225-4F22-8648-6C7702347872}"/>
    <cellStyle name="Komma 3 2 5 5" xfId="298" xr:uid="{00000000-0005-0000-0000-000013050000}"/>
    <cellStyle name="Komma 3 2 5 5 2" xfId="3218" xr:uid="{150729D7-8181-4356-A9F9-D71879FDE424}"/>
    <cellStyle name="Komma 3 2 5 5 2 2" xfId="8863" xr:uid="{49BFC2D4-9B8B-45E6-A95E-9073454A07D6}"/>
    <cellStyle name="Komma 3 2 5 5 3" xfId="3859" xr:uid="{11242E63-D3F6-4A7B-B296-7F5EF3CEF915}"/>
    <cellStyle name="Komma 3 2 5 5 3 2" xfId="7661" xr:uid="{BC19D7CA-EDBE-4D19-842A-F63309CBF7CB}"/>
    <cellStyle name="Komma 3 2 5 5 4" xfId="10252" xr:uid="{06409206-1E62-4254-B407-6CAE60EB606B}"/>
    <cellStyle name="Komma 3 2 5 5 5" xfId="6427" xr:uid="{3530208A-69F0-4612-8DB9-ABB78FA2B95B}"/>
    <cellStyle name="Komma 3 2 5 6" xfId="983" xr:uid="{00000000-0005-0000-0000-000014050000}"/>
    <cellStyle name="Komma 3 2 5 6 2" xfId="4373" xr:uid="{96E1F36A-BA4E-4DFA-8F38-739F6088078F}"/>
    <cellStyle name="Komma 3 2 5 6 3" xfId="8218" xr:uid="{A140F5D1-ACCC-45E6-BA2B-3589929DCA87}"/>
    <cellStyle name="Komma 3 2 5 7" xfId="1238" xr:uid="{00000000-0005-0000-0000-000015050000}"/>
    <cellStyle name="Komma 3 2 5 7 2" xfId="4628" xr:uid="{CDDBDE01-5978-47D1-82A8-1908B4D3B43E}"/>
    <cellStyle name="Komma 3 2 5 7 3" xfId="7036" xr:uid="{7B54CF6D-4023-4B06-81CE-6A0FBCDA3209}"/>
    <cellStyle name="Komma 3 2 5 8" xfId="1753" xr:uid="{00000000-0005-0000-0000-000016050000}"/>
    <cellStyle name="Komma 3 2 5 8 2" xfId="5141" xr:uid="{36458401-1D17-4C48-A655-7C6C2CAE639D}"/>
    <cellStyle name="Komma 3 2 5 8 3" xfId="9532" xr:uid="{580F6546-3FDC-4C6F-BC7E-449D4D864753}"/>
    <cellStyle name="Komma 3 2 5 9" xfId="2009" xr:uid="{00000000-0005-0000-0000-000017050000}"/>
    <cellStyle name="Komma 3 2 5 9 2" xfId="5397" xr:uid="{5BA3B380-8DA4-45CE-870F-DBDA6F5C825F}"/>
    <cellStyle name="Komma 3 2 6" xfId="181" xr:uid="{00000000-0005-0000-0000-000018050000}"/>
    <cellStyle name="Komma 3 2 6 10" xfId="6051" xr:uid="{A1E87188-4294-48BB-9B49-DF0512E8A11C}"/>
    <cellStyle name="Komma 3 2 6 2" xfId="697" xr:uid="{00000000-0005-0000-0000-000019050000}"/>
    <cellStyle name="Komma 3 2 6 2 2" xfId="1636" xr:uid="{00000000-0005-0000-0000-00001A050000}"/>
    <cellStyle name="Komma 3 2 6 2 2 2" xfId="3616" xr:uid="{B7844BC3-7947-45F4-8F78-8648EB2F8DED}"/>
    <cellStyle name="Komma 3 2 6 2 2 2 2" xfId="9261" xr:uid="{41216772-D510-4384-8BB9-6E0DD1F972BC}"/>
    <cellStyle name="Komma 3 2 6 2 2 3" xfId="5024" xr:uid="{56DC411E-A639-46BD-873C-968EE5041234}"/>
    <cellStyle name="Komma 3 2 6 2 2 3 2" xfId="8059" xr:uid="{1A84A811-7F08-48B0-8B18-CC9FAB9C8721}"/>
    <cellStyle name="Komma 3 2 6 2 2 4" xfId="9644" xr:uid="{82327645-FB21-400B-A07A-ADF739508B4D}"/>
    <cellStyle name="Komma 3 2 6 2 2 5" xfId="6823" xr:uid="{2EAD066B-C997-4A29-B06F-3186AD27E91B}"/>
    <cellStyle name="Komma 3 2 6 2 3" xfId="2405" xr:uid="{00000000-0005-0000-0000-00001B050000}"/>
    <cellStyle name="Komma 3 2 6 2 3 2" xfId="5793" xr:uid="{4392EC5E-CC60-4408-A19B-7D185DD06988}"/>
    <cellStyle name="Komma 3 2 6 2 3 3" xfId="8616" xr:uid="{E2D3A3EF-16D4-4B33-8E96-2B2EA88204FB}"/>
    <cellStyle name="Komma 3 2 6 2 4" xfId="2923" xr:uid="{FEF08101-BAB3-4DF3-8C00-3ED57ACC0278}"/>
    <cellStyle name="Komma 3 2 6 2 4 2" xfId="7434" xr:uid="{529B9BD1-8F34-474B-A63A-60C8BA4EC19E}"/>
    <cellStyle name="Komma 3 2 6 2 5" xfId="4256" xr:uid="{BCA3DAEA-5F98-4345-AA69-699063E961BF}"/>
    <cellStyle name="Komma 3 2 6 2 5 2" xfId="10283" xr:uid="{D33721F5-7593-438C-B61A-DEB60DE0B954}"/>
    <cellStyle name="Komma 3 2 6 2 6" xfId="6306" xr:uid="{F39E94CA-BDB1-493C-8915-AA0A09F1662D}"/>
    <cellStyle name="Komma 3 2 6 3" xfId="439" xr:uid="{00000000-0005-0000-0000-00001C050000}"/>
    <cellStyle name="Komma 3 2 6 3 2" xfId="3359" xr:uid="{B6DB9821-C7CC-424B-9841-379893998E1D}"/>
    <cellStyle name="Komma 3 2 6 3 2 2" xfId="9004" xr:uid="{A46C602C-6DB8-4E4D-BD36-B802FD971879}"/>
    <cellStyle name="Komma 3 2 6 3 3" xfId="4000" xr:uid="{CD28F90E-2008-43A9-AEA7-BE5798C1C54B}"/>
    <cellStyle name="Komma 3 2 6 3 3 2" xfId="7802" xr:uid="{60997F23-EC18-4FF4-8553-F9690FD80818}"/>
    <cellStyle name="Komma 3 2 6 3 4" xfId="10170" xr:uid="{968D9D28-2E3E-4E46-AD8C-13843DD02D98}"/>
    <cellStyle name="Komma 3 2 6 3 5" xfId="6568" xr:uid="{22158AE0-C9BD-44B4-B596-52FFE0A13003}"/>
    <cellStyle name="Komma 3 2 6 4" xfId="1124" xr:uid="{00000000-0005-0000-0000-00001D050000}"/>
    <cellStyle name="Komma 3 2 6 4 2" xfId="4514" xr:uid="{293BB172-679D-4143-B57E-E0721BDBC099}"/>
    <cellStyle name="Komma 3 2 6 4 3" xfId="8359" xr:uid="{285A0AEE-09B4-4167-93C1-21B1EA5ED233}"/>
    <cellStyle name="Komma 3 2 6 5" xfId="1379" xr:uid="{00000000-0005-0000-0000-00001E050000}"/>
    <cellStyle name="Komma 3 2 6 5 2" xfId="4769" xr:uid="{B49E44E1-937B-44DF-922C-B0E8D9E8C688}"/>
    <cellStyle name="Komma 3 2 6 5 3" xfId="7177" xr:uid="{3561F644-6DE2-4C15-803F-5A7869634A06}"/>
    <cellStyle name="Komma 3 2 6 6" xfId="1894" xr:uid="{00000000-0005-0000-0000-00001F050000}"/>
    <cellStyle name="Komma 3 2 6 6 2" xfId="5282" xr:uid="{BD31642A-C255-4DAE-BDB6-5BC0D64A5072}"/>
    <cellStyle name="Komma 3 2 6 6 3" xfId="10026" xr:uid="{3522FF55-55CC-4FF9-9368-E436876A3D34}"/>
    <cellStyle name="Komma 3 2 6 7" xfId="2150" xr:uid="{00000000-0005-0000-0000-000020050000}"/>
    <cellStyle name="Komma 3 2 6 7 2" xfId="5538" xr:uid="{AB885048-0424-4E46-BBD2-755E1D1138BD}"/>
    <cellStyle name="Komma 3 2 6 8" xfId="2666" xr:uid="{56CA625F-57AD-474B-AC00-DA1AE2BE7F97}"/>
    <cellStyle name="Komma 3 2 6 9" xfId="3744" xr:uid="{CEBD8491-1940-401A-BE42-1C11F9538FE3}"/>
    <cellStyle name="Komma 3 2 7" xfId="93" xr:uid="{00000000-0005-0000-0000-000021050000}"/>
    <cellStyle name="Komma 3 2 7 10" xfId="5963" xr:uid="{BB3E0622-EA0F-40D0-B448-5D9DACEA72E2}"/>
    <cellStyle name="Komma 3 2 7 2" xfId="609" xr:uid="{00000000-0005-0000-0000-000022050000}"/>
    <cellStyle name="Komma 3 2 7 2 2" xfId="1548" xr:uid="{00000000-0005-0000-0000-000023050000}"/>
    <cellStyle name="Komma 3 2 7 2 2 2" xfId="3528" xr:uid="{EA94C3D6-B239-4540-B49C-D5AC894E9FB3}"/>
    <cellStyle name="Komma 3 2 7 2 2 2 2" xfId="9173" xr:uid="{DE1D98EB-CF66-4235-AF84-9EC76A3D40D5}"/>
    <cellStyle name="Komma 3 2 7 2 2 3" xfId="4936" xr:uid="{080F42C5-3A4B-446C-BF29-505A0DB2B535}"/>
    <cellStyle name="Komma 3 2 7 2 2 3 2" xfId="7971" xr:uid="{10390F51-7D09-4563-93B5-4F7AA0602259}"/>
    <cellStyle name="Komma 3 2 7 2 2 4" xfId="10051" xr:uid="{AE428E0B-FAF8-4677-A616-B49C7C74B09A}"/>
    <cellStyle name="Komma 3 2 7 2 2 5" xfId="6735" xr:uid="{3B541A14-2458-4A4E-B836-7999AA5C4F2B}"/>
    <cellStyle name="Komma 3 2 7 2 3" xfId="2317" xr:uid="{00000000-0005-0000-0000-000024050000}"/>
    <cellStyle name="Komma 3 2 7 2 3 2" xfId="5705" xr:uid="{05609778-EFBD-478B-83F8-6A85526D5190}"/>
    <cellStyle name="Komma 3 2 7 2 3 3" xfId="8528" xr:uid="{899CF2DC-53CB-4C3D-9856-ABB91523068E}"/>
    <cellStyle name="Komma 3 2 7 2 4" xfId="2835" xr:uid="{EA08C5B1-6A33-48B1-8852-45B1CEE8D0D8}"/>
    <cellStyle name="Komma 3 2 7 2 4 2" xfId="7346" xr:uid="{CB56D990-E0A5-4683-9893-5D051D059079}"/>
    <cellStyle name="Komma 3 2 7 2 5" xfId="4168" xr:uid="{4ED1776E-0539-4C7D-B1BE-0BACF00475FD}"/>
    <cellStyle name="Komma 3 2 7 2 5 2" xfId="9640" xr:uid="{FE35FE92-AD00-4567-BA70-6F37FA3F2F7A}"/>
    <cellStyle name="Komma 3 2 7 2 6" xfId="6218" xr:uid="{87CB8059-A351-495F-BEE7-B901A27A3087}"/>
    <cellStyle name="Komma 3 2 7 3" xfId="351" xr:uid="{00000000-0005-0000-0000-000025050000}"/>
    <cellStyle name="Komma 3 2 7 3 2" xfId="3271" xr:uid="{5A3EAFE7-BFF9-4171-A1FE-21CA2DBB8A2F}"/>
    <cellStyle name="Komma 3 2 7 3 2 2" xfId="8916" xr:uid="{5808C9FC-277E-4324-B6CF-D7B2482CB2EE}"/>
    <cellStyle name="Komma 3 2 7 3 3" xfId="3912" xr:uid="{F01A6BBA-1CA9-4E1D-8E68-1A1DA6F7E0B6}"/>
    <cellStyle name="Komma 3 2 7 3 3 2" xfId="7714" xr:uid="{6AC10A45-E7FD-4C9A-865B-123394E96A1C}"/>
    <cellStyle name="Komma 3 2 7 3 4" xfId="10360" xr:uid="{4889D415-F467-4FCF-88F9-442577387835}"/>
    <cellStyle name="Komma 3 2 7 3 5" xfId="6480" xr:uid="{18E8FB9B-109A-4C39-85E7-7AECCA6E2CFC}"/>
    <cellStyle name="Komma 3 2 7 4" xfId="1036" xr:uid="{00000000-0005-0000-0000-000026050000}"/>
    <cellStyle name="Komma 3 2 7 4 2" xfId="4426" xr:uid="{71B203D4-27B8-4252-A84B-D5E0EF597A3A}"/>
    <cellStyle name="Komma 3 2 7 4 3" xfId="8271" xr:uid="{7F60F1E1-AA33-4020-A06E-6C982A44FF44}"/>
    <cellStyle name="Komma 3 2 7 5" xfId="1291" xr:uid="{00000000-0005-0000-0000-000027050000}"/>
    <cellStyle name="Komma 3 2 7 5 2" xfId="4681" xr:uid="{2461F085-F58D-4CBB-A8BB-277C2ADAC726}"/>
    <cellStyle name="Komma 3 2 7 5 3" xfId="7089" xr:uid="{3285B1C6-EE19-4DFF-B7B3-10B85F7BC153}"/>
    <cellStyle name="Komma 3 2 7 6" xfId="1806" xr:uid="{00000000-0005-0000-0000-000028050000}"/>
    <cellStyle name="Komma 3 2 7 6 2" xfId="5194" xr:uid="{CC077D0D-D8B0-45B4-B24B-FD4AB5E954FB}"/>
    <cellStyle name="Komma 3 2 7 6 3" xfId="7551" xr:uid="{3AFCEFDF-A456-4B66-B449-D90694F57688}"/>
    <cellStyle name="Komma 3 2 7 7" xfId="2062" xr:uid="{00000000-0005-0000-0000-000029050000}"/>
    <cellStyle name="Komma 3 2 7 7 2" xfId="5450" xr:uid="{7DB6D267-90F6-4BFC-87FC-3FEB72226FB2}"/>
    <cellStyle name="Komma 3 2 7 8" xfId="2578" xr:uid="{7335629A-56BB-45B0-BB8C-FF6202D6BCE2}"/>
    <cellStyle name="Komma 3 2 7 9" xfId="3093" xr:uid="{788C047D-7D91-40AC-B645-A0D9C155DE00}"/>
    <cellStyle name="Komma 3 2 8" xfId="527" xr:uid="{00000000-0005-0000-0000-00002A050000}"/>
    <cellStyle name="Komma 3 2 8 2" xfId="1466" xr:uid="{00000000-0005-0000-0000-00002B050000}"/>
    <cellStyle name="Komma 3 2 8 2 2" xfId="3446" xr:uid="{917BD43F-C909-4F56-BDFA-7350A2360BAC}"/>
    <cellStyle name="Komma 3 2 8 2 2 2" xfId="9091" xr:uid="{47641EED-FA5D-4F5B-ABB3-B607C97C705D}"/>
    <cellStyle name="Komma 3 2 8 2 3" xfId="4854" xr:uid="{2758C2E0-0DD4-4F4D-A92F-DD461A330175}"/>
    <cellStyle name="Komma 3 2 8 2 3 2" xfId="7889" xr:uid="{B7A1611B-7C75-4356-A027-AFE0F7FDF50C}"/>
    <cellStyle name="Komma 3 2 8 2 4" xfId="10377" xr:uid="{E876E4C7-8A1D-41FB-A42D-852A638D5D88}"/>
    <cellStyle name="Komma 3 2 8 2 5" xfId="6653" xr:uid="{26A9E398-DE2B-45E5-A598-BB4E1591397F}"/>
    <cellStyle name="Komma 3 2 8 3" xfId="2235" xr:uid="{00000000-0005-0000-0000-00002C050000}"/>
    <cellStyle name="Komma 3 2 8 3 2" xfId="5623" xr:uid="{A66D9249-1B45-46FC-B727-EE51BF214461}"/>
    <cellStyle name="Komma 3 2 8 3 3" xfId="8446" xr:uid="{322E21B8-7F02-45DC-8F5E-47DE12A0E40C}"/>
    <cellStyle name="Komma 3 2 8 4" xfId="2753" xr:uid="{82AF6D2D-2530-4426-995D-F3E51C3F9698}"/>
    <cellStyle name="Komma 3 2 8 4 2" xfId="7264" xr:uid="{4D5B03F8-4ACC-4276-B94D-B41B1735A809}"/>
    <cellStyle name="Komma 3 2 8 5" xfId="4086" xr:uid="{B5B50DFB-8A74-417D-820A-B6E88EC7AA6E}"/>
    <cellStyle name="Komma 3 2 8 5 2" xfId="9705" xr:uid="{194DD1DD-7E66-4A6D-B9FA-4B609634C417}"/>
    <cellStyle name="Komma 3 2 8 6" xfId="6136" xr:uid="{1B8F73B6-FD89-43FD-BB51-4305809B4262}"/>
    <cellStyle name="Komma 3 2 9" xfId="269" xr:uid="{00000000-0005-0000-0000-00002D050000}"/>
    <cellStyle name="Komma 3 2 9 2" xfId="3189" xr:uid="{713461E5-D713-4915-853C-5A54432D246E}"/>
    <cellStyle name="Komma 3 2 9 2 2" xfId="8834" xr:uid="{741F9894-B9B5-43F3-BB8D-8DF5B37536C4}"/>
    <cellStyle name="Komma 3 2 9 3" xfId="3830" xr:uid="{CF317352-9D19-4BA2-8470-E7655B09898D}"/>
    <cellStyle name="Komma 3 2 9 3 2" xfId="7632" xr:uid="{95124881-B83A-402D-A66F-4C7C07B61AE3}"/>
    <cellStyle name="Komma 3 2 9 4" xfId="10175" xr:uid="{7CB5EBDE-87B3-42F2-AC0B-7E50B0BC5006}"/>
    <cellStyle name="Komma 3 2 9 5" xfId="6398" xr:uid="{62D28433-2526-47D2-8AB5-CAAE97585441}"/>
    <cellStyle name="Komma 3 3" xfId="7" xr:uid="{00000000-0005-0000-0000-00002E050000}"/>
    <cellStyle name="Komma 3 3 10" xfId="950" xr:uid="{00000000-0005-0000-0000-00002F050000}"/>
    <cellStyle name="Komma 3 3 10 2" xfId="4340" xr:uid="{8F21C6E9-AD78-4781-8B29-DDFAFC7FF44C}"/>
    <cellStyle name="Komma 3 3 10 3" xfId="8185" xr:uid="{C7BC3888-3433-4A7B-AAB7-CE03C7796049}"/>
    <cellStyle name="Komma 3 3 11" xfId="1205" xr:uid="{00000000-0005-0000-0000-000030050000}"/>
    <cellStyle name="Komma 3 3 11 2" xfId="4595" xr:uid="{8977BFED-7A17-4A25-9CB8-FDB59A994EB5}"/>
    <cellStyle name="Komma 3 3 11 3" xfId="7003" xr:uid="{C90D2604-643C-4FC0-A53B-4611F7B1C864}"/>
    <cellStyle name="Komma 3 3 12" xfId="1720" xr:uid="{00000000-0005-0000-0000-000031050000}"/>
    <cellStyle name="Komma 3 3 12 2" xfId="5108" xr:uid="{33DEC942-B1CC-41DC-A07A-B12A9DBF55AE}"/>
    <cellStyle name="Komma 3 3 12 3" xfId="9759" xr:uid="{50A7C1B7-F523-4C39-965F-4DF3CA0F7791}"/>
    <cellStyle name="Komma 3 3 13" xfId="1976" xr:uid="{00000000-0005-0000-0000-000032050000}"/>
    <cellStyle name="Komma 3 3 13 2" xfId="5364" xr:uid="{156BBABB-0F09-4C33-88F8-31AF52339883}"/>
    <cellStyle name="Komma 3 3 14" xfId="2492" xr:uid="{C9F48D9F-0FE4-46F4-838B-3A654D69CC92}"/>
    <cellStyle name="Komma 3 3 15" xfId="3137" xr:uid="{E3344D23-E266-40EF-9CBA-9D0C86678681}"/>
    <cellStyle name="Komma 3 3 16" xfId="5877" xr:uid="{A72D0CB2-1401-495E-9145-3E82E7889DE9}"/>
    <cellStyle name="Komma 3 3 2" xfId="27" xr:uid="{00000000-0005-0000-0000-000033050000}"/>
    <cellStyle name="Komma 3 3 2 10" xfId="1740" xr:uid="{00000000-0005-0000-0000-000034050000}"/>
    <cellStyle name="Komma 3 3 2 10 2" xfId="5128" xr:uid="{CEE154C6-8C5B-494A-80EA-42F6C5383F0A}"/>
    <cellStyle name="Komma 3 3 2 10 3" xfId="9574" xr:uid="{CD015E8C-5677-4D61-AE1F-497DFD49868D}"/>
    <cellStyle name="Komma 3 3 2 11" xfId="1996" xr:uid="{00000000-0005-0000-0000-000035050000}"/>
    <cellStyle name="Komma 3 3 2 11 2" xfId="5384" xr:uid="{20E8F292-1D23-455C-B247-CECFDBEA30F7}"/>
    <cellStyle name="Komma 3 3 2 12" xfId="2512" xr:uid="{A0C12ABE-1AEA-42DB-8A06-A200A26076FE}"/>
    <cellStyle name="Komma 3 3 2 13" xfId="3139" xr:uid="{DBB41363-9F90-4E06-9CE4-ED3723227E4E}"/>
    <cellStyle name="Komma 3 3 2 14" xfId="5897" xr:uid="{AFCCC741-50B4-4D43-B7D9-7B9DDC136331}"/>
    <cellStyle name="Komma 3 3 2 2" xfId="81" xr:uid="{00000000-0005-0000-0000-000036050000}"/>
    <cellStyle name="Komma 3 3 2 2 10" xfId="2566" xr:uid="{67BCF5C0-26DC-4B8C-9093-D4E81DC11807}"/>
    <cellStyle name="Komma 3 3 2 2 11" xfId="3106" xr:uid="{DC795F49-546A-45F5-A72B-7E7BB5144FE5}"/>
    <cellStyle name="Komma 3 3 2 2 12" xfId="5951" xr:uid="{49802D74-4FC2-4C39-A991-D593D5E20385}"/>
    <cellStyle name="Komma 3 3 2 2 2" xfId="251" xr:uid="{00000000-0005-0000-0000-000037050000}"/>
    <cellStyle name="Komma 3 3 2 2 2 10" xfId="6121" xr:uid="{17CE13D6-8F10-4240-AED3-0EE529C8C13F}"/>
    <cellStyle name="Komma 3 3 2 2 2 2" xfId="767" xr:uid="{00000000-0005-0000-0000-000038050000}"/>
    <cellStyle name="Komma 3 3 2 2 2 2 2" xfId="1706" xr:uid="{00000000-0005-0000-0000-000039050000}"/>
    <cellStyle name="Komma 3 3 2 2 2 2 2 2" xfId="3686" xr:uid="{B69F6890-3EF7-448E-82C4-3AD7419A70F4}"/>
    <cellStyle name="Komma 3 3 2 2 2 2 2 2 2" xfId="9331" xr:uid="{33CD020B-61CC-4660-B29D-42BECF5416E2}"/>
    <cellStyle name="Komma 3 3 2 2 2 2 2 3" xfId="5094" xr:uid="{AE8B86E0-46BD-4464-988F-B9E449FE5168}"/>
    <cellStyle name="Komma 3 3 2 2 2 2 2 3 2" xfId="8129" xr:uid="{C323F1CD-2B85-4D09-B543-FB6F9A394302}"/>
    <cellStyle name="Komma 3 3 2 2 2 2 2 4" xfId="10174" xr:uid="{A4810AE9-4A12-4352-AFD1-AE23C4AEBAF1}"/>
    <cellStyle name="Komma 3 3 2 2 2 2 2 5" xfId="6893" xr:uid="{3A52063C-7460-4231-8591-F6EBF1C7BB72}"/>
    <cellStyle name="Komma 3 3 2 2 2 2 3" xfId="2475" xr:uid="{00000000-0005-0000-0000-00003A050000}"/>
    <cellStyle name="Komma 3 3 2 2 2 2 3 2" xfId="5863" xr:uid="{4BB47DDF-D583-4536-A7B7-DA07E45206C2}"/>
    <cellStyle name="Komma 3 3 2 2 2 2 3 3" xfId="8686" xr:uid="{2D8EA511-E723-48A5-9113-E2B8FEF67D0E}"/>
    <cellStyle name="Komma 3 3 2 2 2 2 4" xfId="2993" xr:uid="{87090A47-6C58-4792-86C6-8D91546FC6BC}"/>
    <cellStyle name="Komma 3 3 2 2 2 2 4 2" xfId="7504" xr:uid="{7912F0F2-338B-4B77-A2F3-D4AF569BE348}"/>
    <cellStyle name="Komma 3 3 2 2 2 2 5" xfId="4326" xr:uid="{C915BFF4-CD03-4F13-A14A-713D02AF9A64}"/>
    <cellStyle name="Komma 3 3 2 2 2 2 5 2" xfId="10137" xr:uid="{04070BA2-A677-40F8-AFBC-4DA49A5DC497}"/>
    <cellStyle name="Komma 3 3 2 2 2 2 6" xfId="6376" xr:uid="{DD78504B-E2E2-44BE-884A-099EEDAD090D}"/>
    <cellStyle name="Komma 3 3 2 2 2 3" xfId="509" xr:uid="{00000000-0005-0000-0000-00003B050000}"/>
    <cellStyle name="Komma 3 3 2 2 2 3 2" xfId="3429" xr:uid="{05E54357-5937-4E50-9681-C85ABEB3E9AB}"/>
    <cellStyle name="Komma 3 3 2 2 2 3 2 2" xfId="9074" xr:uid="{B7E60808-61A4-4392-B92A-AEE9CBB5616D}"/>
    <cellStyle name="Komma 3 3 2 2 2 3 3" xfId="4070" xr:uid="{60F977F8-D786-4A2C-96A1-688E9FF49B6F}"/>
    <cellStyle name="Komma 3 3 2 2 2 3 3 2" xfId="7872" xr:uid="{E9F8251D-56FA-4A84-9CA8-F35062800627}"/>
    <cellStyle name="Komma 3 3 2 2 2 3 4" xfId="10277" xr:uid="{9491BF7F-7A7C-46BB-B179-CFA1285F4682}"/>
    <cellStyle name="Komma 3 3 2 2 2 3 5" xfId="6638" xr:uid="{6B95262F-3543-4DF4-A27E-C103B905A5FC}"/>
    <cellStyle name="Komma 3 3 2 2 2 4" xfId="1194" xr:uid="{00000000-0005-0000-0000-00003C050000}"/>
    <cellStyle name="Komma 3 3 2 2 2 4 2" xfId="4584" xr:uid="{6695A981-C07B-4611-811A-EC4EE62F2EF1}"/>
    <cellStyle name="Komma 3 3 2 2 2 4 3" xfId="8429" xr:uid="{978A88C6-973F-4880-A717-D840B7CB10FB}"/>
    <cellStyle name="Komma 3 3 2 2 2 5" xfId="1449" xr:uid="{00000000-0005-0000-0000-00003D050000}"/>
    <cellStyle name="Komma 3 3 2 2 2 5 2" xfId="4839" xr:uid="{F9C26855-5630-4BE6-B65B-159B48F5B304}"/>
    <cellStyle name="Komma 3 3 2 2 2 5 3" xfId="7247" xr:uid="{D61A6B50-7A9A-4632-B65A-34C2AD79BE2F}"/>
    <cellStyle name="Komma 3 3 2 2 2 6" xfId="1964" xr:uid="{00000000-0005-0000-0000-00003E050000}"/>
    <cellStyle name="Komma 3 3 2 2 2 6 2" xfId="5352" xr:uid="{6A1770B8-B0F9-4444-88CF-6F65AE952DA1}"/>
    <cellStyle name="Komma 3 3 2 2 2 6 3" xfId="10229" xr:uid="{594080A3-8432-4DC9-AD16-E5B74663F567}"/>
    <cellStyle name="Komma 3 3 2 2 2 7" xfId="2220" xr:uid="{00000000-0005-0000-0000-00003F050000}"/>
    <cellStyle name="Komma 3 3 2 2 2 7 2" xfId="5608" xr:uid="{2E937C9A-FC4C-4583-AAB8-43120349E99F}"/>
    <cellStyle name="Komma 3 3 2 2 2 8" xfId="2736" xr:uid="{C12A6268-AC38-4D8C-981C-3CED00FF74BB}"/>
    <cellStyle name="Komma 3 3 2 2 2 9" xfId="3814" xr:uid="{EEBAE4AA-4340-45C6-BCD1-02EDCA4D7CAC}"/>
    <cellStyle name="Komma 3 3 2 2 3" xfId="135" xr:uid="{00000000-0005-0000-0000-000040050000}"/>
    <cellStyle name="Komma 3 3 2 2 3 10" xfId="6005" xr:uid="{2A15B5D2-203C-49C9-9A4E-3968CC42D87C}"/>
    <cellStyle name="Komma 3 3 2 2 3 2" xfId="651" xr:uid="{00000000-0005-0000-0000-000041050000}"/>
    <cellStyle name="Komma 3 3 2 2 3 2 2" xfId="1590" xr:uid="{00000000-0005-0000-0000-000042050000}"/>
    <cellStyle name="Komma 3 3 2 2 3 2 2 2" xfId="3570" xr:uid="{9C6664EA-CCAD-42E9-841D-5B56AC85235F}"/>
    <cellStyle name="Komma 3 3 2 2 3 2 2 2 2" xfId="9215" xr:uid="{F35AC718-F868-4C98-9A12-EAD1B3D4B0CE}"/>
    <cellStyle name="Komma 3 3 2 2 3 2 2 3" xfId="4978" xr:uid="{97CCD2B4-5E4A-4F79-BDBC-E035460A524A}"/>
    <cellStyle name="Komma 3 3 2 2 3 2 2 3 2" xfId="8013" xr:uid="{E482E2D8-0FA4-4774-B6DB-D3155729FC58}"/>
    <cellStyle name="Komma 3 3 2 2 3 2 2 4" xfId="9752" xr:uid="{A1147F0A-B609-48A2-B65F-CBB2BD00EFFD}"/>
    <cellStyle name="Komma 3 3 2 2 3 2 2 5" xfId="6777" xr:uid="{7AE242A8-43D2-47E6-B051-C87F3DCD221F}"/>
    <cellStyle name="Komma 3 3 2 2 3 2 3" xfId="2359" xr:uid="{00000000-0005-0000-0000-000043050000}"/>
    <cellStyle name="Komma 3 3 2 2 3 2 3 2" xfId="5747" xr:uid="{40617620-213D-4FC2-85A9-C8DD27A991D1}"/>
    <cellStyle name="Komma 3 3 2 2 3 2 3 3" xfId="8570" xr:uid="{2B705D19-65ED-4D81-A2B6-411F9389E495}"/>
    <cellStyle name="Komma 3 3 2 2 3 2 4" xfId="2877" xr:uid="{9D9638DE-C2D4-462E-BC3D-B07552957498}"/>
    <cellStyle name="Komma 3 3 2 2 3 2 4 2" xfId="7388" xr:uid="{4A19521D-13AF-4DF6-82FD-93371D7B1436}"/>
    <cellStyle name="Komma 3 3 2 2 3 2 5" xfId="4210" xr:uid="{7EBA0ABF-E4E4-4A1B-A758-796ECD7A184E}"/>
    <cellStyle name="Komma 3 3 2 2 3 2 5 2" xfId="10429" xr:uid="{731C1561-33AA-4800-8584-A16DF6E623F2}"/>
    <cellStyle name="Komma 3 3 2 2 3 2 6" xfId="6260" xr:uid="{68C75035-6A0F-499E-888E-F3AFA18C2A28}"/>
    <cellStyle name="Komma 3 3 2 2 3 3" xfId="393" xr:uid="{00000000-0005-0000-0000-000044050000}"/>
    <cellStyle name="Komma 3 3 2 2 3 3 2" xfId="3313" xr:uid="{05EE2080-1DEE-4040-9FD1-18BE642CBB16}"/>
    <cellStyle name="Komma 3 3 2 2 3 3 2 2" xfId="8958" xr:uid="{DA52D82A-922B-425E-8CA6-8B2879CFAC9E}"/>
    <cellStyle name="Komma 3 3 2 2 3 3 3" xfId="3954" xr:uid="{9C75AEAA-B019-4BEC-AC78-9F7ED83DAAF5}"/>
    <cellStyle name="Komma 3 3 2 2 3 3 3 2" xfId="7756" xr:uid="{EBBA2CD0-ABB9-4A2B-B0A9-C4E9478B2AA4}"/>
    <cellStyle name="Komma 3 3 2 2 3 3 4" xfId="9876" xr:uid="{2A417B25-3694-4017-9AF2-CB6A9776E156}"/>
    <cellStyle name="Komma 3 3 2 2 3 3 5" xfId="6522" xr:uid="{66342E74-32C9-4DA2-B139-22CE36C766F9}"/>
    <cellStyle name="Komma 3 3 2 2 3 4" xfId="1078" xr:uid="{00000000-0005-0000-0000-000045050000}"/>
    <cellStyle name="Komma 3 3 2 2 3 4 2" xfId="4468" xr:uid="{8F0014A3-C4F8-4BC9-AACE-80696261E5D2}"/>
    <cellStyle name="Komma 3 3 2 2 3 4 3" xfId="8313" xr:uid="{D6BC0CBD-13B5-4D59-8D6F-DF4C9A8489BC}"/>
    <cellStyle name="Komma 3 3 2 2 3 5" xfId="1333" xr:uid="{00000000-0005-0000-0000-000046050000}"/>
    <cellStyle name="Komma 3 3 2 2 3 5 2" xfId="4723" xr:uid="{2EDE42D8-08D9-4878-A7C9-185DC43FAC82}"/>
    <cellStyle name="Komma 3 3 2 2 3 5 3" xfId="7131" xr:uid="{076A4929-DF4F-4880-86B4-AB219B2F07D8}"/>
    <cellStyle name="Komma 3 3 2 2 3 6" xfId="1848" xr:uid="{00000000-0005-0000-0000-000047050000}"/>
    <cellStyle name="Komma 3 3 2 2 3 6 2" xfId="5236" xr:uid="{56E22EEF-CEF8-4B17-9146-FBD62FCAE4E1}"/>
    <cellStyle name="Komma 3 3 2 2 3 6 3" xfId="9834" xr:uid="{28163B33-BA73-4441-A9E9-9CD8DCB85286}"/>
    <cellStyle name="Komma 3 3 2 2 3 7" xfId="2104" xr:uid="{00000000-0005-0000-0000-000048050000}"/>
    <cellStyle name="Komma 3 3 2 2 3 7 2" xfId="5492" xr:uid="{F6C43B0C-7136-4074-8390-977BCAD6F2D2}"/>
    <cellStyle name="Komma 3 3 2 2 3 8" xfId="2620" xr:uid="{938E55BA-6668-4386-8A01-F657345045B9}"/>
    <cellStyle name="Komma 3 3 2 2 3 9" xfId="3051" xr:uid="{B448E4B8-BDA1-485D-A787-78E6191DAB8A}"/>
    <cellStyle name="Komma 3 3 2 2 4" xfId="597" xr:uid="{00000000-0005-0000-0000-000049050000}"/>
    <cellStyle name="Komma 3 3 2 2 4 2" xfId="1536" xr:uid="{00000000-0005-0000-0000-00004A050000}"/>
    <cellStyle name="Komma 3 3 2 2 4 2 2" xfId="3516" xr:uid="{D99E7C25-A848-4CBA-9B46-1254CF696111}"/>
    <cellStyle name="Komma 3 3 2 2 4 2 2 2" xfId="9161" xr:uid="{2AE9E011-DB32-491D-B251-6DD77CB6C578}"/>
    <cellStyle name="Komma 3 3 2 2 4 2 3" xfId="4924" xr:uid="{51A62DF1-F10E-4390-98B0-64CEEF20048B}"/>
    <cellStyle name="Komma 3 3 2 2 4 2 3 2" xfId="7959" xr:uid="{0CC19A48-72F5-49A2-9757-D5C5D5EF78EF}"/>
    <cellStyle name="Komma 3 3 2 2 4 2 4" xfId="10100" xr:uid="{7A3D4043-9696-4E33-903B-906A41D2DB0B}"/>
    <cellStyle name="Komma 3 3 2 2 4 2 5" xfId="6723" xr:uid="{3D4B36AF-740E-46C5-B849-BBFB1B31A4A0}"/>
    <cellStyle name="Komma 3 3 2 2 4 3" xfId="2305" xr:uid="{00000000-0005-0000-0000-00004B050000}"/>
    <cellStyle name="Komma 3 3 2 2 4 3 2" xfId="5693" xr:uid="{FD3965BD-4BD9-4AD3-97AF-B255B6FC4298}"/>
    <cellStyle name="Komma 3 3 2 2 4 3 3" xfId="8516" xr:uid="{B3351904-F7B6-407A-8D34-D753E92B4543}"/>
    <cellStyle name="Komma 3 3 2 2 4 4" xfId="2823" xr:uid="{71D8F491-D4AC-46CA-AED7-CA2D8398236A}"/>
    <cellStyle name="Komma 3 3 2 2 4 4 2" xfId="7334" xr:uid="{7C74F7BB-1517-4474-AB56-CAE273E60D18}"/>
    <cellStyle name="Komma 3 3 2 2 4 5" xfId="4156" xr:uid="{C2D3DE42-3112-4924-89FB-195E52357AC4}"/>
    <cellStyle name="Komma 3 3 2 2 4 5 2" xfId="9697" xr:uid="{DCAC8AA9-D9EB-448F-80EE-84C27062ADCE}"/>
    <cellStyle name="Komma 3 3 2 2 4 6" xfId="6206" xr:uid="{A57C0919-24EB-4617-A7E9-DF5138E0B482}"/>
    <cellStyle name="Komma 3 3 2 2 5" xfId="339" xr:uid="{00000000-0005-0000-0000-00004C050000}"/>
    <cellStyle name="Komma 3 3 2 2 5 2" xfId="3259" xr:uid="{95311CA7-2472-4EA4-B6C3-A20F5246C0AB}"/>
    <cellStyle name="Komma 3 3 2 2 5 2 2" xfId="8904" xr:uid="{9E554720-72D8-403B-AC05-2D0684594DE6}"/>
    <cellStyle name="Komma 3 3 2 2 5 3" xfId="3900" xr:uid="{68C9BD3B-95D1-400A-8BF5-3D2501DF2EC4}"/>
    <cellStyle name="Komma 3 3 2 2 5 3 2" xfId="7702" xr:uid="{78192421-DBBB-4846-B62C-8E0F9C154027}"/>
    <cellStyle name="Komma 3 3 2 2 5 4" xfId="10241" xr:uid="{266089DC-B4F1-4334-9CEE-A5EFBCFBC2C8}"/>
    <cellStyle name="Komma 3 3 2 2 5 5" xfId="6468" xr:uid="{C73BD501-C77A-48CB-9DC1-E2677115825E}"/>
    <cellStyle name="Komma 3 3 2 2 6" xfId="1024" xr:uid="{00000000-0005-0000-0000-00004D050000}"/>
    <cellStyle name="Komma 3 3 2 2 6 2" xfId="4414" xr:uid="{12345896-0946-4C10-9BB4-E4ABF11C1F99}"/>
    <cellStyle name="Komma 3 3 2 2 6 3" xfId="8259" xr:uid="{78D51D9D-CEC7-47EA-B2D6-697E1E088D8D}"/>
    <cellStyle name="Komma 3 3 2 2 7" xfId="1279" xr:uid="{00000000-0005-0000-0000-00004E050000}"/>
    <cellStyle name="Komma 3 3 2 2 7 2" xfId="4669" xr:uid="{8DB65448-81EB-4B0F-98C9-ADD179B737C8}"/>
    <cellStyle name="Komma 3 3 2 2 7 3" xfId="7077" xr:uid="{A731FDC3-8B12-4CBA-A47D-DC99EAFED50A}"/>
    <cellStyle name="Komma 3 3 2 2 8" xfId="1794" xr:uid="{00000000-0005-0000-0000-00004F050000}"/>
    <cellStyle name="Komma 3 3 2 2 8 2" xfId="5182" xr:uid="{0AF5754D-BE11-4229-99D4-C621C7E68F5E}"/>
    <cellStyle name="Komma 3 3 2 2 8 3" xfId="10068" xr:uid="{0726F55A-B5D5-492F-9E18-8E772A802ED7}"/>
    <cellStyle name="Komma 3 3 2 2 9" xfId="2050" xr:uid="{00000000-0005-0000-0000-000050050000}"/>
    <cellStyle name="Komma 3 3 2 2 9 2" xfId="5438" xr:uid="{AD03A3CB-3DC8-4F84-B77A-5B41D38B426D}"/>
    <cellStyle name="Komma 3 3 2 3" xfId="48" xr:uid="{00000000-0005-0000-0000-000051050000}"/>
    <cellStyle name="Komma 3 3 2 3 10" xfId="2533" xr:uid="{8B5D1C88-3995-4171-8B89-0F0F208F7C78}"/>
    <cellStyle name="Komma 3 3 2 3 11" xfId="3147" xr:uid="{672B7E8F-8EB1-48C7-BB19-0B90F159E138}"/>
    <cellStyle name="Komma 3 3 2 3 12" xfId="5918" xr:uid="{7B4C0BAD-2BCD-4EE9-92E8-6B226DA33620}"/>
    <cellStyle name="Komma 3 3 2 3 2" xfId="218" xr:uid="{00000000-0005-0000-0000-000052050000}"/>
    <cellStyle name="Komma 3 3 2 3 2 10" xfId="6088" xr:uid="{F9BA1F13-937F-494D-A900-30A70E049939}"/>
    <cellStyle name="Komma 3 3 2 3 2 2" xfId="734" xr:uid="{00000000-0005-0000-0000-000053050000}"/>
    <cellStyle name="Komma 3 3 2 3 2 2 2" xfId="1673" xr:uid="{00000000-0005-0000-0000-000054050000}"/>
    <cellStyle name="Komma 3 3 2 3 2 2 2 2" xfId="3653" xr:uid="{995742C0-7154-4F13-A333-7C93D7ECD32D}"/>
    <cellStyle name="Komma 3 3 2 3 2 2 2 2 2" xfId="9298" xr:uid="{D3684ED2-A23F-4D65-A140-85CA681EA605}"/>
    <cellStyle name="Komma 3 3 2 3 2 2 2 3" xfId="5061" xr:uid="{2B5AA0FB-E372-408B-88C9-8FC4F936DA3C}"/>
    <cellStyle name="Komma 3 3 2 3 2 2 2 3 2" xfId="8096" xr:uid="{7188FB54-CAB2-4599-8D4B-61D8E966FF2B}"/>
    <cellStyle name="Komma 3 3 2 3 2 2 2 4" xfId="10275" xr:uid="{16CBC5DE-0ECC-48C0-9466-BA598E279DAD}"/>
    <cellStyle name="Komma 3 3 2 3 2 2 2 5" xfId="6860" xr:uid="{FCC82BE6-0541-400B-8816-49249D297344}"/>
    <cellStyle name="Komma 3 3 2 3 2 2 3" xfId="2442" xr:uid="{00000000-0005-0000-0000-000055050000}"/>
    <cellStyle name="Komma 3 3 2 3 2 2 3 2" xfId="5830" xr:uid="{BD8DBD6D-14C4-4752-AF07-3FE210B180B2}"/>
    <cellStyle name="Komma 3 3 2 3 2 2 3 3" xfId="8653" xr:uid="{0C544A2E-5269-46FD-9123-3CFAF01ECDBD}"/>
    <cellStyle name="Komma 3 3 2 3 2 2 4" xfId="2960" xr:uid="{F2AC431D-2CD2-4B46-8EA2-631A9DEB3CB6}"/>
    <cellStyle name="Komma 3 3 2 3 2 2 4 2" xfId="7471" xr:uid="{564C8E58-79E8-4EA9-B6FB-9E545823B913}"/>
    <cellStyle name="Komma 3 3 2 3 2 2 5" xfId="4293" xr:uid="{B7B7C71F-4E84-4513-AE55-FB117D869EE3}"/>
    <cellStyle name="Komma 3 3 2 3 2 2 5 2" xfId="9375" xr:uid="{988EA3EA-027A-4F1B-8E48-98135176068F}"/>
    <cellStyle name="Komma 3 3 2 3 2 2 6" xfId="6343" xr:uid="{B00A5BE5-547F-453B-8F30-F526BB6BC89A}"/>
    <cellStyle name="Komma 3 3 2 3 2 3" xfId="476" xr:uid="{00000000-0005-0000-0000-000056050000}"/>
    <cellStyle name="Komma 3 3 2 3 2 3 2" xfId="3396" xr:uid="{93585AB4-5056-46F8-8CA2-BDEBB7E06BBB}"/>
    <cellStyle name="Komma 3 3 2 3 2 3 2 2" xfId="9041" xr:uid="{E3BF1AED-A866-46A2-B54F-B8D326DDCC69}"/>
    <cellStyle name="Komma 3 3 2 3 2 3 3" xfId="4037" xr:uid="{6F8A1C31-0A2A-481F-9029-891AB100B41C}"/>
    <cellStyle name="Komma 3 3 2 3 2 3 3 2" xfId="7839" xr:uid="{316165D3-F3C7-4444-ABAF-DE7C6A7CCD2E}"/>
    <cellStyle name="Komma 3 3 2 3 2 3 4" xfId="9979" xr:uid="{BABF8737-A5F1-4046-B4D3-677FF13FE0B8}"/>
    <cellStyle name="Komma 3 3 2 3 2 3 5" xfId="6605" xr:uid="{A43C0DAC-E070-41C9-97A1-0012B91D786E}"/>
    <cellStyle name="Komma 3 3 2 3 2 4" xfId="1161" xr:uid="{00000000-0005-0000-0000-000057050000}"/>
    <cellStyle name="Komma 3 3 2 3 2 4 2" xfId="4551" xr:uid="{8DAFEA92-A02D-4FDC-85AF-A89685C4EF80}"/>
    <cellStyle name="Komma 3 3 2 3 2 4 3" xfId="8396" xr:uid="{55D8C245-9821-4A57-A60F-A56D72F4E4BD}"/>
    <cellStyle name="Komma 3 3 2 3 2 5" xfId="1416" xr:uid="{00000000-0005-0000-0000-000058050000}"/>
    <cellStyle name="Komma 3 3 2 3 2 5 2" xfId="4806" xr:uid="{B36F2BC6-63EC-47C0-B1BD-B272E6C0D7DC}"/>
    <cellStyle name="Komma 3 3 2 3 2 5 3" xfId="7214" xr:uid="{C6980195-7063-44B5-A67B-950B736124C8}"/>
    <cellStyle name="Komma 3 3 2 3 2 6" xfId="1931" xr:uid="{00000000-0005-0000-0000-000059050000}"/>
    <cellStyle name="Komma 3 3 2 3 2 6 2" xfId="5319" xr:uid="{9A6B8145-B11E-4EA7-8314-B7E73D6578A5}"/>
    <cellStyle name="Komma 3 3 2 3 2 6 3" xfId="9791" xr:uid="{63276189-B735-49C2-9FB3-46A1512E92A7}"/>
    <cellStyle name="Komma 3 3 2 3 2 7" xfId="2187" xr:uid="{00000000-0005-0000-0000-00005A050000}"/>
    <cellStyle name="Komma 3 3 2 3 2 7 2" xfId="5575" xr:uid="{56580159-777F-4755-B98B-69FAC1D8216E}"/>
    <cellStyle name="Komma 3 3 2 3 2 8" xfId="2703" xr:uid="{9B371B47-F447-488D-92C2-3E8F5FBB2927}"/>
    <cellStyle name="Komma 3 3 2 3 2 9" xfId="3781" xr:uid="{B10B6E64-3990-4F84-921D-854690BF3440}"/>
    <cellStyle name="Komma 3 3 2 3 3" xfId="150" xr:uid="{00000000-0005-0000-0000-00005B050000}"/>
    <cellStyle name="Komma 3 3 2 3 3 10" xfId="6020" xr:uid="{477A3FC1-6D28-4370-BE41-152CE57529B8}"/>
    <cellStyle name="Komma 3 3 2 3 3 2" xfId="666" xr:uid="{00000000-0005-0000-0000-00005C050000}"/>
    <cellStyle name="Komma 3 3 2 3 3 2 2" xfId="1605" xr:uid="{00000000-0005-0000-0000-00005D050000}"/>
    <cellStyle name="Komma 3 3 2 3 3 2 2 2" xfId="3585" xr:uid="{369BD68E-D312-45AA-88F1-C5F6C1DC186B}"/>
    <cellStyle name="Komma 3 3 2 3 3 2 2 2 2" xfId="9230" xr:uid="{BA74B7A1-63DA-4A45-BCF8-84C5C36D1139}"/>
    <cellStyle name="Komma 3 3 2 3 3 2 2 3" xfId="4993" xr:uid="{A6DE8100-9DBF-4CB9-8D48-FAAF8EBCE732}"/>
    <cellStyle name="Komma 3 3 2 3 3 2 2 3 2" xfId="8028" xr:uid="{F10EE130-1309-43AE-835E-7A617A714262}"/>
    <cellStyle name="Komma 3 3 2 3 3 2 2 4" xfId="9494" xr:uid="{863FD6FC-2267-4BE7-AFF5-08D7BEA5DEBF}"/>
    <cellStyle name="Komma 3 3 2 3 3 2 2 5" xfId="6792" xr:uid="{4912778A-B9EA-414D-A91D-DEA0F54A64D9}"/>
    <cellStyle name="Komma 3 3 2 3 3 2 3" xfId="2374" xr:uid="{00000000-0005-0000-0000-00005E050000}"/>
    <cellStyle name="Komma 3 3 2 3 3 2 3 2" xfId="5762" xr:uid="{B592C3F0-AE03-4596-A3FB-71A5FD067325}"/>
    <cellStyle name="Komma 3 3 2 3 3 2 3 3" xfId="8585" xr:uid="{FC8CB7C0-8CBF-4FCE-BB75-461C91A08A14}"/>
    <cellStyle name="Komma 3 3 2 3 3 2 4" xfId="2892" xr:uid="{6A9D4BD6-4412-438B-9CDC-E0AA0CEECDEA}"/>
    <cellStyle name="Komma 3 3 2 3 3 2 4 2" xfId="7403" xr:uid="{43150D89-38BB-4404-8C8B-2465EC1CDD01}"/>
    <cellStyle name="Komma 3 3 2 3 3 2 5" xfId="4225" xr:uid="{676913DB-0F0E-4998-9387-E34857C33C2A}"/>
    <cellStyle name="Komma 3 3 2 3 3 2 5 2" xfId="10308" xr:uid="{0B8FCBE6-2FEA-4ADB-89AF-1ACBD19F3808}"/>
    <cellStyle name="Komma 3 3 2 3 3 2 6" xfId="6275" xr:uid="{3AF269CB-503D-4729-AE1A-FF06231F54F8}"/>
    <cellStyle name="Komma 3 3 2 3 3 3" xfId="408" xr:uid="{00000000-0005-0000-0000-00005F050000}"/>
    <cellStyle name="Komma 3 3 2 3 3 3 2" xfId="3328" xr:uid="{6279A264-DA0D-4032-8433-36B57DC4B4AA}"/>
    <cellStyle name="Komma 3 3 2 3 3 3 2 2" xfId="8973" xr:uid="{EFC94359-912C-42C5-A529-8E56162C9E6C}"/>
    <cellStyle name="Komma 3 3 2 3 3 3 3" xfId="3969" xr:uid="{9B2BA80D-B964-4580-BDF2-0A98F4619F50}"/>
    <cellStyle name="Komma 3 3 2 3 3 3 3 2" xfId="7771" xr:uid="{D0E05EE8-7D51-41FC-8B9C-B5E9A39A3E69}"/>
    <cellStyle name="Komma 3 3 2 3 3 3 4" xfId="9348" xr:uid="{48F8FD24-9D70-4127-A2A2-ECBB96C1DC7F}"/>
    <cellStyle name="Komma 3 3 2 3 3 3 5" xfId="6537" xr:uid="{22DF9B24-A41C-4A32-94C5-2F0A228ECBEB}"/>
    <cellStyle name="Komma 3 3 2 3 3 4" xfId="1093" xr:uid="{00000000-0005-0000-0000-000060050000}"/>
    <cellStyle name="Komma 3 3 2 3 3 4 2" xfId="4483" xr:uid="{D5E3DC0F-196D-4836-9AA6-2477539665CB}"/>
    <cellStyle name="Komma 3 3 2 3 3 4 3" xfId="8328" xr:uid="{092FB41F-A9B0-49F5-91FE-DEFC5AF17838}"/>
    <cellStyle name="Komma 3 3 2 3 3 5" xfId="1348" xr:uid="{00000000-0005-0000-0000-000061050000}"/>
    <cellStyle name="Komma 3 3 2 3 3 5 2" xfId="4738" xr:uid="{2052B95D-807D-43B1-89E3-C986DF3477C3}"/>
    <cellStyle name="Komma 3 3 2 3 3 5 3" xfId="7146" xr:uid="{574D8CB3-647E-42D2-AD82-CD840E7D8934}"/>
    <cellStyle name="Komma 3 3 2 3 3 6" xfId="1863" xr:uid="{00000000-0005-0000-0000-000062050000}"/>
    <cellStyle name="Komma 3 3 2 3 3 6 2" xfId="5251" xr:uid="{938973B6-165D-49A3-A24B-DAB902C97594}"/>
    <cellStyle name="Komma 3 3 2 3 3 6 3" xfId="9423" xr:uid="{C9DF98B1-165C-408B-92AD-1B245F34DA2B}"/>
    <cellStyle name="Komma 3 3 2 3 3 7" xfId="2119" xr:uid="{00000000-0005-0000-0000-000063050000}"/>
    <cellStyle name="Komma 3 3 2 3 3 7 2" xfId="5507" xr:uid="{5D0356E6-B99B-4960-B2CF-57F1E8EB4F66}"/>
    <cellStyle name="Komma 3 3 2 3 3 8" xfId="2635" xr:uid="{968846D7-CE41-4B4D-9E61-025F997BFABD}"/>
    <cellStyle name="Komma 3 3 2 3 3 9" xfId="3036" xr:uid="{D88D66FD-76B8-48CD-8DBE-67E6FAA37162}"/>
    <cellStyle name="Komma 3 3 2 3 4" xfId="564" xr:uid="{00000000-0005-0000-0000-000064050000}"/>
    <cellStyle name="Komma 3 3 2 3 4 2" xfId="1503" xr:uid="{00000000-0005-0000-0000-000065050000}"/>
    <cellStyle name="Komma 3 3 2 3 4 2 2" xfId="3483" xr:uid="{4A0D9A24-0F41-4F1B-9441-77D7E20C88F1}"/>
    <cellStyle name="Komma 3 3 2 3 4 2 2 2" xfId="9128" xr:uid="{2B88518D-CE30-41F8-A926-FFE3AEF238C7}"/>
    <cellStyle name="Komma 3 3 2 3 4 2 3" xfId="4891" xr:uid="{6A8E3DEF-6EDD-41FE-A4BC-F3DC20834DE9}"/>
    <cellStyle name="Komma 3 3 2 3 4 2 3 2" xfId="7926" xr:uid="{38DCC149-B647-4700-ABFB-F2FEDFEEDBBB}"/>
    <cellStyle name="Komma 3 3 2 3 4 2 4" xfId="10022" xr:uid="{97EDF09E-F49D-452C-A6D6-600624CE0DAB}"/>
    <cellStyle name="Komma 3 3 2 3 4 2 5" xfId="6690" xr:uid="{C5D27C66-44D8-484B-AF09-AB41C86333A9}"/>
    <cellStyle name="Komma 3 3 2 3 4 3" xfId="2272" xr:uid="{00000000-0005-0000-0000-000066050000}"/>
    <cellStyle name="Komma 3 3 2 3 4 3 2" xfId="5660" xr:uid="{F46818D5-3C48-457A-9F16-974303313AC8}"/>
    <cellStyle name="Komma 3 3 2 3 4 3 3" xfId="8483" xr:uid="{F5F97D86-B6A4-4952-8AEA-E9FCBABF5DFD}"/>
    <cellStyle name="Komma 3 3 2 3 4 4" xfId="2790" xr:uid="{CE3DC82E-D6DE-4D67-A341-F85D4DC0A605}"/>
    <cellStyle name="Komma 3 3 2 3 4 4 2" xfId="7301" xr:uid="{FBB82BF0-294C-480D-8F80-98E8B36B524B}"/>
    <cellStyle name="Komma 3 3 2 3 4 5" xfId="4123" xr:uid="{D526CCB6-AC68-4DE1-B5ED-2667A07C8BDF}"/>
    <cellStyle name="Komma 3 3 2 3 4 5 2" xfId="7541" xr:uid="{F1CE3CB3-DE33-4CD3-88C3-0C3AFFE8CB3D}"/>
    <cellStyle name="Komma 3 3 2 3 4 6" xfId="6173" xr:uid="{ECA0BC9B-860D-4FF1-93C1-3F8266B59059}"/>
    <cellStyle name="Komma 3 3 2 3 5" xfId="306" xr:uid="{00000000-0005-0000-0000-000067050000}"/>
    <cellStyle name="Komma 3 3 2 3 5 2" xfId="3226" xr:uid="{3BD8E2B2-2232-4FE4-9768-2FB94089E803}"/>
    <cellStyle name="Komma 3 3 2 3 5 2 2" xfId="8871" xr:uid="{D5987D71-8250-4A7F-8DDD-0297643E51CA}"/>
    <cellStyle name="Komma 3 3 2 3 5 3" xfId="3867" xr:uid="{D861A3E8-65B3-4B0F-8A04-671B51AF0B34}"/>
    <cellStyle name="Komma 3 3 2 3 5 3 2" xfId="7669" xr:uid="{3097DD8D-92E1-465F-AE94-43F490C66BF0}"/>
    <cellStyle name="Komma 3 3 2 3 5 4" xfId="10342" xr:uid="{C54341C3-DCB0-41FA-8E36-249648D01DA3}"/>
    <cellStyle name="Komma 3 3 2 3 5 5" xfId="6435" xr:uid="{7A44935E-D5E0-406F-A5B1-8156498F49DB}"/>
    <cellStyle name="Komma 3 3 2 3 6" xfId="991" xr:uid="{00000000-0005-0000-0000-000068050000}"/>
    <cellStyle name="Komma 3 3 2 3 6 2" xfId="4381" xr:uid="{DADC64ED-5A4B-4149-881A-DD21D2FC031D}"/>
    <cellStyle name="Komma 3 3 2 3 6 3" xfId="8226" xr:uid="{F5BF63FE-BD98-43C5-AA22-C3850DF63C35}"/>
    <cellStyle name="Komma 3 3 2 3 7" xfId="1246" xr:uid="{00000000-0005-0000-0000-000069050000}"/>
    <cellStyle name="Komma 3 3 2 3 7 2" xfId="4636" xr:uid="{5BB21F97-F03D-4168-A4F2-1C9C952A93C4}"/>
    <cellStyle name="Komma 3 3 2 3 7 3" xfId="7044" xr:uid="{6C597D53-E78E-42B6-8F8A-C784EA79288D}"/>
    <cellStyle name="Komma 3 3 2 3 8" xfId="1761" xr:uid="{00000000-0005-0000-0000-00006A050000}"/>
    <cellStyle name="Komma 3 3 2 3 8 2" xfId="5149" xr:uid="{0615DEA8-DBEA-4AA5-94B9-274FAFB35436}"/>
    <cellStyle name="Komma 3 3 2 3 8 3" xfId="9486" xr:uid="{633352D4-3DC8-45C9-8441-366AEE9416F6}"/>
    <cellStyle name="Komma 3 3 2 3 9" xfId="2017" xr:uid="{00000000-0005-0000-0000-00006B050000}"/>
    <cellStyle name="Komma 3 3 2 3 9 2" xfId="5405" xr:uid="{4BCEBF4C-47E1-4799-A49B-4079A4A7FFC9}"/>
    <cellStyle name="Komma 3 3 2 4" xfId="197" xr:uid="{00000000-0005-0000-0000-00006C050000}"/>
    <cellStyle name="Komma 3 3 2 4 10" xfId="6067" xr:uid="{56171167-F322-4D49-937F-898078C6E519}"/>
    <cellStyle name="Komma 3 3 2 4 2" xfId="713" xr:uid="{00000000-0005-0000-0000-00006D050000}"/>
    <cellStyle name="Komma 3 3 2 4 2 2" xfId="1652" xr:uid="{00000000-0005-0000-0000-00006E050000}"/>
    <cellStyle name="Komma 3 3 2 4 2 2 2" xfId="3632" xr:uid="{D81BE193-B079-4728-B28A-A89253CC957F}"/>
    <cellStyle name="Komma 3 3 2 4 2 2 2 2" xfId="9277" xr:uid="{58D2E542-762F-47E6-BB18-B85D3F648229}"/>
    <cellStyle name="Komma 3 3 2 4 2 2 3" xfId="5040" xr:uid="{EB00E251-0AE7-41ED-AA5A-93549D895B48}"/>
    <cellStyle name="Komma 3 3 2 4 2 2 3 2" xfId="8075" xr:uid="{F2354624-3785-4EED-9110-9D865D92461E}"/>
    <cellStyle name="Komma 3 3 2 4 2 2 4" xfId="10318" xr:uid="{335CB0CD-B212-4CAA-8B35-45198BB3FA45}"/>
    <cellStyle name="Komma 3 3 2 4 2 2 5" xfId="6839" xr:uid="{5590898A-C275-4E7F-8F18-A3D212FBF78D}"/>
    <cellStyle name="Komma 3 3 2 4 2 3" xfId="2421" xr:uid="{00000000-0005-0000-0000-00006F050000}"/>
    <cellStyle name="Komma 3 3 2 4 2 3 2" xfId="5809" xr:uid="{97326102-F856-443A-A2AC-91BC1C80F22A}"/>
    <cellStyle name="Komma 3 3 2 4 2 3 3" xfId="8632" xr:uid="{F2E175C5-DA14-4E37-A34C-33B74D77C9B8}"/>
    <cellStyle name="Komma 3 3 2 4 2 4" xfId="2939" xr:uid="{9BF4FC3B-82BF-4B87-9748-90DE86704057}"/>
    <cellStyle name="Komma 3 3 2 4 2 4 2" xfId="7450" xr:uid="{23783F9C-A7A1-4D5E-B4F5-54A2B70BC59C}"/>
    <cellStyle name="Komma 3 3 2 4 2 5" xfId="4272" xr:uid="{6E153C8A-993F-47DC-AE83-E0ED5AFF5DD2}"/>
    <cellStyle name="Komma 3 3 2 4 2 5 2" xfId="9897" xr:uid="{58B8EEBC-2262-417F-B916-8B3B6391D86A}"/>
    <cellStyle name="Komma 3 3 2 4 2 6" xfId="6322" xr:uid="{A88CA2AB-1B93-44CA-95C3-B38A62711772}"/>
    <cellStyle name="Komma 3 3 2 4 3" xfId="455" xr:uid="{00000000-0005-0000-0000-000070050000}"/>
    <cellStyle name="Komma 3 3 2 4 3 2" xfId="3375" xr:uid="{80AA9DE9-F6F0-445A-8346-67FF1B826FE2}"/>
    <cellStyle name="Komma 3 3 2 4 3 2 2" xfId="9020" xr:uid="{6E4480B3-74AA-4409-A83C-DA4788143A0B}"/>
    <cellStyle name="Komma 3 3 2 4 3 3" xfId="4016" xr:uid="{9382EFB8-6AD4-46D2-B671-BDAE3643A3CE}"/>
    <cellStyle name="Komma 3 3 2 4 3 3 2" xfId="7818" xr:uid="{BFDF69A7-2877-46F7-93DB-4FB055B2B873}"/>
    <cellStyle name="Komma 3 3 2 4 3 4" xfId="10397" xr:uid="{E553207F-6A08-489B-8610-0A09F86FB9C4}"/>
    <cellStyle name="Komma 3 3 2 4 3 5" xfId="6584" xr:uid="{97DCEDB2-C22F-46A5-8523-5225E6B3F2E8}"/>
    <cellStyle name="Komma 3 3 2 4 4" xfId="1140" xr:uid="{00000000-0005-0000-0000-000071050000}"/>
    <cellStyle name="Komma 3 3 2 4 4 2" xfId="4530" xr:uid="{464F1D1B-EB4B-49A4-A627-CC956FD931B7}"/>
    <cellStyle name="Komma 3 3 2 4 4 3" xfId="8375" xr:uid="{86DB641A-D2B4-4710-956C-62C33ED9E05B}"/>
    <cellStyle name="Komma 3 3 2 4 5" xfId="1395" xr:uid="{00000000-0005-0000-0000-000072050000}"/>
    <cellStyle name="Komma 3 3 2 4 5 2" xfId="4785" xr:uid="{96825776-6A0A-495A-AAAE-48C28B39A443}"/>
    <cellStyle name="Komma 3 3 2 4 5 3" xfId="7193" xr:uid="{14BB1458-9BF1-42D5-A753-F06154EF96C0}"/>
    <cellStyle name="Komma 3 3 2 4 6" xfId="1910" xr:uid="{00000000-0005-0000-0000-000073050000}"/>
    <cellStyle name="Komma 3 3 2 4 6 2" xfId="5298" xr:uid="{93FCA2E8-082B-4327-9D35-3EADFA685449}"/>
    <cellStyle name="Komma 3 3 2 4 6 3" xfId="10319" xr:uid="{02223EC9-D98D-4CF1-8E16-B258186D14D6}"/>
    <cellStyle name="Komma 3 3 2 4 7" xfId="2166" xr:uid="{00000000-0005-0000-0000-000074050000}"/>
    <cellStyle name="Komma 3 3 2 4 7 2" xfId="5554" xr:uid="{752B72A7-2E8B-487D-BFC6-F5C9A667DBDE}"/>
    <cellStyle name="Komma 3 3 2 4 8" xfId="2682" xr:uid="{849318A7-87C5-4B9B-B676-670C467608E2}"/>
    <cellStyle name="Komma 3 3 2 4 9" xfId="3760" xr:uid="{E3D0F57E-3A9A-4C52-A32B-AE65756B5ABB}"/>
    <cellStyle name="Komma 3 3 2 5" xfId="103" xr:uid="{00000000-0005-0000-0000-000075050000}"/>
    <cellStyle name="Komma 3 3 2 5 10" xfId="5973" xr:uid="{0B9ED0C8-3E73-4D09-864F-36FAB5ABC1B4}"/>
    <cellStyle name="Komma 3 3 2 5 2" xfId="619" xr:uid="{00000000-0005-0000-0000-000076050000}"/>
    <cellStyle name="Komma 3 3 2 5 2 2" xfId="1558" xr:uid="{00000000-0005-0000-0000-000077050000}"/>
    <cellStyle name="Komma 3 3 2 5 2 2 2" xfId="3538" xr:uid="{A319E43B-7A07-4EF9-AA7F-290BBD3EB451}"/>
    <cellStyle name="Komma 3 3 2 5 2 2 2 2" xfId="9183" xr:uid="{F3146096-E095-4424-B9FA-D43591000915}"/>
    <cellStyle name="Komma 3 3 2 5 2 2 3" xfId="4946" xr:uid="{6D148E89-6BF8-4238-B973-98A192F209C3}"/>
    <cellStyle name="Komma 3 3 2 5 2 2 3 2" xfId="7981" xr:uid="{0B507051-5FB7-4848-88FF-DFB09408ADDB}"/>
    <cellStyle name="Komma 3 3 2 5 2 2 4" xfId="9660" xr:uid="{8DBEF647-B6E6-44E5-AC14-7C5837DC65A4}"/>
    <cellStyle name="Komma 3 3 2 5 2 2 5" xfId="6745" xr:uid="{532B6311-5359-4840-A9B1-4376CF0C7321}"/>
    <cellStyle name="Komma 3 3 2 5 2 3" xfId="2327" xr:uid="{00000000-0005-0000-0000-000078050000}"/>
    <cellStyle name="Komma 3 3 2 5 2 3 2" xfId="5715" xr:uid="{E673F3A6-3213-4DDE-9A50-BAC0D5064DCB}"/>
    <cellStyle name="Komma 3 3 2 5 2 3 3" xfId="8538" xr:uid="{5224130B-EA66-4976-B9F0-0219399A3DB8}"/>
    <cellStyle name="Komma 3 3 2 5 2 4" xfId="2845" xr:uid="{5717C597-AD73-4776-9A04-F1D9C85C0814}"/>
    <cellStyle name="Komma 3 3 2 5 2 4 2" xfId="7356" xr:uid="{AD26065F-1345-4BD2-AD70-9AE2E01CE6D0}"/>
    <cellStyle name="Komma 3 3 2 5 2 5" xfId="4178" xr:uid="{06EA0C68-07A9-48CD-AAA8-05997845748A}"/>
    <cellStyle name="Komma 3 3 2 5 2 5 2" xfId="10120" xr:uid="{4A913B2F-6B38-40BE-A573-371D7305555A}"/>
    <cellStyle name="Komma 3 3 2 5 2 6" xfId="6228" xr:uid="{DA150A83-EB2E-4D78-B640-F5419EC66793}"/>
    <cellStyle name="Komma 3 3 2 5 3" xfId="361" xr:uid="{00000000-0005-0000-0000-000079050000}"/>
    <cellStyle name="Komma 3 3 2 5 3 2" xfId="3281" xr:uid="{D13DC0B2-3772-47C4-AA63-E4585D40D02A}"/>
    <cellStyle name="Komma 3 3 2 5 3 2 2" xfId="8926" xr:uid="{A8046A95-E231-4AB6-8BE6-E7FBFB05D37B}"/>
    <cellStyle name="Komma 3 3 2 5 3 3" xfId="3922" xr:uid="{51DBB79D-2093-4259-BACA-AC267D64A7BC}"/>
    <cellStyle name="Komma 3 3 2 5 3 3 2" xfId="7724" xr:uid="{44BC1742-436E-4575-8F9F-DF76E840A7B5}"/>
    <cellStyle name="Komma 3 3 2 5 3 4" xfId="10379" xr:uid="{AD70B21A-646B-4777-9426-CC478B67DF99}"/>
    <cellStyle name="Komma 3 3 2 5 3 5" xfId="6490" xr:uid="{2E18AF86-8823-4328-8A3B-C79B00AAF76E}"/>
    <cellStyle name="Komma 3 3 2 5 4" xfId="1046" xr:uid="{00000000-0005-0000-0000-00007A050000}"/>
    <cellStyle name="Komma 3 3 2 5 4 2" xfId="4436" xr:uid="{C59BC95A-2F14-47AC-9EC2-A411CD9243BD}"/>
    <cellStyle name="Komma 3 3 2 5 4 3" xfId="8281" xr:uid="{3347CDDA-524C-461F-A799-B2ABD5094E2C}"/>
    <cellStyle name="Komma 3 3 2 5 5" xfId="1301" xr:uid="{00000000-0005-0000-0000-00007B050000}"/>
    <cellStyle name="Komma 3 3 2 5 5 2" xfId="4691" xr:uid="{C734C092-583E-400F-A627-F2476165471B}"/>
    <cellStyle name="Komma 3 3 2 5 5 3" xfId="7099" xr:uid="{0A26B326-2382-4524-9E9B-6179B234D386}"/>
    <cellStyle name="Komma 3 3 2 5 6" xfId="1816" xr:uid="{00000000-0005-0000-0000-00007C050000}"/>
    <cellStyle name="Komma 3 3 2 5 6 2" xfId="5204" xr:uid="{424D57B1-90E3-4921-B504-D663C29B5517}"/>
    <cellStyle name="Komma 3 3 2 5 6 3" xfId="9865" xr:uid="{BC3F00BD-D234-4EBC-A377-57CBEFB11BD9}"/>
    <cellStyle name="Komma 3 3 2 5 7" xfId="2072" xr:uid="{00000000-0005-0000-0000-00007D050000}"/>
    <cellStyle name="Komma 3 3 2 5 7 2" xfId="5460" xr:uid="{2D140C24-A744-4C8B-B2B0-AA9BEF4D95E9}"/>
    <cellStyle name="Komma 3 3 2 5 8" xfId="2588" xr:uid="{27EE9F3E-7DC0-47A1-AF2E-C2D9F0FFA01A}"/>
    <cellStyle name="Komma 3 3 2 5 9" xfId="3083" xr:uid="{8364C779-D8F2-4AC2-8E6F-0037058D4F4D}"/>
    <cellStyle name="Komma 3 3 2 6" xfId="543" xr:uid="{00000000-0005-0000-0000-00007E050000}"/>
    <cellStyle name="Komma 3 3 2 6 2" xfId="1482" xr:uid="{00000000-0005-0000-0000-00007F050000}"/>
    <cellStyle name="Komma 3 3 2 6 2 2" xfId="3462" xr:uid="{DFEE19D2-EDC2-48AE-B78B-3A2FF08C927A}"/>
    <cellStyle name="Komma 3 3 2 6 2 2 2" xfId="9107" xr:uid="{C8DC2D35-93E5-4BE5-B6B5-4684A85B3650}"/>
    <cellStyle name="Komma 3 3 2 6 2 3" xfId="4870" xr:uid="{6451038E-5653-42C9-8804-C94B90DC814A}"/>
    <cellStyle name="Komma 3 3 2 6 2 3 2" xfId="7905" xr:uid="{33C9463F-4482-47BA-80F9-074C6CFBABA3}"/>
    <cellStyle name="Komma 3 3 2 6 2 4" xfId="10398" xr:uid="{7AEC8F92-8665-4158-9C0C-E6E3E96EEE9C}"/>
    <cellStyle name="Komma 3 3 2 6 2 5" xfId="6669" xr:uid="{C888480D-14D5-4BDD-B6BA-286ABE16C417}"/>
    <cellStyle name="Komma 3 3 2 6 3" xfId="2251" xr:uid="{00000000-0005-0000-0000-000080050000}"/>
    <cellStyle name="Komma 3 3 2 6 3 2" xfId="5639" xr:uid="{05BE9071-2B74-4E28-B549-442142CB4350}"/>
    <cellStyle name="Komma 3 3 2 6 3 3" xfId="8462" xr:uid="{33F89943-82ED-4050-B761-4D03F2E9ECE7}"/>
    <cellStyle name="Komma 3 3 2 6 4" xfId="2769" xr:uid="{5E9F3CBB-EF34-4FA9-B146-193E66A01D51}"/>
    <cellStyle name="Komma 3 3 2 6 4 2" xfId="7280" xr:uid="{C5BB246B-10F7-4398-91F6-13FBE7F3915E}"/>
    <cellStyle name="Komma 3 3 2 6 5" xfId="4102" xr:uid="{2C738B52-8075-4F95-BB1B-D3DD40FAE801}"/>
    <cellStyle name="Komma 3 3 2 6 5 2" xfId="9816" xr:uid="{F366D9A0-0E62-48DF-9D12-CFF2D2FB95F6}"/>
    <cellStyle name="Komma 3 3 2 6 6" xfId="6152" xr:uid="{4A75B791-3F9E-4924-92C3-D3DE61851428}"/>
    <cellStyle name="Komma 3 3 2 7" xfId="285" xr:uid="{00000000-0005-0000-0000-000081050000}"/>
    <cellStyle name="Komma 3 3 2 7 2" xfId="3205" xr:uid="{679BB583-B040-4747-BF16-CEDFF0192FD2}"/>
    <cellStyle name="Komma 3 3 2 7 2 2" xfId="8850" xr:uid="{DF62BD46-1107-49E7-9DA3-D13EA15D00ED}"/>
    <cellStyle name="Komma 3 3 2 7 3" xfId="3846" xr:uid="{636A80D4-F28C-4CA6-AF80-669DB1A08450}"/>
    <cellStyle name="Komma 3 3 2 7 3 2" xfId="7648" xr:uid="{B08F4F86-AA50-4DC1-90A0-5826BD4EF705}"/>
    <cellStyle name="Komma 3 3 2 7 4" xfId="9439" xr:uid="{7085C5AD-776F-40CC-A998-3ED642688514}"/>
    <cellStyle name="Komma 3 3 2 7 5" xfId="6414" xr:uid="{6D229FDD-E1A9-4615-AEC7-1F7E0BF2058A}"/>
    <cellStyle name="Komma 3 3 2 8" xfId="970" xr:uid="{00000000-0005-0000-0000-000082050000}"/>
    <cellStyle name="Komma 3 3 2 8 2" xfId="4360" xr:uid="{87CBCC5E-4D3B-48B0-9848-8D3842B46E2A}"/>
    <cellStyle name="Komma 3 3 2 8 3" xfId="8205" xr:uid="{31C8D37A-00DC-46B6-B915-C53AFD48568F}"/>
    <cellStyle name="Komma 3 3 2 9" xfId="1225" xr:uid="{00000000-0005-0000-0000-000083050000}"/>
    <cellStyle name="Komma 3 3 2 9 2" xfId="4615" xr:uid="{75E5D66C-F1B9-42AA-9E63-171576AA7CEA}"/>
    <cellStyle name="Komma 3 3 2 9 3" xfId="7023" xr:uid="{6DFFFD37-0D73-44F6-823A-355E3ED3B57D}"/>
    <cellStyle name="Komma 3 3 3" xfId="16" xr:uid="{00000000-0005-0000-0000-000084050000}"/>
    <cellStyle name="Komma 3 3 3 10" xfId="1985" xr:uid="{00000000-0005-0000-0000-000085050000}"/>
    <cellStyle name="Komma 3 3 3 10 2" xfId="5373" xr:uid="{A55EE187-A6D4-42DC-AAF9-F3CE26C80319}"/>
    <cellStyle name="Komma 3 3 3 11" xfId="2501" xr:uid="{5F9C3E91-45DE-46A3-90BE-77CFD54E0FB1}"/>
    <cellStyle name="Komma 3 3 3 12" xfId="3005" xr:uid="{5C76AD91-2612-4662-ABAB-FE7149D9DA92}"/>
    <cellStyle name="Komma 3 3 3 13" xfId="5886" xr:uid="{D4E17B11-4CF1-40EF-BAA2-F7ABA16D07A7}"/>
    <cellStyle name="Komma 3 3 3 2" xfId="70" xr:uid="{00000000-0005-0000-0000-000086050000}"/>
    <cellStyle name="Komma 3 3 3 2 10" xfId="2555" xr:uid="{0522E00B-DC19-4BBF-B5F1-B77F5D2F4A59}"/>
    <cellStyle name="Komma 3 3 3 2 11" xfId="3165" xr:uid="{E223FA3B-7C47-42A7-85DB-7356C5CBCB97}"/>
    <cellStyle name="Komma 3 3 3 2 12" xfId="5940" xr:uid="{18F0D1AB-7300-41A9-9183-E790B9CD6F94}"/>
    <cellStyle name="Komma 3 3 3 2 2" xfId="240" xr:uid="{00000000-0005-0000-0000-000087050000}"/>
    <cellStyle name="Komma 3 3 3 2 2 10" xfId="6110" xr:uid="{3AC33CCA-D2EB-4059-A3E1-F2CF2AB1CE68}"/>
    <cellStyle name="Komma 3 3 3 2 2 2" xfId="756" xr:uid="{00000000-0005-0000-0000-000088050000}"/>
    <cellStyle name="Komma 3 3 3 2 2 2 2" xfId="1695" xr:uid="{00000000-0005-0000-0000-000089050000}"/>
    <cellStyle name="Komma 3 3 3 2 2 2 2 2" xfId="3675" xr:uid="{231D3C62-6294-4EA4-B316-2307ED8F3379}"/>
    <cellStyle name="Komma 3 3 3 2 2 2 2 2 2" xfId="9320" xr:uid="{2737564C-ED8A-4D68-B1A8-0A1B537A18D8}"/>
    <cellStyle name="Komma 3 3 3 2 2 2 2 3" xfId="5083" xr:uid="{232930CF-2DFD-4387-901A-D50EE4840A26}"/>
    <cellStyle name="Komma 3 3 3 2 2 2 2 3 2" xfId="8118" xr:uid="{2EDBB298-B3A3-4639-8D68-51837EF784F3}"/>
    <cellStyle name="Komma 3 3 3 2 2 2 2 4" xfId="10049" xr:uid="{0D5B735B-57C0-493B-B078-E04B4DD56E37}"/>
    <cellStyle name="Komma 3 3 3 2 2 2 2 5" xfId="6882" xr:uid="{8397107F-92BF-44FE-ADF6-3515CDE1F0CB}"/>
    <cellStyle name="Komma 3 3 3 2 2 2 3" xfId="2464" xr:uid="{00000000-0005-0000-0000-00008A050000}"/>
    <cellStyle name="Komma 3 3 3 2 2 2 3 2" xfId="5852" xr:uid="{CA527765-537D-4D71-9DFF-092AF815564C}"/>
    <cellStyle name="Komma 3 3 3 2 2 2 3 3" xfId="8675" xr:uid="{6F5E52BB-9E50-426B-8414-E67054B67ABB}"/>
    <cellStyle name="Komma 3 3 3 2 2 2 4" xfId="2982" xr:uid="{D57263B4-398F-4BA8-ACA6-2D710EBC7640}"/>
    <cellStyle name="Komma 3 3 3 2 2 2 4 2" xfId="7493" xr:uid="{CDAFC5C0-F964-4430-890D-940FC5097269}"/>
    <cellStyle name="Komma 3 3 3 2 2 2 5" xfId="4315" xr:uid="{AFF65AF9-BFE0-4558-9620-DBFA890BD915}"/>
    <cellStyle name="Komma 3 3 3 2 2 2 5 2" xfId="10267" xr:uid="{0AA4BC81-77AE-4EE5-8239-C646650E177F}"/>
    <cellStyle name="Komma 3 3 3 2 2 2 6" xfId="6365" xr:uid="{B5BD83D7-34B8-4949-82F6-25AE7923A6A9}"/>
    <cellStyle name="Komma 3 3 3 2 2 3" xfId="498" xr:uid="{00000000-0005-0000-0000-00008B050000}"/>
    <cellStyle name="Komma 3 3 3 2 2 3 2" xfId="3418" xr:uid="{5DDB8328-F2E2-49D7-AE8F-8EC149DC89D2}"/>
    <cellStyle name="Komma 3 3 3 2 2 3 2 2" xfId="9063" xr:uid="{723687E6-3B75-4EC6-A4F3-054722821DDD}"/>
    <cellStyle name="Komma 3 3 3 2 2 3 3" xfId="4059" xr:uid="{56D12355-BAAE-424E-9608-BAD7497DBD5F}"/>
    <cellStyle name="Komma 3 3 3 2 2 3 3 2" xfId="7861" xr:uid="{C8C91113-A3CC-4F09-8702-A6764D16AEDC}"/>
    <cellStyle name="Komma 3 3 3 2 2 3 4" xfId="10336" xr:uid="{29508655-48EB-48C1-8403-AD0A1AF2DD04}"/>
    <cellStyle name="Komma 3 3 3 2 2 3 5" xfId="6627" xr:uid="{8E52F71C-D1F4-4B00-BAEF-35AC85CDAE2F}"/>
    <cellStyle name="Komma 3 3 3 2 2 4" xfId="1183" xr:uid="{00000000-0005-0000-0000-00008C050000}"/>
    <cellStyle name="Komma 3 3 3 2 2 4 2" xfId="4573" xr:uid="{75771D5C-07DC-48DA-8EF5-C24E4366ABF9}"/>
    <cellStyle name="Komma 3 3 3 2 2 4 3" xfId="8418" xr:uid="{654A6BA4-DB92-41B1-B25F-A151F9BB28CD}"/>
    <cellStyle name="Komma 3 3 3 2 2 5" xfId="1438" xr:uid="{00000000-0005-0000-0000-00008D050000}"/>
    <cellStyle name="Komma 3 3 3 2 2 5 2" xfId="4828" xr:uid="{A3E7B143-E345-43CD-B91D-C1E32F43F875}"/>
    <cellStyle name="Komma 3 3 3 2 2 5 3" xfId="7236" xr:uid="{1AF622B0-C162-4E24-A27F-0045090DAA58}"/>
    <cellStyle name="Komma 3 3 3 2 2 6" xfId="1953" xr:uid="{00000000-0005-0000-0000-00008E050000}"/>
    <cellStyle name="Komma 3 3 3 2 2 6 2" xfId="5341" xr:uid="{A7F6E573-5EF9-4452-B3F9-1994931187E1}"/>
    <cellStyle name="Komma 3 3 3 2 2 6 3" xfId="9884" xr:uid="{F3B8084C-7FF3-4596-A529-CCD7606AA6CA}"/>
    <cellStyle name="Komma 3 3 3 2 2 7" xfId="2209" xr:uid="{00000000-0005-0000-0000-00008F050000}"/>
    <cellStyle name="Komma 3 3 3 2 2 7 2" xfId="5597" xr:uid="{ADAC875C-5C6D-4E74-A3F5-A6198BF8290A}"/>
    <cellStyle name="Komma 3 3 3 2 2 8" xfId="2725" xr:uid="{09296A67-30A6-470C-9FCB-9D3287725729}"/>
    <cellStyle name="Komma 3 3 3 2 2 9" xfId="3803" xr:uid="{7E284A3C-04CB-435C-BFEB-759A1C56A767}"/>
    <cellStyle name="Komma 3 3 3 2 3" xfId="167" xr:uid="{00000000-0005-0000-0000-000090050000}"/>
    <cellStyle name="Komma 3 3 3 2 3 10" xfId="6037" xr:uid="{6FA8A6F0-5FC1-4FC2-9848-E2EA2E47999F}"/>
    <cellStyle name="Komma 3 3 3 2 3 2" xfId="683" xr:uid="{00000000-0005-0000-0000-000091050000}"/>
    <cellStyle name="Komma 3 3 3 2 3 2 2" xfId="1622" xr:uid="{00000000-0005-0000-0000-000092050000}"/>
    <cellStyle name="Komma 3 3 3 2 3 2 2 2" xfId="3602" xr:uid="{D25D12D1-B813-43A5-B864-465CC502AF7A}"/>
    <cellStyle name="Komma 3 3 3 2 3 2 2 2 2" xfId="9247" xr:uid="{7BC2B788-AAB6-4254-AD83-5EF2A27EBEE6}"/>
    <cellStyle name="Komma 3 3 3 2 3 2 2 3" xfId="5010" xr:uid="{6960D4B5-823F-4701-8A70-C8C2C4DF9553}"/>
    <cellStyle name="Komma 3 3 3 2 3 2 2 3 2" xfId="8045" xr:uid="{0069299A-E4A2-4143-876F-EF634AC29FAB}"/>
    <cellStyle name="Komma 3 3 3 2 3 2 2 4" xfId="9355" xr:uid="{427734EB-8F31-4BC4-AD7F-4C0739D04320}"/>
    <cellStyle name="Komma 3 3 3 2 3 2 2 5" xfId="6809" xr:uid="{0AC7E2C1-A7AA-4B56-B9D2-3543A03488EE}"/>
    <cellStyle name="Komma 3 3 3 2 3 2 3" xfId="2391" xr:uid="{00000000-0005-0000-0000-000093050000}"/>
    <cellStyle name="Komma 3 3 3 2 3 2 3 2" xfId="5779" xr:uid="{8E52844C-FFBC-4901-AC17-6D729B64E918}"/>
    <cellStyle name="Komma 3 3 3 2 3 2 3 3" xfId="8602" xr:uid="{07C31A3A-9BB9-4C6F-8FB0-0832A3668AC2}"/>
    <cellStyle name="Komma 3 3 3 2 3 2 4" xfId="2909" xr:uid="{C1C37017-E76B-4854-AD99-DBB3725135A0}"/>
    <cellStyle name="Komma 3 3 3 2 3 2 4 2" xfId="7420" xr:uid="{CBE416FA-A02E-48FA-945C-C80121FAB7A1}"/>
    <cellStyle name="Komma 3 3 3 2 3 2 5" xfId="4242" xr:uid="{85737193-8904-4357-9FE0-7DE893242C51}"/>
    <cellStyle name="Komma 3 3 3 2 3 2 5 2" xfId="9590" xr:uid="{F73C9530-FDD0-4096-BB3E-901512D73521}"/>
    <cellStyle name="Komma 3 3 3 2 3 2 6" xfId="6292" xr:uid="{193B43A5-3B00-434E-A91C-2D9650E9610D}"/>
    <cellStyle name="Komma 3 3 3 2 3 3" xfId="425" xr:uid="{00000000-0005-0000-0000-000094050000}"/>
    <cellStyle name="Komma 3 3 3 2 3 3 2" xfId="3345" xr:uid="{418DB122-C7A1-46BB-AD8F-10CB38649835}"/>
    <cellStyle name="Komma 3 3 3 2 3 3 2 2" xfId="8990" xr:uid="{A5EB216F-97FA-4191-B976-36A96EACAB3A}"/>
    <cellStyle name="Komma 3 3 3 2 3 3 3" xfId="3986" xr:uid="{B6E1B1C2-DD1D-4261-BB93-27D0B487B500}"/>
    <cellStyle name="Komma 3 3 3 2 3 3 3 2" xfId="7788" xr:uid="{F74620E8-D8A3-44FD-B6B3-B7C91D3D152E}"/>
    <cellStyle name="Komma 3 3 3 2 3 3 4" xfId="9586" xr:uid="{461C4536-3DB7-4955-B500-70FAE781B08F}"/>
    <cellStyle name="Komma 3 3 3 2 3 3 5" xfId="6554" xr:uid="{09249609-6731-41BF-B17F-22820DD7E30E}"/>
    <cellStyle name="Komma 3 3 3 2 3 4" xfId="1110" xr:uid="{00000000-0005-0000-0000-000095050000}"/>
    <cellStyle name="Komma 3 3 3 2 3 4 2" xfId="4500" xr:uid="{A9B521DD-AC61-420F-97D6-661C65E3F1F9}"/>
    <cellStyle name="Komma 3 3 3 2 3 4 3" xfId="8345" xr:uid="{70DCB0D6-6B14-400B-8C2C-ECEB1F0D7FC5}"/>
    <cellStyle name="Komma 3 3 3 2 3 5" xfId="1365" xr:uid="{00000000-0005-0000-0000-000096050000}"/>
    <cellStyle name="Komma 3 3 3 2 3 5 2" xfId="4755" xr:uid="{EA2403A2-8CB3-425F-83A7-52E998FC2353}"/>
    <cellStyle name="Komma 3 3 3 2 3 5 3" xfId="7163" xr:uid="{79367E6C-7BEB-4FDE-BA10-189C36E9FD2A}"/>
    <cellStyle name="Komma 3 3 3 2 3 6" xfId="1880" xr:uid="{00000000-0005-0000-0000-000097050000}"/>
    <cellStyle name="Komma 3 3 3 2 3 6 2" xfId="5268" xr:uid="{B99E3430-A434-4774-9ED2-D224D483423E}"/>
    <cellStyle name="Komma 3 3 3 2 3 6 3" xfId="9906" xr:uid="{0741104C-6986-4A75-BDC0-A495599FAE58}"/>
    <cellStyle name="Komma 3 3 3 2 3 7" xfId="2136" xr:uid="{00000000-0005-0000-0000-000098050000}"/>
    <cellStyle name="Komma 3 3 3 2 3 7 2" xfId="5524" xr:uid="{3B243B75-6501-4416-B5DF-29F9B6733EDD}"/>
    <cellStyle name="Komma 3 3 3 2 3 8" xfId="2652" xr:uid="{A889349E-C27A-40EF-8705-687D7474A020}"/>
    <cellStyle name="Komma 3 3 3 2 3 9" xfId="3019" xr:uid="{163A6BF4-FFAC-4A4A-950C-F858E081F794}"/>
    <cellStyle name="Komma 3 3 3 2 4" xfId="586" xr:uid="{00000000-0005-0000-0000-000099050000}"/>
    <cellStyle name="Komma 3 3 3 2 4 2" xfId="1525" xr:uid="{00000000-0005-0000-0000-00009A050000}"/>
    <cellStyle name="Komma 3 3 3 2 4 2 2" xfId="3505" xr:uid="{66B7F9C7-B614-4E3B-B4DC-E7D0FA6A2FE5}"/>
    <cellStyle name="Komma 3 3 3 2 4 2 2 2" xfId="9150" xr:uid="{57ABB546-5ABA-47AA-9728-6FB00DDB3D5B}"/>
    <cellStyle name="Komma 3 3 3 2 4 2 3" xfId="4913" xr:uid="{10254455-3596-45A9-9676-7D6BD1E7528F}"/>
    <cellStyle name="Komma 3 3 3 2 4 2 3 2" xfId="7948" xr:uid="{7474B1F7-C8ED-46BE-B03C-FE20164A5206}"/>
    <cellStyle name="Komma 3 3 3 2 4 2 4" xfId="9926" xr:uid="{6B7FF353-5668-48D0-A90B-5D9A05ABD755}"/>
    <cellStyle name="Komma 3 3 3 2 4 2 5" xfId="6712" xr:uid="{8FF2979B-42DB-4ACB-B75F-EB8C2127A5AD}"/>
    <cellStyle name="Komma 3 3 3 2 4 3" xfId="2294" xr:uid="{00000000-0005-0000-0000-00009B050000}"/>
    <cellStyle name="Komma 3 3 3 2 4 3 2" xfId="5682" xr:uid="{DFDB5B65-FE0E-4641-8C94-C867EC8211F9}"/>
    <cellStyle name="Komma 3 3 3 2 4 3 3" xfId="8505" xr:uid="{270CA482-CFD8-436B-97E5-8671FB60DF0E}"/>
    <cellStyle name="Komma 3 3 3 2 4 4" xfId="2812" xr:uid="{26061AC8-ED89-4935-AC3E-82962FFE06C1}"/>
    <cellStyle name="Komma 3 3 3 2 4 4 2" xfId="7323" xr:uid="{04454D0F-AE23-42B0-A052-1937E7502508}"/>
    <cellStyle name="Komma 3 3 3 2 4 5" xfId="4145" xr:uid="{98AEEB6A-6112-461D-8159-410027BB1D5F}"/>
    <cellStyle name="Komma 3 3 3 2 4 5 2" xfId="9550" xr:uid="{85059F8F-889E-4E87-9D4D-65EF3B989D4E}"/>
    <cellStyle name="Komma 3 3 3 2 4 6" xfId="6195" xr:uid="{23BA8871-9030-4E1B-94DE-D96C2A2CA82E}"/>
    <cellStyle name="Komma 3 3 3 2 5" xfId="328" xr:uid="{00000000-0005-0000-0000-00009C050000}"/>
    <cellStyle name="Komma 3 3 3 2 5 2" xfId="3248" xr:uid="{15A002FF-B718-4B42-B5F9-C0DF654F083D}"/>
    <cellStyle name="Komma 3 3 3 2 5 2 2" xfId="8893" xr:uid="{F1419BF9-70DC-4A25-961A-A4D0A0187595}"/>
    <cellStyle name="Komma 3 3 3 2 5 3" xfId="3889" xr:uid="{F5DCF8CA-9CB1-474B-8D01-8E6AD6C1C040}"/>
    <cellStyle name="Komma 3 3 3 2 5 3 2" xfId="7691" xr:uid="{D310438F-1B65-4605-82DB-4E395AF66EC1}"/>
    <cellStyle name="Komma 3 3 3 2 5 4" xfId="10394" xr:uid="{39AED6AE-A43B-4A85-82BB-EBE36E9FE9C8}"/>
    <cellStyle name="Komma 3 3 3 2 5 5" xfId="6457" xr:uid="{3778B463-00ED-4A06-8E4E-5C309EC69E4D}"/>
    <cellStyle name="Komma 3 3 3 2 6" xfId="1013" xr:uid="{00000000-0005-0000-0000-00009D050000}"/>
    <cellStyle name="Komma 3 3 3 2 6 2" xfId="4403" xr:uid="{0731A2C8-EE5B-4677-8247-862223494FC7}"/>
    <cellStyle name="Komma 3 3 3 2 6 3" xfId="8248" xr:uid="{54763B96-2102-4BC3-AEC5-1241B25A0A98}"/>
    <cellStyle name="Komma 3 3 3 2 7" xfId="1268" xr:uid="{00000000-0005-0000-0000-00009E050000}"/>
    <cellStyle name="Komma 3 3 3 2 7 2" xfId="4658" xr:uid="{C1A5D4B9-BAA7-4F27-B1DE-12BA2E844C5B}"/>
    <cellStyle name="Komma 3 3 3 2 7 3" xfId="7066" xr:uid="{0A426ACE-934D-4B13-A167-8C696487EE86}"/>
    <cellStyle name="Komma 3 3 3 2 8" xfId="1783" xr:uid="{00000000-0005-0000-0000-00009F050000}"/>
    <cellStyle name="Komma 3 3 3 2 8 2" xfId="5171" xr:uid="{03A91209-EE09-445D-B1AB-98AA7B03730C}"/>
    <cellStyle name="Komma 3 3 3 2 8 3" xfId="10325" xr:uid="{41252F85-081B-47E1-A84B-89C59F665F89}"/>
    <cellStyle name="Komma 3 3 3 2 9" xfId="2039" xr:uid="{00000000-0005-0000-0000-0000A0050000}"/>
    <cellStyle name="Komma 3 3 3 2 9 2" xfId="5427" xr:uid="{19715B1E-F316-4404-B43F-6B79747CDB89}"/>
    <cellStyle name="Komma 3 3 3 3" xfId="186" xr:uid="{00000000-0005-0000-0000-0000A1050000}"/>
    <cellStyle name="Komma 3 3 3 3 10" xfId="6056" xr:uid="{A2EB8537-B84A-4111-BBA4-91AAFA9B610F}"/>
    <cellStyle name="Komma 3 3 3 3 2" xfId="702" xr:uid="{00000000-0005-0000-0000-0000A2050000}"/>
    <cellStyle name="Komma 3 3 3 3 2 2" xfId="1641" xr:uid="{00000000-0005-0000-0000-0000A3050000}"/>
    <cellStyle name="Komma 3 3 3 3 2 2 2" xfId="3621" xr:uid="{E69753AE-8534-47AB-B056-1756BAD2678C}"/>
    <cellStyle name="Komma 3 3 3 3 2 2 2 2" xfId="9266" xr:uid="{1F07A148-7062-4853-BF63-00C44CC406FA}"/>
    <cellStyle name="Komma 3 3 3 3 2 2 3" xfId="5029" xr:uid="{CC9653C0-7876-427A-8841-65B42CD6D04D}"/>
    <cellStyle name="Komma 3 3 3 3 2 2 3 2" xfId="8064" xr:uid="{CFFF6C2F-0A1D-42E4-B7A1-1920B44920F7}"/>
    <cellStyle name="Komma 3 3 3 3 2 2 4" xfId="9497" xr:uid="{5954D860-446D-46F0-9C7E-592F311C4CFF}"/>
    <cellStyle name="Komma 3 3 3 3 2 2 5" xfId="6828" xr:uid="{2B093D41-8A27-43A3-B42B-3FAE30AF6039}"/>
    <cellStyle name="Komma 3 3 3 3 2 3" xfId="2410" xr:uid="{00000000-0005-0000-0000-0000A4050000}"/>
    <cellStyle name="Komma 3 3 3 3 2 3 2" xfId="5798" xr:uid="{509BF393-AD19-44F5-B7D4-3163468B3DEC}"/>
    <cellStyle name="Komma 3 3 3 3 2 3 3" xfId="8621" xr:uid="{7662FC42-3D5D-48E8-8DE7-D850FEC0CE19}"/>
    <cellStyle name="Komma 3 3 3 3 2 4" xfId="2928" xr:uid="{847E49A8-4D1F-4179-80B8-11FFD17CD300}"/>
    <cellStyle name="Komma 3 3 3 3 2 4 2" xfId="7439" xr:uid="{49039BAD-A455-4128-ADB3-6D299AC5338E}"/>
    <cellStyle name="Komma 3 3 3 3 2 5" xfId="4261" xr:uid="{F37465E6-850E-4D31-AE76-43EF4701D666}"/>
    <cellStyle name="Komma 3 3 3 3 2 5 2" xfId="9459" xr:uid="{04829659-553C-4200-98B1-A53A9CC460EB}"/>
    <cellStyle name="Komma 3 3 3 3 2 6" xfId="6311" xr:uid="{600773FB-8F73-44EF-BF6D-1F3BAA552EFF}"/>
    <cellStyle name="Komma 3 3 3 3 3" xfId="444" xr:uid="{00000000-0005-0000-0000-0000A5050000}"/>
    <cellStyle name="Komma 3 3 3 3 3 2" xfId="3364" xr:uid="{A2E41864-C75A-4E82-A3FE-FD49200B3725}"/>
    <cellStyle name="Komma 3 3 3 3 3 2 2" xfId="9009" xr:uid="{1665088D-DB82-4A26-A4B6-F54EB41715E9}"/>
    <cellStyle name="Komma 3 3 3 3 3 3" xfId="4005" xr:uid="{15E302C4-ABFF-44A6-9C8A-5E0FEC45AE4A}"/>
    <cellStyle name="Komma 3 3 3 3 3 3 2" xfId="7807" xr:uid="{D781E7C4-C8B6-4C58-9BD1-3787A5986B34}"/>
    <cellStyle name="Komma 3 3 3 3 3 4" xfId="7562" xr:uid="{34844462-6E09-4FF1-9E10-204C923C84A7}"/>
    <cellStyle name="Komma 3 3 3 3 3 5" xfId="6573" xr:uid="{A86DE1CD-5B18-4D6B-890B-E9600FF87F69}"/>
    <cellStyle name="Komma 3 3 3 3 4" xfId="1129" xr:uid="{00000000-0005-0000-0000-0000A6050000}"/>
    <cellStyle name="Komma 3 3 3 3 4 2" xfId="4519" xr:uid="{B74070D1-9CB7-456E-8489-513594335044}"/>
    <cellStyle name="Komma 3 3 3 3 4 3" xfId="8364" xr:uid="{05174D63-7F69-4D8A-B809-61D22BF25F80}"/>
    <cellStyle name="Komma 3 3 3 3 5" xfId="1384" xr:uid="{00000000-0005-0000-0000-0000A7050000}"/>
    <cellStyle name="Komma 3 3 3 3 5 2" xfId="4774" xr:uid="{D4338788-D6C5-462B-A440-3C1AF2FDC62B}"/>
    <cellStyle name="Komma 3 3 3 3 5 3" xfId="7182" xr:uid="{C3351FBB-10DC-420A-A49B-790938EEBAD3}"/>
    <cellStyle name="Komma 3 3 3 3 6" xfId="1899" xr:uid="{00000000-0005-0000-0000-0000A8050000}"/>
    <cellStyle name="Komma 3 3 3 3 6 2" xfId="5287" xr:uid="{1C1C778A-7C20-4F51-AA15-41F630F43CDE}"/>
    <cellStyle name="Komma 3 3 3 3 6 3" xfId="9549" xr:uid="{62ECBB3D-D56E-49F0-A113-3CFA7F36EC86}"/>
    <cellStyle name="Komma 3 3 3 3 7" xfId="2155" xr:uid="{00000000-0005-0000-0000-0000A9050000}"/>
    <cellStyle name="Komma 3 3 3 3 7 2" xfId="5543" xr:uid="{18087FCD-ED42-4B63-A4F8-9919D52DB481}"/>
    <cellStyle name="Komma 3 3 3 3 8" xfId="2671" xr:uid="{6220805E-1835-40DD-8A71-5F713AFD0AD8}"/>
    <cellStyle name="Komma 3 3 3 3 9" xfId="3749" xr:uid="{85505CE2-9333-4A55-B69E-AC4D6EDE9BE0}"/>
    <cellStyle name="Komma 3 3 3 4" xfId="124" xr:uid="{00000000-0005-0000-0000-0000AA050000}"/>
    <cellStyle name="Komma 3 3 3 4 10" xfId="5994" xr:uid="{C9FEE657-E662-47FB-991B-AA34E69D776D}"/>
    <cellStyle name="Komma 3 3 3 4 2" xfId="640" xr:uid="{00000000-0005-0000-0000-0000AB050000}"/>
    <cellStyle name="Komma 3 3 3 4 2 2" xfId="1579" xr:uid="{00000000-0005-0000-0000-0000AC050000}"/>
    <cellStyle name="Komma 3 3 3 4 2 2 2" xfId="3559" xr:uid="{5D4CB98E-205D-4B4B-A3A5-33D3E21AEA82}"/>
    <cellStyle name="Komma 3 3 3 4 2 2 2 2" xfId="9204" xr:uid="{B0F38464-B682-4C59-B9F1-2F8F3DB84655}"/>
    <cellStyle name="Komma 3 3 3 4 2 2 3" xfId="4967" xr:uid="{9B329776-8A2F-433A-B163-435C762E7B8A}"/>
    <cellStyle name="Komma 3 3 3 4 2 2 3 2" xfId="8002" xr:uid="{FF4562CB-E30A-47BC-90BA-AFF2712650DA}"/>
    <cellStyle name="Komma 3 3 3 4 2 2 4" xfId="9457" xr:uid="{54B7AFC4-3EE1-4E0F-9119-C5947230CB0F}"/>
    <cellStyle name="Komma 3 3 3 4 2 2 5" xfId="6766" xr:uid="{FB83E049-183E-4853-8CB4-95476F7FBC67}"/>
    <cellStyle name="Komma 3 3 3 4 2 3" xfId="2348" xr:uid="{00000000-0005-0000-0000-0000AD050000}"/>
    <cellStyle name="Komma 3 3 3 4 2 3 2" xfId="5736" xr:uid="{24AB86FF-A28A-4361-9045-3F7A60289207}"/>
    <cellStyle name="Komma 3 3 3 4 2 3 3" xfId="8559" xr:uid="{02F3FDAA-9ACD-4BAC-B227-5BE477884107}"/>
    <cellStyle name="Komma 3 3 3 4 2 4" xfId="2866" xr:uid="{784D1AB9-7394-43A4-84B8-ACF26D540C47}"/>
    <cellStyle name="Komma 3 3 3 4 2 4 2" xfId="7377" xr:uid="{D084826F-7123-4A3C-B535-F27BD257E700}"/>
    <cellStyle name="Komma 3 3 3 4 2 5" xfId="4199" xr:uid="{51687CF4-B2EE-407B-AD3B-46EA7B3E3B27}"/>
    <cellStyle name="Komma 3 3 3 4 2 5 2" xfId="10358" xr:uid="{9B2114D1-35E9-4319-A246-EBAACC881F7F}"/>
    <cellStyle name="Komma 3 3 3 4 2 6" xfId="6249" xr:uid="{CE66ED32-3910-47B4-9664-74EE1B661986}"/>
    <cellStyle name="Komma 3 3 3 4 3" xfId="382" xr:uid="{00000000-0005-0000-0000-0000AE050000}"/>
    <cellStyle name="Komma 3 3 3 4 3 2" xfId="3302" xr:uid="{A8B43525-D4EF-47D5-A819-EB38BB185F58}"/>
    <cellStyle name="Komma 3 3 3 4 3 2 2" xfId="8947" xr:uid="{675697A4-AA14-4082-A8FD-C9207B4741BC}"/>
    <cellStyle name="Komma 3 3 3 4 3 3" xfId="3943" xr:uid="{D1EA6D4F-DBEF-427D-A67D-2FE5F29A0DF2}"/>
    <cellStyle name="Komma 3 3 3 4 3 3 2" xfId="7745" xr:uid="{1EC94283-BA72-41FB-B449-C4503220FA45}"/>
    <cellStyle name="Komma 3 3 3 4 3 4" xfId="9949" xr:uid="{2FD7ACFF-6B6B-454A-A1E9-A67482512230}"/>
    <cellStyle name="Komma 3 3 3 4 3 5" xfId="6511" xr:uid="{02EBFC46-CDF7-48D4-9663-249D7B8E43FA}"/>
    <cellStyle name="Komma 3 3 3 4 4" xfId="1067" xr:uid="{00000000-0005-0000-0000-0000AF050000}"/>
    <cellStyle name="Komma 3 3 3 4 4 2" xfId="4457" xr:uid="{D3E53138-B71C-47FC-915C-589286826044}"/>
    <cellStyle name="Komma 3 3 3 4 4 3" xfId="8302" xr:uid="{C5ECD64A-7A2D-4EF1-93D2-635EA9FB5766}"/>
    <cellStyle name="Komma 3 3 3 4 5" xfId="1322" xr:uid="{00000000-0005-0000-0000-0000B0050000}"/>
    <cellStyle name="Komma 3 3 3 4 5 2" xfId="4712" xr:uid="{E8BF4131-54F0-48AF-9362-109EF9ADDCB9}"/>
    <cellStyle name="Komma 3 3 3 4 5 3" xfId="7120" xr:uid="{E847F6F8-718B-489A-8466-7743514246DF}"/>
    <cellStyle name="Komma 3 3 3 4 6" xfId="1837" xr:uid="{00000000-0005-0000-0000-0000B1050000}"/>
    <cellStyle name="Komma 3 3 3 4 6 2" xfId="5225" xr:uid="{A257DDEA-2B2D-49A1-86A6-D82914490B4E}"/>
    <cellStyle name="Komma 3 3 3 4 6 3" xfId="10102" xr:uid="{E5DD9F6B-AE4C-441D-959B-F7FABFCC6CBE}"/>
    <cellStyle name="Komma 3 3 3 4 7" xfId="2093" xr:uid="{00000000-0005-0000-0000-0000B2050000}"/>
    <cellStyle name="Komma 3 3 3 4 7 2" xfId="5481" xr:uid="{0800BA35-578C-405C-9BFF-C17B6C65A6C8}"/>
    <cellStyle name="Komma 3 3 3 4 8" xfId="2609" xr:uid="{6F8A2F93-7868-4E06-81BF-8AF8E72D7C21}"/>
    <cellStyle name="Komma 3 3 3 4 9" xfId="3062" xr:uid="{588FC368-D27C-4DA0-86FA-7272CB8989C1}"/>
    <cellStyle name="Komma 3 3 3 5" xfId="532" xr:uid="{00000000-0005-0000-0000-0000B3050000}"/>
    <cellStyle name="Komma 3 3 3 5 2" xfId="1471" xr:uid="{00000000-0005-0000-0000-0000B4050000}"/>
    <cellStyle name="Komma 3 3 3 5 2 2" xfId="3451" xr:uid="{4CA3E901-ADD9-490D-B0FF-979872E42E1B}"/>
    <cellStyle name="Komma 3 3 3 5 2 2 2" xfId="9096" xr:uid="{8FDCB131-D1EA-4256-86D0-5E4C83CE91EF}"/>
    <cellStyle name="Komma 3 3 3 5 2 3" xfId="4859" xr:uid="{EAB3416B-1C7A-4161-8303-7BCFBADCEEF5}"/>
    <cellStyle name="Komma 3 3 3 5 2 3 2" xfId="7894" xr:uid="{450C70BD-18C9-46AF-B0C1-844701AF5568}"/>
    <cellStyle name="Komma 3 3 3 5 2 4" xfId="9353" xr:uid="{030524D7-3C5F-4941-B6C2-295B54C0B1DD}"/>
    <cellStyle name="Komma 3 3 3 5 2 5" xfId="6658" xr:uid="{2187C455-E627-493F-852E-1098D9136E50}"/>
    <cellStyle name="Komma 3 3 3 5 3" xfId="2240" xr:uid="{00000000-0005-0000-0000-0000B5050000}"/>
    <cellStyle name="Komma 3 3 3 5 3 2" xfId="5628" xr:uid="{B0D7DBA6-401C-42E1-895F-CDF74A36B5AE}"/>
    <cellStyle name="Komma 3 3 3 5 3 3" xfId="8451" xr:uid="{ED25C7E9-CF07-46C0-8EFD-F805A361CAF3}"/>
    <cellStyle name="Komma 3 3 3 5 4" xfId="2758" xr:uid="{845EBF9D-1841-47D5-A1DB-9F793D998EF2}"/>
    <cellStyle name="Komma 3 3 3 5 4 2" xfId="7269" xr:uid="{C5F39FA8-18F1-4864-8779-9648F9E8E1E0}"/>
    <cellStyle name="Komma 3 3 3 5 5" xfId="4091" xr:uid="{4616C73A-87DB-45A4-91AA-AE3B567A01BD}"/>
    <cellStyle name="Komma 3 3 3 5 5 2" xfId="10265" xr:uid="{9C902CCB-9C0F-4883-919B-68C44146166E}"/>
    <cellStyle name="Komma 3 3 3 5 6" xfId="6141" xr:uid="{FF820E75-CD0A-4B97-86D2-171A766C564A}"/>
    <cellStyle name="Komma 3 3 3 6" xfId="274" xr:uid="{00000000-0005-0000-0000-0000B6050000}"/>
    <cellStyle name="Komma 3 3 3 6 2" xfId="3194" xr:uid="{95A1713F-C2BC-40EA-98B0-471C8FCE9000}"/>
    <cellStyle name="Komma 3 3 3 6 2 2" xfId="8839" xr:uid="{AD9D9114-9405-4D15-A3F0-E1C614972EE2}"/>
    <cellStyle name="Komma 3 3 3 6 3" xfId="3835" xr:uid="{0D251469-9F13-4ACA-B199-E3527B87D4E9}"/>
    <cellStyle name="Komma 3 3 3 6 3 2" xfId="7637" xr:uid="{B8DB3189-077F-4DFF-8DE9-D68244CC7FCE}"/>
    <cellStyle name="Komma 3 3 3 6 4" xfId="10364" xr:uid="{8AABD5E3-AFCD-40FA-A6C4-4707A0558856}"/>
    <cellStyle name="Komma 3 3 3 6 5" xfId="6403" xr:uid="{F90C0CA8-BD27-4B9E-AA26-628A13B971B1}"/>
    <cellStyle name="Komma 3 3 3 7" xfId="959" xr:uid="{00000000-0005-0000-0000-0000B7050000}"/>
    <cellStyle name="Komma 3 3 3 7 2" xfId="4349" xr:uid="{ED7EDF7C-BB1E-4365-B9F0-56F07E1BF48E}"/>
    <cellStyle name="Komma 3 3 3 7 3" xfId="8194" xr:uid="{8EB897FA-256C-4353-B6E4-EF4CDCA210E8}"/>
    <cellStyle name="Komma 3 3 3 8" xfId="1214" xr:uid="{00000000-0005-0000-0000-0000B8050000}"/>
    <cellStyle name="Komma 3 3 3 8 2" xfId="4604" xr:uid="{DD58D574-FD04-406D-8630-76D9CD0D855B}"/>
    <cellStyle name="Komma 3 3 3 8 3" xfId="7012" xr:uid="{03A2CA4E-B389-4EEA-83EE-F1D63607BF80}"/>
    <cellStyle name="Komma 3 3 3 9" xfId="1729" xr:uid="{00000000-0005-0000-0000-0000B9050000}"/>
    <cellStyle name="Komma 3 3 3 9 2" xfId="5117" xr:uid="{EE8D55E3-07D0-447C-8F9A-0B4416B7939D}"/>
    <cellStyle name="Komma 3 3 3 9 3" xfId="9929" xr:uid="{E41AA2E9-2C79-406C-8B28-167854702CF6}"/>
    <cellStyle name="Komma 3 3 4" xfId="61" xr:uid="{00000000-0005-0000-0000-0000BA050000}"/>
    <cellStyle name="Komma 3 3 4 10" xfId="2546" xr:uid="{F443B0D6-60C0-4A13-BEF9-689A78602CA4}"/>
    <cellStyle name="Komma 3 3 4 11" xfId="3167" xr:uid="{64105379-1AC8-4399-81E6-5D241DB07CAE}"/>
    <cellStyle name="Komma 3 3 4 12" xfId="5931" xr:uid="{F1C33519-9CD1-4BBD-84D6-FEA32B506047}"/>
    <cellStyle name="Komma 3 3 4 2" xfId="231" xr:uid="{00000000-0005-0000-0000-0000BB050000}"/>
    <cellStyle name="Komma 3 3 4 2 10" xfId="6101" xr:uid="{F767A018-9829-4443-82DA-A3B426BDAB3C}"/>
    <cellStyle name="Komma 3 3 4 2 2" xfId="747" xr:uid="{00000000-0005-0000-0000-0000BC050000}"/>
    <cellStyle name="Komma 3 3 4 2 2 2" xfId="1686" xr:uid="{00000000-0005-0000-0000-0000BD050000}"/>
    <cellStyle name="Komma 3 3 4 2 2 2 2" xfId="3666" xr:uid="{6B908643-5680-4737-9696-78775805D99A}"/>
    <cellStyle name="Komma 3 3 4 2 2 2 2 2" xfId="9311" xr:uid="{C50DF4D3-60CA-4B99-9354-B5B340028E14}"/>
    <cellStyle name="Komma 3 3 4 2 2 2 3" xfId="5074" xr:uid="{EE158A91-707D-4141-B1AD-43201ACAB7E5}"/>
    <cellStyle name="Komma 3 3 4 2 2 2 3 2" xfId="8109" xr:uid="{ADB203D8-4A81-469F-98C6-C5111520F98C}"/>
    <cellStyle name="Komma 3 3 4 2 2 2 4" xfId="9482" xr:uid="{4351FF2A-F1AB-479E-B7FE-1589ED7F9E93}"/>
    <cellStyle name="Komma 3 3 4 2 2 2 5" xfId="6873" xr:uid="{687E8340-AD2B-46EC-9F6C-DC764E01B661}"/>
    <cellStyle name="Komma 3 3 4 2 2 3" xfId="2455" xr:uid="{00000000-0005-0000-0000-0000BE050000}"/>
    <cellStyle name="Komma 3 3 4 2 2 3 2" xfId="5843" xr:uid="{067C5B86-E912-48E9-8614-0F6ECD083671}"/>
    <cellStyle name="Komma 3 3 4 2 2 3 3" xfId="8666" xr:uid="{924FA333-082E-40CD-9AC4-26CAF1ED4E88}"/>
    <cellStyle name="Komma 3 3 4 2 2 4" xfId="2973" xr:uid="{3F063DF4-5FA4-42AC-B097-C24930FE24DD}"/>
    <cellStyle name="Komma 3 3 4 2 2 4 2" xfId="7484" xr:uid="{24F07577-5F18-4E79-8D6B-3FCF97669ED5}"/>
    <cellStyle name="Komma 3 3 4 2 2 5" xfId="4306" xr:uid="{7DC34942-5B91-4487-918E-C88CB5671F2C}"/>
    <cellStyle name="Komma 3 3 4 2 2 5 2" xfId="9803" xr:uid="{C28A8DD3-F31C-444F-867A-BAA1AA8B6F46}"/>
    <cellStyle name="Komma 3 3 4 2 2 6" xfId="6356" xr:uid="{DA0C2830-A8C8-4BE7-A58A-B07CD1C22D99}"/>
    <cellStyle name="Komma 3 3 4 2 3" xfId="489" xr:uid="{00000000-0005-0000-0000-0000BF050000}"/>
    <cellStyle name="Komma 3 3 4 2 3 2" xfId="3409" xr:uid="{554E71A9-DD4B-450A-B946-63F8A0F5B35F}"/>
    <cellStyle name="Komma 3 3 4 2 3 2 2" xfId="9054" xr:uid="{C3EEB2D7-9409-4630-8018-30B984E512EA}"/>
    <cellStyle name="Komma 3 3 4 2 3 3" xfId="4050" xr:uid="{713D89D8-C67F-4842-8436-35F8A8621B8C}"/>
    <cellStyle name="Komma 3 3 4 2 3 3 2" xfId="7852" xr:uid="{D7160B89-ECBD-468D-8B6D-A3C45DFCDE9C}"/>
    <cellStyle name="Komma 3 3 4 2 3 4" xfId="10164" xr:uid="{B333948B-8DAE-4EB1-942C-03649FB316C3}"/>
    <cellStyle name="Komma 3 3 4 2 3 5" xfId="6618" xr:uid="{ABB5FD15-75BA-48B5-B065-1120973AA43E}"/>
    <cellStyle name="Komma 3 3 4 2 4" xfId="1174" xr:uid="{00000000-0005-0000-0000-0000C0050000}"/>
    <cellStyle name="Komma 3 3 4 2 4 2" xfId="4564" xr:uid="{839D9E91-053D-403F-A30F-71C29289ECE3}"/>
    <cellStyle name="Komma 3 3 4 2 4 3" xfId="8409" xr:uid="{8477ED30-548B-4755-9FCF-B64C4C36810F}"/>
    <cellStyle name="Komma 3 3 4 2 5" xfId="1429" xr:uid="{00000000-0005-0000-0000-0000C1050000}"/>
    <cellStyle name="Komma 3 3 4 2 5 2" xfId="4819" xr:uid="{D42B7748-B73C-4F83-8284-3B907AF655E9}"/>
    <cellStyle name="Komma 3 3 4 2 5 3" xfId="7227" xr:uid="{A6B0EFBC-182C-4C93-9953-2B8132D53333}"/>
    <cellStyle name="Komma 3 3 4 2 6" xfId="1944" xr:uid="{00000000-0005-0000-0000-0000C2050000}"/>
    <cellStyle name="Komma 3 3 4 2 6 2" xfId="5332" xr:uid="{EFD356CA-3310-4A7B-9809-9D18EB5C1266}"/>
    <cellStyle name="Komma 3 3 4 2 6 3" xfId="10118" xr:uid="{3EB9847E-F13F-46DB-84A7-77EDD6690CA3}"/>
    <cellStyle name="Komma 3 3 4 2 7" xfId="2200" xr:uid="{00000000-0005-0000-0000-0000C3050000}"/>
    <cellStyle name="Komma 3 3 4 2 7 2" xfId="5588" xr:uid="{51FDCE1C-23ED-4558-8401-8B44BD8ADB99}"/>
    <cellStyle name="Komma 3 3 4 2 8" xfId="2716" xr:uid="{60121EF8-1EDA-44B9-90C3-4C5E5B48CED7}"/>
    <cellStyle name="Komma 3 3 4 2 9" xfId="3794" xr:uid="{1575E1A9-8D90-4CDA-9346-69FD2765A86E}"/>
    <cellStyle name="Komma 3 3 4 3" xfId="115" xr:uid="{00000000-0005-0000-0000-0000C4050000}"/>
    <cellStyle name="Komma 3 3 4 3 10" xfId="5985" xr:uid="{424E2204-C784-4085-A881-466571C9F1AE}"/>
    <cellStyle name="Komma 3 3 4 3 2" xfId="631" xr:uid="{00000000-0005-0000-0000-0000C5050000}"/>
    <cellStyle name="Komma 3 3 4 3 2 2" xfId="1570" xr:uid="{00000000-0005-0000-0000-0000C6050000}"/>
    <cellStyle name="Komma 3 3 4 3 2 2 2" xfId="3550" xr:uid="{6C346A87-A640-4E38-847A-817B43EDBD1E}"/>
    <cellStyle name="Komma 3 3 4 3 2 2 2 2" xfId="9195" xr:uid="{7C785C5D-CBC2-444D-862C-9D1192A0F124}"/>
    <cellStyle name="Komma 3 3 4 3 2 2 3" xfId="4958" xr:uid="{CAFC45CF-B65C-4E05-89C7-6FEDEA340E20}"/>
    <cellStyle name="Komma 3 3 4 3 2 2 3 2" xfId="7993" xr:uid="{E1779DA7-9719-4DEF-8FAA-C3A87BB2B1CC}"/>
    <cellStyle name="Komma 3 3 4 3 2 2 4" xfId="7554" xr:uid="{62BE256D-4267-4030-934D-F0AA2608EFD5}"/>
    <cellStyle name="Komma 3 3 4 3 2 2 5" xfId="6757" xr:uid="{B726D350-ED67-4EDC-B459-70125861F1DF}"/>
    <cellStyle name="Komma 3 3 4 3 2 3" xfId="2339" xr:uid="{00000000-0005-0000-0000-0000C7050000}"/>
    <cellStyle name="Komma 3 3 4 3 2 3 2" xfId="5727" xr:uid="{9A648692-4732-4064-824E-B71FC2109579}"/>
    <cellStyle name="Komma 3 3 4 3 2 3 3" xfId="8550" xr:uid="{AC84D004-6C80-4F78-9CA3-C937D16A2F7C}"/>
    <cellStyle name="Komma 3 3 4 3 2 4" xfId="2857" xr:uid="{1C6DF881-1E65-419D-A60A-249E5CCD6B5B}"/>
    <cellStyle name="Komma 3 3 4 3 2 4 2" xfId="7368" xr:uid="{7C25E149-C926-4F3A-9167-183F7A51E6E0}"/>
    <cellStyle name="Komma 3 3 4 3 2 5" xfId="4190" xr:uid="{7EE001D2-5738-47ED-99E7-35D36608D6BA}"/>
    <cellStyle name="Komma 3 3 4 3 2 5 2" xfId="9894" xr:uid="{B38AB249-80D9-40FC-B305-A117BA45F8F4}"/>
    <cellStyle name="Komma 3 3 4 3 2 6" xfId="6240" xr:uid="{C2C27D9C-820E-4010-BA46-ED2F7B163DE0}"/>
    <cellStyle name="Komma 3 3 4 3 3" xfId="373" xr:uid="{00000000-0005-0000-0000-0000C8050000}"/>
    <cellStyle name="Komma 3 3 4 3 3 2" xfId="3293" xr:uid="{7545B3D2-9359-438B-93C5-F23AE876234B}"/>
    <cellStyle name="Komma 3 3 4 3 3 2 2" xfId="8938" xr:uid="{49761A23-E94B-47BD-82AD-F9549822399C}"/>
    <cellStyle name="Komma 3 3 4 3 3 3" xfId="3934" xr:uid="{E0B80BB1-89CE-4475-B9D2-352BD2130A08}"/>
    <cellStyle name="Komma 3 3 4 3 3 3 2" xfId="7736" xr:uid="{708B9E49-BEFB-4C15-B00A-C8CF770ECF8F}"/>
    <cellStyle name="Komma 3 3 4 3 3 4" xfId="9510" xr:uid="{AFBAB772-1F7E-46E4-9B81-438FB2D5398A}"/>
    <cellStyle name="Komma 3 3 4 3 3 5" xfId="6502" xr:uid="{7D1D9602-D42B-4D1B-84C1-11184123622D}"/>
    <cellStyle name="Komma 3 3 4 3 4" xfId="1058" xr:uid="{00000000-0005-0000-0000-0000C9050000}"/>
    <cellStyle name="Komma 3 3 4 3 4 2" xfId="4448" xr:uid="{D9B20EF4-520C-43C8-B777-320AED689C12}"/>
    <cellStyle name="Komma 3 3 4 3 4 3" xfId="8293" xr:uid="{890318EB-F5AD-44F9-A57F-5ED0CF1AC1E3}"/>
    <cellStyle name="Komma 3 3 4 3 5" xfId="1313" xr:uid="{00000000-0005-0000-0000-0000CA050000}"/>
    <cellStyle name="Komma 3 3 4 3 5 2" xfId="4703" xr:uid="{54BD614D-99E0-4E1B-9182-51106D8355E7}"/>
    <cellStyle name="Komma 3 3 4 3 5 3" xfId="7111" xr:uid="{17FD4CEF-766F-4F11-80A0-D098BC05C452}"/>
    <cellStyle name="Komma 3 3 4 3 6" xfId="1828" xr:uid="{00000000-0005-0000-0000-0000CB050000}"/>
    <cellStyle name="Komma 3 3 4 3 6 2" xfId="5216" xr:uid="{6AF9338C-7789-4D3B-A171-65AC1D27A368}"/>
    <cellStyle name="Komma 3 3 4 3 6 3" xfId="10069" xr:uid="{5523173D-F8C7-4775-B79D-CCF2C34D7364}"/>
    <cellStyle name="Komma 3 3 4 3 7" xfId="2084" xr:uid="{00000000-0005-0000-0000-0000CC050000}"/>
    <cellStyle name="Komma 3 3 4 3 7 2" xfId="5472" xr:uid="{5DEE372C-8820-4A97-A8A8-C59BB7930AC1}"/>
    <cellStyle name="Komma 3 3 4 3 8" xfId="2600" xr:uid="{E90FF74A-608B-4F7F-977D-83961F7BBFEE}"/>
    <cellStyle name="Komma 3 3 4 3 9" xfId="3071" xr:uid="{D5D2CA0B-E88D-487B-ADDB-CC447461AD8B}"/>
    <cellStyle name="Komma 3 3 4 4" xfId="577" xr:uid="{00000000-0005-0000-0000-0000CD050000}"/>
    <cellStyle name="Komma 3 3 4 4 2" xfId="1516" xr:uid="{00000000-0005-0000-0000-0000CE050000}"/>
    <cellStyle name="Komma 3 3 4 4 2 2" xfId="3496" xr:uid="{1187CAEF-1393-4E5C-A7C1-F6848BC65087}"/>
    <cellStyle name="Komma 3 3 4 4 2 2 2" xfId="9141" xr:uid="{8C4AEE3D-3251-4B17-BCFD-C3F3CF527812}"/>
    <cellStyle name="Komma 3 3 4 4 2 3" xfId="4904" xr:uid="{918D8BAA-CB10-496A-825A-F9D0C1C36845}"/>
    <cellStyle name="Komma 3 3 4 4 2 3 2" xfId="7939" xr:uid="{F160D1FB-9937-4326-84A0-F17546D4D07B}"/>
    <cellStyle name="Komma 3 3 4 4 2 4" xfId="10203" xr:uid="{3645FEF2-D65C-4B5D-AD23-2151DF14423B}"/>
    <cellStyle name="Komma 3 3 4 4 2 5" xfId="6703" xr:uid="{C73DC7EC-76AA-4719-AD88-5A2AEAB309F3}"/>
    <cellStyle name="Komma 3 3 4 4 3" xfId="2285" xr:uid="{00000000-0005-0000-0000-0000CF050000}"/>
    <cellStyle name="Komma 3 3 4 4 3 2" xfId="5673" xr:uid="{5591ABA4-B1F3-40BD-8AE2-3F8F08C4DC87}"/>
    <cellStyle name="Komma 3 3 4 4 3 3" xfId="8496" xr:uid="{2B9DA89C-630C-48D9-ABD0-EB611F60126D}"/>
    <cellStyle name="Komma 3 3 4 4 4" xfId="2803" xr:uid="{88331400-BA58-4454-9E9E-4B47F8D29F06}"/>
    <cellStyle name="Komma 3 3 4 4 4 2" xfId="7314" xr:uid="{A96E196B-BF10-4706-BDE9-8C80050B6746}"/>
    <cellStyle name="Komma 3 3 4 4 5" xfId="4136" xr:uid="{DFBF917A-D2CB-4A52-A824-11B9C9CC31B9}"/>
    <cellStyle name="Komma 3 3 4 4 5 2" xfId="10074" xr:uid="{9CF82FE5-3F1B-44B8-AE4F-CC40DFCD32DD}"/>
    <cellStyle name="Komma 3 3 4 4 6" xfId="6186" xr:uid="{FD61D4D7-4035-48E8-BE0C-4FBD759D7953}"/>
    <cellStyle name="Komma 3 3 4 5" xfId="319" xr:uid="{00000000-0005-0000-0000-0000D0050000}"/>
    <cellStyle name="Komma 3 3 4 5 2" xfId="3239" xr:uid="{DD0596EE-14EF-47A2-9384-9FC1BBB394B9}"/>
    <cellStyle name="Komma 3 3 4 5 2 2" xfId="8884" xr:uid="{A37107BE-51A2-4B25-80CD-10478E050DDA}"/>
    <cellStyle name="Komma 3 3 4 5 3" xfId="3880" xr:uid="{1C19E1B2-DC32-42B1-B52F-3DA1E0A48399}"/>
    <cellStyle name="Komma 3 3 4 5 3 2" xfId="7682" xr:uid="{38C8E643-35D3-462A-8140-940FD2F0B05B}"/>
    <cellStyle name="Komma 3 3 4 5 4" xfId="9733" xr:uid="{4F2B7E9B-CC6C-41B9-B5FE-03795F05FF13}"/>
    <cellStyle name="Komma 3 3 4 5 5" xfId="6448" xr:uid="{BB1FE3B2-21CF-4EAC-8892-749BD39F0A45}"/>
    <cellStyle name="Komma 3 3 4 6" xfId="1004" xr:uid="{00000000-0005-0000-0000-0000D1050000}"/>
    <cellStyle name="Komma 3 3 4 6 2" xfId="4394" xr:uid="{D313F7B0-6E55-4DC7-A112-85FC86DFF5C8}"/>
    <cellStyle name="Komma 3 3 4 6 3" xfId="8239" xr:uid="{3F1BE3DB-B880-471F-9419-1A6930766C7A}"/>
    <cellStyle name="Komma 3 3 4 7" xfId="1259" xr:uid="{00000000-0005-0000-0000-0000D2050000}"/>
    <cellStyle name="Komma 3 3 4 7 2" xfId="4649" xr:uid="{95E18F7C-BD0E-4B0B-93C6-53B6A593F90F}"/>
    <cellStyle name="Komma 3 3 4 7 3" xfId="7057" xr:uid="{72908A67-2684-476B-971A-EC8846FC833F}"/>
    <cellStyle name="Komma 3 3 4 8" xfId="1774" xr:uid="{00000000-0005-0000-0000-0000D3050000}"/>
    <cellStyle name="Komma 3 3 4 8 2" xfId="5162" xr:uid="{89633A99-C918-4D70-838A-9654681F075C}"/>
    <cellStyle name="Komma 3 3 4 8 3" xfId="9559" xr:uid="{B609FAA7-4D79-4CA6-A03B-57E889D1C45E}"/>
    <cellStyle name="Komma 3 3 4 9" xfId="2030" xr:uid="{00000000-0005-0000-0000-0000D4050000}"/>
    <cellStyle name="Komma 3 3 4 9 2" xfId="5418" xr:uid="{D0FFEF6C-2B4E-445C-AD92-836EAE794B4E}"/>
    <cellStyle name="Komma 3 3 5" xfId="37" xr:uid="{00000000-0005-0000-0000-0000D5050000}"/>
    <cellStyle name="Komma 3 3 5 10" xfId="2522" xr:uid="{9747F34C-DAA0-4509-9697-1BBCEBC3D5AF}"/>
    <cellStyle name="Komma 3 3 5 11" xfId="3161" xr:uid="{69F2B83F-16B2-492C-B145-CA5E498AC278}"/>
    <cellStyle name="Komma 3 3 5 12" xfId="5907" xr:uid="{67E08346-C30B-411D-8A86-56A157513A7E}"/>
    <cellStyle name="Komma 3 3 5 2" xfId="207" xr:uid="{00000000-0005-0000-0000-0000D6050000}"/>
    <cellStyle name="Komma 3 3 5 2 10" xfId="6077" xr:uid="{540365C7-F527-4C7F-8B57-E57808E7CA03}"/>
    <cellStyle name="Komma 3 3 5 2 2" xfId="723" xr:uid="{00000000-0005-0000-0000-0000D7050000}"/>
    <cellStyle name="Komma 3 3 5 2 2 2" xfId="1662" xr:uid="{00000000-0005-0000-0000-0000D8050000}"/>
    <cellStyle name="Komma 3 3 5 2 2 2 2" xfId="3642" xr:uid="{D9F69194-4B73-467E-B78A-0A5692749F08}"/>
    <cellStyle name="Komma 3 3 5 2 2 2 2 2" xfId="9287" xr:uid="{576CE14F-E57E-479C-8446-0F10287C1C7A}"/>
    <cellStyle name="Komma 3 3 5 2 2 2 3" xfId="5050" xr:uid="{24A53802-431F-468B-B4AF-53B94341EBF9}"/>
    <cellStyle name="Komma 3 3 5 2 2 2 3 2" xfId="8085" xr:uid="{029F11B4-0745-407F-AB0B-A3EBDFC3B3E5}"/>
    <cellStyle name="Komma 3 3 5 2 2 2 4" xfId="9601" xr:uid="{6D11E018-6E89-4639-A125-60F2BC58182E}"/>
    <cellStyle name="Komma 3 3 5 2 2 2 5" xfId="6849" xr:uid="{39A1FF96-8962-4DD1-9509-3BD4B59D92DF}"/>
    <cellStyle name="Komma 3 3 5 2 2 3" xfId="2431" xr:uid="{00000000-0005-0000-0000-0000D9050000}"/>
    <cellStyle name="Komma 3 3 5 2 2 3 2" xfId="5819" xr:uid="{55C177C0-AAA4-4042-BBC8-A8530C55BEBE}"/>
    <cellStyle name="Komma 3 3 5 2 2 3 3" xfId="8642" xr:uid="{D1E87FA1-9CA5-4F9A-83B5-EAA73C8D231F}"/>
    <cellStyle name="Komma 3 3 5 2 2 4" xfId="2949" xr:uid="{44B13EC4-1F17-410D-A6E2-32A33F5A21CD}"/>
    <cellStyle name="Komma 3 3 5 2 2 4 2" xfId="7460" xr:uid="{46B7D448-732F-44B7-A899-864909980126}"/>
    <cellStyle name="Komma 3 3 5 2 2 5" xfId="4282" xr:uid="{33924E12-4813-4ACA-A233-92C7E4864ECF}"/>
    <cellStyle name="Komma 3 3 5 2 2 5 2" xfId="9551" xr:uid="{6182F9CD-0E91-47D6-BAE4-DC1FF6696225}"/>
    <cellStyle name="Komma 3 3 5 2 2 6" xfId="6332" xr:uid="{D382C81F-5790-46E6-817B-A97073EC19E0}"/>
    <cellStyle name="Komma 3 3 5 2 3" xfId="465" xr:uid="{00000000-0005-0000-0000-0000DA050000}"/>
    <cellStyle name="Komma 3 3 5 2 3 2" xfId="3385" xr:uid="{9FA02781-4A7D-461B-9F28-C32678ADCA1C}"/>
    <cellStyle name="Komma 3 3 5 2 3 2 2" xfId="9030" xr:uid="{35B51A76-6105-45EF-A0FC-690D83F30F45}"/>
    <cellStyle name="Komma 3 3 5 2 3 3" xfId="4026" xr:uid="{1CF33CAF-F5EA-435E-9BA5-E2F6FB75CC8A}"/>
    <cellStyle name="Komma 3 3 5 2 3 3 2" xfId="7828" xr:uid="{6AD3BA24-2931-4496-A837-1533C04A5961}"/>
    <cellStyle name="Komma 3 3 5 2 3 4" xfId="9970" xr:uid="{A81D3D9E-85E6-4CDC-A3A0-05A6D4EEEA87}"/>
    <cellStyle name="Komma 3 3 5 2 3 5" xfId="6594" xr:uid="{F1CB6CE2-083A-4269-B78F-E8768FA247F5}"/>
    <cellStyle name="Komma 3 3 5 2 4" xfId="1150" xr:uid="{00000000-0005-0000-0000-0000DB050000}"/>
    <cellStyle name="Komma 3 3 5 2 4 2" xfId="4540" xr:uid="{F3A98A78-1FFB-4ABD-84C4-C340F4AEB946}"/>
    <cellStyle name="Komma 3 3 5 2 4 3" xfId="8385" xr:uid="{EB92BDBE-64C2-40B6-BACE-4613E8B39A75}"/>
    <cellStyle name="Komma 3 3 5 2 5" xfId="1405" xr:uid="{00000000-0005-0000-0000-0000DC050000}"/>
    <cellStyle name="Komma 3 3 5 2 5 2" xfId="4795" xr:uid="{606AEC4A-5030-49BB-A2A4-DEE2444170DB}"/>
    <cellStyle name="Komma 3 3 5 2 5 3" xfId="7203" xr:uid="{22A2477E-3BB5-4402-86C0-A49FDF0690A9}"/>
    <cellStyle name="Komma 3 3 5 2 6" xfId="1920" xr:uid="{00000000-0005-0000-0000-0000DD050000}"/>
    <cellStyle name="Komma 3 3 5 2 6 2" xfId="5308" xr:uid="{1E1E3EC6-8DD6-48F5-AE0C-589283AC14DF}"/>
    <cellStyle name="Komma 3 3 5 2 6 3" xfId="9708" xr:uid="{F15D86A5-707D-49C0-907F-8D4E2A60F8DC}"/>
    <cellStyle name="Komma 3 3 5 2 7" xfId="2176" xr:uid="{00000000-0005-0000-0000-0000DE050000}"/>
    <cellStyle name="Komma 3 3 5 2 7 2" xfId="5564" xr:uid="{2365B57F-803C-45DB-BDD8-96DE15BFEB44}"/>
    <cellStyle name="Komma 3 3 5 2 8" xfId="2692" xr:uid="{37188342-073D-4806-9567-C9B04CE5867F}"/>
    <cellStyle name="Komma 3 3 5 2 9" xfId="3770" xr:uid="{8757BEFD-DFA2-4B31-84FF-BC27C5648169}"/>
    <cellStyle name="Komma 3 3 5 3" xfId="158" xr:uid="{00000000-0005-0000-0000-0000DF050000}"/>
    <cellStyle name="Komma 3 3 5 3 10" xfId="6028" xr:uid="{10E1D9DF-FE62-428F-BF17-81C845C13005}"/>
    <cellStyle name="Komma 3 3 5 3 2" xfId="674" xr:uid="{00000000-0005-0000-0000-0000E0050000}"/>
    <cellStyle name="Komma 3 3 5 3 2 2" xfId="1613" xr:uid="{00000000-0005-0000-0000-0000E1050000}"/>
    <cellStyle name="Komma 3 3 5 3 2 2 2" xfId="3593" xr:uid="{4BA265AE-3E80-4E2B-B187-C3855FBDFCCD}"/>
    <cellStyle name="Komma 3 3 5 3 2 2 2 2" xfId="9238" xr:uid="{ACE09BAF-1093-4C20-AFF0-568A369AB978}"/>
    <cellStyle name="Komma 3 3 5 3 2 2 3" xfId="5001" xr:uid="{322077F1-9666-4CFD-88C7-EA9CC3F8B148}"/>
    <cellStyle name="Komma 3 3 5 3 2 2 3 2" xfId="8036" xr:uid="{51B43053-D2CF-4027-BE3F-4BD0569A850A}"/>
    <cellStyle name="Komma 3 3 5 3 2 2 4" xfId="10185" xr:uid="{B138674F-9A6E-4154-BB3F-92E1A01DA305}"/>
    <cellStyle name="Komma 3 3 5 3 2 2 5" xfId="6800" xr:uid="{7B416BF5-9CEF-4534-8D84-0A5E206476D6}"/>
    <cellStyle name="Komma 3 3 5 3 2 3" xfId="2382" xr:uid="{00000000-0005-0000-0000-0000E2050000}"/>
    <cellStyle name="Komma 3 3 5 3 2 3 2" xfId="5770" xr:uid="{5EC31582-F829-488E-891A-C7B4F03C9D26}"/>
    <cellStyle name="Komma 3 3 5 3 2 3 3" xfId="8593" xr:uid="{0137440D-0540-4D46-B0C8-8D0F99222DF7}"/>
    <cellStyle name="Komma 3 3 5 3 2 4" xfId="2900" xr:uid="{BFEB4AFB-8BDE-4476-9FF3-F91DE795DBF1}"/>
    <cellStyle name="Komma 3 3 5 3 2 4 2" xfId="7411" xr:uid="{1F286767-F3E3-4BF9-9C66-FA3218B6A320}"/>
    <cellStyle name="Komma 3 3 5 3 2 5" xfId="4233" xr:uid="{DEDA59B0-FF38-45F7-86D0-F7278E47D793}"/>
    <cellStyle name="Komma 3 3 5 3 2 5 2" xfId="9922" xr:uid="{92D04BC6-2BB6-4AA4-80AE-D903974AE978}"/>
    <cellStyle name="Komma 3 3 5 3 2 6" xfId="6283" xr:uid="{C6136A99-5AF5-4999-B8A5-4ED6B3682A18}"/>
    <cellStyle name="Komma 3 3 5 3 3" xfId="416" xr:uid="{00000000-0005-0000-0000-0000E3050000}"/>
    <cellStyle name="Komma 3 3 5 3 3 2" xfId="3336" xr:uid="{D9BA2EEB-64FF-4654-838E-870BBF832BB4}"/>
    <cellStyle name="Komma 3 3 5 3 3 2 2" xfId="8981" xr:uid="{FE7CA798-5D29-45A0-A82E-1C8966F74E05}"/>
    <cellStyle name="Komma 3 3 5 3 3 3" xfId="3977" xr:uid="{4B6E8F55-842C-4A05-812D-71D1C825DE9B}"/>
    <cellStyle name="Komma 3 3 5 3 3 3 2" xfId="7779" xr:uid="{4647D698-D82A-436A-970E-FF32B06510F3}"/>
    <cellStyle name="Komma 3 3 5 3 3 4" xfId="10014" xr:uid="{67CA8AAC-73D6-497A-AACD-45EA2F0EFCBB}"/>
    <cellStyle name="Komma 3 3 5 3 3 5" xfId="6545" xr:uid="{82342186-BAEB-424A-8E36-80E9AAB9B29F}"/>
    <cellStyle name="Komma 3 3 5 3 4" xfId="1101" xr:uid="{00000000-0005-0000-0000-0000E4050000}"/>
    <cellStyle name="Komma 3 3 5 3 4 2" xfId="4491" xr:uid="{D51B96CC-689F-461A-8523-9B455D06E53D}"/>
    <cellStyle name="Komma 3 3 5 3 4 3" xfId="8336" xr:uid="{0EE4B038-EBBA-4061-8F4A-F6C33BFF4584}"/>
    <cellStyle name="Komma 3 3 5 3 5" xfId="1356" xr:uid="{00000000-0005-0000-0000-0000E5050000}"/>
    <cellStyle name="Komma 3 3 5 3 5 2" xfId="4746" xr:uid="{4442E004-2491-4E1E-BB5B-479AA2FD9152}"/>
    <cellStyle name="Komma 3 3 5 3 5 3" xfId="7154" xr:uid="{D5C52ABB-77C9-4683-B039-14B0439AEF55}"/>
    <cellStyle name="Komma 3 3 5 3 6" xfId="1871" xr:uid="{00000000-0005-0000-0000-0000E6050000}"/>
    <cellStyle name="Komma 3 3 5 3 6 2" xfId="5259" xr:uid="{A6A274BC-ADC8-48D0-A1A0-FEFA9BE39534}"/>
    <cellStyle name="Komma 3 3 5 3 6 3" xfId="9669" xr:uid="{86092004-1C73-440E-8F1D-AF7C8484EC17}"/>
    <cellStyle name="Komma 3 3 5 3 7" xfId="2127" xr:uid="{00000000-0005-0000-0000-0000E7050000}"/>
    <cellStyle name="Komma 3 3 5 3 7 2" xfId="5515" xr:uid="{26FACEE4-B891-4BD6-924F-B49F500D4C11}"/>
    <cellStyle name="Komma 3 3 5 3 8" xfId="2643" xr:uid="{B329DF64-B2E9-4AE8-B80D-DA797E9EEC09}"/>
    <cellStyle name="Komma 3 3 5 3 9" xfId="3028" xr:uid="{F6A07757-457C-45CF-B5AA-07A789E07B10}"/>
    <cellStyle name="Komma 3 3 5 4" xfId="553" xr:uid="{00000000-0005-0000-0000-0000E8050000}"/>
    <cellStyle name="Komma 3 3 5 4 2" xfId="1492" xr:uid="{00000000-0005-0000-0000-0000E9050000}"/>
    <cellStyle name="Komma 3 3 5 4 2 2" xfId="3472" xr:uid="{0FFC03F6-67DC-434B-BF6B-29792D80A607}"/>
    <cellStyle name="Komma 3 3 5 4 2 2 2" xfId="9117" xr:uid="{3A2C56A2-0607-4B9F-A5DB-614522C1311C}"/>
    <cellStyle name="Komma 3 3 5 4 2 3" xfId="4880" xr:uid="{ADA655B0-B4AF-45D0-A8D8-F19A20D2E41D}"/>
    <cellStyle name="Komma 3 3 5 4 2 3 2" xfId="7915" xr:uid="{1409AE48-6172-4B61-9925-F028C4363C7C}"/>
    <cellStyle name="Komma 3 3 5 4 2 4" xfId="9809" xr:uid="{6832BE75-769A-4154-BA20-2BCF1F8A047B}"/>
    <cellStyle name="Komma 3 3 5 4 2 5" xfId="6679" xr:uid="{F8163B9D-C220-48BF-98F1-7A1D418106FF}"/>
    <cellStyle name="Komma 3 3 5 4 3" xfId="2261" xr:uid="{00000000-0005-0000-0000-0000EA050000}"/>
    <cellStyle name="Komma 3 3 5 4 3 2" xfId="5649" xr:uid="{448F37D2-164D-4173-B1CA-544E880446CE}"/>
    <cellStyle name="Komma 3 3 5 4 3 3" xfId="8472" xr:uid="{30FDC21C-CDB4-4B43-B30B-6E516F04FC7A}"/>
    <cellStyle name="Komma 3 3 5 4 4" xfId="2779" xr:uid="{CAAC75E5-7CF3-4792-A848-8DB4CDDCD0B2}"/>
    <cellStyle name="Komma 3 3 5 4 4 2" xfId="7290" xr:uid="{00717A68-CEC4-4B52-ABED-8180C323AB4C}"/>
    <cellStyle name="Komma 3 3 5 4 5" xfId="4112" xr:uid="{90FCB35A-E7AB-4A50-8D55-E29DBD3D2672}"/>
    <cellStyle name="Komma 3 3 5 4 5 2" xfId="9854" xr:uid="{7D986146-FFB8-42AF-88AA-5332FFDA5430}"/>
    <cellStyle name="Komma 3 3 5 4 6" xfId="6162" xr:uid="{4B42C1EC-776F-4083-97C6-1470000489D6}"/>
    <cellStyle name="Komma 3 3 5 5" xfId="295" xr:uid="{00000000-0005-0000-0000-0000EB050000}"/>
    <cellStyle name="Komma 3 3 5 5 2" xfId="3215" xr:uid="{AF302446-58D4-4045-863E-85DD684A79CF}"/>
    <cellStyle name="Komma 3 3 5 5 2 2" xfId="8860" xr:uid="{FA5C6BEF-3BD6-42C9-A161-E8107E164D82}"/>
    <cellStyle name="Komma 3 3 5 5 3" xfId="3856" xr:uid="{BBDE9702-7E4C-45E3-9D56-5BB2D0F61EA1}"/>
    <cellStyle name="Komma 3 3 5 5 3 2" xfId="7658" xr:uid="{49C22EAD-467F-4F87-B96D-464EE1E31C26}"/>
    <cellStyle name="Komma 3 3 5 5 4" xfId="7544" xr:uid="{0E4794E4-50BE-4C88-9ABE-6D4EC2BEC9B8}"/>
    <cellStyle name="Komma 3 3 5 5 5" xfId="6424" xr:uid="{F541347F-A42D-4393-ADF9-EF8DE10D3B4A}"/>
    <cellStyle name="Komma 3 3 5 6" xfId="980" xr:uid="{00000000-0005-0000-0000-0000EC050000}"/>
    <cellStyle name="Komma 3 3 5 6 2" xfId="4370" xr:uid="{CFDCE04B-682A-4E74-8831-8F6718DE014F}"/>
    <cellStyle name="Komma 3 3 5 6 3" xfId="8215" xr:uid="{76BA5C76-3195-44F4-95D8-169E8F73C067}"/>
    <cellStyle name="Komma 3 3 5 7" xfId="1235" xr:uid="{00000000-0005-0000-0000-0000ED050000}"/>
    <cellStyle name="Komma 3 3 5 7 2" xfId="4625" xr:uid="{07328855-E835-41AF-93CD-9C4DC230F6BD}"/>
    <cellStyle name="Komma 3 3 5 7 3" xfId="7033" xr:uid="{7FAEAA01-F806-4B2A-B0CC-959765C53C41}"/>
    <cellStyle name="Komma 3 3 5 8" xfId="1750" xr:uid="{00000000-0005-0000-0000-0000EE050000}"/>
    <cellStyle name="Komma 3 3 5 8 2" xfId="5138" xr:uid="{E21801BF-C182-4649-8865-FB71E15866D4}"/>
    <cellStyle name="Komma 3 3 5 8 3" xfId="10087" xr:uid="{1545FA25-6976-4C50-AABF-1155B6CE2807}"/>
    <cellStyle name="Komma 3 3 5 9" xfId="2006" xr:uid="{00000000-0005-0000-0000-0000EF050000}"/>
    <cellStyle name="Komma 3 3 5 9 2" xfId="5394" xr:uid="{FC95BAA1-5270-452C-B9A9-BB3FB074121A}"/>
    <cellStyle name="Komma 3 3 6" xfId="177" xr:uid="{00000000-0005-0000-0000-0000F0050000}"/>
    <cellStyle name="Komma 3 3 6 10" xfId="6047" xr:uid="{CFCA4A3F-87BC-4252-9DD4-AD79D1E11CD5}"/>
    <cellStyle name="Komma 3 3 6 2" xfId="693" xr:uid="{00000000-0005-0000-0000-0000F1050000}"/>
    <cellStyle name="Komma 3 3 6 2 2" xfId="1632" xr:uid="{00000000-0005-0000-0000-0000F2050000}"/>
    <cellStyle name="Komma 3 3 6 2 2 2" xfId="3612" xr:uid="{49C3DD50-6190-46D0-8166-CA81F7BF0F6B}"/>
    <cellStyle name="Komma 3 3 6 2 2 2 2" xfId="9257" xr:uid="{D7ED3C45-3841-4A0C-8E45-F4B581DEF502}"/>
    <cellStyle name="Komma 3 3 6 2 2 3" xfId="5020" xr:uid="{58AB84A3-A0D0-4BD2-AC38-2091E20817CA}"/>
    <cellStyle name="Komma 3 3 6 2 2 3 2" xfId="8055" xr:uid="{74CD5E5B-5266-4C99-B7AE-0DAF00CA7EAC}"/>
    <cellStyle name="Komma 3 3 6 2 2 4" xfId="9560" xr:uid="{4CECD30F-01D5-4982-A08D-B10C0BAF4FDE}"/>
    <cellStyle name="Komma 3 3 6 2 2 5" xfId="6819" xr:uid="{A0A30264-4B3C-4B3B-9565-33309AD5DD22}"/>
    <cellStyle name="Komma 3 3 6 2 3" xfId="2401" xr:uid="{00000000-0005-0000-0000-0000F3050000}"/>
    <cellStyle name="Komma 3 3 6 2 3 2" xfId="5789" xr:uid="{909FFE27-FE67-447E-81A7-656384B684C5}"/>
    <cellStyle name="Komma 3 3 6 2 3 3" xfId="8612" xr:uid="{59E97727-D770-4272-9FF8-484A8DABA5F7}"/>
    <cellStyle name="Komma 3 3 6 2 4" xfId="2919" xr:uid="{FD589307-E08F-4962-9890-801458A89D08}"/>
    <cellStyle name="Komma 3 3 6 2 4 2" xfId="7430" xr:uid="{C254D14F-EC8F-4A6D-AD51-52A24CCF1951}"/>
    <cellStyle name="Komma 3 3 6 2 5" xfId="4252" xr:uid="{5CCA52FA-456E-4249-BD06-40461FAA55CC}"/>
    <cellStyle name="Komma 3 3 6 2 5 2" xfId="10039" xr:uid="{E5ABDF24-8A27-4804-A65D-D45F575C7D69}"/>
    <cellStyle name="Komma 3 3 6 2 6" xfId="6302" xr:uid="{59391F9C-DB4B-4C78-A823-3DF267915F76}"/>
    <cellStyle name="Komma 3 3 6 3" xfId="435" xr:uid="{00000000-0005-0000-0000-0000F4050000}"/>
    <cellStyle name="Komma 3 3 6 3 2" xfId="3355" xr:uid="{3C444838-7CF3-499C-B0AD-F2585628007A}"/>
    <cellStyle name="Komma 3 3 6 3 2 2" xfId="9000" xr:uid="{5A595DEA-3B58-4A64-9216-7842BB947026}"/>
    <cellStyle name="Komma 3 3 6 3 3" xfId="3996" xr:uid="{F4EC4F86-48FD-4601-B2F6-2007DBE5F3A6}"/>
    <cellStyle name="Komma 3 3 6 3 3 2" xfId="7798" xr:uid="{FBB51998-4E9A-432B-98FF-F149B60EF209}"/>
    <cellStyle name="Komma 3 3 6 3 4" xfId="9665" xr:uid="{AB97410D-52E4-45E2-B324-52B4946AD4AD}"/>
    <cellStyle name="Komma 3 3 6 3 5" xfId="6564" xr:uid="{DD0F451F-C747-4DD2-B91A-976CF0823C5E}"/>
    <cellStyle name="Komma 3 3 6 4" xfId="1120" xr:uid="{00000000-0005-0000-0000-0000F5050000}"/>
    <cellStyle name="Komma 3 3 6 4 2" xfId="4510" xr:uid="{0EBAAD65-90C9-4E35-8E33-6414F90A0FB9}"/>
    <cellStyle name="Komma 3 3 6 4 3" xfId="8355" xr:uid="{5C230991-6A4C-49DF-B0D4-F7B6704F1C3A}"/>
    <cellStyle name="Komma 3 3 6 5" xfId="1375" xr:uid="{00000000-0005-0000-0000-0000F6050000}"/>
    <cellStyle name="Komma 3 3 6 5 2" xfId="4765" xr:uid="{C0519972-5172-4DD9-B66B-1E5BA7D38086}"/>
    <cellStyle name="Komma 3 3 6 5 3" xfId="7173" xr:uid="{48E104E3-AD37-4EBA-87B1-32D0D7292F25}"/>
    <cellStyle name="Komma 3 3 6 6" xfId="1890" xr:uid="{00000000-0005-0000-0000-0000F7050000}"/>
    <cellStyle name="Komma 3 3 6 6 2" xfId="5278" xr:uid="{2F2CCC4F-4FA6-43D9-B925-D47FD1DB185D}"/>
    <cellStyle name="Komma 3 3 6 6 3" xfId="9796" xr:uid="{074509EE-CDA2-41FE-87AC-5825728B0C39}"/>
    <cellStyle name="Komma 3 3 6 7" xfId="2146" xr:uid="{00000000-0005-0000-0000-0000F8050000}"/>
    <cellStyle name="Komma 3 3 6 7 2" xfId="5534" xr:uid="{1179392F-66A2-4A89-8573-6688B67639EF}"/>
    <cellStyle name="Komma 3 3 6 8" xfId="2662" xr:uid="{43CFBDF0-9EB8-4062-8254-674476DBEFDE}"/>
    <cellStyle name="Komma 3 3 6 9" xfId="3740" xr:uid="{84F5BB8E-4796-4BA4-9CEB-D6D3CC1DBC43}"/>
    <cellStyle name="Komma 3 3 7" xfId="96" xr:uid="{00000000-0005-0000-0000-0000F9050000}"/>
    <cellStyle name="Komma 3 3 7 10" xfId="5966" xr:uid="{664BA9CA-0EF6-4308-8418-89E236622502}"/>
    <cellStyle name="Komma 3 3 7 2" xfId="612" xr:uid="{00000000-0005-0000-0000-0000FA050000}"/>
    <cellStyle name="Komma 3 3 7 2 2" xfId="1551" xr:uid="{00000000-0005-0000-0000-0000FB050000}"/>
    <cellStyle name="Komma 3 3 7 2 2 2" xfId="3531" xr:uid="{D9ACF366-BAAF-484F-9D5C-51252852C5E2}"/>
    <cellStyle name="Komma 3 3 7 2 2 2 2" xfId="9176" xr:uid="{CC083DD6-96C9-4FC8-92D3-4DA5A99F446C}"/>
    <cellStyle name="Komma 3 3 7 2 2 3" xfId="4939" xr:uid="{0329AF3D-FF92-4AB7-B184-59C8727F85CC}"/>
    <cellStyle name="Komma 3 3 7 2 2 3 2" xfId="7974" xr:uid="{B5B48A23-72DE-44DE-B9DC-3B05F77AFD2D}"/>
    <cellStyle name="Komma 3 3 7 2 2 4" xfId="9547" xr:uid="{DD8F2E89-AF9F-4F80-8576-5F1B413182E3}"/>
    <cellStyle name="Komma 3 3 7 2 2 5" xfId="6738" xr:uid="{7ED4541F-5076-45B0-90BC-6B34ABC9CC8F}"/>
    <cellStyle name="Komma 3 3 7 2 3" xfId="2320" xr:uid="{00000000-0005-0000-0000-0000FC050000}"/>
    <cellStyle name="Komma 3 3 7 2 3 2" xfId="5708" xr:uid="{5E92D1C7-46A1-42FA-9BDE-AA67BA5E6149}"/>
    <cellStyle name="Komma 3 3 7 2 3 3" xfId="8531" xr:uid="{B60FD9BD-2FAD-41F9-B98D-4113239E0383}"/>
    <cellStyle name="Komma 3 3 7 2 4" xfId="2838" xr:uid="{EFCCFFAB-2083-4321-AB0F-0F1631902EFA}"/>
    <cellStyle name="Komma 3 3 7 2 4 2" xfId="7349" xr:uid="{D6FDCC20-D051-4089-9C0D-494831A45EB6}"/>
    <cellStyle name="Komma 3 3 7 2 5" xfId="4171" xr:uid="{F176571F-E109-4503-8D39-346844861C54}"/>
    <cellStyle name="Komma 3 3 7 2 5 2" xfId="9992" xr:uid="{A5B0499A-DC0D-4172-BA6E-C10310B13F2A}"/>
    <cellStyle name="Komma 3 3 7 2 6" xfId="6221" xr:uid="{52D092E1-5478-4B44-B708-6757345C3C63}"/>
    <cellStyle name="Komma 3 3 7 3" xfId="354" xr:uid="{00000000-0005-0000-0000-0000FD050000}"/>
    <cellStyle name="Komma 3 3 7 3 2" xfId="3274" xr:uid="{40C6449E-AF92-4859-8A28-230F5890B22D}"/>
    <cellStyle name="Komma 3 3 7 3 2 2" xfId="8919" xr:uid="{2E4C8743-0A25-4B1F-AD9F-04D10D67064F}"/>
    <cellStyle name="Komma 3 3 7 3 3" xfId="3915" xr:uid="{2E8FF95B-0902-48A3-8DD1-9445E3FB46D6}"/>
    <cellStyle name="Komma 3 3 7 3 3 2" xfId="7717" xr:uid="{59EDA97F-CA7F-4F21-AA59-145E7D11AB0E}"/>
    <cellStyle name="Komma 3 3 7 3 4" xfId="9706" xr:uid="{3F88277D-3B5A-4582-B034-2A6DCBE69C44}"/>
    <cellStyle name="Komma 3 3 7 3 5" xfId="6483" xr:uid="{6DA34A30-985B-4F74-AB6B-6D06CC939D70}"/>
    <cellStyle name="Komma 3 3 7 4" xfId="1039" xr:uid="{00000000-0005-0000-0000-0000FE050000}"/>
    <cellStyle name="Komma 3 3 7 4 2" xfId="4429" xr:uid="{C654D447-F8A8-408D-A5F9-618032312236}"/>
    <cellStyle name="Komma 3 3 7 4 3" xfId="8274" xr:uid="{3C6A4609-8900-4087-A90F-02D125394B0D}"/>
    <cellStyle name="Komma 3 3 7 5" xfId="1294" xr:uid="{00000000-0005-0000-0000-0000FF050000}"/>
    <cellStyle name="Komma 3 3 7 5 2" xfId="4684" xr:uid="{3D28F05A-D8E7-40D4-9B2A-00E79A2A4958}"/>
    <cellStyle name="Komma 3 3 7 5 3" xfId="7092" xr:uid="{118FC316-F1AD-4485-963F-49913DF33C92}"/>
    <cellStyle name="Komma 3 3 7 6" xfId="1809" xr:uid="{00000000-0005-0000-0000-000000060000}"/>
    <cellStyle name="Komma 3 3 7 6 2" xfId="5197" xr:uid="{9B0310EB-08BB-4131-BB67-9BEC9E292DD3}"/>
    <cellStyle name="Komma 3 3 7 6 3" xfId="10090" xr:uid="{2FFC6731-7D8E-4529-9C56-DD33FED33151}"/>
    <cellStyle name="Komma 3 3 7 7" xfId="2065" xr:uid="{00000000-0005-0000-0000-000001060000}"/>
    <cellStyle name="Komma 3 3 7 7 2" xfId="5453" xr:uid="{4BC86FF2-E5D8-40DD-BC94-90D95C6EE4FF}"/>
    <cellStyle name="Komma 3 3 7 8" xfId="2581" xr:uid="{B74894DA-56EA-404D-B698-36DE3495E942}"/>
    <cellStyle name="Komma 3 3 7 9" xfId="3090" xr:uid="{75DA9B33-8E69-46E5-AA4A-AC01FE67C999}"/>
    <cellStyle name="Komma 3 3 8" xfId="523" xr:uid="{00000000-0005-0000-0000-000002060000}"/>
    <cellStyle name="Komma 3 3 8 2" xfId="1462" xr:uid="{00000000-0005-0000-0000-000003060000}"/>
    <cellStyle name="Komma 3 3 8 2 2" xfId="3442" xr:uid="{8A954911-AF85-4D59-A049-7F79C76E1984}"/>
    <cellStyle name="Komma 3 3 8 2 2 2" xfId="9087" xr:uid="{772C17E3-111B-426E-9D9F-972A092DCAAC}"/>
    <cellStyle name="Komma 3 3 8 2 3" xfId="4850" xr:uid="{1FC34D0B-AA7E-467E-9E2C-A1C153B9206D}"/>
    <cellStyle name="Komma 3 3 8 2 3 2" xfId="7885" xr:uid="{D9FC45C4-29C6-4EC0-BC87-DE816BCCB74C}"/>
    <cellStyle name="Komma 3 3 8 2 4" xfId="9864" xr:uid="{7BD5C85F-9BBE-41D7-B1B7-71ABBAD05352}"/>
    <cellStyle name="Komma 3 3 8 2 5" xfId="6649" xr:uid="{759BA764-924E-4DF5-9F60-A5B33FD1938C}"/>
    <cellStyle name="Komma 3 3 8 3" xfId="2231" xr:uid="{00000000-0005-0000-0000-000004060000}"/>
    <cellStyle name="Komma 3 3 8 3 2" xfId="5619" xr:uid="{7FB97E48-48C0-413E-92C0-5A3A2B72B178}"/>
    <cellStyle name="Komma 3 3 8 3 3" xfId="8442" xr:uid="{2C97CBF1-DB31-411B-BA7C-CF371C917B42}"/>
    <cellStyle name="Komma 3 3 8 4" xfId="2749" xr:uid="{9A8C6568-50DD-4939-B4B0-FA52CCC7BB80}"/>
    <cellStyle name="Komma 3 3 8 4 2" xfId="7260" xr:uid="{1DAB0666-A9C4-4868-81DF-FAB373CCBB42}"/>
    <cellStyle name="Komma 3 3 8 5" xfId="4082" xr:uid="{F6033BC9-AC57-49F0-A560-9E7F433A588F}"/>
    <cellStyle name="Komma 3 3 8 5 2" xfId="10323" xr:uid="{EA3B0BC1-6493-43E8-A544-62A389157D3F}"/>
    <cellStyle name="Komma 3 3 8 6" xfId="6132" xr:uid="{B8DD35AA-16C7-4CCE-B47C-F5E645728809}"/>
    <cellStyle name="Komma 3 3 9" xfId="265" xr:uid="{00000000-0005-0000-0000-000005060000}"/>
    <cellStyle name="Komma 3 3 9 2" xfId="3185" xr:uid="{73241F91-8A89-4954-919F-23AFBBB9EEEB}"/>
    <cellStyle name="Komma 3 3 9 2 2" xfId="8830" xr:uid="{99ED7AC4-1B7D-47C0-9067-DFB32175A79F}"/>
    <cellStyle name="Komma 3 3 9 3" xfId="3826" xr:uid="{96807825-C753-412D-9873-7E58D16B7942}"/>
    <cellStyle name="Komma 3 3 9 3 2" xfId="7628" xr:uid="{7F7BB6B6-A226-4DF3-8C6B-3E46F65315DF}"/>
    <cellStyle name="Komma 3 3 9 4" xfId="9511" xr:uid="{90E31775-2384-4109-AAE0-01FF8D6019A9}"/>
    <cellStyle name="Komma 3 3 9 5" xfId="6394" xr:uid="{75A9D7EF-5B41-4201-B18E-F81728A4F71D}"/>
    <cellStyle name="Komma 3 4" xfId="24" xr:uid="{00000000-0005-0000-0000-000006060000}"/>
    <cellStyle name="Komma 3 4 10" xfId="1737" xr:uid="{00000000-0005-0000-0000-000007060000}"/>
    <cellStyle name="Komma 3 4 10 2" xfId="5125" xr:uid="{75B39589-D0D9-46E1-9AF1-07EB2E2470B9}"/>
    <cellStyle name="Komma 3 4 10 3" xfId="10117" xr:uid="{D163C7DA-F20E-4724-8535-C142DDABDB1B}"/>
    <cellStyle name="Komma 3 4 11" xfId="1993" xr:uid="{00000000-0005-0000-0000-000008060000}"/>
    <cellStyle name="Komma 3 4 11 2" xfId="5381" xr:uid="{6DC5BC24-02BC-403A-A4BD-0E96DDDE8393}"/>
    <cellStyle name="Komma 3 4 12" xfId="2509" xr:uid="{A253A05B-14DF-4E83-9439-9BC7CEB269AF}"/>
    <cellStyle name="Komma 3 4 13" xfId="3132" xr:uid="{888D5D81-4287-4FE4-90E9-E6C967269481}"/>
    <cellStyle name="Komma 3 4 14" xfId="5894" xr:uid="{45BD8E3D-004C-44C0-96DB-90F1E727E6C5}"/>
    <cellStyle name="Komma 3 4 2" xfId="78" xr:uid="{00000000-0005-0000-0000-000009060000}"/>
    <cellStyle name="Komma 3 4 2 10" xfId="2563" xr:uid="{A7862506-7E92-4299-A33B-3638D2AE820F}"/>
    <cellStyle name="Komma 3 4 2 11" xfId="3109" xr:uid="{7957D108-4F0F-4EBB-AF44-570EE5B19133}"/>
    <cellStyle name="Komma 3 4 2 12" xfId="5948" xr:uid="{DC1139BE-299B-430D-81FF-7919A2F3B3E3}"/>
    <cellStyle name="Komma 3 4 2 2" xfId="248" xr:uid="{00000000-0005-0000-0000-00000A060000}"/>
    <cellStyle name="Komma 3 4 2 2 10" xfId="6118" xr:uid="{9CD348EA-A782-49FC-82D8-7060CCECD859}"/>
    <cellStyle name="Komma 3 4 2 2 2" xfId="764" xr:uid="{00000000-0005-0000-0000-00000B060000}"/>
    <cellStyle name="Komma 3 4 2 2 2 2" xfId="1703" xr:uid="{00000000-0005-0000-0000-00000C060000}"/>
    <cellStyle name="Komma 3 4 2 2 2 2 2" xfId="3683" xr:uid="{FAC71221-D3A4-4CE5-ACDC-4A6A904EFD1B}"/>
    <cellStyle name="Komma 3 4 2 2 2 2 2 2" xfId="9328" xr:uid="{079C9521-0A91-49EF-A215-D310E72C6CA8}"/>
    <cellStyle name="Komma 3 4 2 2 2 2 3" xfId="5091" xr:uid="{E297E11C-F338-4E1F-9B83-9301121B5EC6}"/>
    <cellStyle name="Komma 3 4 2 2 2 2 3 2" xfId="8126" xr:uid="{28DD6AC8-C1E0-4FDF-B6D3-7DEB93C1C84C}"/>
    <cellStyle name="Komma 3 4 2 2 2 2 4" xfId="10228" xr:uid="{089E6F19-3084-4C7A-888E-F5D9BD51C7CE}"/>
    <cellStyle name="Komma 3 4 2 2 2 2 5" xfId="6890" xr:uid="{8840E375-9C1A-4448-A339-8086650244C5}"/>
    <cellStyle name="Komma 3 4 2 2 2 3" xfId="2472" xr:uid="{00000000-0005-0000-0000-00000D060000}"/>
    <cellStyle name="Komma 3 4 2 2 2 3 2" xfId="5860" xr:uid="{488A35DA-0F44-4F82-A0CA-D067EDDF6EA3}"/>
    <cellStyle name="Komma 3 4 2 2 2 3 3" xfId="8683" xr:uid="{7EA702A8-A18B-443F-9C1F-BA2997FA1D99}"/>
    <cellStyle name="Komma 3 4 2 2 2 4" xfId="2990" xr:uid="{D5DF0A42-F248-448E-A069-1D9B5378304F}"/>
    <cellStyle name="Komma 3 4 2 2 2 4 2" xfId="7501" xr:uid="{75DAFB45-E3CC-4A1B-9D3E-99C96D5E3496}"/>
    <cellStyle name="Komma 3 4 2 2 2 5" xfId="4323" xr:uid="{CC5473FB-50B7-43DE-A24F-40FB56EF921C}"/>
    <cellStyle name="Komma 3 4 2 2 2 5 2" xfId="9990" xr:uid="{75E7C269-B5D2-4C94-B580-68C197CF2C2E}"/>
    <cellStyle name="Komma 3 4 2 2 2 6" xfId="6373" xr:uid="{B196D3F5-0324-4C55-A748-905693A48DE4}"/>
    <cellStyle name="Komma 3 4 2 2 3" xfId="506" xr:uid="{00000000-0005-0000-0000-00000E060000}"/>
    <cellStyle name="Komma 3 4 2 2 3 2" xfId="3426" xr:uid="{AE264FF9-3921-4AE8-BB4D-149B7C9461BB}"/>
    <cellStyle name="Komma 3 4 2 2 3 2 2" xfId="9071" xr:uid="{F4DBE4E3-841C-4492-BD57-5FF76ECA4BB8}"/>
    <cellStyle name="Komma 3 4 2 2 3 3" xfId="4067" xr:uid="{42C1F9CE-A26B-43B8-9963-A68609E1DE38}"/>
    <cellStyle name="Komma 3 4 2 2 3 3 2" xfId="7869" xr:uid="{C12A6EAD-062E-4159-B49E-290174D8B50B}"/>
    <cellStyle name="Komma 3 4 2 2 3 4" xfId="10165" xr:uid="{C48C6275-5831-424C-A942-11930930CA95}"/>
    <cellStyle name="Komma 3 4 2 2 3 5" xfId="6635" xr:uid="{166E7A9D-7A08-4DD6-845B-43BD9A70EE11}"/>
    <cellStyle name="Komma 3 4 2 2 4" xfId="1191" xr:uid="{00000000-0005-0000-0000-00000F060000}"/>
    <cellStyle name="Komma 3 4 2 2 4 2" xfId="4581" xr:uid="{59E28177-6314-4CA0-B72E-A65803C5ED67}"/>
    <cellStyle name="Komma 3 4 2 2 4 3" xfId="8426" xr:uid="{29774E22-9C9E-45ED-B769-C9F96CB52791}"/>
    <cellStyle name="Komma 3 4 2 2 5" xfId="1446" xr:uid="{00000000-0005-0000-0000-000010060000}"/>
    <cellStyle name="Komma 3 4 2 2 5 2" xfId="4836" xr:uid="{DCA35058-840A-4F26-95BC-5FD3F8567C9A}"/>
    <cellStyle name="Komma 3 4 2 2 5 3" xfId="7244" xr:uid="{C8256CCC-1CFA-4598-BA9A-123BFF957BA6}"/>
    <cellStyle name="Komma 3 4 2 2 6" xfId="1961" xr:uid="{00000000-0005-0000-0000-000011060000}"/>
    <cellStyle name="Komma 3 4 2 2 6 2" xfId="5349" xr:uid="{A72C6206-BAAB-42B1-A430-5C40CE0DD72A}"/>
    <cellStyle name="Komma 3 4 2 2 6 3" xfId="10420" xr:uid="{4CC81872-9E35-4608-8C34-66FAA19FDE73}"/>
    <cellStyle name="Komma 3 4 2 2 7" xfId="2217" xr:uid="{00000000-0005-0000-0000-000012060000}"/>
    <cellStyle name="Komma 3 4 2 2 7 2" xfId="5605" xr:uid="{8CA3F671-3195-49C6-841D-971D7B9FBF45}"/>
    <cellStyle name="Komma 3 4 2 2 8" xfId="2733" xr:uid="{F55C0C30-4AF0-4540-879B-DDFB9B2E1E2B}"/>
    <cellStyle name="Komma 3 4 2 2 9" xfId="3811" xr:uid="{C1052D65-B9D6-46F2-BBC9-21C74655E948}"/>
    <cellStyle name="Komma 3 4 2 3" xfId="132" xr:uid="{00000000-0005-0000-0000-000013060000}"/>
    <cellStyle name="Komma 3 4 2 3 10" xfId="6002" xr:uid="{8B410BA5-FDB7-4AF8-AEB4-775903415A35}"/>
    <cellStyle name="Komma 3 4 2 3 2" xfId="648" xr:uid="{00000000-0005-0000-0000-000014060000}"/>
    <cellStyle name="Komma 3 4 2 3 2 2" xfId="1587" xr:uid="{00000000-0005-0000-0000-000015060000}"/>
    <cellStyle name="Komma 3 4 2 3 2 2 2" xfId="3567" xr:uid="{4A09640B-61FF-43F3-87DE-E7CB9ED402FF}"/>
    <cellStyle name="Komma 3 4 2 3 2 2 2 2" xfId="9212" xr:uid="{317FF66A-5135-4BAE-B30B-D69BCB3DB1B9}"/>
    <cellStyle name="Komma 3 4 2 3 2 2 3" xfId="4975" xr:uid="{8DC3451D-9F40-4A4A-9CF5-0C839553D67D}"/>
    <cellStyle name="Komma 3 4 2 3 2 2 3 2" xfId="8010" xr:uid="{C201F40C-8817-4909-A5A4-5F4F49F913A3}"/>
    <cellStyle name="Komma 3 4 2 3 2 2 4" xfId="7533" xr:uid="{DDEA3123-A17B-4ABA-A734-DEBBCAEAB429}"/>
    <cellStyle name="Komma 3 4 2 3 2 2 5" xfId="6774" xr:uid="{E911A1D3-BFCA-42C1-9B88-0D0740F0BF43}"/>
    <cellStyle name="Komma 3 4 2 3 2 3" xfId="2356" xr:uid="{00000000-0005-0000-0000-000016060000}"/>
    <cellStyle name="Komma 3 4 2 3 2 3 2" xfId="5744" xr:uid="{EA4C4C68-B592-49A8-A492-75E03F32956B}"/>
    <cellStyle name="Komma 3 4 2 3 2 3 3" xfId="8567" xr:uid="{CC552709-E585-4411-8E83-FC3C28937A78}"/>
    <cellStyle name="Komma 3 4 2 3 2 4" xfId="2874" xr:uid="{0E4F2D7C-5419-46F2-92CB-8E3FCECBCC5C}"/>
    <cellStyle name="Komma 3 4 2 3 2 4 2" xfId="7385" xr:uid="{A949C05C-575B-4820-9622-7201A32976D1}"/>
    <cellStyle name="Komma 3 4 2 3 2 5" xfId="4207" xr:uid="{B6344C48-FACD-49B9-A615-37D1B3BAC053}"/>
    <cellStyle name="Komma 3 4 2 3 2 5 2" xfId="9441" xr:uid="{578F3752-6B20-4457-879E-B965960AA03A}"/>
    <cellStyle name="Komma 3 4 2 3 2 6" xfId="6257" xr:uid="{348DD0C1-2395-4D62-943E-5E69FA749A83}"/>
    <cellStyle name="Komma 3 4 2 3 3" xfId="390" xr:uid="{00000000-0005-0000-0000-000017060000}"/>
    <cellStyle name="Komma 3 4 2 3 3 2" xfId="3310" xr:uid="{BE07D417-CD04-4B2C-861A-D0DA3B094AA4}"/>
    <cellStyle name="Komma 3 4 2 3 3 2 2" xfId="8955" xr:uid="{C2AE4457-4BE5-4738-9BC2-B2AAFDCFB646}"/>
    <cellStyle name="Komma 3 4 2 3 3 3" xfId="3951" xr:uid="{BB0A446C-DAD3-45DB-A55A-9AE6244E616F}"/>
    <cellStyle name="Komma 3 4 2 3 3 3 2" xfId="7753" xr:uid="{B952EDCF-4332-4C83-AFDA-7B61CDFBCE9C}"/>
    <cellStyle name="Komma 3 4 2 3 3 4" xfId="10236" xr:uid="{046C8FB5-6FAF-4391-947C-FD882EA1B3C4}"/>
    <cellStyle name="Komma 3 4 2 3 3 5" xfId="6519" xr:uid="{750764EA-B605-4DE7-A820-72395BB768F6}"/>
    <cellStyle name="Komma 3 4 2 3 4" xfId="1075" xr:uid="{00000000-0005-0000-0000-000018060000}"/>
    <cellStyle name="Komma 3 4 2 3 4 2" xfId="4465" xr:uid="{7CB81043-CF00-4D07-9432-FFF333A9E3E2}"/>
    <cellStyle name="Komma 3 4 2 3 4 3" xfId="8310" xr:uid="{2A0DFBAC-970D-4292-9E9C-12665636483C}"/>
    <cellStyle name="Komma 3 4 2 3 5" xfId="1330" xr:uid="{00000000-0005-0000-0000-000019060000}"/>
    <cellStyle name="Komma 3 4 2 3 5 2" xfId="4720" xr:uid="{33723731-BD65-463E-9BEF-914574B63BD9}"/>
    <cellStyle name="Komma 3 4 2 3 5 3" xfId="7128" xr:uid="{B63BF65A-B7A5-4830-954F-07CA1AAAE99D}"/>
    <cellStyle name="Komma 3 4 2 3 6" xfId="1845" xr:uid="{00000000-0005-0000-0000-00001A060000}"/>
    <cellStyle name="Komma 3 4 2 3 6 2" xfId="5233" xr:uid="{1580DEBB-D353-439F-B4C5-3CF105647F55}"/>
    <cellStyle name="Komma 3 4 2 3 6 3" xfId="9718" xr:uid="{2D370A54-10A5-4203-B59D-358A05D1AC56}"/>
    <cellStyle name="Komma 3 4 2 3 7" xfId="2101" xr:uid="{00000000-0005-0000-0000-00001B060000}"/>
    <cellStyle name="Komma 3 4 2 3 7 2" xfId="5489" xr:uid="{089CD9E5-58C7-4265-813D-9667970B8528}"/>
    <cellStyle name="Komma 3 4 2 3 8" xfId="2617" xr:uid="{6225EBD4-BEE6-449E-B126-FEF783E530F9}"/>
    <cellStyle name="Komma 3 4 2 3 9" xfId="3054" xr:uid="{08E808BD-0475-43BF-B1CA-1B8BEF2224BB}"/>
    <cellStyle name="Komma 3 4 2 4" xfId="594" xr:uid="{00000000-0005-0000-0000-00001C060000}"/>
    <cellStyle name="Komma 3 4 2 4 2" xfId="1533" xr:uid="{00000000-0005-0000-0000-00001D060000}"/>
    <cellStyle name="Komma 3 4 2 4 2 2" xfId="3513" xr:uid="{8FA80FB8-94C5-4ECB-A1E2-88466FE9BDD2}"/>
    <cellStyle name="Komma 3 4 2 4 2 2 2" xfId="9158" xr:uid="{AF8037B3-19BA-4F44-A63E-3EB3AF8F3B67}"/>
    <cellStyle name="Komma 3 4 2 4 2 3" xfId="4921" xr:uid="{633178D2-693D-4A91-85DF-9DD482E0E671}"/>
    <cellStyle name="Komma 3 4 2 4 2 3 2" xfId="7956" xr:uid="{ABA0F99D-3D64-4C5D-9BC7-B0A8F4873317}"/>
    <cellStyle name="Komma 3 4 2 4 2 4" xfId="9449" xr:uid="{8C413519-719C-409A-A989-13B71381FC47}"/>
    <cellStyle name="Komma 3 4 2 4 2 5" xfId="6720" xr:uid="{0138E558-755A-4637-A487-664D424F658A}"/>
    <cellStyle name="Komma 3 4 2 4 3" xfId="2302" xr:uid="{00000000-0005-0000-0000-00001E060000}"/>
    <cellStyle name="Komma 3 4 2 4 3 2" xfId="5690" xr:uid="{BAF9ABD5-6B7F-42E9-B459-A6B58323A719}"/>
    <cellStyle name="Komma 3 4 2 4 3 3" xfId="8513" xr:uid="{EF3CCAEE-6198-4AAE-A43E-79303F63D2D6}"/>
    <cellStyle name="Komma 3 4 2 4 4" xfId="2820" xr:uid="{AEA1C058-FE49-445A-94B0-C4161C632AC5}"/>
    <cellStyle name="Komma 3 4 2 4 4 2" xfId="7331" xr:uid="{1766919A-EEC7-404B-B80C-DD91A031F3D7}"/>
    <cellStyle name="Komma 3 4 2 4 5" xfId="4153" xr:uid="{7D9D9D91-DB9A-4504-BA65-A5287EB469D7}"/>
    <cellStyle name="Komma 3 4 2 4 5 2" xfId="9923" xr:uid="{A4C94EE7-3756-4E6D-9F7E-C82864911CF8}"/>
    <cellStyle name="Komma 3 4 2 4 6" xfId="6203" xr:uid="{6CD14BC3-DEEE-40EA-B1A8-8FF8996349A0}"/>
    <cellStyle name="Komma 3 4 2 5" xfId="336" xr:uid="{00000000-0005-0000-0000-00001F060000}"/>
    <cellStyle name="Komma 3 4 2 5 2" xfId="3256" xr:uid="{B6FB6EAF-91AC-41D5-A22D-338DE2375C79}"/>
    <cellStyle name="Komma 3 4 2 5 2 2" xfId="8901" xr:uid="{A166A622-2845-491F-BA2B-9943DF98C63C}"/>
    <cellStyle name="Komma 3 4 2 5 3" xfId="3897" xr:uid="{F7B07DEA-EF33-4027-AED5-12D24F77E9A5}"/>
    <cellStyle name="Komma 3 4 2 5 3 2" xfId="7699" xr:uid="{042CD183-5B19-4EE5-8588-401A5B6F92E9}"/>
    <cellStyle name="Komma 3 4 2 5 4" xfId="10205" xr:uid="{A151C376-DAB3-49CE-B9E3-B0B3D1C670BA}"/>
    <cellStyle name="Komma 3 4 2 5 5" xfId="6465" xr:uid="{2F48E51C-D766-488B-8301-695CF6FA0200}"/>
    <cellStyle name="Komma 3 4 2 6" xfId="1021" xr:uid="{00000000-0005-0000-0000-000020060000}"/>
    <cellStyle name="Komma 3 4 2 6 2" xfId="4411" xr:uid="{3AD845BB-BD13-4945-AB19-B1EFFA4C2BDD}"/>
    <cellStyle name="Komma 3 4 2 6 3" xfId="8256" xr:uid="{C02BE9A7-3E70-48DC-9D54-30BD8708B9CE}"/>
    <cellStyle name="Komma 3 4 2 7" xfId="1276" xr:uid="{00000000-0005-0000-0000-000021060000}"/>
    <cellStyle name="Komma 3 4 2 7 2" xfId="4666" xr:uid="{5F0F2700-9C27-4FBA-BBED-DB651D14D90E}"/>
    <cellStyle name="Komma 3 4 2 7 3" xfId="7074" xr:uid="{EEF71F8B-EF79-400E-B89D-39A11DBBB4FB}"/>
    <cellStyle name="Komma 3 4 2 8" xfId="1791" xr:uid="{00000000-0005-0000-0000-000022060000}"/>
    <cellStyle name="Komma 3 4 2 8 2" xfId="5179" xr:uid="{227F756C-67AD-4A49-9AF3-B1D4AF4A183D}"/>
    <cellStyle name="Komma 3 4 2 8 3" xfId="10385" xr:uid="{65B4CAA1-DAD1-412F-BF6E-068D88AB98DF}"/>
    <cellStyle name="Komma 3 4 2 9" xfId="2047" xr:uid="{00000000-0005-0000-0000-000023060000}"/>
    <cellStyle name="Komma 3 4 2 9 2" xfId="5435" xr:uid="{FE304B66-5DED-4303-8989-9A715F081C25}"/>
    <cellStyle name="Komma 3 4 3" xfId="45" xr:uid="{00000000-0005-0000-0000-000024060000}"/>
    <cellStyle name="Komma 3 4 3 10" xfId="2530" xr:uid="{FAE80306-76F0-4DC7-9818-E4A530E1E29A}"/>
    <cellStyle name="Komma 3 4 3 11" xfId="3003" xr:uid="{E2D6A333-50A1-4AC0-964A-53E388DA048C}"/>
    <cellStyle name="Komma 3 4 3 12" xfId="5915" xr:uid="{9E55A65F-C2E2-420A-96DA-6894903A72EC}"/>
    <cellStyle name="Komma 3 4 3 2" xfId="215" xr:uid="{00000000-0005-0000-0000-000025060000}"/>
    <cellStyle name="Komma 3 4 3 2 10" xfId="6085" xr:uid="{F839466B-D3B8-462F-B57D-F761C155ADD5}"/>
    <cellStyle name="Komma 3 4 3 2 2" xfId="731" xr:uid="{00000000-0005-0000-0000-000026060000}"/>
    <cellStyle name="Komma 3 4 3 2 2 2" xfId="1670" xr:uid="{00000000-0005-0000-0000-000027060000}"/>
    <cellStyle name="Komma 3 4 3 2 2 2 2" xfId="3650" xr:uid="{A097DAF7-281B-4DFD-9A2A-82865AEF6770}"/>
    <cellStyle name="Komma 3 4 3 2 2 2 2 2" xfId="9295" xr:uid="{3AC7AAAD-154A-4EC7-A08D-FEB36947F4F9}"/>
    <cellStyle name="Komma 3 4 3 2 2 2 3" xfId="5058" xr:uid="{E7304A37-949E-4A4B-AB34-FB53936E92BF}"/>
    <cellStyle name="Komma 3 4 3 2 2 2 3 2" xfId="8093" xr:uid="{51A8D086-E651-426D-99C1-D7ABAF3F30B2}"/>
    <cellStyle name="Komma 3 4 3 2 2 2 4" xfId="9656" xr:uid="{CF95E5AF-02F8-4457-9D5A-73F9C1CA9E05}"/>
    <cellStyle name="Komma 3 4 3 2 2 2 5" xfId="6857" xr:uid="{3804C646-785C-4B6F-BA90-2A3D2E66D533}"/>
    <cellStyle name="Komma 3 4 3 2 2 3" xfId="2439" xr:uid="{00000000-0005-0000-0000-000028060000}"/>
    <cellStyle name="Komma 3 4 3 2 2 3 2" xfId="5827" xr:uid="{6891CF10-CA62-491A-82B4-13A0D169929E}"/>
    <cellStyle name="Komma 3 4 3 2 2 3 3" xfId="8650" xr:uid="{C36BC1D2-FF51-4216-B995-E6D132CD1F10}"/>
    <cellStyle name="Komma 3 4 3 2 2 4" xfId="2957" xr:uid="{87D1BA43-785F-47B7-B879-8922352E9B0E}"/>
    <cellStyle name="Komma 3 4 3 2 2 4 2" xfId="7468" xr:uid="{3C594CC7-87C7-4583-AE21-8D0339234EFD}"/>
    <cellStyle name="Komma 3 4 3 2 2 5" xfId="4290" xr:uid="{C33918FA-B0FF-465C-9D7B-2DD993A0AE77}"/>
    <cellStyle name="Komma 3 4 3 2 2 5 2" xfId="9462" xr:uid="{56BD827E-E5F8-443A-AC78-267D65E85A44}"/>
    <cellStyle name="Komma 3 4 3 2 2 6" xfId="6340" xr:uid="{41ECC025-4C05-457F-8937-C78C8194E9A8}"/>
    <cellStyle name="Komma 3 4 3 2 3" xfId="473" xr:uid="{00000000-0005-0000-0000-000029060000}"/>
    <cellStyle name="Komma 3 4 3 2 3 2" xfId="3393" xr:uid="{7FC51D16-2EF9-4482-968B-9CBBE6514F64}"/>
    <cellStyle name="Komma 3 4 3 2 3 2 2" xfId="9038" xr:uid="{BF66371B-5489-4BE6-831C-B453191A7C72}"/>
    <cellStyle name="Komma 3 4 3 2 3 3" xfId="4034" xr:uid="{026D43F6-2B1A-4EC8-A592-42516E553172}"/>
    <cellStyle name="Komma 3 4 3 2 3 3 2" xfId="7836" xr:uid="{25511976-BA6F-40EC-8FB4-F86DD9C887B6}"/>
    <cellStyle name="Komma 3 4 3 2 3 4" xfId="9651" xr:uid="{BBCD56BB-99B8-4DBB-BA5D-3EEFF073CD3D}"/>
    <cellStyle name="Komma 3 4 3 2 3 5" xfId="6602" xr:uid="{845A8D87-B7DB-45F1-BADC-A3A82350394B}"/>
    <cellStyle name="Komma 3 4 3 2 4" xfId="1158" xr:uid="{00000000-0005-0000-0000-00002A060000}"/>
    <cellStyle name="Komma 3 4 3 2 4 2" xfId="4548" xr:uid="{9E872103-935D-4E54-B04E-FC935B965CCC}"/>
    <cellStyle name="Komma 3 4 3 2 4 3" xfId="8393" xr:uid="{19DF633A-FDFB-42D3-B0CC-33FF780179DA}"/>
    <cellStyle name="Komma 3 4 3 2 5" xfId="1413" xr:uid="{00000000-0005-0000-0000-00002B060000}"/>
    <cellStyle name="Komma 3 4 3 2 5 2" xfId="4803" xr:uid="{F78EAE6C-B875-4BCE-86FC-C607A5794191}"/>
    <cellStyle name="Komma 3 4 3 2 5 3" xfId="7211" xr:uid="{53D3E8A1-B22A-4377-B19F-009AF17FC438}"/>
    <cellStyle name="Komma 3 4 3 2 6" xfId="1928" xr:uid="{00000000-0005-0000-0000-00002C060000}"/>
    <cellStyle name="Komma 3 4 3 2 6 2" xfId="5316" xr:uid="{B01F9C73-93C3-4D62-AAEB-120AFCA1723B}"/>
    <cellStyle name="Komma 3 4 3 2 6 3" xfId="7574" xr:uid="{9DF6B7B6-957F-4CC0-BD63-AC39B549B71F}"/>
    <cellStyle name="Komma 3 4 3 2 7" xfId="2184" xr:uid="{00000000-0005-0000-0000-00002D060000}"/>
    <cellStyle name="Komma 3 4 3 2 7 2" xfId="5572" xr:uid="{5C176636-3582-4267-9E13-02DB00609C6F}"/>
    <cellStyle name="Komma 3 4 3 2 8" xfId="2700" xr:uid="{D872BB75-D9FD-4ED8-BB48-1E168A98C4A1}"/>
    <cellStyle name="Komma 3 4 3 2 9" xfId="3778" xr:uid="{41E4F736-075B-4C17-842D-A54D460F851E}"/>
    <cellStyle name="Komma 3 4 3 3" xfId="144" xr:uid="{00000000-0005-0000-0000-00002E060000}"/>
    <cellStyle name="Komma 3 4 3 3 10" xfId="6014" xr:uid="{A18D6788-7C06-4E20-8556-9EEB871A4B14}"/>
    <cellStyle name="Komma 3 4 3 3 2" xfId="660" xr:uid="{00000000-0005-0000-0000-00002F060000}"/>
    <cellStyle name="Komma 3 4 3 3 2 2" xfId="1599" xr:uid="{00000000-0005-0000-0000-000030060000}"/>
    <cellStyle name="Komma 3 4 3 3 2 2 2" xfId="3579" xr:uid="{2E586995-8A59-4C31-8BB6-CD59B59BBA1A}"/>
    <cellStyle name="Komma 3 4 3 3 2 2 2 2" xfId="9224" xr:uid="{13F6FB68-4FB0-4FF8-A5C8-33F2FFE5982D}"/>
    <cellStyle name="Komma 3 4 3 3 2 2 3" xfId="4987" xr:uid="{2D1B5E1B-772A-4757-88B3-AED8192B44B8}"/>
    <cellStyle name="Komma 3 4 3 3 2 2 3 2" xfId="8022" xr:uid="{5D63A0B1-DD51-43FD-BF29-6AEF563DEAAA}"/>
    <cellStyle name="Komma 3 4 3 3 2 2 4" xfId="9840" xr:uid="{86C13722-D2C5-493C-AC84-DFCDF5F6618E}"/>
    <cellStyle name="Komma 3 4 3 3 2 2 5" xfId="6786" xr:uid="{FDBF9862-7AA9-47E0-ABD2-3A050DB693D7}"/>
    <cellStyle name="Komma 3 4 3 3 2 3" xfId="2368" xr:uid="{00000000-0005-0000-0000-000031060000}"/>
    <cellStyle name="Komma 3 4 3 3 2 3 2" xfId="5756" xr:uid="{F649A8BE-D0EB-49DE-AA77-82165479DAC0}"/>
    <cellStyle name="Komma 3 4 3 3 2 3 3" xfId="8579" xr:uid="{C22D7D89-8134-47BA-A444-CA33BB3AFEAF}"/>
    <cellStyle name="Komma 3 4 3 3 2 4" xfId="2886" xr:uid="{865FE031-283E-4168-B952-EC7208D11D1C}"/>
    <cellStyle name="Komma 3 4 3 3 2 4 2" xfId="7397" xr:uid="{1C75795C-6076-4414-9B64-7CDFB7D3C5D1}"/>
    <cellStyle name="Komma 3 4 3 3 2 5" xfId="4219" xr:uid="{5CF3C18A-C56F-4A18-B40F-E319D80B4115}"/>
    <cellStyle name="Komma 3 4 3 3 2 5 2" xfId="9917" xr:uid="{8A940785-C07F-4B73-B51E-515C80926660}"/>
    <cellStyle name="Komma 3 4 3 3 2 6" xfId="6269" xr:uid="{B559D2B4-0E7A-4888-B753-457536EBFEA7}"/>
    <cellStyle name="Komma 3 4 3 3 3" xfId="402" xr:uid="{00000000-0005-0000-0000-000032060000}"/>
    <cellStyle name="Komma 3 4 3 3 3 2" xfId="3322" xr:uid="{DFEC5425-6186-442D-A5F3-E724E387BD2C}"/>
    <cellStyle name="Komma 3 4 3 3 3 2 2" xfId="8967" xr:uid="{12D0FB66-3081-40DC-9239-ADB9DE9724EF}"/>
    <cellStyle name="Komma 3 4 3 3 3 3" xfId="3963" xr:uid="{C0BA5972-6FBA-44A6-8582-3A1630077436}"/>
    <cellStyle name="Komma 3 4 3 3 3 3 2" xfId="7765" xr:uid="{7CC9A5E0-C9C3-44B9-B3A5-26EEA81C1E12}"/>
    <cellStyle name="Komma 3 4 3 3 3 4" xfId="10133" xr:uid="{9DB423CB-3D4C-4D9D-B95B-5F63D80A3B78}"/>
    <cellStyle name="Komma 3 4 3 3 3 5" xfId="6531" xr:uid="{80C46AE4-39E8-4192-A3B7-5B9012073E9D}"/>
    <cellStyle name="Komma 3 4 3 3 4" xfId="1087" xr:uid="{00000000-0005-0000-0000-000033060000}"/>
    <cellStyle name="Komma 3 4 3 3 4 2" xfId="4477" xr:uid="{66528A4E-E400-454C-B30A-C16D3D5BB8A9}"/>
    <cellStyle name="Komma 3 4 3 3 4 3" xfId="8322" xr:uid="{36025BCF-8939-4EED-A572-8993A20CACA2}"/>
    <cellStyle name="Komma 3 4 3 3 5" xfId="1342" xr:uid="{00000000-0005-0000-0000-000034060000}"/>
    <cellStyle name="Komma 3 4 3 3 5 2" xfId="4732" xr:uid="{7781E727-EE86-4955-A460-93D3F8F9E2BB}"/>
    <cellStyle name="Komma 3 4 3 3 5 3" xfId="7140" xr:uid="{47E32AA2-02FE-40FE-AD1E-4FE4123DA0EE}"/>
    <cellStyle name="Komma 3 4 3 3 6" xfId="1857" xr:uid="{00000000-0005-0000-0000-000035060000}"/>
    <cellStyle name="Komma 3 4 3 3 6 2" xfId="5245" xr:uid="{98732C2B-D479-4915-9741-42682DF0C8F9}"/>
    <cellStyle name="Komma 3 4 3 3 6 3" xfId="9825" xr:uid="{9A811C5C-2E09-4E58-A5E7-27AEBAA27E50}"/>
    <cellStyle name="Komma 3 4 3 3 7" xfId="2113" xr:uid="{00000000-0005-0000-0000-000036060000}"/>
    <cellStyle name="Komma 3 4 3 3 7 2" xfId="5501" xr:uid="{8ED123D9-19F9-49B1-B78D-96795DDB42CA}"/>
    <cellStyle name="Komma 3 4 3 3 8" xfId="2629" xr:uid="{90E9A345-8B0C-4C46-9D66-C5429F09CB3E}"/>
    <cellStyle name="Komma 3 4 3 3 9" xfId="3042" xr:uid="{727D77CE-3828-416D-9766-27EBC478A9AA}"/>
    <cellStyle name="Komma 3 4 3 4" xfId="561" xr:uid="{00000000-0005-0000-0000-000037060000}"/>
    <cellStyle name="Komma 3 4 3 4 2" xfId="1500" xr:uid="{00000000-0005-0000-0000-000038060000}"/>
    <cellStyle name="Komma 3 4 3 4 2 2" xfId="3480" xr:uid="{ABE92485-0156-417D-B266-1D640025FE14}"/>
    <cellStyle name="Komma 3 4 3 4 2 2 2" xfId="9125" xr:uid="{1A23161D-F273-4C65-957C-9D6531696D7F}"/>
    <cellStyle name="Komma 3 4 3 4 2 3" xfId="4888" xr:uid="{947A3C9F-B056-4E6A-9365-E3695C1680FD}"/>
    <cellStyle name="Komma 3 4 3 4 2 3 2" xfId="7923" xr:uid="{64A49697-2C1B-4A30-8285-C4EFACB026CF}"/>
    <cellStyle name="Komma 3 4 3 4 2 4" xfId="9342" xr:uid="{37A4F83D-FE2A-4E35-9A1A-C7A5A3676EE2}"/>
    <cellStyle name="Komma 3 4 3 4 2 5" xfId="6687" xr:uid="{234C0DA1-D387-4992-ADF9-1228A7CA23EB}"/>
    <cellStyle name="Komma 3 4 3 4 3" xfId="2269" xr:uid="{00000000-0005-0000-0000-000039060000}"/>
    <cellStyle name="Komma 3 4 3 4 3 2" xfId="5657" xr:uid="{55D22E28-BE1C-4EDC-BEC7-C68E0AFDC171}"/>
    <cellStyle name="Komma 3 4 3 4 3 3" xfId="8480" xr:uid="{3EE9DBDE-EE7D-49BF-BE99-1531F2BC5EA3}"/>
    <cellStyle name="Komma 3 4 3 4 4" xfId="2787" xr:uid="{5B2E73AE-EB36-4FF7-81FD-D2D273556FF0}"/>
    <cellStyle name="Komma 3 4 3 4 4 2" xfId="7298" xr:uid="{5F80639F-C12E-42B0-8C28-9341CCBEC9F8}"/>
    <cellStyle name="Komma 3 4 3 4 5" xfId="4120" xr:uid="{BCBA22E7-FE2D-48B4-ADD6-630BEBC046B7}"/>
    <cellStyle name="Komma 3 4 3 4 5 2" xfId="9777" xr:uid="{D50792A6-C72B-4626-BCA6-266E06C78265}"/>
    <cellStyle name="Komma 3 4 3 4 6" xfId="6170" xr:uid="{4282E82E-18F9-4F3E-9C1A-4DE5052CF0EA}"/>
    <cellStyle name="Komma 3 4 3 5" xfId="303" xr:uid="{00000000-0005-0000-0000-00003A060000}"/>
    <cellStyle name="Komma 3 4 3 5 2" xfId="3223" xr:uid="{F2C06602-056D-4255-94E8-820D01F715D1}"/>
    <cellStyle name="Komma 3 4 3 5 2 2" xfId="8868" xr:uid="{4AAB24A1-C8B0-40A0-A4E4-5BAB5DF4A4FF}"/>
    <cellStyle name="Komma 3 4 3 5 3" xfId="3864" xr:uid="{F9290986-ECA6-47AA-9235-2331C3FB70DE}"/>
    <cellStyle name="Komma 3 4 3 5 3 2" xfId="7666" xr:uid="{2A0461FB-2E2D-4C06-B098-B7BB415094F5}"/>
    <cellStyle name="Komma 3 4 3 5 4" xfId="9858" xr:uid="{61D2649E-A202-4C17-943B-EDEB4EE6DE3F}"/>
    <cellStyle name="Komma 3 4 3 5 5" xfId="6432" xr:uid="{2A14CED3-B234-459D-9556-75C1640BB275}"/>
    <cellStyle name="Komma 3 4 3 6" xfId="988" xr:uid="{00000000-0005-0000-0000-00003B060000}"/>
    <cellStyle name="Komma 3 4 3 6 2" xfId="4378" xr:uid="{C5155E33-901F-4F76-8B63-DD1C97D927D0}"/>
    <cellStyle name="Komma 3 4 3 6 3" xfId="8223" xr:uid="{30CE9EB9-0936-4DBC-AE59-A978F8A298E5}"/>
    <cellStyle name="Komma 3 4 3 7" xfId="1243" xr:uid="{00000000-0005-0000-0000-00003C060000}"/>
    <cellStyle name="Komma 3 4 3 7 2" xfId="4633" xr:uid="{1EBEA055-73F2-4506-AB8D-A6CFE557BF4B}"/>
    <cellStyle name="Komma 3 4 3 7 3" xfId="7041" xr:uid="{7C155104-E9D8-49EA-A499-F290E4DC4E16}"/>
    <cellStyle name="Komma 3 4 3 8" xfId="1758" xr:uid="{00000000-0005-0000-0000-00003D060000}"/>
    <cellStyle name="Komma 3 4 3 8 2" xfId="5146" xr:uid="{92B043A7-01CC-4824-8723-E6F085698EB4}"/>
    <cellStyle name="Komma 3 4 3 8 3" xfId="10374" xr:uid="{C577A5A5-CCA6-429D-AD46-06162FD546FD}"/>
    <cellStyle name="Komma 3 4 3 9" xfId="2014" xr:uid="{00000000-0005-0000-0000-00003E060000}"/>
    <cellStyle name="Komma 3 4 3 9 2" xfId="5402" xr:uid="{C0C6BDB9-5764-4327-9B45-3FB536D3B781}"/>
    <cellStyle name="Komma 3 4 4" xfId="194" xr:uid="{00000000-0005-0000-0000-00003F060000}"/>
    <cellStyle name="Komma 3 4 4 10" xfId="6064" xr:uid="{CB711BC8-DBA2-4A1B-9425-1FC2729F699D}"/>
    <cellStyle name="Komma 3 4 4 2" xfId="710" xr:uid="{00000000-0005-0000-0000-000040060000}"/>
    <cellStyle name="Komma 3 4 4 2 2" xfId="1649" xr:uid="{00000000-0005-0000-0000-000041060000}"/>
    <cellStyle name="Komma 3 4 4 2 2 2" xfId="3629" xr:uid="{FC991679-EE8A-493F-A6B5-6E44E15C2BA0}"/>
    <cellStyle name="Komma 3 4 4 2 2 2 2" xfId="9274" xr:uid="{7DFAECA8-3B6F-4A70-995D-60AD67485862}"/>
    <cellStyle name="Komma 3 4 4 2 2 3" xfId="5037" xr:uid="{B050B6CE-3594-442E-9A48-C981B10C8B17}"/>
    <cellStyle name="Komma 3 4 4 2 2 3 2" xfId="8072" xr:uid="{CC7EFF92-F160-4981-A171-174C84169739}"/>
    <cellStyle name="Komma 3 4 4 2 2 4" xfId="10177" xr:uid="{E84BE9E2-B8AF-46A6-AB12-09BBDF7B8BB6}"/>
    <cellStyle name="Komma 3 4 4 2 2 5" xfId="6836" xr:uid="{21C67A44-3D10-4859-9CD4-B6461DC9CA7E}"/>
    <cellStyle name="Komma 3 4 4 2 3" xfId="2418" xr:uid="{00000000-0005-0000-0000-000042060000}"/>
    <cellStyle name="Komma 3 4 4 2 3 2" xfId="5806" xr:uid="{A37969F4-6B84-45AB-A1AC-0010BF834B66}"/>
    <cellStyle name="Komma 3 4 4 2 3 3" xfId="8629" xr:uid="{04157BA2-6D51-4CF3-875A-2F3A6DB74726}"/>
    <cellStyle name="Komma 3 4 4 2 4" xfId="2936" xr:uid="{6D19F7A0-0414-4C5C-A0C9-0C2E4972FEE5}"/>
    <cellStyle name="Komma 3 4 4 2 4 2" xfId="7447" xr:uid="{68B67EB8-558E-48BB-BB81-1701EEEA3F41}"/>
    <cellStyle name="Komma 3 4 4 2 5" xfId="4269" xr:uid="{7FF8D122-1763-4631-BF15-3454101DE855}"/>
    <cellStyle name="Komma 3 4 4 2 5 2" xfId="10244" xr:uid="{BEE948D5-43EE-4A2A-9E6D-F4A3A5E472E6}"/>
    <cellStyle name="Komma 3 4 4 2 6" xfId="6319" xr:uid="{C471EF86-E2C5-4B39-8A21-05CD06BEA1E6}"/>
    <cellStyle name="Komma 3 4 4 3" xfId="452" xr:uid="{00000000-0005-0000-0000-000043060000}"/>
    <cellStyle name="Komma 3 4 4 3 2" xfId="3372" xr:uid="{82F2CA8E-480F-41D4-A215-E9370FCFC83B}"/>
    <cellStyle name="Komma 3 4 4 3 2 2" xfId="9017" xr:uid="{E48D2296-545C-4F76-9569-A18871631B6D}"/>
    <cellStyle name="Komma 3 4 4 3 3" xfId="4013" xr:uid="{88C2B96E-A7D3-4BAE-AB6C-46B1CC3326B9}"/>
    <cellStyle name="Komma 3 4 4 3 3 2" xfId="7815" xr:uid="{A2C55DEA-9DE9-4BF9-861B-9C6B5E7302B8}"/>
    <cellStyle name="Komma 3 4 4 3 4" xfId="7525" xr:uid="{45E54744-3FF8-480B-90A0-45EBD39E9B26}"/>
    <cellStyle name="Komma 3 4 4 3 5" xfId="6581" xr:uid="{86C30E5A-F268-4D76-BC14-F0611335FD07}"/>
    <cellStyle name="Komma 3 4 4 4" xfId="1137" xr:uid="{00000000-0005-0000-0000-000044060000}"/>
    <cellStyle name="Komma 3 4 4 4 2" xfId="4527" xr:uid="{35321280-4753-436B-BB3C-DB6DB2BC23B1}"/>
    <cellStyle name="Komma 3 4 4 4 3" xfId="8372" xr:uid="{E842E5A7-3F1D-47EE-A766-6DF1B52C22B0}"/>
    <cellStyle name="Komma 3 4 4 5" xfId="1392" xr:uid="{00000000-0005-0000-0000-000045060000}"/>
    <cellStyle name="Komma 3 4 4 5 2" xfId="4782" xr:uid="{66122DD5-365D-4130-A4B7-8FA3B75B425A}"/>
    <cellStyle name="Komma 3 4 4 5 3" xfId="7190" xr:uid="{85E853AE-7C42-41D8-B62A-4E3EE8914637}"/>
    <cellStyle name="Komma 3 4 4 6" xfId="1907" xr:uid="{00000000-0005-0000-0000-000046060000}"/>
    <cellStyle name="Komma 3 4 4 6 2" xfId="5295" xr:uid="{B1CE401C-23E7-44E8-BB36-F89EDD663D5A}"/>
    <cellStyle name="Komma 3 4 4 6 3" xfId="9600" xr:uid="{BC80EBA0-4531-4D1C-84AE-B6F485D85AAE}"/>
    <cellStyle name="Komma 3 4 4 7" xfId="2163" xr:uid="{00000000-0005-0000-0000-000047060000}"/>
    <cellStyle name="Komma 3 4 4 7 2" xfId="5551" xr:uid="{E7A5BA3E-5044-42D6-8A10-467DCA0C4C23}"/>
    <cellStyle name="Komma 3 4 4 8" xfId="2679" xr:uid="{B879C3ED-2429-4FEF-8AAE-4134C96CB1CE}"/>
    <cellStyle name="Komma 3 4 4 9" xfId="3757" xr:uid="{8F4B05E2-511E-4F9F-8C55-80606D463999}"/>
    <cellStyle name="Komma 3 4 5" xfId="100" xr:uid="{00000000-0005-0000-0000-000048060000}"/>
    <cellStyle name="Komma 3 4 5 10" xfId="5970" xr:uid="{0660AD8A-B7A1-4D6D-8B18-95B05BB94937}"/>
    <cellStyle name="Komma 3 4 5 2" xfId="616" xr:uid="{00000000-0005-0000-0000-000049060000}"/>
    <cellStyle name="Komma 3 4 5 2 2" xfId="1555" xr:uid="{00000000-0005-0000-0000-00004A060000}"/>
    <cellStyle name="Komma 3 4 5 2 2 2" xfId="3535" xr:uid="{596CF52A-DF25-4FDE-8F57-5EC5ADF7CCEE}"/>
    <cellStyle name="Komma 3 4 5 2 2 2 2" xfId="9180" xr:uid="{D6961C97-7665-46F6-8976-A1C8D89AEFAD}"/>
    <cellStyle name="Komma 3 4 5 2 2 3" xfId="4943" xr:uid="{222C9907-98ED-4D52-97F9-64D272CEF8B3}"/>
    <cellStyle name="Komma 3 4 5 2 2 3 2" xfId="7978" xr:uid="{A54B0C4C-D27D-4462-B622-20FA35AC0F67}"/>
    <cellStyle name="Komma 3 4 5 2 2 4" xfId="7527" xr:uid="{90FC3CDB-C79B-4DEA-9442-7FC0A640333F}"/>
    <cellStyle name="Komma 3 4 5 2 2 5" xfId="6742" xr:uid="{7C304FA6-2C5C-478F-90C9-AE5A611BC197}"/>
    <cellStyle name="Komma 3 4 5 2 3" xfId="2324" xr:uid="{00000000-0005-0000-0000-00004B060000}"/>
    <cellStyle name="Komma 3 4 5 2 3 2" xfId="5712" xr:uid="{284D26E6-5C78-4716-9857-C37D20304D4E}"/>
    <cellStyle name="Komma 3 4 5 2 3 3" xfId="8535" xr:uid="{04F6EF2D-0E6B-4F32-920A-BA6DDF15017E}"/>
    <cellStyle name="Komma 3 4 5 2 4" xfId="2842" xr:uid="{067E4BD1-E02D-422C-B059-27D202114055}"/>
    <cellStyle name="Komma 3 4 5 2 4 2" xfId="7353" xr:uid="{3C01D46F-438E-49B5-887C-803BB446860D}"/>
    <cellStyle name="Komma 3 4 5 2 5" xfId="4175" xr:uid="{24278164-61EE-4521-A466-F9C5096FD83A}"/>
    <cellStyle name="Komma 3 4 5 2 5 2" xfId="10207" xr:uid="{D50D049A-3BA8-4092-87E8-C99A58036475}"/>
    <cellStyle name="Komma 3 4 5 2 6" xfId="6225" xr:uid="{3757B297-9B52-41E4-AC2C-A2A264FE2466}"/>
    <cellStyle name="Komma 3 4 5 3" xfId="358" xr:uid="{00000000-0005-0000-0000-00004C060000}"/>
    <cellStyle name="Komma 3 4 5 3 2" xfId="3278" xr:uid="{615772DC-9B6B-4459-82C0-85AFC538726B}"/>
    <cellStyle name="Komma 3 4 5 3 2 2" xfId="8923" xr:uid="{B99A899E-9006-4A6F-9282-49B321FDF4EF}"/>
    <cellStyle name="Komma 3 4 5 3 3" xfId="3919" xr:uid="{2B3E968C-C426-4B0A-AF9C-B89B673E8480}"/>
    <cellStyle name="Komma 3 4 5 3 3 2" xfId="7721" xr:uid="{2251CE89-D69B-4D54-AF64-EA5AF75F0D93}"/>
    <cellStyle name="Komma 3 4 5 3 4" xfId="9425" xr:uid="{508031E6-E146-42B9-A823-F44CE6BA6E5C}"/>
    <cellStyle name="Komma 3 4 5 3 5" xfId="6487" xr:uid="{366422AF-A513-43D1-9A8A-745A5245BAB2}"/>
    <cellStyle name="Komma 3 4 5 4" xfId="1043" xr:uid="{00000000-0005-0000-0000-00004D060000}"/>
    <cellStyle name="Komma 3 4 5 4 2" xfId="4433" xr:uid="{5A7C85C6-D728-4B78-9088-E8723F39CC9E}"/>
    <cellStyle name="Komma 3 4 5 4 3" xfId="8278" xr:uid="{51A6E570-70A7-4E8B-99AA-CF6D8E1FB219}"/>
    <cellStyle name="Komma 3 4 5 5" xfId="1298" xr:uid="{00000000-0005-0000-0000-00004E060000}"/>
    <cellStyle name="Komma 3 4 5 5 2" xfId="4688" xr:uid="{A4A610B2-FC3F-4125-BF26-E5A4711F14F5}"/>
    <cellStyle name="Komma 3 4 5 5 3" xfId="7096" xr:uid="{A1A9FEB8-CF8F-4AA0-B06B-F4FF02553252}"/>
    <cellStyle name="Komma 3 4 5 6" xfId="1813" xr:uid="{00000000-0005-0000-0000-00004F060000}"/>
    <cellStyle name="Komma 3 4 5 6 2" xfId="5201" xr:uid="{85573111-2F8E-4A12-815A-8F3A29752DA7}"/>
    <cellStyle name="Komma 3 4 5 6 3" xfId="10321" xr:uid="{C091F311-F014-48D7-8909-B091F7C35ECB}"/>
    <cellStyle name="Komma 3 4 5 7" xfId="2069" xr:uid="{00000000-0005-0000-0000-000050060000}"/>
    <cellStyle name="Komma 3 4 5 7 2" xfId="5457" xr:uid="{2F4C517D-3046-4D78-93AB-C47878E32524}"/>
    <cellStyle name="Komma 3 4 5 8" xfId="2585" xr:uid="{4280DEB3-3489-4D59-A9C6-7F4BB34A75BA}"/>
    <cellStyle name="Komma 3 4 5 9" xfId="3086" xr:uid="{68EFACC2-CDD2-4E79-B4F2-2FB9463782D6}"/>
    <cellStyle name="Komma 3 4 6" xfId="540" xr:uid="{00000000-0005-0000-0000-000051060000}"/>
    <cellStyle name="Komma 3 4 6 2" xfId="1479" xr:uid="{00000000-0005-0000-0000-000052060000}"/>
    <cellStyle name="Komma 3 4 6 2 2" xfId="3459" xr:uid="{908AAF31-EA39-412C-81B5-5194330FCD10}"/>
    <cellStyle name="Komma 3 4 6 2 2 2" xfId="9104" xr:uid="{964FBD76-B176-4510-8FE8-CB49E572AF58}"/>
    <cellStyle name="Komma 3 4 6 2 3" xfId="4867" xr:uid="{9FAF695C-C4C7-4B7F-8DA7-952A770EDC4F}"/>
    <cellStyle name="Komma 3 4 6 2 3 2" xfId="7902" xr:uid="{E8EF9A35-2455-4EA4-8D81-CAE34E07AA46}"/>
    <cellStyle name="Komma 3 4 6 2 4" xfId="9736" xr:uid="{B6ECE7D7-8AAB-47DA-9770-BA538A832521}"/>
    <cellStyle name="Komma 3 4 6 2 5" xfId="6666" xr:uid="{D71960D9-8C54-4CC1-89DA-CB97F07B5524}"/>
    <cellStyle name="Komma 3 4 6 3" xfId="2248" xr:uid="{00000000-0005-0000-0000-000053060000}"/>
    <cellStyle name="Komma 3 4 6 3 2" xfId="5636" xr:uid="{9FE880DA-AFC6-41E0-A578-D0300CEB1667}"/>
    <cellStyle name="Komma 3 4 6 3 3" xfId="8459" xr:uid="{FF12BDBA-2046-4467-AB54-64A4BCB8A5E1}"/>
    <cellStyle name="Komma 3 4 6 4" xfId="2766" xr:uid="{BE1E19BD-818C-4F16-9625-7E53C9E8E0B7}"/>
    <cellStyle name="Komma 3 4 6 4 2" xfId="7277" xr:uid="{08DE77CB-B454-45DE-90BA-CA55B3AC2F92}"/>
    <cellStyle name="Komma 3 4 6 5" xfId="4099" xr:uid="{7436DFC0-F4BD-4B70-9562-8715F716AD42}"/>
    <cellStyle name="Komma 3 4 6 5 2" xfId="10270" xr:uid="{54D9D9B3-545B-407A-A657-CED22450C59F}"/>
    <cellStyle name="Komma 3 4 6 6" xfId="6149" xr:uid="{EA1B4BD6-5316-4F33-A1C3-919D796E2E95}"/>
    <cellStyle name="Komma 3 4 7" xfId="282" xr:uid="{00000000-0005-0000-0000-000054060000}"/>
    <cellStyle name="Komma 3 4 7 2" xfId="3202" xr:uid="{0B211642-7E10-455E-AE10-C1314B8B0B4E}"/>
    <cellStyle name="Komma 3 4 7 2 2" xfId="8847" xr:uid="{4EBC3575-006C-4FFB-B0C9-B76ED9696533}"/>
    <cellStyle name="Komma 3 4 7 3" xfId="3843" xr:uid="{EBF6B381-9A72-463E-9130-7C096466B47F}"/>
    <cellStyle name="Komma 3 4 7 3 2" xfId="7645" xr:uid="{3D23D0E8-011B-4DAE-AA5D-F0695FC19E12}"/>
    <cellStyle name="Komma 3 4 7 4" xfId="10384" xr:uid="{0B433BD7-5ADD-4CEA-8970-7FCE56B4AAFC}"/>
    <cellStyle name="Komma 3 4 7 5" xfId="6411" xr:uid="{A318ED33-3360-40A8-B929-72F6F00D0225}"/>
    <cellStyle name="Komma 3 4 8" xfId="967" xr:uid="{00000000-0005-0000-0000-000055060000}"/>
    <cellStyle name="Komma 3 4 8 2" xfId="4357" xr:uid="{EE0F7E3A-3B12-47B9-8842-F8E83DE0EC4E}"/>
    <cellStyle name="Komma 3 4 8 3" xfId="8202" xr:uid="{9D2DA350-4B81-4479-B556-D39C521E2835}"/>
    <cellStyle name="Komma 3 4 9" xfId="1222" xr:uid="{00000000-0005-0000-0000-000056060000}"/>
    <cellStyle name="Komma 3 4 9 2" xfId="4612" xr:uid="{B95383DF-0C24-4EBD-ABAC-BC8AC0BAF930}"/>
    <cellStyle name="Komma 3 4 9 3" xfId="7020" xr:uid="{0C8EC8E1-0C62-4A0E-8C43-F71D980191F4}"/>
    <cellStyle name="Komma 3 5" xfId="15" xr:uid="{00000000-0005-0000-0000-000057060000}"/>
    <cellStyle name="Komma 3 5 10" xfId="1984" xr:uid="{00000000-0005-0000-0000-000058060000}"/>
    <cellStyle name="Komma 3 5 10 2" xfId="5372" xr:uid="{0D807D99-7F29-4113-BC96-7497A24B96C3}"/>
    <cellStyle name="Komma 3 5 11" xfId="2500" xr:uid="{3E28C6FD-571E-47F1-9107-F4D1DCAC00E6}"/>
    <cellStyle name="Komma 3 5 12" xfId="3119" xr:uid="{37D1F2C9-5C0D-45DE-90EB-055D0EC48B21}"/>
    <cellStyle name="Komma 3 5 13" xfId="5885" xr:uid="{91BA77CC-BEA6-41F2-AF12-0042E26DD24C}"/>
    <cellStyle name="Komma 3 5 2" xfId="69" xr:uid="{00000000-0005-0000-0000-000059060000}"/>
    <cellStyle name="Komma 3 5 2 10" xfId="2554" xr:uid="{3AF6E2EA-1688-470D-AD2C-A09A0C8BBC73}"/>
    <cellStyle name="Komma 3 5 2 11" xfId="3130" xr:uid="{8D5DC7BE-8961-41B3-8078-121C4C8222A9}"/>
    <cellStyle name="Komma 3 5 2 12" xfId="5939" xr:uid="{6F28631C-AEBE-4424-9EBC-699663E1B896}"/>
    <cellStyle name="Komma 3 5 2 2" xfId="239" xr:uid="{00000000-0005-0000-0000-00005A060000}"/>
    <cellStyle name="Komma 3 5 2 2 10" xfId="6109" xr:uid="{3773C049-CCDD-4A94-99D0-BC73DF09B539}"/>
    <cellStyle name="Komma 3 5 2 2 2" xfId="755" xr:uid="{00000000-0005-0000-0000-00005B060000}"/>
    <cellStyle name="Komma 3 5 2 2 2 2" xfId="1694" xr:uid="{00000000-0005-0000-0000-00005C060000}"/>
    <cellStyle name="Komma 3 5 2 2 2 2 2" xfId="3674" xr:uid="{A9F60074-AA66-4F37-98ED-48E9F87932C4}"/>
    <cellStyle name="Komma 3 5 2 2 2 2 2 2" xfId="9319" xr:uid="{91F6F6FA-9EF8-451A-A822-A8DA4B4B1E83}"/>
    <cellStyle name="Komma 3 5 2 2 2 2 3" xfId="5082" xr:uid="{D5F0BEE9-1547-4503-912C-7F3FB0929B21}"/>
    <cellStyle name="Komma 3 5 2 2 2 2 3 2" xfId="8117" xr:uid="{7146A9DC-66E9-4070-A71A-AD9E9CF49975}"/>
    <cellStyle name="Komma 3 5 2 2 2 2 4" xfId="10249" xr:uid="{5D40FE64-E442-40AD-948D-7D04C7D13A3A}"/>
    <cellStyle name="Komma 3 5 2 2 2 2 5" xfId="6881" xr:uid="{DFB7A182-1742-49C8-9849-07D4A28DEE7B}"/>
    <cellStyle name="Komma 3 5 2 2 2 3" xfId="2463" xr:uid="{00000000-0005-0000-0000-00005D060000}"/>
    <cellStyle name="Komma 3 5 2 2 2 3 2" xfId="5851" xr:uid="{A887F40C-7BA3-407A-AC18-36D3A75F88EE}"/>
    <cellStyle name="Komma 3 5 2 2 2 3 3" xfId="8674" xr:uid="{4728F618-6BAB-44D5-91FD-2D24D5BA5909}"/>
    <cellStyle name="Komma 3 5 2 2 2 4" xfId="2981" xr:uid="{28F203F0-3AFE-4CCF-8174-45BEEDFD421C}"/>
    <cellStyle name="Komma 3 5 2 2 2 4 2" xfId="7492" xr:uid="{6BDB4582-03D6-42CC-9E0A-6E64E5054CF9}"/>
    <cellStyle name="Komma 3 5 2 2 2 5" xfId="4314" xr:uid="{A846CE9B-348B-46FD-87C7-39105DB3419B}"/>
    <cellStyle name="Komma 3 5 2 2 2 5 2" xfId="9362" xr:uid="{1A98FAB7-89C3-42DF-8BB1-1B88E8684322}"/>
    <cellStyle name="Komma 3 5 2 2 2 6" xfId="6364" xr:uid="{FF05E85E-F87B-4782-92A8-8E07085BA840}"/>
    <cellStyle name="Komma 3 5 2 2 3" xfId="497" xr:uid="{00000000-0005-0000-0000-00005E060000}"/>
    <cellStyle name="Komma 3 5 2 2 3 2" xfId="3417" xr:uid="{29F9CA85-117A-4F20-82C1-50594F0DB783}"/>
    <cellStyle name="Komma 3 5 2 2 3 2 2" xfId="9062" xr:uid="{8C972940-6AE1-4201-A1D5-9A674AF324AA}"/>
    <cellStyle name="Komma 3 5 2 2 3 3" xfId="4058" xr:uid="{0A267855-F78B-4AF5-9829-2ADE2C3724E2}"/>
    <cellStyle name="Komma 3 5 2 2 3 3 2" xfId="7860" xr:uid="{B8C5DF53-B70A-4AEA-ADCB-7EA2BF18D6EC}"/>
    <cellStyle name="Komma 3 5 2 2 3 4" xfId="9722" xr:uid="{8243639F-D378-46C9-8D7E-574B11F3963C}"/>
    <cellStyle name="Komma 3 5 2 2 3 5" xfId="6626" xr:uid="{4AB07CEE-ABA1-4D35-B635-B369D1714F58}"/>
    <cellStyle name="Komma 3 5 2 2 4" xfId="1182" xr:uid="{00000000-0005-0000-0000-00005F060000}"/>
    <cellStyle name="Komma 3 5 2 2 4 2" xfId="4572" xr:uid="{2BFB6188-2E2F-4656-A2FB-9D187470B7DD}"/>
    <cellStyle name="Komma 3 5 2 2 4 3" xfId="8417" xr:uid="{954A58B3-88F7-4685-8D55-8B206A08050F}"/>
    <cellStyle name="Komma 3 5 2 2 5" xfId="1437" xr:uid="{00000000-0005-0000-0000-000060060000}"/>
    <cellStyle name="Komma 3 5 2 2 5 2" xfId="4827" xr:uid="{BACEC2DA-5F3B-4641-80DF-77AA520F6CDE}"/>
    <cellStyle name="Komma 3 5 2 2 5 3" xfId="7235" xr:uid="{C71B0B9D-C817-475F-8B3C-8168F4241257}"/>
    <cellStyle name="Komma 3 5 2 2 6" xfId="1952" xr:uid="{00000000-0005-0000-0000-000061060000}"/>
    <cellStyle name="Komma 3 5 2 2 6 2" xfId="5340" xr:uid="{8C4F5E7B-0B39-4E05-9CFA-DA33E4C6206F}"/>
    <cellStyle name="Komma 3 5 2 2 6 3" xfId="9886" xr:uid="{F1E7CFE7-C06A-4EC8-9E44-8FB6ED9E8605}"/>
    <cellStyle name="Komma 3 5 2 2 7" xfId="2208" xr:uid="{00000000-0005-0000-0000-000062060000}"/>
    <cellStyle name="Komma 3 5 2 2 7 2" xfId="5596" xr:uid="{202F0004-9C80-4A3B-985B-A49052A49C19}"/>
    <cellStyle name="Komma 3 5 2 2 8" xfId="2724" xr:uid="{7E64491D-DDD9-4A67-B570-8FEA51E47A13}"/>
    <cellStyle name="Komma 3 5 2 2 9" xfId="3802" xr:uid="{94296FED-0F78-4519-B643-B593821B4A6D}"/>
    <cellStyle name="Komma 3 5 2 3" xfId="166" xr:uid="{00000000-0005-0000-0000-000063060000}"/>
    <cellStyle name="Komma 3 5 2 3 10" xfId="6036" xr:uid="{E468114E-78DE-4B0E-AF38-2BBC0198DF18}"/>
    <cellStyle name="Komma 3 5 2 3 2" xfId="682" xr:uid="{00000000-0005-0000-0000-000064060000}"/>
    <cellStyle name="Komma 3 5 2 3 2 2" xfId="1621" xr:uid="{00000000-0005-0000-0000-000065060000}"/>
    <cellStyle name="Komma 3 5 2 3 2 2 2" xfId="3601" xr:uid="{54258A5A-E67B-419D-84DC-B1442EFB7B53}"/>
    <cellStyle name="Komma 3 5 2 3 2 2 2 2" xfId="9246" xr:uid="{28BDF894-7D9A-4EC0-B209-F61E88801474}"/>
    <cellStyle name="Komma 3 5 2 3 2 2 3" xfId="5009" xr:uid="{FD000154-A37C-4FB0-822B-80CD08D11674}"/>
    <cellStyle name="Komma 3 5 2 3 2 2 3 2" xfId="8044" xr:uid="{F99DB786-7189-4CC4-9426-99F16903634E}"/>
    <cellStyle name="Komma 3 5 2 3 2 2 4" xfId="10266" xr:uid="{608D8E5E-6240-4492-A756-7C2274509AFD}"/>
    <cellStyle name="Komma 3 5 2 3 2 2 5" xfId="6808" xr:uid="{DB2675C5-8000-466A-B007-DEC7141266D2}"/>
    <cellStyle name="Komma 3 5 2 3 2 3" xfId="2390" xr:uid="{00000000-0005-0000-0000-000066060000}"/>
    <cellStyle name="Komma 3 5 2 3 2 3 2" xfId="5778" xr:uid="{692FDC93-6892-4F5D-BDC3-8888FDE729E8}"/>
    <cellStyle name="Komma 3 5 2 3 2 3 3" xfId="8601" xr:uid="{641ECEFB-F636-437F-9989-B2DE985FA933}"/>
    <cellStyle name="Komma 3 5 2 3 2 4" xfId="2908" xr:uid="{8CEA1379-ABDD-4EA2-A420-5EC059361C04}"/>
    <cellStyle name="Komma 3 5 2 3 2 4 2" xfId="7419" xr:uid="{0F2BF552-1A3A-45A9-880F-D5829D0BB423}"/>
    <cellStyle name="Komma 3 5 2 3 2 5" xfId="4241" xr:uid="{DDAD3748-ACF5-4307-B6F3-8A6BFD8CB047}"/>
    <cellStyle name="Komma 3 5 2 3 2 5 2" xfId="9686" xr:uid="{7AA88554-1777-4A89-B35C-8EE109E2D7F6}"/>
    <cellStyle name="Komma 3 5 2 3 2 6" xfId="6291" xr:uid="{7BC37E93-0F9B-48E8-BC8A-223431513495}"/>
    <cellStyle name="Komma 3 5 2 3 3" xfId="424" xr:uid="{00000000-0005-0000-0000-000067060000}"/>
    <cellStyle name="Komma 3 5 2 3 3 2" xfId="3344" xr:uid="{DA144C5D-7E25-4D9F-9182-B2E42321803A}"/>
    <cellStyle name="Komma 3 5 2 3 3 2 2" xfId="8989" xr:uid="{3C9514E2-1F3F-4EEE-935D-851E5571295E}"/>
    <cellStyle name="Komma 3 5 2 3 3 3" xfId="3985" xr:uid="{77FF4B31-C15C-44DE-B8A4-B039CE008EEC}"/>
    <cellStyle name="Komma 3 5 2 3 3 3 2" xfId="7787" xr:uid="{F24984F1-E473-43B4-8DB9-6D1E9DCEEE27}"/>
    <cellStyle name="Komma 3 5 2 3 3 4" xfId="9687" xr:uid="{EC3AA535-17E1-42AD-A34A-457BBEDCAEB9}"/>
    <cellStyle name="Komma 3 5 2 3 3 5" xfId="6553" xr:uid="{01444AD5-09F7-4B19-B5F1-D87F0B3A5A52}"/>
    <cellStyle name="Komma 3 5 2 3 4" xfId="1109" xr:uid="{00000000-0005-0000-0000-000068060000}"/>
    <cellStyle name="Komma 3 5 2 3 4 2" xfId="4499" xr:uid="{C5FD89A7-46DE-4F5E-959C-0DF3C66061CC}"/>
    <cellStyle name="Komma 3 5 2 3 4 3" xfId="8344" xr:uid="{780D1A2F-1F77-4802-83DB-1D42A2CD046B}"/>
    <cellStyle name="Komma 3 5 2 3 5" xfId="1364" xr:uid="{00000000-0005-0000-0000-000069060000}"/>
    <cellStyle name="Komma 3 5 2 3 5 2" xfId="4754" xr:uid="{E5A3F264-282C-4090-B587-E9C2B85857ED}"/>
    <cellStyle name="Komma 3 5 2 3 5 3" xfId="7162" xr:uid="{441B5A3A-902D-4620-81D9-0C754C5045D5}"/>
    <cellStyle name="Komma 3 5 2 3 6" xfId="1879" xr:uid="{00000000-0005-0000-0000-00006A060000}"/>
    <cellStyle name="Komma 3 5 2 3 6 2" xfId="5267" xr:uid="{800B49CD-4C80-4D64-8B89-26EC5BD8902B}"/>
    <cellStyle name="Komma 3 5 2 3 6 3" xfId="9930" xr:uid="{B3618500-4450-4414-BC78-3BAC5C294BCA}"/>
    <cellStyle name="Komma 3 5 2 3 7" xfId="2135" xr:uid="{00000000-0005-0000-0000-00006B060000}"/>
    <cellStyle name="Komma 3 5 2 3 7 2" xfId="5523" xr:uid="{79C96AAA-3E86-4B70-8C20-C3CA1C0D8A38}"/>
    <cellStyle name="Komma 3 5 2 3 8" xfId="2651" xr:uid="{ED6A1416-9BD8-4277-A663-454B70CD911F}"/>
    <cellStyle name="Komma 3 5 2 3 9" xfId="3020" xr:uid="{4368DBE7-5AF9-4475-A175-B9326A84B5AC}"/>
    <cellStyle name="Komma 3 5 2 4" xfId="585" xr:uid="{00000000-0005-0000-0000-00006C060000}"/>
    <cellStyle name="Komma 3 5 2 4 2" xfId="1524" xr:uid="{00000000-0005-0000-0000-00006D060000}"/>
    <cellStyle name="Komma 3 5 2 4 2 2" xfId="3504" xr:uid="{F3DB0B5F-B804-4E28-9A6B-18AFB047C97C}"/>
    <cellStyle name="Komma 3 5 2 4 2 2 2" xfId="9149" xr:uid="{FF98A651-DEE1-4E67-BEFD-5CA6D16ECCF3}"/>
    <cellStyle name="Komma 3 5 2 4 2 3" xfId="4912" xr:uid="{BE306F1D-A881-4677-ACEF-A410AF48C8BA}"/>
    <cellStyle name="Komma 3 5 2 4 2 3 2" xfId="7947" xr:uid="{FFAFA919-0D5A-4A72-8C02-16C2BBDD8F72}"/>
    <cellStyle name="Komma 3 5 2 4 2 4" xfId="10306" xr:uid="{E5C08D28-6635-4479-B0AD-FD0EE5FB63D1}"/>
    <cellStyle name="Komma 3 5 2 4 2 5" xfId="6711" xr:uid="{F3B910BC-1AEE-403C-9B2F-F7F7F81B5807}"/>
    <cellStyle name="Komma 3 5 2 4 3" xfId="2293" xr:uid="{00000000-0005-0000-0000-00006E060000}"/>
    <cellStyle name="Komma 3 5 2 4 3 2" xfId="5681" xr:uid="{BC907EC3-7226-4778-B808-635AE7990558}"/>
    <cellStyle name="Komma 3 5 2 4 3 3" xfId="8504" xr:uid="{2A67DB5F-D8C7-46F8-A89D-B336B6A8CC44}"/>
    <cellStyle name="Komma 3 5 2 4 4" xfId="2811" xr:uid="{09DCFDB5-958E-45CD-AE57-5B528277626F}"/>
    <cellStyle name="Komma 3 5 2 4 4 2" xfId="7322" xr:uid="{4DC015DE-926E-440B-8EE2-AAF6768A7C47}"/>
    <cellStyle name="Komma 3 5 2 4 5" xfId="4144" xr:uid="{9CB41302-226B-48FC-8DA1-7E1A096D0E26}"/>
    <cellStyle name="Komma 3 5 2 4 5 2" xfId="10346" xr:uid="{3001B05B-E333-4921-89CB-57ADDFFFFBE7}"/>
    <cellStyle name="Komma 3 5 2 4 6" xfId="6194" xr:uid="{32273669-3E78-4B13-9BA9-C2CEFD7544B4}"/>
    <cellStyle name="Komma 3 5 2 5" xfId="327" xr:uid="{00000000-0005-0000-0000-00006F060000}"/>
    <cellStyle name="Komma 3 5 2 5 2" xfId="3247" xr:uid="{253B8AED-8379-423B-A171-729422FE1847}"/>
    <cellStyle name="Komma 3 5 2 5 2 2" xfId="8892" xr:uid="{6807CC89-A4B2-4950-88BC-3C312AEC3C19}"/>
    <cellStyle name="Komma 3 5 2 5 3" xfId="3888" xr:uid="{901C4986-448E-466B-A6CC-F61E9B20B6AC}"/>
    <cellStyle name="Komma 3 5 2 5 3 2" xfId="7690" xr:uid="{F2946DF2-8235-4E35-96CC-46702B7E03BF}"/>
    <cellStyle name="Komma 3 5 2 5 4" xfId="9892" xr:uid="{82792410-B884-4D61-A826-143C8FB17C2F}"/>
    <cellStyle name="Komma 3 5 2 5 5" xfId="6456" xr:uid="{46C0BF60-347E-45CE-B7AC-128E9F27A162}"/>
    <cellStyle name="Komma 3 5 2 6" xfId="1012" xr:uid="{00000000-0005-0000-0000-000070060000}"/>
    <cellStyle name="Komma 3 5 2 6 2" xfId="4402" xr:uid="{14E2FA3C-0B6B-4BB1-945A-951BD47EF1CF}"/>
    <cellStyle name="Komma 3 5 2 6 3" xfId="8247" xr:uid="{A2A9F14F-FD29-4F65-8A7B-DD12D61206EC}"/>
    <cellStyle name="Komma 3 5 2 7" xfId="1267" xr:uid="{00000000-0005-0000-0000-000071060000}"/>
    <cellStyle name="Komma 3 5 2 7 2" xfId="4657" xr:uid="{078E2C96-48B1-46FA-80FD-52E34E6FB007}"/>
    <cellStyle name="Komma 3 5 2 7 3" xfId="7065" xr:uid="{A8FF38BA-0370-495F-80E2-CC1C14012D9C}"/>
    <cellStyle name="Komma 3 5 2 8" xfId="1782" xr:uid="{00000000-0005-0000-0000-000072060000}"/>
    <cellStyle name="Komma 3 5 2 8 2" xfId="5170" xr:uid="{9EE61D41-B72C-4012-AD46-98949DC52804}"/>
    <cellStyle name="Komma 3 5 2 8 3" xfId="9940" xr:uid="{A0663982-A36E-4FA9-BFE8-ACEF95AE4F5E}"/>
    <cellStyle name="Komma 3 5 2 9" xfId="2038" xr:uid="{00000000-0005-0000-0000-000073060000}"/>
    <cellStyle name="Komma 3 5 2 9 2" xfId="5426" xr:uid="{4060F006-005A-4C3B-8C9A-4497741A9965}"/>
    <cellStyle name="Komma 3 5 3" xfId="185" xr:uid="{00000000-0005-0000-0000-000074060000}"/>
    <cellStyle name="Komma 3 5 3 10" xfId="6055" xr:uid="{28582DCE-08A1-46D7-8C10-468A53A9D67F}"/>
    <cellStyle name="Komma 3 5 3 2" xfId="701" xr:uid="{00000000-0005-0000-0000-000075060000}"/>
    <cellStyle name="Komma 3 5 3 2 2" xfId="1640" xr:uid="{00000000-0005-0000-0000-000076060000}"/>
    <cellStyle name="Komma 3 5 3 2 2 2" xfId="3620" xr:uid="{BAD88F8D-E9C7-4BC8-A63C-B3AD05533279}"/>
    <cellStyle name="Komma 3 5 3 2 2 2 2" xfId="9265" xr:uid="{A12FFE3F-2A02-4AF9-B778-1C3D5CFFA2B6}"/>
    <cellStyle name="Komma 3 5 3 2 2 3" xfId="5028" xr:uid="{B067A49B-57BE-491D-94AE-336C000F0374}"/>
    <cellStyle name="Komma 3 5 3 2 2 3 2" xfId="8063" xr:uid="{F03BA808-4919-44FE-9C13-8578DED7133B}"/>
    <cellStyle name="Komma 3 5 3 2 2 4" xfId="9480" xr:uid="{53F9FDDB-5F05-4109-9C02-E2CC66870D83}"/>
    <cellStyle name="Komma 3 5 3 2 2 5" xfId="6827" xr:uid="{F8E97F41-99A1-4148-A4D0-E5B6E6574EDD}"/>
    <cellStyle name="Komma 3 5 3 2 3" xfId="2409" xr:uid="{00000000-0005-0000-0000-000077060000}"/>
    <cellStyle name="Komma 3 5 3 2 3 2" xfId="5797" xr:uid="{D4699318-D2F9-4D9F-9BEC-AD979636BBEF}"/>
    <cellStyle name="Komma 3 5 3 2 3 3" xfId="8620" xr:uid="{07EDBBB4-C71E-4603-BA32-4DC71721F34B}"/>
    <cellStyle name="Komma 3 5 3 2 4" xfId="2927" xr:uid="{922279F4-0DF2-4441-8D7B-32D8749C9A71}"/>
    <cellStyle name="Komma 3 5 3 2 4 2" xfId="7438" xr:uid="{19BB5F96-0BC7-4FDE-B453-6BAD7E440E2B}"/>
    <cellStyle name="Komma 3 5 3 2 5" xfId="4260" xr:uid="{CBB409A7-E2F9-4CF5-A946-6AB5C2058DE4}"/>
    <cellStyle name="Komma 3 5 3 2 5 2" xfId="9684" xr:uid="{90543599-603A-4F33-A470-5D70D6D713FA}"/>
    <cellStyle name="Komma 3 5 3 2 6" xfId="6310" xr:uid="{51B590C8-79CF-497B-9AEA-3CBDEA8646A1}"/>
    <cellStyle name="Komma 3 5 3 3" xfId="443" xr:uid="{00000000-0005-0000-0000-000078060000}"/>
    <cellStyle name="Komma 3 5 3 3 2" xfId="3363" xr:uid="{8943ACB9-8A92-4CFC-A99E-BE7A3939464A}"/>
    <cellStyle name="Komma 3 5 3 3 2 2" xfId="9008" xr:uid="{2F3033E5-7253-4008-A455-1AA8D4D257EB}"/>
    <cellStyle name="Komma 3 5 3 3 3" xfId="4004" xr:uid="{5BC30AA7-CD83-43D9-A091-18384F3FD8A0}"/>
    <cellStyle name="Komma 3 5 3 3 3 2" xfId="7806" xr:uid="{C7841545-56F7-4F7B-8470-B36D9F6C8781}"/>
    <cellStyle name="Komma 3 5 3 3 4" xfId="7557" xr:uid="{B1CC4A80-F1ED-4584-AAE7-534EFB592581}"/>
    <cellStyle name="Komma 3 5 3 3 5" xfId="6572" xr:uid="{DBE9DEBC-340C-43AB-81D9-F32D3B81ECA6}"/>
    <cellStyle name="Komma 3 5 3 4" xfId="1128" xr:uid="{00000000-0005-0000-0000-000079060000}"/>
    <cellStyle name="Komma 3 5 3 4 2" xfId="4518" xr:uid="{C859707E-032B-483B-92B5-6286BD99192D}"/>
    <cellStyle name="Komma 3 5 3 4 3" xfId="8363" xr:uid="{D55AA5E6-BDB8-490F-8BED-6AF83E5D279B}"/>
    <cellStyle name="Komma 3 5 3 5" xfId="1383" xr:uid="{00000000-0005-0000-0000-00007A060000}"/>
    <cellStyle name="Komma 3 5 3 5 2" xfId="4773" xr:uid="{4F2AF7D3-BC7A-4FF6-A95F-37E1671978FA}"/>
    <cellStyle name="Komma 3 5 3 5 3" xfId="7181" xr:uid="{26DE76CB-7CAE-4D11-BD18-FEF0DBC1E5F1}"/>
    <cellStyle name="Komma 3 5 3 6" xfId="1898" xr:uid="{00000000-0005-0000-0000-00007B060000}"/>
    <cellStyle name="Komma 3 5 3 6 2" xfId="5286" xr:uid="{EE9F86F9-B9F0-42CC-82CE-D535DE6CBCFE}"/>
    <cellStyle name="Komma 3 5 3 6 3" xfId="10161" xr:uid="{EAF67888-0BAE-4320-9A3B-60A4A4CFD537}"/>
    <cellStyle name="Komma 3 5 3 7" xfId="2154" xr:uid="{00000000-0005-0000-0000-00007C060000}"/>
    <cellStyle name="Komma 3 5 3 7 2" xfId="5542" xr:uid="{DDAB69D8-6B2D-4BEF-923D-C5688642457F}"/>
    <cellStyle name="Komma 3 5 3 8" xfId="2670" xr:uid="{81CCAE73-3CE7-489B-A054-131D7F6ED199}"/>
    <cellStyle name="Komma 3 5 3 9" xfId="3748" xr:uid="{AC4844A7-466B-4FD9-9567-972CD77AF2C1}"/>
    <cellStyle name="Komma 3 5 4" xfId="123" xr:uid="{00000000-0005-0000-0000-00007D060000}"/>
    <cellStyle name="Komma 3 5 4 10" xfId="5993" xr:uid="{9FB49794-3DE8-4EAE-8CA7-8B6F9D85DEB0}"/>
    <cellStyle name="Komma 3 5 4 2" xfId="639" xr:uid="{00000000-0005-0000-0000-00007E060000}"/>
    <cellStyle name="Komma 3 5 4 2 2" xfId="1578" xr:uid="{00000000-0005-0000-0000-00007F060000}"/>
    <cellStyle name="Komma 3 5 4 2 2 2" xfId="3558" xr:uid="{16152C3D-F333-4E06-A71F-16C6A872366D}"/>
    <cellStyle name="Komma 3 5 4 2 2 2 2" xfId="9203" xr:uid="{8C7391F8-7DDE-427D-BC18-A8ED31A54947}"/>
    <cellStyle name="Komma 3 5 4 2 2 3" xfId="4966" xr:uid="{3E6C190A-1640-4055-83C2-1A6146593536}"/>
    <cellStyle name="Komma 3 5 4 2 2 3 2" xfId="8001" xr:uid="{65AC6D27-8665-4B5B-92FC-B4A2D79FE7F7}"/>
    <cellStyle name="Komma 3 5 4 2 2 4" xfId="9484" xr:uid="{E52E3A83-056F-445E-9C5A-3CA868DA90D0}"/>
    <cellStyle name="Komma 3 5 4 2 2 5" xfId="6765" xr:uid="{9A9CC1E7-870B-4FFA-99BB-A08974192F51}"/>
    <cellStyle name="Komma 3 5 4 2 3" xfId="2347" xr:uid="{00000000-0005-0000-0000-000080060000}"/>
    <cellStyle name="Komma 3 5 4 2 3 2" xfId="5735" xr:uid="{16461B82-FE89-447A-9338-268C965D9BAE}"/>
    <cellStyle name="Komma 3 5 4 2 3 3" xfId="8558" xr:uid="{A88C2334-1080-482D-91E8-F55DA936E5C6}"/>
    <cellStyle name="Komma 3 5 4 2 4" xfId="2865" xr:uid="{57FFD24B-AF74-4EDE-A9BB-114BF14BA968}"/>
    <cellStyle name="Komma 3 5 4 2 4 2" xfId="7376" xr:uid="{3512123B-E33F-43FC-B8B3-4D0436E3D791}"/>
    <cellStyle name="Komma 3 5 4 2 5" xfId="4198" xr:uid="{FE3D8B5A-9F87-4930-8669-83E5F2AE2449}"/>
    <cellStyle name="Komma 3 5 4 2 5 2" xfId="9813" xr:uid="{82A38EBB-AF4F-4190-94FB-F2C772A4DF38}"/>
    <cellStyle name="Komma 3 5 4 2 6" xfId="6248" xr:uid="{15472421-A3B2-4DA1-AA2E-7DE510E2A6CE}"/>
    <cellStyle name="Komma 3 5 4 3" xfId="381" xr:uid="{00000000-0005-0000-0000-000081060000}"/>
    <cellStyle name="Komma 3 5 4 3 2" xfId="3301" xr:uid="{13F27B66-1793-43A3-AEB8-C53788231624}"/>
    <cellStyle name="Komma 3 5 4 3 2 2" xfId="8946" xr:uid="{539AE892-9B68-4C5C-81BF-A1E52DE4C8A3}"/>
    <cellStyle name="Komma 3 5 4 3 3" xfId="3942" xr:uid="{E53B4BC3-2848-47BA-9480-1D258E9399FB}"/>
    <cellStyle name="Komma 3 5 4 3 3 2" xfId="7744" xr:uid="{AD4B3943-3300-4204-8D65-97E5C78E998D}"/>
    <cellStyle name="Komma 3 5 4 3 4" xfId="9364" xr:uid="{79F718C1-4FA9-4C9E-BFBF-4D7BBAED59B7}"/>
    <cellStyle name="Komma 3 5 4 3 5" xfId="6510" xr:uid="{681F9CDC-9E48-4D3B-9308-115061C44845}"/>
    <cellStyle name="Komma 3 5 4 4" xfId="1066" xr:uid="{00000000-0005-0000-0000-000082060000}"/>
    <cellStyle name="Komma 3 5 4 4 2" xfId="4456" xr:uid="{41144153-19C4-41FF-B0C9-CD512B73E014}"/>
    <cellStyle name="Komma 3 5 4 4 3" xfId="8301" xr:uid="{7AA8CEEB-2473-42CE-93E6-44392B0E3085}"/>
    <cellStyle name="Komma 3 5 4 5" xfId="1321" xr:uid="{00000000-0005-0000-0000-000083060000}"/>
    <cellStyle name="Komma 3 5 4 5 2" xfId="4711" xr:uid="{CB9FC957-29F0-4C98-86C2-A3153884AF16}"/>
    <cellStyle name="Komma 3 5 4 5 3" xfId="7119" xr:uid="{473991B6-1BBF-43F0-9AAD-40F3D08D9F3F}"/>
    <cellStyle name="Komma 3 5 4 6" xfId="1836" xr:uid="{00000000-0005-0000-0000-000084060000}"/>
    <cellStyle name="Komma 3 5 4 6 2" xfId="5224" xr:uid="{9EC4015B-92DF-403B-86E2-5F5E9AF3FEC2}"/>
    <cellStyle name="Komma 3 5 4 6 3" xfId="10298" xr:uid="{09BBC6FD-43EF-4413-8AFD-7667FA4ED273}"/>
    <cellStyle name="Komma 3 5 4 7" xfId="2092" xr:uid="{00000000-0005-0000-0000-000085060000}"/>
    <cellStyle name="Komma 3 5 4 7 2" xfId="5480" xr:uid="{6DC37736-0BFA-49B7-8DF0-EE2AA5609C3F}"/>
    <cellStyle name="Komma 3 5 4 8" xfId="2608" xr:uid="{030692F4-A8A1-4D9E-9A94-C62BFB8F456E}"/>
    <cellStyle name="Komma 3 5 4 9" xfId="3063" xr:uid="{95F6A3F8-4FF7-4816-9202-1FFB1579D744}"/>
    <cellStyle name="Komma 3 5 5" xfId="531" xr:uid="{00000000-0005-0000-0000-000086060000}"/>
    <cellStyle name="Komma 3 5 5 2" xfId="1470" xr:uid="{00000000-0005-0000-0000-000087060000}"/>
    <cellStyle name="Komma 3 5 5 2 2" xfId="3450" xr:uid="{EA4C60DD-E7DB-4321-8BB1-A9332422B765}"/>
    <cellStyle name="Komma 3 5 5 2 2 2" xfId="9095" xr:uid="{35D24C95-783E-4C4F-8C53-85A37ECE7779}"/>
    <cellStyle name="Komma 3 5 5 2 3" xfId="4858" xr:uid="{DCD673CF-D035-49D6-A419-AC96066572B8}"/>
    <cellStyle name="Komma 3 5 5 2 3 2" xfId="7893" xr:uid="{C6EF7C61-9140-48F7-A304-6862BC14BA4B}"/>
    <cellStyle name="Komma 3 5 5 2 4" xfId="9869" xr:uid="{ED0C93D3-3894-4480-8493-D437873DFB16}"/>
    <cellStyle name="Komma 3 5 5 2 5" xfId="6657" xr:uid="{BFB18A1E-0841-47FF-91ED-BC5F1EF4F05B}"/>
    <cellStyle name="Komma 3 5 5 3" xfId="2239" xr:uid="{00000000-0005-0000-0000-000088060000}"/>
    <cellStyle name="Komma 3 5 5 3 2" xfId="5627" xr:uid="{00E4039F-7EE4-4716-9920-0DED0BC02E54}"/>
    <cellStyle name="Komma 3 5 5 3 3" xfId="8450" xr:uid="{A82C274B-CF6D-4803-8077-4D652B33A7E7}"/>
    <cellStyle name="Komma 3 5 5 4" xfId="2757" xr:uid="{CB15F594-C880-44E0-94C3-888FB6A9DD48}"/>
    <cellStyle name="Komma 3 5 5 4 2" xfId="7268" xr:uid="{973BC459-65E7-4DD6-994C-A1E1479081B5}"/>
    <cellStyle name="Komma 3 5 5 5" xfId="4090" xr:uid="{0CBF048A-B078-4168-9A57-06F35D4769C6}"/>
    <cellStyle name="Komma 3 5 5 5 2" xfId="9961" xr:uid="{191DBC51-BC3E-43DB-8DC7-035C116D3353}"/>
    <cellStyle name="Komma 3 5 5 6" xfId="6140" xr:uid="{3327D97D-7859-4F6D-BCC4-F6CB974C43BA}"/>
    <cellStyle name="Komma 3 5 6" xfId="273" xr:uid="{00000000-0005-0000-0000-000089060000}"/>
    <cellStyle name="Komma 3 5 6 2" xfId="3193" xr:uid="{929A7B30-CF9A-4365-BD35-BCF30EE56E30}"/>
    <cellStyle name="Komma 3 5 6 2 2" xfId="8838" xr:uid="{9AFCF4B9-97B5-4300-8C11-76BB5877F2FD}"/>
    <cellStyle name="Komma 3 5 6 3" xfId="3834" xr:uid="{75690565-8C41-4C33-B0BE-E0A78E7C0CB5}"/>
    <cellStyle name="Komma 3 5 6 3 2" xfId="7636" xr:uid="{DF2B1B24-B14F-4024-AC7E-71F2E3F7957A}"/>
    <cellStyle name="Komma 3 5 6 4" xfId="10188" xr:uid="{6C437CDD-A1D7-4A3D-A53A-4460C90EB501}"/>
    <cellStyle name="Komma 3 5 6 5" xfId="6402" xr:uid="{39C0A0B8-736E-42DF-A5D0-6D94A2110BAF}"/>
    <cellStyle name="Komma 3 5 7" xfId="958" xr:uid="{00000000-0005-0000-0000-00008A060000}"/>
    <cellStyle name="Komma 3 5 7 2" xfId="4348" xr:uid="{02F63CD7-7EE2-44E5-B0A5-702336B257A6}"/>
    <cellStyle name="Komma 3 5 7 3" xfId="8193" xr:uid="{13136178-E89C-4341-B409-4998B5645036}"/>
    <cellStyle name="Komma 3 5 8" xfId="1213" xr:uid="{00000000-0005-0000-0000-00008B060000}"/>
    <cellStyle name="Komma 3 5 8 2" xfId="4603" xr:uid="{4EEB2E36-5683-48C0-BFF0-496C8D3829D7}"/>
    <cellStyle name="Komma 3 5 8 3" xfId="7011" xr:uid="{7EDE2454-CAC9-49A1-99A6-80624117FFC6}"/>
    <cellStyle name="Komma 3 5 9" xfId="1728" xr:uid="{00000000-0005-0000-0000-00008C060000}"/>
    <cellStyle name="Komma 3 5 9 2" xfId="5116" xr:uid="{5E9C63D1-0592-4660-9134-66FB57FB7F6B}"/>
    <cellStyle name="Komma 3 5 9 3" xfId="10131" xr:uid="{00DF8209-EE54-4E67-BB8F-4B8369B5B5E3}"/>
    <cellStyle name="Komma 3 6" xfId="58" xr:uid="{00000000-0005-0000-0000-00008D060000}"/>
    <cellStyle name="Komma 3 6 10" xfId="2543" xr:uid="{6D13CE99-67D4-49BE-AFC8-322FF11B59C0}"/>
    <cellStyle name="Komma 3 6 11" xfId="2742" xr:uid="{5C5358B6-A3A1-4819-AF2A-9F074041049D}"/>
    <cellStyle name="Komma 3 6 12" xfId="5928" xr:uid="{5140A3B3-3BD6-4063-8A6F-737FDA87A2C6}"/>
    <cellStyle name="Komma 3 6 2" xfId="228" xr:uid="{00000000-0005-0000-0000-00008E060000}"/>
    <cellStyle name="Komma 3 6 2 10" xfId="6098" xr:uid="{0C69BF42-FB0D-4318-BCEA-69BBDD224811}"/>
    <cellStyle name="Komma 3 6 2 2" xfId="744" xr:uid="{00000000-0005-0000-0000-00008F060000}"/>
    <cellStyle name="Komma 3 6 2 2 2" xfId="1683" xr:uid="{00000000-0005-0000-0000-000090060000}"/>
    <cellStyle name="Komma 3 6 2 2 2 2" xfId="3663" xr:uid="{460E080C-70DD-4754-BB25-CA5AFE5B5D5A}"/>
    <cellStyle name="Komma 3 6 2 2 2 2 2" xfId="9308" xr:uid="{6A32B494-5EF6-4766-9241-58D513B953FF}"/>
    <cellStyle name="Komma 3 6 2 2 2 3" xfId="5071" xr:uid="{64AC58FD-79AA-44BA-847C-94ED89510394}"/>
    <cellStyle name="Komma 3 6 2 2 2 3 2" xfId="8106" xr:uid="{E53EEAF5-79E5-4E1A-A0D5-709442EB2B27}"/>
    <cellStyle name="Komma 3 6 2 2 2 4" xfId="9369" xr:uid="{8F8ACC5A-EE0E-4540-B6CC-2979045E145F}"/>
    <cellStyle name="Komma 3 6 2 2 2 5" xfId="6870" xr:uid="{D79FE355-2EDD-4919-9E7B-55882C8FAE8F}"/>
    <cellStyle name="Komma 3 6 2 2 3" xfId="2452" xr:uid="{00000000-0005-0000-0000-000091060000}"/>
    <cellStyle name="Komma 3 6 2 2 3 2" xfId="5840" xr:uid="{DFBF74D7-E315-4DA1-9EC9-FE473AFABB49}"/>
    <cellStyle name="Komma 3 6 2 2 3 3" xfId="8663" xr:uid="{ECD37C80-8EDA-4A19-AF62-986C9E395FD5}"/>
    <cellStyle name="Komma 3 6 2 2 4" xfId="2970" xr:uid="{34C01E45-802F-4C1B-9ECC-EB8C4113F6BB}"/>
    <cellStyle name="Komma 3 6 2 2 4 2" xfId="7481" xr:uid="{90679318-4048-44F6-88EC-C21B45423C8F}"/>
    <cellStyle name="Komma 3 6 2 2 5" xfId="4303" xr:uid="{0E4F2068-622F-44F6-80FE-F0C93569EE4C}"/>
    <cellStyle name="Komma 3 6 2 2 5 2" xfId="9904" xr:uid="{DAC21DB7-81F8-43CC-A4D3-973D3760240D}"/>
    <cellStyle name="Komma 3 6 2 2 6" xfId="6353" xr:uid="{2AFB3DBF-03EE-4668-974B-D0BC8A042DD0}"/>
    <cellStyle name="Komma 3 6 2 3" xfId="486" xr:uid="{00000000-0005-0000-0000-000092060000}"/>
    <cellStyle name="Komma 3 6 2 3 2" xfId="3406" xr:uid="{7E81DDC7-E3BF-4824-9501-477214CFBBE4}"/>
    <cellStyle name="Komma 3 6 2 3 2 2" xfId="9051" xr:uid="{27CBA651-169C-4271-BCD2-87E48CB0A6BE}"/>
    <cellStyle name="Komma 3 6 2 3 3" xfId="4047" xr:uid="{92301804-3316-46C6-9710-A18429DBF8F0}"/>
    <cellStyle name="Komma 3 6 2 3 3 2" xfId="7849" xr:uid="{0FF593FA-468E-4333-A400-CEBE7E2589FB}"/>
    <cellStyle name="Komma 3 6 2 3 4" xfId="9758" xr:uid="{ABC8AD60-9D81-447B-8A61-BA9E93E2B664}"/>
    <cellStyle name="Komma 3 6 2 3 5" xfId="6615" xr:uid="{ABBFE98A-B8A8-4F51-980B-2C9F4FA37812}"/>
    <cellStyle name="Komma 3 6 2 4" xfId="1171" xr:uid="{00000000-0005-0000-0000-000093060000}"/>
    <cellStyle name="Komma 3 6 2 4 2" xfId="4561" xr:uid="{E6704B4A-0C63-475B-9CB7-BF371C9F5629}"/>
    <cellStyle name="Komma 3 6 2 4 3" xfId="8406" xr:uid="{072EEF3C-8933-4B7D-ADD0-ACA9646EF5C5}"/>
    <cellStyle name="Komma 3 6 2 5" xfId="1426" xr:uid="{00000000-0005-0000-0000-000094060000}"/>
    <cellStyle name="Komma 3 6 2 5 2" xfId="4816" xr:uid="{F0D97BA4-DE66-4BA1-8E22-8CEB0B5512B1}"/>
    <cellStyle name="Komma 3 6 2 5 3" xfId="7224" xr:uid="{9ABFDE09-A433-4510-B275-E726FF17616B}"/>
    <cellStyle name="Komma 3 6 2 6" xfId="1941" xr:uid="{00000000-0005-0000-0000-000095060000}"/>
    <cellStyle name="Komma 3 6 2 6 2" xfId="5329" xr:uid="{D4634397-C45C-4FB3-A39E-AE8C76F1D16E}"/>
    <cellStyle name="Komma 3 6 2 6 3" xfId="9554" xr:uid="{CDF30CBF-28BE-4C24-818A-8B517F1514DD}"/>
    <cellStyle name="Komma 3 6 2 7" xfId="2197" xr:uid="{00000000-0005-0000-0000-000096060000}"/>
    <cellStyle name="Komma 3 6 2 7 2" xfId="5585" xr:uid="{63717406-F384-4EA6-9007-203FCDF8F0D7}"/>
    <cellStyle name="Komma 3 6 2 8" xfId="2713" xr:uid="{A33BC42F-005D-4358-97B1-2083888AEDDA}"/>
    <cellStyle name="Komma 3 6 2 9" xfId="3791" xr:uid="{3061A61E-1896-4329-AE99-C2D58F0C0726}"/>
    <cellStyle name="Komma 3 6 3" xfId="112" xr:uid="{00000000-0005-0000-0000-000097060000}"/>
    <cellStyle name="Komma 3 6 3 10" xfId="5982" xr:uid="{C0FAB9C7-B48E-4013-B0D1-0CAF5072312E}"/>
    <cellStyle name="Komma 3 6 3 2" xfId="628" xr:uid="{00000000-0005-0000-0000-000098060000}"/>
    <cellStyle name="Komma 3 6 3 2 2" xfId="1567" xr:uid="{00000000-0005-0000-0000-000099060000}"/>
    <cellStyle name="Komma 3 6 3 2 2 2" xfId="3547" xr:uid="{5AEF935B-EC25-48AC-862F-F103D57B9792}"/>
    <cellStyle name="Komma 3 6 3 2 2 2 2" xfId="9192" xr:uid="{B084A5E6-D19A-455A-899B-D5F20F8669C7}"/>
    <cellStyle name="Komma 3 6 3 2 2 3" xfId="4955" xr:uid="{DB286658-1DAF-4921-B6CC-350CB6D61543}"/>
    <cellStyle name="Komma 3 6 3 2 2 3 2" xfId="7990" xr:uid="{A5960531-E35F-46D3-A233-291565D3AD63}"/>
    <cellStyle name="Komma 3 6 3 2 2 4" xfId="9366" xr:uid="{F2B18CFC-CA1A-4E3C-A99C-22CC9BB3EA73}"/>
    <cellStyle name="Komma 3 6 3 2 2 5" xfId="6754" xr:uid="{3038BB71-3637-49AC-A396-7EE525C4CBB0}"/>
    <cellStyle name="Komma 3 6 3 2 3" xfId="2336" xr:uid="{00000000-0005-0000-0000-00009A060000}"/>
    <cellStyle name="Komma 3 6 3 2 3 2" xfId="5724" xr:uid="{20B5B8F3-DE60-4E9B-9555-1CD9DF371F71}"/>
    <cellStyle name="Komma 3 6 3 2 3 3" xfId="8547" xr:uid="{7A17D941-86CA-4C89-9982-B1668DACBE14}"/>
    <cellStyle name="Komma 3 6 3 2 4" xfId="2854" xr:uid="{2DAEB6D5-6399-4795-A26E-13F4814CE27C}"/>
    <cellStyle name="Komma 3 6 3 2 4 2" xfId="7365" xr:uid="{6B95AD98-7056-4AA3-B4C2-1B0D31D0D6A6}"/>
    <cellStyle name="Komma 3 6 3 2 5" xfId="4187" xr:uid="{F3586FCE-626A-4DF6-BE3F-081155AE70ED}"/>
    <cellStyle name="Komma 3 6 3 2 5 2" xfId="10081" xr:uid="{B7AF4F0F-B4C8-4F9C-B7D5-4142E6FFC708}"/>
    <cellStyle name="Komma 3 6 3 2 6" xfId="6237" xr:uid="{3AAB7BCD-8BC1-40DC-8B33-7FB4C7B4FD5B}"/>
    <cellStyle name="Komma 3 6 3 3" xfId="370" xr:uid="{00000000-0005-0000-0000-00009B060000}"/>
    <cellStyle name="Komma 3 6 3 3 2" xfId="3290" xr:uid="{2A409450-7C40-4148-898C-E9FF3EB98144}"/>
    <cellStyle name="Komma 3 6 3 3 2 2" xfId="8935" xr:uid="{58B56FA8-612C-410F-B5CB-6810041817B6}"/>
    <cellStyle name="Komma 3 6 3 3 3" xfId="3931" xr:uid="{41727A76-0C8E-4889-9DBF-47C7FF8C417C}"/>
    <cellStyle name="Komma 3 6 3 3 3 2" xfId="7733" xr:uid="{5E866FF4-52F0-4EAD-8333-7E9EB90626CA}"/>
    <cellStyle name="Komma 3 6 3 3 4" xfId="10314" xr:uid="{8F4EA981-F5F8-45C5-9B52-4B4987BC7D75}"/>
    <cellStyle name="Komma 3 6 3 3 5" xfId="6499" xr:uid="{8BA251E0-E896-4FC1-B35F-8B580C329E04}"/>
    <cellStyle name="Komma 3 6 3 4" xfId="1055" xr:uid="{00000000-0005-0000-0000-00009C060000}"/>
    <cellStyle name="Komma 3 6 3 4 2" xfId="4445" xr:uid="{1D19316B-C0AF-4FF9-B501-88EEC52264CF}"/>
    <cellStyle name="Komma 3 6 3 4 3" xfId="8290" xr:uid="{DE132F65-9DDA-4231-87A6-85B496AD2427}"/>
    <cellStyle name="Komma 3 6 3 5" xfId="1310" xr:uid="{00000000-0005-0000-0000-00009D060000}"/>
    <cellStyle name="Komma 3 6 3 5 2" xfId="4700" xr:uid="{634B477D-6D4B-41B5-99B8-3FA90F22DB05}"/>
    <cellStyle name="Komma 3 6 3 5 3" xfId="7108" xr:uid="{411F09A4-0B30-4319-9A70-958F39B6D32B}"/>
    <cellStyle name="Komma 3 6 3 6" xfId="1825" xr:uid="{00000000-0005-0000-0000-00009E060000}"/>
    <cellStyle name="Komma 3 6 3 6 2" xfId="5213" xr:uid="{A462F8BB-34CD-4AAD-B506-EA1B2E7C37A7}"/>
    <cellStyle name="Komma 3 6 3 6 3" xfId="9915" xr:uid="{C4923D0A-B1EC-4E20-AB4B-AA9BAB376E1B}"/>
    <cellStyle name="Komma 3 6 3 7" xfId="2081" xr:uid="{00000000-0005-0000-0000-00009F060000}"/>
    <cellStyle name="Komma 3 6 3 7 2" xfId="5469" xr:uid="{DAB481A0-268E-47D7-90DB-0126E53632CB}"/>
    <cellStyle name="Komma 3 6 3 8" xfId="2597" xr:uid="{FD8D0A6B-A944-466A-82EF-87806D5B2FF6}"/>
    <cellStyle name="Komma 3 6 3 9" xfId="3074" xr:uid="{FD59F016-EC10-4516-9A4F-337749FA97CF}"/>
    <cellStyle name="Komma 3 6 4" xfId="574" xr:uid="{00000000-0005-0000-0000-0000A0060000}"/>
    <cellStyle name="Komma 3 6 4 2" xfId="1513" xr:uid="{00000000-0005-0000-0000-0000A1060000}"/>
    <cellStyle name="Komma 3 6 4 2 2" xfId="3493" xr:uid="{6C7F8EF3-D1AB-4E7E-9CEE-44384BFC066C}"/>
    <cellStyle name="Komma 3 6 4 2 2 2" xfId="9138" xr:uid="{C22B1427-4BF5-4670-B179-E37F24E01A1D}"/>
    <cellStyle name="Komma 3 6 4 2 3" xfId="4901" xr:uid="{15BB732A-57EE-4B4A-87C4-C1FC5D8F0C99}"/>
    <cellStyle name="Komma 3 6 4 2 3 2" xfId="7936" xr:uid="{C361A6B4-F852-4535-8F58-8DF90F932FE3}"/>
    <cellStyle name="Komma 3 6 4 2 4" xfId="9768" xr:uid="{11C451D9-EC8A-4EB2-8631-073F94291674}"/>
    <cellStyle name="Komma 3 6 4 2 5" xfId="6700" xr:uid="{C2A52E71-8A96-42A3-A3F2-4F52AEFC5EFC}"/>
    <cellStyle name="Komma 3 6 4 3" xfId="2282" xr:uid="{00000000-0005-0000-0000-0000A2060000}"/>
    <cellStyle name="Komma 3 6 4 3 2" xfId="5670" xr:uid="{1C8F749A-A254-4073-9418-72B9B65BF1F5}"/>
    <cellStyle name="Komma 3 6 4 3 3" xfId="8493" xr:uid="{B5F60F35-83CB-45A8-AB04-D1D9A7ABDCD1}"/>
    <cellStyle name="Komma 3 6 4 4" xfId="2800" xr:uid="{6DA3D56F-E18A-4C9F-A9A1-AF19D493DC4C}"/>
    <cellStyle name="Komma 3 6 4 4 2" xfId="7311" xr:uid="{9F69C4B7-632F-4678-8834-53812BA8DB9D}"/>
    <cellStyle name="Komma 3 6 4 5" xfId="4133" xr:uid="{0FE2E088-E3F4-4D31-9918-A5204666B8AD}"/>
    <cellStyle name="Komma 3 6 4 5 2" xfId="9469" xr:uid="{4048DD85-1801-4E6E-BA09-8178C4F05021}"/>
    <cellStyle name="Komma 3 6 4 6" xfId="6183" xr:uid="{79782604-CB1C-44D0-85F4-6B5160C5678B}"/>
    <cellStyle name="Komma 3 6 5" xfId="316" xr:uid="{00000000-0005-0000-0000-0000A3060000}"/>
    <cellStyle name="Komma 3 6 5 2" xfId="3236" xr:uid="{3933B400-0C80-4E9B-A152-6995A15B5DC5}"/>
    <cellStyle name="Komma 3 6 5 2 2" xfId="8881" xr:uid="{40C906D3-5E7B-4ED1-B03E-72E2AE67C4BE}"/>
    <cellStyle name="Komma 3 6 5 3" xfId="3877" xr:uid="{FB012E47-1754-4840-A899-D72CB142D836}"/>
    <cellStyle name="Komma 3 6 5 3 2" xfId="7679" xr:uid="{D3759305-7F54-494C-8E5A-20589C22ED18}"/>
    <cellStyle name="Komma 3 6 5 4" xfId="9345" xr:uid="{C0268068-F8CF-4ECF-9A73-53A44E4B83D7}"/>
    <cellStyle name="Komma 3 6 5 5" xfId="6445" xr:uid="{6471AAD3-D5B2-4036-8B00-22E025793A7A}"/>
    <cellStyle name="Komma 3 6 6" xfId="1001" xr:uid="{00000000-0005-0000-0000-0000A4060000}"/>
    <cellStyle name="Komma 3 6 6 2" xfId="4391" xr:uid="{CEB89775-BD10-462A-96F8-41F9B021E89C}"/>
    <cellStyle name="Komma 3 6 6 3" xfId="8236" xr:uid="{618005B2-ADB4-4413-8B08-3E90EB2245A8}"/>
    <cellStyle name="Komma 3 6 7" xfId="1256" xr:uid="{00000000-0005-0000-0000-0000A5060000}"/>
    <cellStyle name="Komma 3 6 7 2" xfId="4646" xr:uid="{290E5473-76E4-4E50-8F1E-D8116560C17B}"/>
    <cellStyle name="Komma 3 6 7 3" xfId="7054" xr:uid="{3EB852E4-9BF8-4024-AF32-22EC86B83873}"/>
    <cellStyle name="Komma 3 6 8" xfId="1771" xr:uid="{00000000-0005-0000-0000-0000A6060000}"/>
    <cellStyle name="Komma 3 6 8 2" xfId="5159" xr:uid="{28843939-FEEA-4E1B-878A-D657BEEE2DBC}"/>
    <cellStyle name="Komma 3 6 8 3" xfId="10254" xr:uid="{45F3EA35-CC32-46A0-90AB-F65BAC89A0AD}"/>
    <cellStyle name="Komma 3 6 9" xfId="2027" xr:uid="{00000000-0005-0000-0000-0000A7060000}"/>
    <cellStyle name="Komma 3 6 9 2" xfId="5415" xr:uid="{C0B2D4E9-C067-4B70-9FBE-89E6ECB5FA82}"/>
    <cellStyle name="Komma 3 7" xfId="36" xr:uid="{00000000-0005-0000-0000-0000A8060000}"/>
    <cellStyle name="Komma 3 7 10" xfId="2521" xr:uid="{95E8185C-5819-4D4A-BDA0-C57B2724FD3E}"/>
    <cellStyle name="Komma 3 7 11" xfId="3154" xr:uid="{1070AD91-0BB2-4D35-A8A3-5070EBF88FA9}"/>
    <cellStyle name="Komma 3 7 12" xfId="5906" xr:uid="{41D1A53D-525E-49C5-8707-01ED16A5892D}"/>
    <cellStyle name="Komma 3 7 2" xfId="206" xr:uid="{00000000-0005-0000-0000-0000A9060000}"/>
    <cellStyle name="Komma 3 7 2 10" xfId="6076" xr:uid="{49A5CE53-9B92-4EB7-8742-BEFA1CBAB688}"/>
    <cellStyle name="Komma 3 7 2 2" xfId="722" xr:uid="{00000000-0005-0000-0000-0000AA060000}"/>
    <cellStyle name="Komma 3 7 2 2 2" xfId="1661" xr:uid="{00000000-0005-0000-0000-0000AB060000}"/>
    <cellStyle name="Komma 3 7 2 2 2 2" xfId="3641" xr:uid="{54E8AD71-36AA-4679-8555-4309B426DF06}"/>
    <cellStyle name="Komma 3 7 2 2 2 2 2" xfId="9286" xr:uid="{F3D2A6BD-CF99-42F7-8828-19C5A02AF714}"/>
    <cellStyle name="Komma 3 7 2 2 2 3" xfId="5049" xr:uid="{D89DC3C7-C5AA-4DDE-854A-75BBED63C7AE}"/>
    <cellStyle name="Komma 3 7 2 2 2 3 2" xfId="8084" xr:uid="{161BFD8C-8446-4B65-9162-5C205C3FAC30}"/>
    <cellStyle name="Komma 3 7 2 2 2 4" xfId="9870" xr:uid="{9D6A8220-5D99-4C72-863D-2620F84DD954}"/>
    <cellStyle name="Komma 3 7 2 2 2 5" xfId="6848" xr:uid="{F9011827-DE87-4B80-8628-8E02935C71A4}"/>
    <cellStyle name="Komma 3 7 2 2 3" xfId="2430" xr:uid="{00000000-0005-0000-0000-0000AC060000}"/>
    <cellStyle name="Komma 3 7 2 2 3 2" xfId="5818" xr:uid="{706B7A71-0566-4EBC-A6A4-C462C5360EFF}"/>
    <cellStyle name="Komma 3 7 2 2 3 3" xfId="8641" xr:uid="{5FF4DF5E-2975-4572-BFA1-CBFB3B1E5ECA}"/>
    <cellStyle name="Komma 3 7 2 2 4" xfId="2948" xr:uid="{BF7665A0-D8D1-4C64-961C-77CE4F3FFCCC}"/>
    <cellStyle name="Komma 3 7 2 2 4 2" xfId="7459" xr:uid="{C4D162FC-37FF-4BBB-9A29-53973E9DAC2D}"/>
    <cellStyle name="Komma 3 7 2 2 5" xfId="4281" xr:uid="{4A832319-6F7E-41EA-87D8-E30641283D79}"/>
    <cellStyle name="Komma 3 7 2 2 5 2" xfId="10028" xr:uid="{D9B39D80-6CDB-40DD-88EF-E623B7839B70}"/>
    <cellStyle name="Komma 3 7 2 2 6" xfId="6331" xr:uid="{D484DC5A-3E48-4BA1-AA63-060DA75E3B66}"/>
    <cellStyle name="Komma 3 7 2 3" xfId="464" xr:uid="{00000000-0005-0000-0000-0000AD060000}"/>
    <cellStyle name="Komma 3 7 2 3 2" xfId="3384" xr:uid="{647AD6E1-7DC4-4152-9AD8-E3079C97CBB7}"/>
    <cellStyle name="Komma 3 7 2 3 2 2" xfId="9029" xr:uid="{55668CA8-6781-4DD0-851A-FD9BD19FB6B3}"/>
    <cellStyle name="Komma 3 7 2 3 3" xfId="4025" xr:uid="{0326BB3A-C236-46B0-88E6-287A9F8AEC2D}"/>
    <cellStyle name="Komma 3 7 2 3 3 2" xfId="7827" xr:uid="{38B7A08F-942E-4312-B56D-719F3DE4ACFA}"/>
    <cellStyle name="Komma 3 7 2 3 4" xfId="10227" xr:uid="{E8CE8627-8E65-4E9C-A59B-3916EA700305}"/>
    <cellStyle name="Komma 3 7 2 3 5" xfId="6593" xr:uid="{EFB5FF08-C40B-4F1E-8890-C46F5A14B2AC}"/>
    <cellStyle name="Komma 3 7 2 4" xfId="1149" xr:uid="{00000000-0005-0000-0000-0000AE060000}"/>
    <cellStyle name="Komma 3 7 2 4 2" xfId="4539" xr:uid="{524FD9F8-8A9F-4854-A0D3-56E23AAED582}"/>
    <cellStyle name="Komma 3 7 2 4 3" xfId="8384" xr:uid="{7B758302-3D61-43EE-880B-F95F1A8155F0}"/>
    <cellStyle name="Komma 3 7 2 5" xfId="1404" xr:uid="{00000000-0005-0000-0000-0000AF060000}"/>
    <cellStyle name="Komma 3 7 2 5 2" xfId="4794" xr:uid="{D2178344-DD8A-4C03-B79E-FBC08067371A}"/>
    <cellStyle name="Komma 3 7 2 5 3" xfId="7202" xr:uid="{F0430C71-502F-448F-9A31-3FD1205B818D}"/>
    <cellStyle name="Komma 3 7 2 6" xfId="1919" xr:uid="{00000000-0005-0000-0000-0000B0060000}"/>
    <cellStyle name="Komma 3 7 2 6 2" xfId="5307" xr:uid="{166010D4-5C6A-441D-A5D1-FFC9796B7F4F}"/>
    <cellStyle name="Komma 3 7 2 6 3" xfId="10201" xr:uid="{CFF8F4B0-B5B1-445B-A5A7-8B4B8490B039}"/>
    <cellStyle name="Komma 3 7 2 7" xfId="2175" xr:uid="{00000000-0005-0000-0000-0000B1060000}"/>
    <cellStyle name="Komma 3 7 2 7 2" xfId="5563" xr:uid="{5CFF3301-2D48-4D23-A298-F3BCF227386D}"/>
    <cellStyle name="Komma 3 7 2 8" xfId="2691" xr:uid="{18644233-9E78-45F6-A71E-E2F07FF0D045}"/>
    <cellStyle name="Komma 3 7 2 9" xfId="3769" xr:uid="{BC456F6C-3F80-45DD-A5AA-4C72BEFC7A24}"/>
    <cellStyle name="Komma 3 7 3" xfId="152" xr:uid="{00000000-0005-0000-0000-0000B2060000}"/>
    <cellStyle name="Komma 3 7 3 10" xfId="6022" xr:uid="{4ED473E7-EDF9-40AC-BC26-8E9EFA39E973}"/>
    <cellStyle name="Komma 3 7 3 2" xfId="668" xr:uid="{00000000-0005-0000-0000-0000B3060000}"/>
    <cellStyle name="Komma 3 7 3 2 2" xfId="1607" xr:uid="{00000000-0005-0000-0000-0000B4060000}"/>
    <cellStyle name="Komma 3 7 3 2 2 2" xfId="3587" xr:uid="{A69F16C3-31D6-4226-B532-D7197D78C7A7}"/>
    <cellStyle name="Komma 3 7 3 2 2 2 2" xfId="9232" xr:uid="{1384C404-CFAD-4137-B559-A3D0035B2E81}"/>
    <cellStyle name="Komma 3 7 3 2 2 3" xfId="4995" xr:uid="{CA579018-3877-4638-868E-E889CEE16E2C}"/>
    <cellStyle name="Komma 3 7 3 2 2 3 2" xfId="8030" xr:uid="{216D1E16-8350-4CE9-96AF-20EA1A21AD22}"/>
    <cellStyle name="Komma 3 7 3 2 2 4" xfId="9963" xr:uid="{AA20CC8B-A323-45F4-B2FE-0F526218D3A6}"/>
    <cellStyle name="Komma 3 7 3 2 2 5" xfId="6794" xr:uid="{94834225-7E66-473D-BA95-115A0770978C}"/>
    <cellStyle name="Komma 3 7 3 2 3" xfId="2376" xr:uid="{00000000-0005-0000-0000-0000B5060000}"/>
    <cellStyle name="Komma 3 7 3 2 3 2" xfId="5764" xr:uid="{36E56413-B5C0-4C74-9831-8BD8C2556025}"/>
    <cellStyle name="Komma 3 7 3 2 3 3" xfId="8587" xr:uid="{452FF03E-65F3-4F82-962E-E2B28BA4A3E0}"/>
    <cellStyle name="Komma 3 7 3 2 4" xfId="2894" xr:uid="{CAFC98BA-766E-4B61-907C-E5231C9EDE0B}"/>
    <cellStyle name="Komma 3 7 3 2 4 2" xfId="7405" xr:uid="{B66C8D9A-B362-4891-BF76-E197735A70C2}"/>
    <cellStyle name="Komma 3 7 3 2 5" xfId="4227" xr:uid="{C7A26406-648F-490D-BB1A-1EDD29CACAE0}"/>
    <cellStyle name="Komma 3 7 3 2 5 2" xfId="9556" xr:uid="{221B0B2D-90F4-443C-8239-F9EC81E92EE0}"/>
    <cellStyle name="Komma 3 7 3 2 6" xfId="6277" xr:uid="{922D65C3-D754-4B86-8A16-4C13B67B0E57}"/>
    <cellStyle name="Komma 3 7 3 3" xfId="410" xr:uid="{00000000-0005-0000-0000-0000B6060000}"/>
    <cellStyle name="Komma 3 7 3 3 2" xfId="3330" xr:uid="{8DA30A44-653D-469B-8F62-4EA0B04B6FE4}"/>
    <cellStyle name="Komma 3 7 3 3 2 2" xfId="8975" xr:uid="{F34E6AB5-1DE3-4956-ADB8-B0AB18AA1032}"/>
    <cellStyle name="Komma 3 7 3 3 3" xfId="3971" xr:uid="{8DF3F800-10E0-43EA-B641-1216E7642E32}"/>
    <cellStyle name="Komma 3 7 3 3 3 2" xfId="7773" xr:uid="{E93DDA30-0A47-46D9-AE4B-ABD15F07167A}"/>
    <cellStyle name="Komma 3 7 3 3 4" xfId="9900" xr:uid="{E2DFB248-72B6-4B4D-ABAB-7C1598B3B84F}"/>
    <cellStyle name="Komma 3 7 3 3 5" xfId="6539" xr:uid="{F92B263F-F10F-4EB6-AA09-40220875DB7D}"/>
    <cellStyle name="Komma 3 7 3 4" xfId="1095" xr:uid="{00000000-0005-0000-0000-0000B7060000}"/>
    <cellStyle name="Komma 3 7 3 4 2" xfId="4485" xr:uid="{C91C90C6-7444-4FF3-9946-BBEC4EA2F425}"/>
    <cellStyle name="Komma 3 7 3 4 3" xfId="8330" xr:uid="{0A5D9E08-9716-4C06-99FC-458013D536CB}"/>
    <cellStyle name="Komma 3 7 3 5" xfId="1350" xr:uid="{00000000-0005-0000-0000-0000B8060000}"/>
    <cellStyle name="Komma 3 7 3 5 2" xfId="4740" xr:uid="{4BD42F33-A507-41E3-9D42-85E5EF94528A}"/>
    <cellStyle name="Komma 3 7 3 5 3" xfId="7148" xr:uid="{7CE5B37A-F7FB-42AC-B171-89298D1FE76A}"/>
    <cellStyle name="Komma 3 7 3 6" xfId="1865" xr:uid="{00000000-0005-0000-0000-0000B9060000}"/>
    <cellStyle name="Komma 3 7 3 6 2" xfId="5253" xr:uid="{DC93FF92-4858-4CF2-A00A-B87ED4D6636A}"/>
    <cellStyle name="Komma 3 7 3 6 3" xfId="10343" xr:uid="{F07F0445-5E50-4D88-A1F8-101E88851300}"/>
    <cellStyle name="Komma 3 7 3 7" xfId="2121" xr:uid="{00000000-0005-0000-0000-0000BA060000}"/>
    <cellStyle name="Komma 3 7 3 7 2" xfId="5509" xr:uid="{5B3CB912-E643-4421-AEE1-17DF8860F3EB}"/>
    <cellStyle name="Komma 3 7 3 8" xfId="2637" xr:uid="{70A8D3F5-64BB-48E6-A7FB-25FABBCC47DD}"/>
    <cellStyle name="Komma 3 7 3 9" xfId="3034" xr:uid="{D5C9B8FE-ABB7-4431-814D-CAA535E055C7}"/>
    <cellStyle name="Komma 3 7 4" xfId="552" xr:uid="{00000000-0005-0000-0000-0000BB060000}"/>
    <cellStyle name="Komma 3 7 4 2" xfId="1491" xr:uid="{00000000-0005-0000-0000-0000BC060000}"/>
    <cellStyle name="Komma 3 7 4 2 2" xfId="3471" xr:uid="{EDE79518-A188-46C5-9931-1CEA82EC65C7}"/>
    <cellStyle name="Komma 3 7 4 2 2 2" xfId="9116" xr:uid="{2CC2AB4E-C457-4869-A3F7-F697C64D0B17}"/>
    <cellStyle name="Komma 3 7 4 2 3" xfId="4879" xr:uid="{8423DA37-D171-4FD7-AC30-B8FAC72BBD83}"/>
    <cellStyle name="Komma 3 7 4 2 3 2" xfId="7914" xr:uid="{5216364A-D6B1-4B6E-A3B2-A3A01CEE232D}"/>
    <cellStyle name="Komma 3 7 4 2 4" xfId="9868" xr:uid="{516ADC7B-B365-4795-8498-FC1CF5988922}"/>
    <cellStyle name="Komma 3 7 4 2 5" xfId="6678" xr:uid="{95206835-756B-4570-BE70-7F797F6692B8}"/>
    <cellStyle name="Komma 3 7 4 3" xfId="2260" xr:uid="{00000000-0005-0000-0000-0000BD060000}"/>
    <cellStyle name="Komma 3 7 4 3 2" xfId="5648" xr:uid="{F7FEAAC9-D365-4785-8DC1-54ADDD0EC69E}"/>
    <cellStyle name="Komma 3 7 4 3 3" xfId="8471" xr:uid="{ABEC2C09-AD81-4C96-B834-C17EE8D28F35}"/>
    <cellStyle name="Komma 3 7 4 4" xfId="2778" xr:uid="{013C007C-9EF9-4015-9416-C0A2AFC0BFEA}"/>
    <cellStyle name="Komma 3 7 4 4 2" xfId="7289" xr:uid="{1B5DA7DE-3476-4A8D-960D-6CA3E072747E}"/>
    <cellStyle name="Komma 3 7 4 5" xfId="4111" xr:uid="{7D3D7653-423C-4A4A-97BD-5628D16FF1CC}"/>
    <cellStyle name="Komma 3 7 4 5 2" xfId="9349" xr:uid="{604F1ED7-8626-4325-B289-7C21EFAB43B1}"/>
    <cellStyle name="Komma 3 7 4 6" xfId="6161" xr:uid="{EA1D08C4-12C1-4907-ADB7-CF23248B5655}"/>
    <cellStyle name="Komma 3 7 5" xfId="294" xr:uid="{00000000-0005-0000-0000-0000BE060000}"/>
    <cellStyle name="Komma 3 7 5 2" xfId="3214" xr:uid="{56885637-59D4-4D77-AAC6-423786E08445}"/>
    <cellStyle name="Komma 3 7 5 2 2" xfId="8859" xr:uid="{541171B4-A306-42F1-AEAA-0D7522BF33CF}"/>
    <cellStyle name="Komma 3 7 5 3" xfId="3855" xr:uid="{AC76870B-4C29-40BE-932C-BB4B3DC3C342}"/>
    <cellStyle name="Komma 3 7 5 3 2" xfId="7657" xr:uid="{FCF60EB6-F82C-425A-8234-654418E7F526}"/>
    <cellStyle name="Komma 3 7 5 4" xfId="9811" xr:uid="{03B5CCEE-12ED-43F8-85B7-B947C8432E05}"/>
    <cellStyle name="Komma 3 7 5 5" xfId="6423" xr:uid="{888856CE-458D-4467-8118-402FA22E8248}"/>
    <cellStyle name="Komma 3 7 6" xfId="979" xr:uid="{00000000-0005-0000-0000-0000BF060000}"/>
    <cellStyle name="Komma 3 7 6 2" xfId="4369" xr:uid="{005A6DBE-0EB1-463D-B54E-35409C99B113}"/>
    <cellStyle name="Komma 3 7 6 3" xfId="8214" xr:uid="{E1E01317-D293-48A3-99B8-E4891374A644}"/>
    <cellStyle name="Komma 3 7 7" xfId="1234" xr:uid="{00000000-0005-0000-0000-0000C0060000}"/>
    <cellStyle name="Komma 3 7 7 2" xfId="4624" xr:uid="{29EEB8B5-9F61-4DE6-ABC9-E69E13EE446A}"/>
    <cellStyle name="Komma 3 7 7 3" xfId="7032" xr:uid="{9B90BF46-8BE7-4EE1-A349-3B182F97006E}"/>
    <cellStyle name="Komma 3 7 8" xfId="1749" xr:uid="{00000000-0005-0000-0000-0000C1060000}"/>
    <cellStyle name="Komma 3 7 8 2" xfId="5137" xr:uid="{86D4FA6D-241A-43D1-92DA-A37B31D937B7}"/>
    <cellStyle name="Komma 3 7 8 3" xfId="10007" xr:uid="{09A76F19-314A-4480-B72E-CC3A92C7DA02}"/>
    <cellStyle name="Komma 3 7 9" xfId="2005" xr:uid="{00000000-0005-0000-0000-0000C2060000}"/>
    <cellStyle name="Komma 3 7 9 2" xfId="5393" xr:uid="{6730C8F6-151E-494C-8B2E-B0F76D249650}"/>
    <cellStyle name="Komma 3 8" xfId="174" xr:uid="{00000000-0005-0000-0000-0000C3060000}"/>
    <cellStyle name="Komma 3 8 10" xfId="6044" xr:uid="{A65ED9C7-986F-47A3-B614-6599F809AE17}"/>
    <cellStyle name="Komma 3 8 2" xfId="690" xr:uid="{00000000-0005-0000-0000-0000C4060000}"/>
    <cellStyle name="Komma 3 8 2 2" xfId="1629" xr:uid="{00000000-0005-0000-0000-0000C5060000}"/>
    <cellStyle name="Komma 3 8 2 2 2" xfId="3609" xr:uid="{865365D7-4417-45CF-9E03-EF0E1E6419C3}"/>
    <cellStyle name="Komma 3 8 2 2 2 2" xfId="9254" xr:uid="{579098A9-A9B5-4081-B825-01A32F3B24EF}"/>
    <cellStyle name="Komma 3 8 2 2 3" xfId="5017" xr:uid="{5C0AC35B-F62D-4EDB-B948-CC5EAFD56C35}"/>
    <cellStyle name="Komma 3 8 2 2 3 2" xfId="8052" xr:uid="{2D9CB0BB-4F2D-438D-B4A5-97CAF90293F4}"/>
    <cellStyle name="Komma 3 8 2 2 4" xfId="9862" xr:uid="{8420B3EE-B141-45CA-9EBB-694E0E9316E8}"/>
    <cellStyle name="Komma 3 8 2 2 5" xfId="6816" xr:uid="{4057EACB-8968-4001-BDF0-D1F12BA9A47F}"/>
    <cellStyle name="Komma 3 8 2 3" xfId="2398" xr:uid="{00000000-0005-0000-0000-0000C6060000}"/>
    <cellStyle name="Komma 3 8 2 3 2" xfId="5786" xr:uid="{435F427B-CA57-4181-AC20-3100BCF66B88}"/>
    <cellStyle name="Komma 3 8 2 3 3" xfId="8609" xr:uid="{6150F11E-6086-4388-BE86-54FEEF90FAE1}"/>
    <cellStyle name="Komma 3 8 2 4" xfId="2916" xr:uid="{0335FAF6-E51A-4AD5-8071-6E0E844AB809}"/>
    <cellStyle name="Komma 3 8 2 4 2" xfId="7427" xr:uid="{A028485D-1A74-4A66-B0C4-3277AFDCCE78}"/>
    <cellStyle name="Komma 3 8 2 5" xfId="4249" xr:uid="{A3C54712-058A-45FF-813C-96CACACD7144}"/>
    <cellStyle name="Komma 3 8 2 5 2" xfId="7575" xr:uid="{5C69B77B-1C6E-4C78-BD5C-DD13FF4D4900}"/>
    <cellStyle name="Komma 3 8 2 6" xfId="6299" xr:uid="{FD333257-4D44-49E2-B951-868D46E015C5}"/>
    <cellStyle name="Komma 3 8 3" xfId="432" xr:uid="{00000000-0005-0000-0000-0000C7060000}"/>
    <cellStyle name="Komma 3 8 3 2" xfId="3352" xr:uid="{7FE7AADE-F006-407D-8848-53A42D681737}"/>
    <cellStyle name="Komma 3 8 3 2 2" xfId="8997" xr:uid="{1CB01C3A-AD5D-411A-B7FD-CC09A3B17D6A}"/>
    <cellStyle name="Komma 3 8 3 3" xfId="3993" xr:uid="{94A0899C-4485-4403-A6B3-813A2E2DE704}"/>
    <cellStyle name="Komma 3 8 3 3 2" xfId="7795" xr:uid="{9FF640BB-62DD-4BA3-9B0C-E25DD7F07233}"/>
    <cellStyle name="Komma 3 8 3 4" xfId="9450" xr:uid="{DFFC5A4D-ABB6-4C35-916E-BC7A1153A24A}"/>
    <cellStyle name="Komma 3 8 3 5" xfId="6561" xr:uid="{77503E50-8B76-4D55-9EAA-18C570E893EC}"/>
    <cellStyle name="Komma 3 8 4" xfId="1117" xr:uid="{00000000-0005-0000-0000-0000C8060000}"/>
    <cellStyle name="Komma 3 8 4 2" xfId="4507" xr:uid="{63A82501-19A6-4C0A-A7C0-E5D2E55A1AF7}"/>
    <cellStyle name="Komma 3 8 4 3" xfId="8352" xr:uid="{C3A7FFF7-74E8-4C0F-AF1A-49CB8DDC5DFD}"/>
    <cellStyle name="Komma 3 8 5" xfId="1372" xr:uid="{00000000-0005-0000-0000-0000C9060000}"/>
    <cellStyle name="Komma 3 8 5 2" xfId="4762" xr:uid="{47925868-3D45-44B2-8B0C-1632CB9B3B74}"/>
    <cellStyle name="Komma 3 8 5 3" xfId="7170" xr:uid="{53D66078-AD3B-42E2-80EB-DD02E703D0BB}"/>
    <cellStyle name="Komma 3 8 6" xfId="1887" xr:uid="{00000000-0005-0000-0000-0000CA060000}"/>
    <cellStyle name="Komma 3 8 6 2" xfId="5275" xr:uid="{8FDBECA7-C614-45BC-906C-0298AF33D262}"/>
    <cellStyle name="Komma 3 8 6 3" xfId="7570" xr:uid="{94DABFAC-0CC1-447A-98FF-8E58E2C21DA9}"/>
    <cellStyle name="Komma 3 8 7" xfId="2143" xr:uid="{00000000-0005-0000-0000-0000CB060000}"/>
    <cellStyle name="Komma 3 8 7 2" xfId="5531" xr:uid="{01CCB748-2BA4-4F65-9DDD-48F0789D94BA}"/>
    <cellStyle name="Komma 3 8 8" xfId="2659" xr:uid="{E02F3E1C-54B3-4B04-B06C-99ED545452B8}"/>
    <cellStyle name="Komma 3 8 9" xfId="3012" xr:uid="{66A08373-91E2-490F-B30E-F0C8DD625F9C}"/>
    <cellStyle name="Komma 3 9" xfId="89" xr:uid="{00000000-0005-0000-0000-0000CC060000}"/>
    <cellStyle name="Komma 3 9 10" xfId="5959" xr:uid="{ABC3FE14-2053-49D6-AA43-6B4869977B66}"/>
    <cellStyle name="Komma 3 9 2" xfId="605" xr:uid="{00000000-0005-0000-0000-0000CD060000}"/>
    <cellStyle name="Komma 3 9 2 2" xfId="1544" xr:uid="{00000000-0005-0000-0000-0000CE060000}"/>
    <cellStyle name="Komma 3 9 2 2 2" xfId="3524" xr:uid="{E804DA22-E6E9-4C9F-B740-269BAA84262F}"/>
    <cellStyle name="Komma 3 9 2 2 2 2" xfId="9169" xr:uid="{31409976-A424-411C-89F0-6E4579931481}"/>
    <cellStyle name="Komma 3 9 2 2 3" xfId="4932" xr:uid="{F83E608D-2326-4267-BFE6-BB413546BB91}"/>
    <cellStyle name="Komma 3 9 2 2 3 2" xfId="7967" xr:uid="{0C3144F2-D0E4-4762-BA0E-DFA45B92B56A}"/>
    <cellStyle name="Komma 3 9 2 2 4" xfId="9632" xr:uid="{0AC25574-2CFF-4D93-8926-EC9D3162706C}"/>
    <cellStyle name="Komma 3 9 2 2 5" xfId="6731" xr:uid="{E8E45F59-6FD5-4999-A058-568103C5940D}"/>
    <cellStyle name="Komma 3 9 2 3" xfId="2313" xr:uid="{00000000-0005-0000-0000-0000CF060000}"/>
    <cellStyle name="Komma 3 9 2 3 2" xfId="5701" xr:uid="{6CB13E46-F7F2-4B00-A3D8-74D24B3A5A46}"/>
    <cellStyle name="Komma 3 9 2 3 3" xfId="8524" xr:uid="{F418E42D-7FC7-425A-BA30-F46E9FE37B5F}"/>
    <cellStyle name="Komma 3 9 2 4" xfId="2831" xr:uid="{94181905-3BC8-4A6A-B847-6FC7BC37167B}"/>
    <cellStyle name="Komma 3 9 2 4 2" xfId="7342" xr:uid="{8D61A66D-4023-4269-8FE7-8AA664FA0087}"/>
    <cellStyle name="Komma 3 9 2 5" xfId="4164" xr:uid="{34AC1A38-7E5C-4D8F-99A1-924A990A103E}"/>
    <cellStyle name="Komma 3 9 2 5 2" xfId="9986" xr:uid="{067FAD3D-2E28-4126-9FC3-A27B6D487E1E}"/>
    <cellStyle name="Komma 3 9 2 6" xfId="6214" xr:uid="{F08CDB14-9B7C-46CD-BF4A-F900DBEEE9F8}"/>
    <cellStyle name="Komma 3 9 3" xfId="347" xr:uid="{00000000-0005-0000-0000-0000D0060000}"/>
    <cellStyle name="Komma 3 9 3 2" xfId="3267" xr:uid="{2C1645A7-43FE-42F8-8247-71857E56FD58}"/>
    <cellStyle name="Komma 3 9 3 2 2" xfId="8912" xr:uid="{18CC105B-6942-407D-9530-F5B9FBE7547C}"/>
    <cellStyle name="Komma 3 9 3 3" xfId="3908" xr:uid="{6DB67218-FDB1-4A55-A144-A06ABB5C11BF}"/>
    <cellStyle name="Komma 3 9 3 3 2" xfId="7710" xr:uid="{40EDEAE6-029C-4EFA-8449-A76DAB4AD473}"/>
    <cellStyle name="Komma 3 9 3 4" xfId="9572" xr:uid="{7F3E8C89-4BD1-4F75-9350-9EFA4F4E5D79}"/>
    <cellStyle name="Komma 3 9 3 5" xfId="6476" xr:uid="{3DADE8ED-7C40-4B90-BDDA-60DB4C8E0D1C}"/>
    <cellStyle name="Komma 3 9 4" xfId="1032" xr:uid="{00000000-0005-0000-0000-0000D1060000}"/>
    <cellStyle name="Komma 3 9 4 2" xfId="4422" xr:uid="{BF6C240B-C471-479B-9574-3C11D8C161A5}"/>
    <cellStyle name="Komma 3 9 4 3" xfId="8267" xr:uid="{269F3861-4753-4CA2-A57C-FAA9AB8D9E48}"/>
    <cellStyle name="Komma 3 9 5" xfId="1287" xr:uid="{00000000-0005-0000-0000-0000D2060000}"/>
    <cellStyle name="Komma 3 9 5 2" xfId="4677" xr:uid="{069BD64F-73B4-4B41-AC24-063CC70E47FE}"/>
    <cellStyle name="Komma 3 9 5 3" xfId="7085" xr:uid="{DDD7254F-5108-409A-B018-730B9720C199}"/>
    <cellStyle name="Komma 3 9 6" xfId="1802" xr:uid="{00000000-0005-0000-0000-0000D3060000}"/>
    <cellStyle name="Komma 3 9 6 2" xfId="5190" xr:uid="{111A2573-47D0-4F66-AF87-E962E784E551}"/>
    <cellStyle name="Komma 3 9 6 3" xfId="10274" xr:uid="{8836FFF5-BF29-446F-A1AB-32684B0D03C7}"/>
    <cellStyle name="Komma 3 9 7" xfId="2058" xr:uid="{00000000-0005-0000-0000-0000D4060000}"/>
    <cellStyle name="Komma 3 9 7 2" xfId="5446" xr:uid="{5A86B82B-F2B5-4EFB-8262-CF9932C69B61}"/>
    <cellStyle name="Komma 3 9 8" xfId="2574" xr:uid="{CBFF2BE3-7CBE-41FC-9A26-63722DDCF861}"/>
    <cellStyle name="Komma 3 9 9" xfId="3097" xr:uid="{6DA97664-B42F-4381-9613-AC53820DFA59}"/>
    <cellStyle name="Komma 4" xfId="9" xr:uid="{00000000-0005-0000-0000-0000D5060000}"/>
    <cellStyle name="Komma 4 10" xfId="952" xr:uid="{00000000-0005-0000-0000-0000D6060000}"/>
    <cellStyle name="Komma 4 10 2" xfId="4342" xr:uid="{1902BADC-6373-4348-83E3-669A5DB914EF}"/>
    <cellStyle name="Komma 4 10 3" xfId="8187" xr:uid="{8D5DBBFF-C582-40C6-9A92-F39A17C588B9}"/>
    <cellStyle name="Komma 4 11" xfId="1207" xr:uid="{00000000-0005-0000-0000-0000D7060000}"/>
    <cellStyle name="Komma 4 11 2" xfId="4597" xr:uid="{C5DEB2D0-39BB-497D-98CC-AFE3B4F37705}"/>
    <cellStyle name="Komma 4 11 3" xfId="7005" xr:uid="{0E6E3967-E6A2-453A-A417-97EB93A30262}"/>
    <cellStyle name="Komma 4 12" xfId="1722" xr:uid="{00000000-0005-0000-0000-0000D8060000}"/>
    <cellStyle name="Komma 4 12 2" xfId="5110" xr:uid="{7B1BBC3B-7CA8-4EBE-AF18-D720CDDB66CC}"/>
    <cellStyle name="Komma 4 12 3" xfId="7539" xr:uid="{005511C6-D8D3-4D65-9EA1-E340AE0C3723}"/>
    <cellStyle name="Komma 4 13" xfId="1978" xr:uid="{00000000-0005-0000-0000-0000D9060000}"/>
    <cellStyle name="Komma 4 13 2" xfId="5366" xr:uid="{43218650-DF4D-43BE-9F9D-6CC728EDDE01}"/>
    <cellStyle name="Komma 4 14" xfId="2494" xr:uid="{A5B7E691-0171-42AC-B4FB-AC3715A67646}"/>
    <cellStyle name="Komma 4 15" xfId="3136" xr:uid="{6B8F1ED9-199A-40DF-ACE5-0C631EE1FA7A}"/>
    <cellStyle name="Komma 4 16" xfId="5879" xr:uid="{7BB1EE34-40B6-4C0B-BAC3-AC3EE86C9224}"/>
    <cellStyle name="Komma 4 2" xfId="29" xr:uid="{00000000-0005-0000-0000-0000DA060000}"/>
    <cellStyle name="Komma 4 2 10" xfId="1742" xr:uid="{00000000-0005-0000-0000-0000DB060000}"/>
    <cellStyle name="Komma 4 2 10 2" xfId="5130" xr:uid="{1D389980-0FB9-4E5A-9116-CBCBE51D205E}"/>
    <cellStyle name="Komma 4 2 10 3" xfId="10096" xr:uid="{B91E70AD-EA09-4001-A9B4-619060F16CFC}"/>
    <cellStyle name="Komma 4 2 11" xfId="1998" xr:uid="{00000000-0005-0000-0000-0000DC060000}"/>
    <cellStyle name="Komma 4 2 11 2" xfId="5386" xr:uid="{8A5215F7-1341-49D2-84F4-2B450FDF381D}"/>
    <cellStyle name="Komma 4 2 12" xfId="2514" xr:uid="{873F1AB8-8893-4387-A689-9BD9D76B5E99}"/>
    <cellStyle name="Komma 4 2 13" xfId="3116" xr:uid="{408C140F-088B-4258-9B20-57E07EF8E61B}"/>
    <cellStyle name="Komma 4 2 14" xfId="5899" xr:uid="{FECCE9FE-3499-4C59-875E-342A803AD9D4}"/>
    <cellStyle name="Komma 4 2 2" xfId="83" xr:uid="{00000000-0005-0000-0000-0000DD060000}"/>
    <cellStyle name="Komma 4 2 2 10" xfId="2568" xr:uid="{D0BB4D09-55E9-4632-BB9E-26A14BF4C5AE}"/>
    <cellStyle name="Komma 4 2 2 11" xfId="3104" xr:uid="{60429260-FB76-4C6D-B4C9-2A294B07B0B1}"/>
    <cellStyle name="Komma 4 2 2 12" xfId="5953" xr:uid="{7639369C-4084-4969-AE22-6F434ED7D112}"/>
    <cellStyle name="Komma 4 2 2 2" xfId="253" xr:uid="{00000000-0005-0000-0000-0000DE060000}"/>
    <cellStyle name="Komma 4 2 2 2 10" xfId="6123" xr:uid="{E3D1A8CB-7995-4096-A442-E5D3C996B5F4}"/>
    <cellStyle name="Komma 4 2 2 2 2" xfId="769" xr:uid="{00000000-0005-0000-0000-0000DF060000}"/>
    <cellStyle name="Komma 4 2 2 2 2 2" xfId="1708" xr:uid="{00000000-0005-0000-0000-0000E0060000}"/>
    <cellStyle name="Komma 4 2 2 2 2 2 2" xfId="3688" xr:uid="{569298F1-C71B-4C4F-8C51-A3F39D384686}"/>
    <cellStyle name="Komma 4 2 2 2 2 2 2 2" xfId="9333" xr:uid="{473F7E04-7A90-45F8-B6D7-C5C280AA29FA}"/>
    <cellStyle name="Komma 4 2 2 2 2 2 3" xfId="5096" xr:uid="{48207A82-1EFC-4C17-AE38-DE26BDF3DEA8}"/>
    <cellStyle name="Komma 4 2 2 2 2 2 3 2" xfId="8131" xr:uid="{DD3FE820-2375-4BE7-856A-2B543BCD7B57}"/>
    <cellStyle name="Komma 4 2 2 2 2 2 4" xfId="10284" xr:uid="{D56266C1-682D-4BAE-9F25-871BA3E08595}"/>
    <cellStyle name="Komma 4 2 2 2 2 2 5" xfId="6895" xr:uid="{8F481F8B-AE14-4161-9153-A2DFCA26374A}"/>
    <cellStyle name="Komma 4 2 2 2 2 3" xfId="2477" xr:uid="{00000000-0005-0000-0000-0000E1060000}"/>
    <cellStyle name="Komma 4 2 2 2 2 3 2" xfId="5865" xr:uid="{8481107F-7EF2-4C60-8A89-70ED98E59BF8}"/>
    <cellStyle name="Komma 4 2 2 2 2 3 3" xfId="8688" xr:uid="{6F90367F-5EE8-4805-B940-F60795C661FD}"/>
    <cellStyle name="Komma 4 2 2 2 2 4" xfId="2995" xr:uid="{426B50D6-56AB-472A-BDE2-1EB120887AB5}"/>
    <cellStyle name="Komma 4 2 2 2 2 4 2" xfId="7506" xr:uid="{DDF831E3-908A-4581-9A48-64CBE0216362}"/>
    <cellStyle name="Komma 4 2 2 2 2 5" xfId="4328" xr:uid="{9837304E-9E78-436E-BE11-9760482A2248}"/>
    <cellStyle name="Komma 4 2 2 2 2 5 2" xfId="10424" xr:uid="{6EC2CC2C-24E0-43B4-9E49-0E541A4302F5}"/>
    <cellStyle name="Komma 4 2 2 2 2 6" xfId="6378" xr:uid="{A4DABAA7-947F-4B64-B17A-12EE07A5E770}"/>
    <cellStyle name="Komma 4 2 2 2 3" xfId="511" xr:uid="{00000000-0005-0000-0000-0000E2060000}"/>
    <cellStyle name="Komma 4 2 2 2 3 2" xfId="3431" xr:uid="{9BB353B7-DB0C-4447-A29D-CBDE792EE3D7}"/>
    <cellStyle name="Komma 4 2 2 2 3 2 2" xfId="9076" xr:uid="{70D5CDD0-C7A4-417A-9DF2-66D64FA1FA90}"/>
    <cellStyle name="Komma 4 2 2 2 3 3" xfId="4072" xr:uid="{B95CC3F7-B96C-410E-96CA-08AE448865E8}"/>
    <cellStyle name="Komma 4 2 2 2 3 3 2" xfId="7874" xr:uid="{0D0ACC56-CFBD-4012-B262-6B14CC9431F6}"/>
    <cellStyle name="Komma 4 2 2 2 3 4" xfId="10411" xr:uid="{CFC5D246-9D25-4C60-AC08-437845C807D8}"/>
    <cellStyle name="Komma 4 2 2 2 3 5" xfId="6640" xr:uid="{A7D6ACD3-777B-437E-AB73-AA7EF8F4AE4F}"/>
    <cellStyle name="Komma 4 2 2 2 4" xfId="1196" xr:uid="{00000000-0005-0000-0000-0000E3060000}"/>
    <cellStyle name="Komma 4 2 2 2 4 2" xfId="4586" xr:uid="{AEF88545-A1B9-4028-AF26-CD53AF973949}"/>
    <cellStyle name="Komma 4 2 2 2 4 3" xfId="8431" xr:uid="{AF17CBBC-E857-4E4C-B700-63A202770CEB}"/>
    <cellStyle name="Komma 4 2 2 2 5" xfId="1451" xr:uid="{00000000-0005-0000-0000-0000E4060000}"/>
    <cellStyle name="Komma 4 2 2 2 5 2" xfId="4841" xr:uid="{9D453D3B-6855-4285-AA79-FD32EDD49526}"/>
    <cellStyle name="Komma 4 2 2 2 5 3" xfId="7249" xr:uid="{4387342E-B2C9-4BAC-A499-BB0F23A8C64C}"/>
    <cellStyle name="Komma 4 2 2 2 6" xfId="1966" xr:uid="{00000000-0005-0000-0000-0000E5060000}"/>
    <cellStyle name="Komma 4 2 2 2 6 2" xfId="5354" xr:uid="{66F560BE-26A0-4ED5-BE6D-65F6A325FEB2}"/>
    <cellStyle name="Komma 4 2 2 2 6 3" xfId="9440" xr:uid="{E9C417D5-A15E-48C8-8F5C-13F98F511FA2}"/>
    <cellStyle name="Komma 4 2 2 2 7" xfId="2222" xr:uid="{00000000-0005-0000-0000-0000E6060000}"/>
    <cellStyle name="Komma 4 2 2 2 7 2" xfId="5610" xr:uid="{57D2F227-4C1A-4FD5-881B-578AEE7E1C17}"/>
    <cellStyle name="Komma 4 2 2 2 8" xfId="2738" xr:uid="{DABD3766-C09B-43E9-B982-756F4CB4195D}"/>
    <cellStyle name="Komma 4 2 2 2 9" xfId="3816" xr:uid="{4707D3B2-C821-4DFA-A36E-1A599E06D783}"/>
    <cellStyle name="Komma 4 2 2 3" xfId="137" xr:uid="{00000000-0005-0000-0000-0000E7060000}"/>
    <cellStyle name="Komma 4 2 2 3 10" xfId="6007" xr:uid="{E812B700-0436-499D-8CD9-8D2614AD8200}"/>
    <cellStyle name="Komma 4 2 2 3 2" xfId="653" xr:uid="{00000000-0005-0000-0000-0000E8060000}"/>
    <cellStyle name="Komma 4 2 2 3 2 2" xfId="1592" xr:uid="{00000000-0005-0000-0000-0000E9060000}"/>
    <cellStyle name="Komma 4 2 2 3 2 2 2" xfId="3572" xr:uid="{C7EF6654-84D1-4D1A-B382-2AD7DBE0DA54}"/>
    <cellStyle name="Komma 4 2 2 3 2 2 2 2" xfId="9217" xr:uid="{E4BAD0E1-1828-4178-AA51-37F0F5E131B7}"/>
    <cellStyle name="Komma 4 2 2 3 2 2 3" xfId="4980" xr:uid="{831FC2AF-9AD1-4F6A-8CF1-812BEB8AA1A7}"/>
    <cellStyle name="Komma 4 2 2 3 2 2 3 2" xfId="8015" xr:uid="{3EA0EFA9-B8E3-4DD2-8213-263372F12CDF}"/>
    <cellStyle name="Komma 4 2 2 3 2 2 4" xfId="9528" xr:uid="{DF5D110F-B823-41AA-A757-C3CF79AF690A}"/>
    <cellStyle name="Komma 4 2 2 3 2 2 5" xfId="6779" xr:uid="{E85BEF5F-49D2-4D3F-AFF1-07357AAAE1E0}"/>
    <cellStyle name="Komma 4 2 2 3 2 3" xfId="2361" xr:uid="{00000000-0005-0000-0000-0000EA060000}"/>
    <cellStyle name="Komma 4 2 2 3 2 3 2" xfId="5749" xr:uid="{D80703E4-9662-4016-8834-9A4543196009}"/>
    <cellStyle name="Komma 4 2 2 3 2 3 3" xfId="8572" xr:uid="{775D345D-CF55-4A44-A629-55CCF7AC8B3F}"/>
    <cellStyle name="Komma 4 2 2 3 2 4" xfId="2879" xr:uid="{8C01C862-8DE4-4318-B698-38389B5458E8}"/>
    <cellStyle name="Komma 4 2 2 3 2 4 2" xfId="7390" xr:uid="{C9C3ECAC-594E-4952-8815-C241CC2AC70A}"/>
    <cellStyle name="Komma 4 2 2 3 2 5" xfId="4212" xr:uid="{0E9AEB12-A792-4B44-9D54-693077913C9F}"/>
    <cellStyle name="Komma 4 2 2 3 2 5 2" xfId="9891" xr:uid="{1DA4543D-35A3-4358-B93F-18DEA8526800}"/>
    <cellStyle name="Komma 4 2 2 3 2 6" xfId="6262" xr:uid="{DBD3DBC7-4260-4450-8BC3-8A03AEFABB0A}"/>
    <cellStyle name="Komma 4 2 2 3 3" xfId="395" xr:uid="{00000000-0005-0000-0000-0000EB060000}"/>
    <cellStyle name="Komma 4 2 2 3 3 2" xfId="3315" xr:uid="{ECF1661A-4B4A-4A34-B9EA-710B2F11997F}"/>
    <cellStyle name="Komma 4 2 2 3 3 2 2" xfId="8960" xr:uid="{B385527C-91FB-45A1-ABF1-ED576BBC88F0}"/>
    <cellStyle name="Komma 4 2 2 3 3 3" xfId="3956" xr:uid="{CCBE1264-1DE9-49AF-86BD-9DBBA705CC0B}"/>
    <cellStyle name="Komma 4 2 2 3 3 3 2" xfId="7758" xr:uid="{910A7DA8-E4EA-44AF-9692-710784EF7D29}"/>
    <cellStyle name="Komma 4 2 2 3 3 4" xfId="9654" xr:uid="{1F04229D-2E8E-42D5-903F-F35DF172DE48}"/>
    <cellStyle name="Komma 4 2 2 3 3 5" xfId="6524" xr:uid="{4CEAA491-B47C-4996-AEF6-56F14A33E0C3}"/>
    <cellStyle name="Komma 4 2 2 3 4" xfId="1080" xr:uid="{00000000-0005-0000-0000-0000EC060000}"/>
    <cellStyle name="Komma 4 2 2 3 4 2" xfId="4470" xr:uid="{38A939ED-91C7-4011-A89A-3B9F084E9512}"/>
    <cellStyle name="Komma 4 2 2 3 4 3" xfId="8315" xr:uid="{6C607206-A17E-40B5-AA91-4EA3DD4B985B}"/>
    <cellStyle name="Komma 4 2 2 3 5" xfId="1335" xr:uid="{00000000-0005-0000-0000-0000ED060000}"/>
    <cellStyle name="Komma 4 2 2 3 5 2" xfId="4725" xr:uid="{30AC3734-CCB3-4A99-8151-208D3680F26C}"/>
    <cellStyle name="Komma 4 2 2 3 5 3" xfId="7133" xr:uid="{2C9F8A92-2BBE-4911-8404-6DEA336425CA}"/>
    <cellStyle name="Komma 4 2 2 3 6" xfId="1850" xr:uid="{00000000-0005-0000-0000-0000EE060000}"/>
    <cellStyle name="Komma 4 2 2 3 6 2" xfId="5238" xr:uid="{9A470548-AFE6-4134-9FEE-4748D82FC041}"/>
    <cellStyle name="Komma 4 2 2 3 6 3" xfId="10009" xr:uid="{F1334F86-A8A1-4D16-BAB8-2DF26893B7DE}"/>
    <cellStyle name="Komma 4 2 2 3 7" xfId="2106" xr:uid="{00000000-0005-0000-0000-0000EF060000}"/>
    <cellStyle name="Komma 4 2 2 3 7 2" xfId="5494" xr:uid="{771DC5E6-CCE9-4897-B946-D1330ED7F445}"/>
    <cellStyle name="Komma 4 2 2 3 8" xfId="2622" xr:uid="{46641506-064E-4680-9D9D-462241E8B273}"/>
    <cellStyle name="Komma 4 2 2 3 9" xfId="3049" xr:uid="{57479F26-F3B3-4372-989A-90D10D5B12C2}"/>
    <cellStyle name="Komma 4 2 2 4" xfId="599" xr:uid="{00000000-0005-0000-0000-0000F0060000}"/>
    <cellStyle name="Komma 4 2 2 4 2" xfId="1538" xr:uid="{00000000-0005-0000-0000-0000F1060000}"/>
    <cellStyle name="Komma 4 2 2 4 2 2" xfId="3518" xr:uid="{2822E4BE-1A69-4E3A-A74E-6BAC8E075B7C}"/>
    <cellStyle name="Komma 4 2 2 4 2 2 2" xfId="9163" xr:uid="{79D74554-A61E-4030-8055-1DC30A67E427}"/>
    <cellStyle name="Komma 4 2 2 4 2 3" xfId="4926" xr:uid="{49B51795-EFDD-43A0-950C-23D79CE46F3D}"/>
    <cellStyle name="Komma 4 2 2 4 2 3 2" xfId="7961" xr:uid="{55D168D1-F5F8-4B0D-A843-7BBFEFBDF582}"/>
    <cellStyle name="Komma 4 2 2 4 2 4" xfId="10004" xr:uid="{FB250AC1-3C0E-4724-96C9-39F5B0A982DD}"/>
    <cellStyle name="Komma 4 2 2 4 2 5" xfId="6725" xr:uid="{F560DB13-2FE0-4C0F-9FBC-2AD6A8CC5D89}"/>
    <cellStyle name="Komma 4 2 2 4 3" xfId="2307" xr:uid="{00000000-0005-0000-0000-0000F2060000}"/>
    <cellStyle name="Komma 4 2 2 4 3 2" xfId="5695" xr:uid="{0597EC25-59D5-4FD9-82C3-79359870F6C2}"/>
    <cellStyle name="Komma 4 2 2 4 3 3" xfId="8518" xr:uid="{9FF5044D-55B0-4BB4-BAD9-E7FE97AF0882}"/>
    <cellStyle name="Komma 4 2 2 4 4" xfId="2825" xr:uid="{C79EF7D4-54EA-4FEC-B66E-D4A116EC5CAC}"/>
    <cellStyle name="Komma 4 2 2 4 4 2" xfId="7336" xr:uid="{829E79F9-965F-47AF-A95B-6EE588941E3C}"/>
    <cellStyle name="Komma 4 2 2 4 5" xfId="4158" xr:uid="{6DFAD5C3-3E95-4F33-A0F8-2E207C258942}"/>
    <cellStyle name="Komma 4 2 2 4 5 2" xfId="9918" xr:uid="{F85A1784-DF63-42CD-A7A0-8D3D45B9DF3B}"/>
    <cellStyle name="Komma 4 2 2 4 6" xfId="6208" xr:uid="{76C7D83D-31FA-457F-AE6A-31C426F26CE0}"/>
    <cellStyle name="Komma 4 2 2 5" xfId="341" xr:uid="{00000000-0005-0000-0000-0000F3060000}"/>
    <cellStyle name="Komma 4 2 2 5 2" xfId="3261" xr:uid="{65A9BD26-04FB-464D-A2A8-78B568E3A004}"/>
    <cellStyle name="Komma 4 2 2 5 2 2" xfId="8906" xr:uid="{E6F4F719-9D00-41F5-88B3-3B0AB9F5FD76}"/>
    <cellStyle name="Komma 4 2 2 5 3" xfId="3902" xr:uid="{63C1C792-C528-452A-96DA-42BC97FB02A8}"/>
    <cellStyle name="Komma 4 2 2 5 3 2" xfId="7704" xr:uid="{E27B7EF7-C2BA-4B75-B215-0DD8E56BD48B}"/>
    <cellStyle name="Komma 4 2 2 5 4" xfId="9628" xr:uid="{AF3A7DEB-B197-4923-9A0A-AFB9514097DB}"/>
    <cellStyle name="Komma 4 2 2 5 5" xfId="6470" xr:uid="{7290D1D0-8EF9-4F65-8974-41B825CBBA95}"/>
    <cellStyle name="Komma 4 2 2 6" xfId="1026" xr:uid="{00000000-0005-0000-0000-0000F4060000}"/>
    <cellStyle name="Komma 4 2 2 6 2" xfId="4416" xr:uid="{27577F2E-6171-47A0-9317-8A3B6D1230B6}"/>
    <cellStyle name="Komma 4 2 2 6 3" xfId="8261" xr:uid="{48D266C1-FF2E-4757-AACF-111966327F65}"/>
    <cellStyle name="Komma 4 2 2 7" xfId="1281" xr:uid="{00000000-0005-0000-0000-0000F5060000}"/>
    <cellStyle name="Komma 4 2 2 7 2" xfId="4671" xr:uid="{2C4F6FE5-D26F-4F6F-AD36-D9F9F94278FC}"/>
    <cellStyle name="Komma 4 2 2 7 3" xfId="7079" xr:uid="{EB1132A1-0888-4CAE-AF36-4CD37277757D}"/>
    <cellStyle name="Komma 4 2 2 8" xfId="1796" xr:uid="{00000000-0005-0000-0000-0000F6060000}"/>
    <cellStyle name="Komma 4 2 2 8 2" xfId="5184" xr:uid="{8AC87088-5B2C-4F6E-A611-2477D230FC70}"/>
    <cellStyle name="Komma 4 2 2 8 3" xfId="9767" xr:uid="{86796A0F-45FD-459E-B080-4BF7FCFABF3E}"/>
    <cellStyle name="Komma 4 2 2 9" xfId="2052" xr:uid="{00000000-0005-0000-0000-0000F7060000}"/>
    <cellStyle name="Komma 4 2 2 9 2" xfId="5440" xr:uid="{ECEB6C4D-0542-4B88-B1A6-A1693CD600B0}"/>
    <cellStyle name="Komma 4 2 3" xfId="50" xr:uid="{00000000-0005-0000-0000-0000F8060000}"/>
    <cellStyle name="Komma 4 2 3 10" xfId="2535" xr:uid="{9B99EB87-CA8D-41AE-A941-5DD46B42CA07}"/>
    <cellStyle name="Komma 4 2 3 11" xfId="3131" xr:uid="{9A68CCE3-8387-4BE7-A020-314C7CD26C30}"/>
    <cellStyle name="Komma 4 2 3 12" xfId="5920" xr:uid="{60114B96-7DF6-4854-AF90-75A3BA6EC9E8}"/>
    <cellStyle name="Komma 4 2 3 2" xfId="220" xr:uid="{00000000-0005-0000-0000-0000F9060000}"/>
    <cellStyle name="Komma 4 2 3 2 10" xfId="6090" xr:uid="{08C9BEED-8064-43E5-991D-B5A54C620C4C}"/>
    <cellStyle name="Komma 4 2 3 2 2" xfId="736" xr:uid="{00000000-0005-0000-0000-0000FA060000}"/>
    <cellStyle name="Komma 4 2 3 2 2 2" xfId="1675" xr:uid="{00000000-0005-0000-0000-0000FB060000}"/>
    <cellStyle name="Komma 4 2 3 2 2 2 2" xfId="3655" xr:uid="{E4A96BFF-7DC9-4BFB-84B9-7BD0657B806F}"/>
    <cellStyle name="Komma 4 2 3 2 2 2 2 2" xfId="9300" xr:uid="{0ADCB4DD-51E4-44ED-8E36-54793BDD8B45}"/>
    <cellStyle name="Komma 4 2 3 2 2 2 3" xfId="5063" xr:uid="{95BB8E99-C3D1-49FB-99EE-0D3B485FFA72}"/>
    <cellStyle name="Komma 4 2 3 2 2 2 3 2" xfId="8098" xr:uid="{C621415E-8E5F-407D-AD00-1747F2899764}"/>
    <cellStyle name="Komma 4 2 3 2 2 2 4" xfId="10350" xr:uid="{03BABC06-4813-4CAA-8721-A4FB01542924}"/>
    <cellStyle name="Komma 4 2 3 2 2 2 5" xfId="6862" xr:uid="{6013B364-1166-4F8D-B3AF-76C12703511A}"/>
    <cellStyle name="Komma 4 2 3 2 2 3" xfId="2444" xr:uid="{00000000-0005-0000-0000-0000FC060000}"/>
    <cellStyle name="Komma 4 2 3 2 2 3 2" xfId="5832" xr:uid="{C5048EF7-8A1A-4539-A6D5-4D0B15D525FF}"/>
    <cellStyle name="Komma 4 2 3 2 2 3 3" xfId="8655" xr:uid="{2F632EDE-1AA7-4D60-AB1D-D0CC240C20B9}"/>
    <cellStyle name="Komma 4 2 3 2 2 4" xfId="2962" xr:uid="{7F03DDE1-52F7-4881-A8BB-C83CA4B2859A}"/>
    <cellStyle name="Komma 4 2 3 2 2 4 2" xfId="7473" xr:uid="{34C48229-031E-4708-B06E-793AC60B627E}"/>
    <cellStyle name="Komma 4 2 3 2 2 5" xfId="4295" xr:uid="{3B9DBA39-30B0-4C7C-992D-6C1CA3F0C124}"/>
    <cellStyle name="Komma 4 2 3 2 2 5 2" xfId="10023" xr:uid="{5BCD3D86-B8C9-4BF2-B65A-30DA0476E9F6}"/>
    <cellStyle name="Komma 4 2 3 2 2 6" xfId="6345" xr:uid="{252DCE1E-DE1D-4EE0-94BE-DCC92F754200}"/>
    <cellStyle name="Komma 4 2 3 2 3" xfId="478" xr:uid="{00000000-0005-0000-0000-0000FD060000}"/>
    <cellStyle name="Komma 4 2 3 2 3 2" xfId="3398" xr:uid="{70C594CB-10D7-4E0B-931E-8EBD03AC9287}"/>
    <cellStyle name="Komma 4 2 3 2 3 2 2" xfId="9043" xr:uid="{3B111166-8664-4FBA-8F33-3C92CD7D8572}"/>
    <cellStyle name="Komma 4 2 3 2 3 3" xfId="4039" xr:uid="{0B254A00-F81F-4D01-B24F-7073A1495D66}"/>
    <cellStyle name="Komma 4 2 3 2 3 3 2" xfId="7841" xr:uid="{7190BE63-E274-4FDB-B26C-CE6233BE29D0}"/>
    <cellStyle name="Komma 4 2 3 2 3 4" xfId="10220" xr:uid="{320A7F34-B6F8-4DF2-9CB3-E9EE405C94E1}"/>
    <cellStyle name="Komma 4 2 3 2 3 5" xfId="6607" xr:uid="{ADF94649-D9FA-44FA-8926-69A9C6EE7EC2}"/>
    <cellStyle name="Komma 4 2 3 2 4" xfId="1163" xr:uid="{00000000-0005-0000-0000-0000FE060000}"/>
    <cellStyle name="Komma 4 2 3 2 4 2" xfId="4553" xr:uid="{064BC8E5-C3CE-46E6-98EC-07899A6F2A77}"/>
    <cellStyle name="Komma 4 2 3 2 4 3" xfId="8398" xr:uid="{989ADF2C-EBAC-47F7-86B3-E77057096AD7}"/>
    <cellStyle name="Komma 4 2 3 2 5" xfId="1418" xr:uid="{00000000-0005-0000-0000-0000FF060000}"/>
    <cellStyle name="Komma 4 2 3 2 5 2" xfId="4808" xr:uid="{46979DCC-C579-4ED2-A123-F98B539E7435}"/>
    <cellStyle name="Komma 4 2 3 2 5 3" xfId="7216" xr:uid="{4FA7B51F-E41B-4F9D-9827-CF004935E080}"/>
    <cellStyle name="Komma 4 2 3 2 6" xfId="1933" xr:uid="{00000000-0005-0000-0000-000000070000}"/>
    <cellStyle name="Komma 4 2 3 2 6 2" xfId="5321" xr:uid="{EE964C21-B754-45C0-AFE3-A893FB60F755}"/>
    <cellStyle name="Komma 4 2 3 2 6 3" xfId="9799" xr:uid="{712B07B5-99A3-4CFB-98E3-CA76ABB33AA0}"/>
    <cellStyle name="Komma 4 2 3 2 7" xfId="2189" xr:uid="{00000000-0005-0000-0000-000001070000}"/>
    <cellStyle name="Komma 4 2 3 2 7 2" xfId="5577" xr:uid="{1446892E-A976-4EFF-94C6-F40B378F7C7A}"/>
    <cellStyle name="Komma 4 2 3 2 8" xfId="2705" xr:uid="{2698F3E3-E8E3-4F44-A419-8D0221F6AF05}"/>
    <cellStyle name="Komma 4 2 3 2 9" xfId="3783" xr:uid="{6BED7965-9CDD-42CC-A3C5-423B3B857598}"/>
    <cellStyle name="Komma 4 2 3 3" xfId="163" xr:uid="{00000000-0005-0000-0000-000002070000}"/>
    <cellStyle name="Komma 4 2 3 3 10" xfId="6033" xr:uid="{D17E19E2-2788-4F70-9C4C-4F8783E61974}"/>
    <cellStyle name="Komma 4 2 3 3 2" xfId="679" xr:uid="{00000000-0005-0000-0000-000003070000}"/>
    <cellStyle name="Komma 4 2 3 3 2 2" xfId="1618" xr:uid="{00000000-0005-0000-0000-000004070000}"/>
    <cellStyle name="Komma 4 2 3 3 2 2 2" xfId="3598" xr:uid="{ECDF168A-C0B8-487E-8FEB-70498D6F6FA3}"/>
    <cellStyle name="Komma 4 2 3 3 2 2 2 2" xfId="9243" xr:uid="{623B30FB-C770-4AE8-8975-029583BDF668}"/>
    <cellStyle name="Komma 4 2 3 3 2 2 3" xfId="5006" xr:uid="{4499D398-A928-4CDC-9A02-B4925123BF14}"/>
    <cellStyle name="Komma 4 2 3 3 2 2 3 2" xfId="8041" xr:uid="{7188B42F-41B8-4B76-9061-A9E9111D55C1}"/>
    <cellStyle name="Komma 4 2 3 3 2 2 4" xfId="10006" xr:uid="{5523E9A2-6181-483D-BA5E-E65DD444B92E}"/>
    <cellStyle name="Komma 4 2 3 3 2 2 5" xfId="6805" xr:uid="{9D3760DA-C264-48FF-A37A-CC1F0EC27EC1}"/>
    <cellStyle name="Komma 4 2 3 3 2 3" xfId="2387" xr:uid="{00000000-0005-0000-0000-000005070000}"/>
    <cellStyle name="Komma 4 2 3 3 2 3 2" xfId="5775" xr:uid="{73201291-D420-4D29-9552-52EAC764045D}"/>
    <cellStyle name="Komma 4 2 3 3 2 3 3" xfId="8598" xr:uid="{F87AEFC3-1E70-4078-B8C5-C295FF3CA95D}"/>
    <cellStyle name="Komma 4 2 3 3 2 4" xfId="2905" xr:uid="{CAF8CA12-B428-4194-B758-2D7560DC4286}"/>
    <cellStyle name="Komma 4 2 3 3 2 4 2" xfId="7416" xr:uid="{4BA4C694-FDEE-4914-AEDD-D71FD268D076}"/>
    <cellStyle name="Komma 4 2 3 3 2 5" xfId="4238" xr:uid="{FCC7717A-A832-4A47-A593-87B9C02F3E99}"/>
    <cellStyle name="Komma 4 2 3 3 2 5 2" xfId="10084" xr:uid="{339C2D1A-A8CD-4341-AB4E-D780D77918EE}"/>
    <cellStyle name="Komma 4 2 3 3 2 6" xfId="6288" xr:uid="{E9EC93A6-A50B-4833-B9FF-6D6381F7CD90}"/>
    <cellStyle name="Komma 4 2 3 3 3" xfId="421" xr:uid="{00000000-0005-0000-0000-000006070000}"/>
    <cellStyle name="Komma 4 2 3 3 3 2" xfId="3341" xr:uid="{698EFFF8-7102-4E70-88B0-1AC03AF02FD8}"/>
    <cellStyle name="Komma 4 2 3 3 3 2 2" xfId="8986" xr:uid="{238B75FE-CF84-4032-8BAF-6C3017345B66}"/>
    <cellStyle name="Komma 4 2 3 3 3 3" xfId="3982" xr:uid="{9603D9C7-6D4A-4EC3-BF28-CD6EB3275891}"/>
    <cellStyle name="Komma 4 2 3 3 3 3 2" xfId="7784" xr:uid="{220CC4B7-31B6-4D4C-8DF5-334F0B0292A4}"/>
    <cellStyle name="Komma 4 2 3 3 3 4" xfId="10247" xr:uid="{DAE3329B-51DD-4F12-8EC5-9B017C094C09}"/>
    <cellStyle name="Komma 4 2 3 3 3 5" xfId="6550" xr:uid="{3C8CAEEC-AF0C-4BF7-A081-0DB460E442C3}"/>
    <cellStyle name="Komma 4 2 3 3 4" xfId="1106" xr:uid="{00000000-0005-0000-0000-000007070000}"/>
    <cellStyle name="Komma 4 2 3 3 4 2" xfId="4496" xr:uid="{7D5D02DF-AEE2-4401-96EC-F5053581CC35}"/>
    <cellStyle name="Komma 4 2 3 3 4 3" xfId="8341" xr:uid="{E56C7F19-1091-491E-AAD1-7DBFA0F4975A}"/>
    <cellStyle name="Komma 4 2 3 3 5" xfId="1361" xr:uid="{00000000-0005-0000-0000-000008070000}"/>
    <cellStyle name="Komma 4 2 3 3 5 2" xfId="4751" xr:uid="{6382A6BA-B1CA-45A3-80E4-33B9C40A8E42}"/>
    <cellStyle name="Komma 4 2 3 3 5 3" xfId="7159" xr:uid="{10ACEF25-E2A8-4A4D-8E26-3438C20E806C}"/>
    <cellStyle name="Komma 4 2 3 3 6" xfId="1876" xr:uid="{00000000-0005-0000-0000-000009070000}"/>
    <cellStyle name="Komma 4 2 3 3 6 2" xfId="5264" xr:uid="{FAAF7860-0FBF-4B56-9252-38F1006C6F21}"/>
    <cellStyle name="Komma 4 2 3 3 6 3" xfId="10119" xr:uid="{834358EA-B474-47E8-B417-473E75AE9A34}"/>
    <cellStyle name="Komma 4 2 3 3 7" xfId="2132" xr:uid="{00000000-0005-0000-0000-00000A070000}"/>
    <cellStyle name="Komma 4 2 3 3 7 2" xfId="5520" xr:uid="{7C92B6EB-7641-4B08-8358-42069BD6CEBA}"/>
    <cellStyle name="Komma 4 2 3 3 8" xfId="2648" xr:uid="{0A70DDF2-30AB-477E-A4EC-459F52ED7BF2}"/>
    <cellStyle name="Komma 4 2 3 3 9" xfId="3023" xr:uid="{722487D9-2AF8-429B-9153-A1FD8B49AE9C}"/>
    <cellStyle name="Komma 4 2 3 4" xfId="566" xr:uid="{00000000-0005-0000-0000-00000B070000}"/>
    <cellStyle name="Komma 4 2 3 4 2" xfId="1505" xr:uid="{00000000-0005-0000-0000-00000C070000}"/>
    <cellStyle name="Komma 4 2 3 4 2 2" xfId="3485" xr:uid="{A9836C85-0E94-49EC-85AC-7F59666EF996}"/>
    <cellStyle name="Komma 4 2 3 4 2 2 2" xfId="9130" xr:uid="{2D9E5642-8B8C-4F42-9C23-38DE1FA2B345}"/>
    <cellStyle name="Komma 4 2 3 4 2 3" xfId="4893" xr:uid="{0BA8A450-539A-4A5A-8DAB-A09997F2FD73}"/>
    <cellStyle name="Komma 4 2 3 4 2 3 2" xfId="7928" xr:uid="{E337EAF4-601B-42E3-A593-FE176F714848}"/>
    <cellStyle name="Komma 4 2 3 4 2 4" xfId="9593" xr:uid="{333E2599-00DC-4716-B106-D8D12A73C33A}"/>
    <cellStyle name="Komma 4 2 3 4 2 5" xfId="6692" xr:uid="{F312F13A-8350-4084-87AD-8860A96043A6}"/>
    <cellStyle name="Komma 4 2 3 4 3" xfId="2274" xr:uid="{00000000-0005-0000-0000-00000D070000}"/>
    <cellStyle name="Komma 4 2 3 4 3 2" xfId="5662" xr:uid="{B81D4C08-330B-4610-954A-D26219D79F90}"/>
    <cellStyle name="Komma 4 2 3 4 3 3" xfId="8485" xr:uid="{A7050687-A91D-45A8-8E87-676FE873152F}"/>
    <cellStyle name="Komma 4 2 3 4 4" xfId="2792" xr:uid="{B3EEA451-2139-43C0-875D-FE57D51575C5}"/>
    <cellStyle name="Komma 4 2 3 4 4 2" xfId="7303" xr:uid="{681D91CC-965A-4FAD-85F4-D9D7B58FE7ED}"/>
    <cellStyle name="Komma 4 2 3 4 5" xfId="4125" xr:uid="{51DD7CF0-A1F9-4585-B0A6-CD3D9F8823DB}"/>
    <cellStyle name="Komma 4 2 3 4 5 2" xfId="9542" xr:uid="{F0EB4363-E895-4A6C-B153-853D19879175}"/>
    <cellStyle name="Komma 4 2 3 4 6" xfId="6175" xr:uid="{9E65AC9A-A35F-4DDD-B6C5-3D5C5F5D923D}"/>
    <cellStyle name="Komma 4 2 3 5" xfId="308" xr:uid="{00000000-0005-0000-0000-00000E070000}"/>
    <cellStyle name="Komma 4 2 3 5 2" xfId="3228" xr:uid="{CB723547-D23B-4D69-A195-1A831806F054}"/>
    <cellStyle name="Komma 4 2 3 5 2 2" xfId="8873" xr:uid="{1DAA0644-D55C-4B9A-9945-F6C629CD41AA}"/>
    <cellStyle name="Komma 4 2 3 5 3" xfId="3869" xr:uid="{6B5DF827-E788-4CC8-94E6-8675F190C7BF}"/>
    <cellStyle name="Komma 4 2 3 5 3 2" xfId="7671" xr:uid="{2F2BADEF-0B2D-4698-90DA-23289D60D34F}"/>
    <cellStyle name="Komma 4 2 3 5 4" xfId="9606" xr:uid="{F2297E7D-B06A-4627-81A4-187DC8CDFFF1}"/>
    <cellStyle name="Komma 4 2 3 5 5" xfId="6437" xr:uid="{550B731D-ED38-4DE0-ADD2-5C501530EF23}"/>
    <cellStyle name="Komma 4 2 3 6" xfId="993" xr:uid="{00000000-0005-0000-0000-00000F070000}"/>
    <cellStyle name="Komma 4 2 3 6 2" xfId="4383" xr:uid="{7B1DA3F8-0A2F-4EA0-8616-3A6CC911ED85}"/>
    <cellStyle name="Komma 4 2 3 6 3" xfId="8228" xr:uid="{D59F9A82-2B05-4875-985B-6DB6C752716A}"/>
    <cellStyle name="Komma 4 2 3 7" xfId="1248" xr:uid="{00000000-0005-0000-0000-000010070000}"/>
    <cellStyle name="Komma 4 2 3 7 2" xfId="4638" xr:uid="{292BEFF7-1B79-493F-B5D5-1FE032AF6DBB}"/>
    <cellStyle name="Komma 4 2 3 7 3" xfId="7046" xr:uid="{8DA9DA08-D9AD-49EF-AD60-21AC03D712FE}"/>
    <cellStyle name="Komma 4 2 3 8" xfId="1763" xr:uid="{00000000-0005-0000-0000-000011070000}"/>
    <cellStyle name="Komma 4 2 3 8 2" xfId="5151" xr:uid="{75F62265-2DC2-472D-8CCB-F6B291AD39E2}"/>
    <cellStyle name="Komma 4 2 3 8 3" xfId="9847" xr:uid="{0C0EBBA4-A872-43A4-B7E2-A26410EF90D6}"/>
    <cellStyle name="Komma 4 2 3 9" xfId="2019" xr:uid="{00000000-0005-0000-0000-000012070000}"/>
    <cellStyle name="Komma 4 2 3 9 2" xfId="5407" xr:uid="{6D4781A7-01C6-44FD-A803-EA7F6FC673D7}"/>
    <cellStyle name="Komma 4 2 4" xfId="199" xr:uid="{00000000-0005-0000-0000-000013070000}"/>
    <cellStyle name="Komma 4 2 4 10" xfId="6069" xr:uid="{888FFEA4-03EE-4B34-8B64-41F1D2A293B4}"/>
    <cellStyle name="Komma 4 2 4 2" xfId="715" xr:uid="{00000000-0005-0000-0000-000014070000}"/>
    <cellStyle name="Komma 4 2 4 2 2" xfId="1654" xr:uid="{00000000-0005-0000-0000-000015070000}"/>
    <cellStyle name="Komma 4 2 4 2 2 2" xfId="3634" xr:uid="{51AA1657-40DD-4004-9F55-A935C99F1E41}"/>
    <cellStyle name="Komma 4 2 4 2 2 2 2" xfId="9279" xr:uid="{2D10E761-0604-42E2-8F3C-11A52AEFDE13}"/>
    <cellStyle name="Komma 4 2 4 2 2 3" xfId="5042" xr:uid="{637D45D2-DED2-4C0F-A092-B62D9FD5FF26}"/>
    <cellStyle name="Komma 4 2 4 2 2 3 2" xfId="8077" xr:uid="{D934C98A-CC7A-49B0-B848-89B2F66FEB8C}"/>
    <cellStyle name="Komma 4 2 4 2 2 4" xfId="10098" xr:uid="{84EF0B3C-F4FD-483C-A29F-8AF609390DB9}"/>
    <cellStyle name="Komma 4 2 4 2 2 5" xfId="6841" xr:uid="{A01E836C-E448-429B-BB27-E54D89302772}"/>
    <cellStyle name="Komma 4 2 4 2 3" xfId="2423" xr:uid="{00000000-0005-0000-0000-000016070000}"/>
    <cellStyle name="Komma 4 2 4 2 3 2" xfId="5811" xr:uid="{9A10471B-2F90-41E1-996B-925E7DCBDE79}"/>
    <cellStyle name="Komma 4 2 4 2 3 3" xfId="8634" xr:uid="{4E62AC67-C3B4-47E3-AAF7-24CC2BD3BE19}"/>
    <cellStyle name="Komma 4 2 4 2 4" xfId="2941" xr:uid="{EBCADC4A-ADA2-4254-965A-8B8803A4C3D6}"/>
    <cellStyle name="Komma 4 2 4 2 4 2" xfId="7452" xr:uid="{AEB82889-4CC1-4FBE-9E69-A4972C788CF9}"/>
    <cellStyle name="Komma 4 2 4 2 5" xfId="4274" xr:uid="{BC4D11BE-A344-4601-8AC6-F59E3048E260}"/>
    <cellStyle name="Komma 4 2 4 2 5 2" xfId="9797" xr:uid="{DDB65CE1-F684-4724-A8FD-93F408DF040B}"/>
    <cellStyle name="Komma 4 2 4 2 6" xfId="6324" xr:uid="{312F28DF-24D1-44F9-BA38-F11B01D86C7D}"/>
    <cellStyle name="Komma 4 2 4 3" xfId="457" xr:uid="{00000000-0005-0000-0000-000017070000}"/>
    <cellStyle name="Komma 4 2 4 3 2" xfId="3377" xr:uid="{A822492D-92AA-4E56-A48B-D60AA6C175A1}"/>
    <cellStyle name="Komma 4 2 4 3 2 2" xfId="9022" xr:uid="{4EB76E80-676B-49CD-9863-2A96FACF25C6}"/>
    <cellStyle name="Komma 4 2 4 3 3" xfId="4018" xr:uid="{7E79EC41-C96F-494B-84D8-534C649C0120}"/>
    <cellStyle name="Komma 4 2 4 3 3 2" xfId="7820" xr:uid="{0C132A38-96C6-4EA7-AC5A-C22EDC1409E9}"/>
    <cellStyle name="Komma 4 2 4 3 4" xfId="10353" xr:uid="{DFEB6ACD-21E8-4172-8113-917E0D8267C3}"/>
    <cellStyle name="Komma 4 2 4 3 5" xfId="6586" xr:uid="{760E2453-F050-4E24-808C-93A81B3C6355}"/>
    <cellStyle name="Komma 4 2 4 4" xfId="1142" xr:uid="{00000000-0005-0000-0000-000018070000}"/>
    <cellStyle name="Komma 4 2 4 4 2" xfId="4532" xr:uid="{718CE844-5D41-4011-824E-38729EF56913}"/>
    <cellStyle name="Komma 4 2 4 4 3" xfId="8377" xr:uid="{E7BE0421-3262-4E5A-96F4-8984841FBB77}"/>
    <cellStyle name="Komma 4 2 4 5" xfId="1397" xr:uid="{00000000-0005-0000-0000-000019070000}"/>
    <cellStyle name="Komma 4 2 4 5 2" xfId="4787" xr:uid="{1FC40FD6-6BBC-468D-AB2B-CCB32CFE71CF}"/>
    <cellStyle name="Komma 4 2 4 5 3" xfId="7195" xr:uid="{831DABCA-2045-4733-BE8A-9233DFE71BED}"/>
    <cellStyle name="Komma 4 2 4 6" xfId="1912" xr:uid="{00000000-0005-0000-0000-00001A070000}"/>
    <cellStyle name="Komma 4 2 4 6 2" xfId="5300" xr:uid="{C5FE348F-2EB7-4EEA-AA31-4F38BEF12480}"/>
    <cellStyle name="Komma 4 2 4 6 3" xfId="10186" xr:uid="{C2A60426-48E1-4504-95E5-082E49AAEC70}"/>
    <cellStyle name="Komma 4 2 4 7" xfId="2168" xr:uid="{00000000-0005-0000-0000-00001B070000}"/>
    <cellStyle name="Komma 4 2 4 7 2" xfId="5556" xr:uid="{6A19167E-9393-4255-8B49-3AF1073210EA}"/>
    <cellStyle name="Komma 4 2 4 8" xfId="2684" xr:uid="{D1905F1D-6692-4189-9EF3-5B6C1422EA76}"/>
    <cellStyle name="Komma 4 2 4 9" xfId="3762" xr:uid="{E7829F61-ADEC-4566-A780-1A53282BD333}"/>
    <cellStyle name="Komma 4 2 5" xfId="105" xr:uid="{00000000-0005-0000-0000-00001C070000}"/>
    <cellStyle name="Komma 4 2 5 10" xfId="5975" xr:uid="{A998B17D-AD6E-47AE-8500-CAEE0F8488DA}"/>
    <cellStyle name="Komma 4 2 5 2" xfId="621" xr:uid="{00000000-0005-0000-0000-00001D070000}"/>
    <cellStyle name="Komma 4 2 5 2 2" xfId="1560" xr:uid="{00000000-0005-0000-0000-00001E070000}"/>
    <cellStyle name="Komma 4 2 5 2 2 2" xfId="3540" xr:uid="{4481F276-D596-4BC8-8BF0-C1597A80EF8D}"/>
    <cellStyle name="Komma 4 2 5 2 2 2 2" xfId="9185" xr:uid="{BDB7838F-A6C1-479F-82A1-C40F2D151027}"/>
    <cellStyle name="Komma 4 2 5 2 2 3" xfId="4948" xr:uid="{34C27453-DAFF-4F31-94D6-26A8EC7B88DC}"/>
    <cellStyle name="Komma 4 2 5 2 2 3 2" xfId="7983" xr:uid="{84F69EAF-1987-442D-8EAD-46B9CED22706}"/>
    <cellStyle name="Komma 4 2 5 2 2 4" xfId="10291" xr:uid="{E2F3274D-05BC-461A-B600-37859C1F9162}"/>
    <cellStyle name="Komma 4 2 5 2 2 5" xfId="6747" xr:uid="{08E956ED-A284-4E4E-84CC-FAB416FB190C}"/>
    <cellStyle name="Komma 4 2 5 2 3" xfId="2329" xr:uid="{00000000-0005-0000-0000-00001F070000}"/>
    <cellStyle name="Komma 4 2 5 2 3 2" xfId="5717" xr:uid="{8FE162B5-5B2F-4A0F-8503-9C81E7BBCDB0}"/>
    <cellStyle name="Komma 4 2 5 2 3 3" xfId="8540" xr:uid="{E226C9B9-86CB-4669-BCCA-E7D96A8699AB}"/>
    <cellStyle name="Komma 4 2 5 2 4" xfId="2847" xr:uid="{59DC7984-DB92-4F99-9919-3316C33EDE73}"/>
    <cellStyle name="Komma 4 2 5 2 4 2" xfId="7358" xr:uid="{90CAA999-83C7-4C0D-9F10-B2CF55592A03}"/>
    <cellStyle name="Komma 4 2 5 2 5" xfId="4180" xr:uid="{E88CCF00-6940-4A6D-A032-320A9B03569E}"/>
    <cellStyle name="Komma 4 2 5 2 5 2" xfId="9723" xr:uid="{844BA297-F91E-4C2A-A2D1-2DD207E17481}"/>
    <cellStyle name="Komma 4 2 5 2 6" xfId="6230" xr:uid="{D1ACECA4-1E1B-4FEA-B047-2D339EEBAB1F}"/>
    <cellStyle name="Komma 4 2 5 3" xfId="363" xr:uid="{00000000-0005-0000-0000-000020070000}"/>
    <cellStyle name="Komma 4 2 5 3 2" xfId="3283" xr:uid="{985C291C-2555-4E4E-AEF3-10914D3C2BFE}"/>
    <cellStyle name="Komma 4 2 5 3 2 2" xfId="8928" xr:uid="{E29E1605-9A23-427E-B17A-E9F9360B3068}"/>
    <cellStyle name="Komma 4 2 5 3 3" xfId="3924" xr:uid="{91384BD4-1DC8-4A2E-B805-BE4E86F8AE82}"/>
    <cellStyle name="Komma 4 2 5 3 3 2" xfId="7726" xr:uid="{08E37874-0766-495D-845D-1BEBFFFF51FD}"/>
    <cellStyle name="Komma 4 2 5 3 4" xfId="7595" xr:uid="{83EF53BA-6F03-4843-A3DB-9A15899A10EE}"/>
    <cellStyle name="Komma 4 2 5 3 5" xfId="6492" xr:uid="{458FB8E0-0284-4655-8817-3AF925CA347E}"/>
    <cellStyle name="Komma 4 2 5 4" xfId="1048" xr:uid="{00000000-0005-0000-0000-000021070000}"/>
    <cellStyle name="Komma 4 2 5 4 2" xfId="4438" xr:uid="{5C924EB1-7A01-4742-9DCC-C1A4DA26BA6A}"/>
    <cellStyle name="Komma 4 2 5 4 3" xfId="8283" xr:uid="{9FEA6A4D-7289-4504-A468-0C503709E22A}"/>
    <cellStyle name="Komma 4 2 5 5" xfId="1303" xr:uid="{00000000-0005-0000-0000-000022070000}"/>
    <cellStyle name="Komma 4 2 5 5 2" xfId="4693" xr:uid="{3BF9B87A-579E-4564-9C00-3B96FA36CC92}"/>
    <cellStyle name="Komma 4 2 5 5 3" xfId="7101" xr:uid="{C9297357-9DF0-43DE-A39E-0FC0BF58359A}"/>
    <cellStyle name="Komma 4 2 5 6" xfId="1818" xr:uid="{00000000-0005-0000-0000-000023070000}"/>
    <cellStyle name="Komma 4 2 5 6 2" xfId="5206" xr:uid="{B7E47EBE-9AB9-4B5B-9E02-05C14F826ED1}"/>
    <cellStyle name="Komma 4 2 5 6 3" xfId="9351" xr:uid="{CBC0215B-157A-433A-9456-D7182E29760C}"/>
    <cellStyle name="Komma 4 2 5 7" xfId="2074" xr:uid="{00000000-0005-0000-0000-000024070000}"/>
    <cellStyle name="Komma 4 2 5 7 2" xfId="5462" xr:uid="{499C1B27-9DDD-4062-9253-D1DB2F78C5A5}"/>
    <cellStyle name="Komma 4 2 5 8" xfId="2590" xr:uid="{2652B3ED-3F33-4A6E-9EFF-182885128E6C}"/>
    <cellStyle name="Komma 4 2 5 9" xfId="3081" xr:uid="{63109913-1A5A-4092-89D9-05C36FC482EF}"/>
    <cellStyle name="Komma 4 2 6" xfId="545" xr:uid="{00000000-0005-0000-0000-000025070000}"/>
    <cellStyle name="Komma 4 2 6 2" xfId="1484" xr:uid="{00000000-0005-0000-0000-000026070000}"/>
    <cellStyle name="Komma 4 2 6 2 2" xfId="3464" xr:uid="{1CD15A2D-B578-46AA-AF31-C2DB56250F1C}"/>
    <cellStyle name="Komma 4 2 6 2 2 2" xfId="9109" xr:uid="{0347EE90-E266-48FF-AD72-0D353FDE7C51}"/>
    <cellStyle name="Komma 4 2 6 2 3" xfId="4872" xr:uid="{56A964AB-92DC-4B8D-AF7F-34F069D8D5F4}"/>
    <cellStyle name="Komma 4 2 6 2 3 2" xfId="7907" xr:uid="{35835D07-9C6B-47F7-AF5E-57F639FC91E2}"/>
    <cellStyle name="Komma 4 2 6 2 4" xfId="9341" xr:uid="{C72D4E9E-182A-4CE7-8AAD-3FD47682C102}"/>
    <cellStyle name="Komma 4 2 6 2 5" xfId="6671" xr:uid="{CD1CB8C5-CD17-41BC-896E-FBCB8798B324}"/>
    <cellStyle name="Komma 4 2 6 3" xfId="2253" xr:uid="{00000000-0005-0000-0000-000027070000}"/>
    <cellStyle name="Komma 4 2 6 3 2" xfId="5641" xr:uid="{17EB6EC7-0742-47EB-8524-4C5A11F65560}"/>
    <cellStyle name="Komma 4 2 6 3 3" xfId="8464" xr:uid="{E1B5348E-DFA7-4BBD-83DB-F2AE47BEA5D9}"/>
    <cellStyle name="Komma 4 2 6 4" xfId="2771" xr:uid="{795DFF34-6C57-4AC2-9A25-BD9F07DE022B}"/>
    <cellStyle name="Komma 4 2 6 4 2" xfId="7282" xr:uid="{7BE10CEA-B840-446E-A3F2-6A24F512CD8C}"/>
    <cellStyle name="Komma 4 2 6 5" xfId="4104" xr:uid="{799B622E-2B13-487D-B95A-BE1EBA2E7349}"/>
    <cellStyle name="Komma 4 2 6 5 2" xfId="9919" xr:uid="{60E3C05E-82F4-4F95-9305-64B2CB2A6594}"/>
    <cellStyle name="Komma 4 2 6 6" xfId="6154" xr:uid="{84629102-F336-4FD6-AEB1-8B19ED3988A7}"/>
    <cellStyle name="Komma 4 2 7" xfId="287" xr:uid="{00000000-0005-0000-0000-000028070000}"/>
    <cellStyle name="Komma 4 2 7 2" xfId="3207" xr:uid="{9640DBAC-38E7-4017-94B9-BC4C96CC434F}"/>
    <cellStyle name="Komma 4 2 7 2 2" xfId="8852" xr:uid="{A3EB226C-99FC-4FC6-A691-525E368069F6}"/>
    <cellStyle name="Komma 4 2 7 3" xfId="3848" xr:uid="{BA87BD8F-CED7-4989-8354-7479A7A05C49}"/>
    <cellStyle name="Komma 4 2 7 3 2" xfId="7650" xr:uid="{C21E71A7-E283-4C44-A2FA-269B4073F32A}"/>
    <cellStyle name="Komma 4 2 7 4" xfId="10140" xr:uid="{06EDC004-7517-4E34-A31C-0D9DABA22FBB}"/>
    <cellStyle name="Komma 4 2 7 5" xfId="6416" xr:uid="{72013215-041F-4D0F-88BB-8E8C1CD1827C}"/>
    <cellStyle name="Komma 4 2 8" xfId="972" xr:uid="{00000000-0005-0000-0000-000029070000}"/>
    <cellStyle name="Komma 4 2 8 2" xfId="4362" xr:uid="{BA1E5B3B-4CE8-4E96-8E45-BFE85E45E3A4}"/>
    <cellStyle name="Komma 4 2 8 3" xfId="8207" xr:uid="{DAC0E33F-0C4F-4EFF-8D48-6A5E7F954AE6}"/>
    <cellStyle name="Komma 4 2 9" xfId="1227" xr:uid="{00000000-0005-0000-0000-00002A070000}"/>
    <cellStyle name="Komma 4 2 9 2" xfId="4617" xr:uid="{AE6B6269-F8E6-417C-A4B8-5ADA782FE371}"/>
    <cellStyle name="Komma 4 2 9 3" xfId="7025" xr:uid="{4B252752-3309-40D2-8F6F-88853B7DB714}"/>
    <cellStyle name="Komma 4 3" xfId="13" xr:uid="{00000000-0005-0000-0000-00002B070000}"/>
    <cellStyle name="Komma 4 3 10" xfId="1982" xr:uid="{00000000-0005-0000-0000-00002C070000}"/>
    <cellStyle name="Komma 4 3 10 2" xfId="5370" xr:uid="{93E53025-141A-417C-A493-88BB116543CE}"/>
    <cellStyle name="Komma 4 3 11" xfId="2498" xr:uid="{F3572D51-3CB1-4C4F-BF2A-C667D3FEF45C}"/>
    <cellStyle name="Komma 4 3 12" xfId="3120" xr:uid="{3211C465-6AC5-40B3-8904-E4A80820044E}"/>
    <cellStyle name="Komma 4 3 13" xfId="5883" xr:uid="{FF0AFA71-88BF-4289-8C45-868D7C8C3CE2}"/>
    <cellStyle name="Komma 4 3 2" xfId="67" xr:uid="{00000000-0005-0000-0000-00002D070000}"/>
    <cellStyle name="Komma 4 3 2 10" xfId="2552" xr:uid="{FDD2CEA8-0EA7-4970-BC36-0A6D714E37D9}"/>
    <cellStyle name="Komma 4 3 2 11" xfId="3111" xr:uid="{0BD5CD04-C8DF-4B17-B756-5BAB065CAC80}"/>
    <cellStyle name="Komma 4 3 2 12" xfId="5937" xr:uid="{0C2D33AB-3BC9-436A-869B-6815CDFF639E}"/>
    <cellStyle name="Komma 4 3 2 2" xfId="237" xr:uid="{00000000-0005-0000-0000-00002E070000}"/>
    <cellStyle name="Komma 4 3 2 2 10" xfId="6107" xr:uid="{4030FC33-5CED-4D71-B5B4-7F7F4D13DD85}"/>
    <cellStyle name="Komma 4 3 2 2 2" xfId="753" xr:uid="{00000000-0005-0000-0000-00002F070000}"/>
    <cellStyle name="Komma 4 3 2 2 2 2" xfId="1692" xr:uid="{00000000-0005-0000-0000-000030070000}"/>
    <cellStyle name="Komma 4 3 2 2 2 2 2" xfId="3672" xr:uid="{33CCED31-6750-4528-AEE5-1B24BEBBC8CD}"/>
    <cellStyle name="Komma 4 3 2 2 2 2 2 2" xfId="9317" xr:uid="{DF2421A7-D718-41E3-A63D-5562A99A17C2}"/>
    <cellStyle name="Komma 4 3 2 2 2 2 3" xfId="5080" xr:uid="{4486B3C8-2EA7-43A6-B9DE-AC729C0C7D25}"/>
    <cellStyle name="Komma 4 3 2 2 2 2 3 2" xfId="8115" xr:uid="{4187EC2E-AFFA-4C7C-BBE8-F48644B74CD0}"/>
    <cellStyle name="Komma 4 3 2 2 2 2 4" xfId="9721" xr:uid="{B1950E8B-AA86-4ACE-8A0B-0547EB7A97D1}"/>
    <cellStyle name="Komma 4 3 2 2 2 2 5" xfId="6879" xr:uid="{FBF3ED52-B4A4-439F-9D22-A569B6C77004}"/>
    <cellStyle name="Komma 4 3 2 2 2 3" xfId="2461" xr:uid="{00000000-0005-0000-0000-000031070000}"/>
    <cellStyle name="Komma 4 3 2 2 2 3 2" xfId="5849" xr:uid="{00E1C8F7-1C4F-4D18-B660-04F3CD7635A9}"/>
    <cellStyle name="Komma 4 3 2 2 2 3 3" xfId="8672" xr:uid="{72A5F1E8-B6F2-4AF7-83DF-D379436217C5}"/>
    <cellStyle name="Komma 4 3 2 2 2 4" xfId="2979" xr:uid="{6CABA45B-1092-4824-AA08-E0C628D0E9B1}"/>
    <cellStyle name="Komma 4 3 2 2 2 4 2" xfId="7490" xr:uid="{DCD9E476-9F00-4293-A6AE-ABD49B08246A}"/>
    <cellStyle name="Komma 4 3 2 2 2 5" xfId="4312" xr:uid="{E0EF61F3-7990-4B20-B841-E89696B04A40}"/>
    <cellStyle name="Komma 4 3 2 2 2 5 2" xfId="9376" xr:uid="{05FE1FF0-CC39-4040-B825-07A02B63A077}"/>
    <cellStyle name="Komma 4 3 2 2 2 6" xfId="6362" xr:uid="{F2EC073A-27B4-4B27-988A-5B9789747F4D}"/>
    <cellStyle name="Komma 4 3 2 2 3" xfId="495" xr:uid="{00000000-0005-0000-0000-000032070000}"/>
    <cellStyle name="Komma 4 3 2 2 3 2" xfId="3415" xr:uid="{4029FDF1-C3F8-44EC-B0A7-E5919D629CC9}"/>
    <cellStyle name="Komma 4 3 2 2 3 2 2" xfId="9060" xr:uid="{C0218F4A-C6A7-4A9F-883A-F71595992FCC}"/>
    <cellStyle name="Komma 4 3 2 2 3 3" xfId="4056" xr:uid="{8FF32E4C-2873-460A-ABD4-C9D21131EF02}"/>
    <cellStyle name="Komma 4 3 2 2 3 3 2" xfId="7858" xr:uid="{C31DB8FB-9032-4077-9830-85D573AD81A1}"/>
    <cellStyle name="Komma 4 3 2 2 3 4" xfId="10301" xr:uid="{29E53266-C6EC-4B70-82BD-323021044FA9}"/>
    <cellStyle name="Komma 4 3 2 2 3 5" xfId="6624" xr:uid="{A95DC61F-89E9-48F9-AD3F-1B27D75219E0}"/>
    <cellStyle name="Komma 4 3 2 2 4" xfId="1180" xr:uid="{00000000-0005-0000-0000-000033070000}"/>
    <cellStyle name="Komma 4 3 2 2 4 2" xfId="4570" xr:uid="{EDCC4EDA-415C-4879-AB95-35A2F252958C}"/>
    <cellStyle name="Komma 4 3 2 2 4 3" xfId="8415" xr:uid="{EDD5898A-7DBC-41BF-B1FE-EC5AAE86A990}"/>
    <cellStyle name="Komma 4 3 2 2 5" xfId="1435" xr:uid="{00000000-0005-0000-0000-000034070000}"/>
    <cellStyle name="Komma 4 3 2 2 5 2" xfId="4825" xr:uid="{E7508D12-4C21-4A87-A95D-64B9A6C09CA8}"/>
    <cellStyle name="Komma 4 3 2 2 5 3" xfId="7233" xr:uid="{D552E16E-B9FE-4013-81A5-4C589B1BAEB5}"/>
    <cellStyle name="Komma 4 3 2 2 6" xfId="1950" xr:uid="{00000000-0005-0000-0000-000035070000}"/>
    <cellStyle name="Komma 4 3 2 2 6 2" xfId="5338" xr:uid="{D276636B-53DE-4D7E-BFC7-2489B2FE2C33}"/>
    <cellStyle name="Komma 4 3 2 2 6 3" xfId="7577" xr:uid="{D07AA198-159E-47D9-A27E-D89C60F2E220}"/>
    <cellStyle name="Komma 4 3 2 2 7" xfId="2206" xr:uid="{00000000-0005-0000-0000-000036070000}"/>
    <cellStyle name="Komma 4 3 2 2 7 2" xfId="5594" xr:uid="{74465DC7-A962-4043-B4D6-E92D599F0F06}"/>
    <cellStyle name="Komma 4 3 2 2 8" xfId="2722" xr:uid="{2BC2FC4A-3C23-4E93-BEFC-B809C015320F}"/>
    <cellStyle name="Komma 4 3 2 2 9" xfId="3800" xr:uid="{2927A660-D016-4093-80DF-251FDC1DF56E}"/>
    <cellStyle name="Komma 4 3 2 3" xfId="164" xr:uid="{00000000-0005-0000-0000-000037070000}"/>
    <cellStyle name="Komma 4 3 2 3 10" xfId="6034" xr:uid="{4611E533-B05A-49A3-A89F-285218D279D3}"/>
    <cellStyle name="Komma 4 3 2 3 2" xfId="680" xr:uid="{00000000-0005-0000-0000-000038070000}"/>
    <cellStyle name="Komma 4 3 2 3 2 2" xfId="1619" xr:uid="{00000000-0005-0000-0000-000039070000}"/>
    <cellStyle name="Komma 4 3 2 3 2 2 2" xfId="3599" xr:uid="{BD7E0548-2150-43CA-B911-3086ACAC4FAE}"/>
    <cellStyle name="Komma 4 3 2 3 2 2 2 2" xfId="9244" xr:uid="{9BBC37AB-7E1C-45D7-8FC5-5963E51B2831}"/>
    <cellStyle name="Komma 4 3 2 3 2 2 3" xfId="5007" xr:uid="{D31CA670-8090-440E-87D9-AAD21E0D62DB}"/>
    <cellStyle name="Komma 4 3 2 3 2 2 3 2" xfId="8042" xr:uid="{A66E7860-93B5-4EF3-A49E-52DC271215AC}"/>
    <cellStyle name="Komma 4 3 2 3 2 2 4" xfId="10050" xr:uid="{B3A72FB8-B8A6-41FB-8F70-EFD0F6CC6518}"/>
    <cellStyle name="Komma 4 3 2 3 2 2 5" xfId="6806" xr:uid="{127F6389-AA81-45EF-8E5C-FDFDAAC139E7}"/>
    <cellStyle name="Komma 4 3 2 3 2 3" xfId="2388" xr:uid="{00000000-0005-0000-0000-00003A070000}"/>
    <cellStyle name="Komma 4 3 2 3 2 3 2" xfId="5776" xr:uid="{DED5BB4A-060E-42D2-A7C7-C0E95811FC63}"/>
    <cellStyle name="Komma 4 3 2 3 2 3 3" xfId="8599" xr:uid="{A80979D8-F131-456C-ABAE-170782FAB811}"/>
    <cellStyle name="Komma 4 3 2 3 2 4" xfId="2906" xr:uid="{4783021D-F664-40D4-BEF1-DBBE09EEE883}"/>
    <cellStyle name="Komma 4 3 2 3 2 4 2" xfId="7417" xr:uid="{BC86D018-590F-4946-AF75-E71E83A4769A}"/>
    <cellStyle name="Komma 4 3 2 3 2 5" xfId="4239" xr:uid="{AB9377B4-3D85-4A81-8D6A-E558E4C9CB05}"/>
    <cellStyle name="Komma 4 3 2 3 2 5 2" xfId="10018" xr:uid="{ECF1AAB5-C249-4A49-A75A-A19D0F14F891}"/>
    <cellStyle name="Komma 4 3 2 3 2 6" xfId="6289" xr:uid="{CD68F618-0C56-41C0-8175-5D11671FB57D}"/>
    <cellStyle name="Komma 4 3 2 3 3" xfId="422" xr:uid="{00000000-0005-0000-0000-00003B070000}"/>
    <cellStyle name="Komma 4 3 2 3 3 2" xfId="3342" xr:uid="{04174F8C-EBDC-4420-A3D4-A6C144DBE84A}"/>
    <cellStyle name="Komma 4 3 2 3 3 2 2" xfId="8987" xr:uid="{1874C4FD-E0FD-4860-95F8-08B6D686FDCA}"/>
    <cellStyle name="Komma 4 3 2 3 3 3" xfId="3983" xr:uid="{2716DD22-B8BE-4018-8DBC-676E31241F3E}"/>
    <cellStyle name="Komma 4 3 2 3 3 3 2" xfId="7785" xr:uid="{4848A485-CDCE-494D-9BB9-534F78F87B0E}"/>
    <cellStyle name="Komma 4 3 2 3 3 4" xfId="10072" xr:uid="{4553C168-A9B8-444B-948B-0B0721D7DA27}"/>
    <cellStyle name="Komma 4 3 2 3 3 5" xfId="6551" xr:uid="{2E698B29-BBFF-4AC2-B5EB-8C9638ACD284}"/>
    <cellStyle name="Komma 4 3 2 3 4" xfId="1107" xr:uid="{00000000-0005-0000-0000-00003C070000}"/>
    <cellStyle name="Komma 4 3 2 3 4 2" xfId="4497" xr:uid="{703A9DB0-6CBD-4856-9632-F42BAC83BAF6}"/>
    <cellStyle name="Komma 4 3 2 3 4 3" xfId="8342" xr:uid="{0005AD29-6731-49C9-8789-7CA2B6417997}"/>
    <cellStyle name="Komma 4 3 2 3 5" xfId="1362" xr:uid="{00000000-0005-0000-0000-00003D070000}"/>
    <cellStyle name="Komma 4 3 2 3 5 2" xfId="4752" xr:uid="{6E942308-DE5C-4507-B757-B542A460E78C}"/>
    <cellStyle name="Komma 4 3 2 3 5 3" xfId="7160" xr:uid="{9DBCD9B0-72F6-4BC4-9D46-85B00E1707E6}"/>
    <cellStyle name="Komma 4 3 2 3 6" xfId="1877" xr:uid="{00000000-0005-0000-0000-00003E070000}"/>
    <cellStyle name="Komma 4 3 2 3 6 2" xfId="5265" xr:uid="{E10B2F86-7986-49FB-A542-BCDEBE299986}"/>
    <cellStyle name="Komma 4 3 2 3 6 3" xfId="9638" xr:uid="{178B855F-FA5C-46B3-8FF4-02122732B9AD}"/>
    <cellStyle name="Komma 4 3 2 3 7" xfId="2133" xr:uid="{00000000-0005-0000-0000-00003F070000}"/>
    <cellStyle name="Komma 4 3 2 3 7 2" xfId="5521" xr:uid="{266790E5-D5B4-447F-A66D-266C54A1CAEC}"/>
    <cellStyle name="Komma 4 3 2 3 8" xfId="2649" xr:uid="{CC85B7AE-B492-410C-B932-23B732FA7043}"/>
    <cellStyle name="Komma 4 3 2 3 9" xfId="3022" xr:uid="{FA4978D0-0607-4342-A580-232509497190}"/>
    <cellStyle name="Komma 4 3 2 4" xfId="583" xr:uid="{00000000-0005-0000-0000-000040070000}"/>
    <cellStyle name="Komma 4 3 2 4 2" xfId="1522" xr:uid="{00000000-0005-0000-0000-000041070000}"/>
    <cellStyle name="Komma 4 3 2 4 2 2" xfId="3502" xr:uid="{6E66D3BD-6395-4649-BC4C-8647050D41D3}"/>
    <cellStyle name="Komma 4 3 2 4 2 2 2" xfId="9147" xr:uid="{69B7B6FB-C4ED-4ABB-8DE3-5FD692588B0A}"/>
    <cellStyle name="Komma 4 3 2 4 2 3" xfId="4910" xr:uid="{D1BFE595-84DC-441E-A0FE-A00D9592BD55}"/>
    <cellStyle name="Komma 4 3 2 4 2 3 2" xfId="7945" xr:uid="{D836F3F9-F9F6-441C-90D2-1030C9317EDA}"/>
    <cellStyle name="Komma 4 3 2 4 2 4" xfId="10215" xr:uid="{E66BF766-6704-4B60-8CED-3E768BCF77B4}"/>
    <cellStyle name="Komma 4 3 2 4 2 5" xfId="6709" xr:uid="{EDC8106C-7EAB-446C-960B-12C334C64AC8}"/>
    <cellStyle name="Komma 4 3 2 4 3" xfId="2291" xr:uid="{00000000-0005-0000-0000-000042070000}"/>
    <cellStyle name="Komma 4 3 2 4 3 2" xfId="5679" xr:uid="{FE2F10F2-7662-4171-8B05-C4AE3978F2B4}"/>
    <cellStyle name="Komma 4 3 2 4 3 3" xfId="8502" xr:uid="{9282614B-08D9-44A1-A3DA-1AF54C24E035}"/>
    <cellStyle name="Komma 4 3 2 4 4" xfId="2809" xr:uid="{991F8665-14B2-4DD5-8EA7-AD99F8FF875E}"/>
    <cellStyle name="Komma 4 3 2 4 4 2" xfId="7320" xr:uid="{0F4945AA-E365-4099-8045-AC0D05E92500}"/>
    <cellStyle name="Komma 4 3 2 4 5" xfId="4142" xr:uid="{2BA3DB0B-504C-41DE-8553-E138EDBE5837}"/>
    <cellStyle name="Komma 4 3 2 4 5 2" xfId="9445" xr:uid="{FBD25DCE-2E3B-4FFD-92EC-5DBBA6C6FE9D}"/>
    <cellStyle name="Komma 4 3 2 4 6" xfId="6192" xr:uid="{06871DE0-A72F-4C74-AA4A-269A4E928D09}"/>
    <cellStyle name="Komma 4 3 2 5" xfId="325" xr:uid="{00000000-0005-0000-0000-000043070000}"/>
    <cellStyle name="Komma 4 3 2 5 2" xfId="3245" xr:uid="{3E54C660-3C8F-46FB-A743-DD493ABEA472}"/>
    <cellStyle name="Komma 4 3 2 5 2 2" xfId="8890" xr:uid="{51C38A8B-5BB5-4935-A762-D9F3B1975B10}"/>
    <cellStyle name="Komma 4 3 2 5 3" xfId="3886" xr:uid="{3BA78D1C-3DAA-45EE-BC2B-CCCBD09C3E7B}"/>
    <cellStyle name="Komma 4 3 2 5 3 2" xfId="7688" xr:uid="{C7ABFB8F-6E53-432A-BD4F-D160FC2E06A9}"/>
    <cellStyle name="Komma 4 3 2 5 4" xfId="9516" xr:uid="{BCA38E72-A4AC-4EFF-9830-079E92B129DF}"/>
    <cellStyle name="Komma 4 3 2 5 5" xfId="6454" xr:uid="{FCB736DB-A918-4EBB-99F9-54320B750D16}"/>
    <cellStyle name="Komma 4 3 2 6" xfId="1010" xr:uid="{00000000-0005-0000-0000-000044070000}"/>
    <cellStyle name="Komma 4 3 2 6 2" xfId="4400" xr:uid="{408CE3DC-3E86-4127-A104-6F9AF2E6278D}"/>
    <cellStyle name="Komma 4 3 2 6 3" xfId="8245" xr:uid="{9ECBC306-4B06-48B2-A61E-B097F60E1221}"/>
    <cellStyle name="Komma 4 3 2 7" xfId="1265" xr:uid="{00000000-0005-0000-0000-000045070000}"/>
    <cellStyle name="Komma 4 3 2 7 2" xfId="4655" xr:uid="{A96EC444-E9C4-457A-8B34-3F111D022861}"/>
    <cellStyle name="Komma 4 3 2 7 3" xfId="7063" xr:uid="{C9C33087-4A1A-4EE3-8059-B422C78033B8}"/>
    <cellStyle name="Komma 4 3 2 8" xfId="1780" xr:uid="{00000000-0005-0000-0000-000046070000}"/>
    <cellStyle name="Komma 4 3 2 8 2" xfId="5168" xr:uid="{19FCD6C2-58C7-495B-A0DE-CDCAD378EF18}"/>
    <cellStyle name="Komma 4 3 2 8 3" xfId="10368" xr:uid="{2AFBD38D-14B5-4491-9CCA-A7334C7D36AB}"/>
    <cellStyle name="Komma 4 3 2 9" xfId="2036" xr:uid="{00000000-0005-0000-0000-000047070000}"/>
    <cellStyle name="Komma 4 3 2 9 2" xfId="5424" xr:uid="{64582D51-1C46-4631-88DB-6EA69A1E84DE}"/>
    <cellStyle name="Komma 4 3 3" xfId="183" xr:uid="{00000000-0005-0000-0000-000048070000}"/>
    <cellStyle name="Komma 4 3 3 10" xfId="6053" xr:uid="{B5BFE5C3-E4A1-4B17-AD28-44D71F799EE1}"/>
    <cellStyle name="Komma 4 3 3 2" xfId="699" xr:uid="{00000000-0005-0000-0000-000049070000}"/>
    <cellStyle name="Komma 4 3 3 2 2" xfId="1638" xr:uid="{00000000-0005-0000-0000-00004A070000}"/>
    <cellStyle name="Komma 4 3 3 2 2 2" xfId="3618" xr:uid="{B16C8E3A-D381-4665-BC08-7DC442272755}"/>
    <cellStyle name="Komma 4 3 3 2 2 2 2" xfId="9263" xr:uid="{31C0D799-7117-475E-9A69-281A2657EBAE}"/>
    <cellStyle name="Komma 4 3 3 2 2 3" xfId="5026" xr:uid="{1E401BBD-72A2-4355-9741-D1842293E309}"/>
    <cellStyle name="Komma 4 3 3 2 2 3 2" xfId="8061" xr:uid="{D15AFD77-066C-402B-9BAC-DBFEFDE50056}"/>
    <cellStyle name="Komma 4 3 3 2 2 4" xfId="10136" xr:uid="{DE144E29-3231-4B06-8E48-9566FDD5EFA3}"/>
    <cellStyle name="Komma 4 3 3 2 2 5" xfId="6825" xr:uid="{4287094C-2DD6-49BC-B1D5-EE52CF70197B}"/>
    <cellStyle name="Komma 4 3 3 2 3" xfId="2407" xr:uid="{00000000-0005-0000-0000-00004B070000}"/>
    <cellStyle name="Komma 4 3 3 2 3 2" xfId="5795" xr:uid="{AB416F53-00AC-4731-91D0-83939257EBB4}"/>
    <cellStyle name="Komma 4 3 3 2 3 3" xfId="8618" xr:uid="{80171471-1725-44EA-9143-7B5575C05A09}"/>
    <cellStyle name="Komma 4 3 3 2 4" xfId="2925" xr:uid="{FDDAD5DF-DBAD-49CE-AF35-ACC2137DCB50}"/>
    <cellStyle name="Komma 4 3 3 2 4 2" xfId="7436" xr:uid="{400B3C03-231E-41C8-A5CF-E1A03367D994}"/>
    <cellStyle name="Komma 4 3 3 2 5" xfId="4258" xr:uid="{6F4927DF-02B4-4C35-B193-AF6A92667976}"/>
    <cellStyle name="Komma 4 3 3 2 5 2" xfId="7564" xr:uid="{45B76DAD-C931-4FF2-996D-8BE428CFCC5A}"/>
    <cellStyle name="Komma 4 3 3 2 6" xfId="6308" xr:uid="{117CEC16-58BE-4FFC-A3E7-0215EEFAC236}"/>
    <cellStyle name="Komma 4 3 3 3" xfId="441" xr:uid="{00000000-0005-0000-0000-00004C070000}"/>
    <cellStyle name="Komma 4 3 3 3 2" xfId="3361" xr:uid="{85D53871-DECB-4FBB-AEEB-CD8F504106E5}"/>
    <cellStyle name="Komma 4 3 3 3 2 2" xfId="9006" xr:uid="{1F714D44-2DA3-4113-AC4C-5437F68F5A7D}"/>
    <cellStyle name="Komma 4 3 3 3 3" xfId="4002" xr:uid="{809F8597-5884-43DE-980C-6E38534B6D90}"/>
    <cellStyle name="Komma 4 3 3 3 3 2" xfId="7804" xr:uid="{6815547C-473E-4917-B7E9-5F21C538C777}"/>
    <cellStyle name="Komma 4 3 3 3 4" xfId="9761" xr:uid="{1FF0006D-1368-4E0F-A653-50F351FD80AD}"/>
    <cellStyle name="Komma 4 3 3 3 5" xfId="6570" xr:uid="{1EDB15F6-2378-4961-8A7D-83866298D658}"/>
    <cellStyle name="Komma 4 3 3 4" xfId="1126" xr:uid="{00000000-0005-0000-0000-00004D070000}"/>
    <cellStyle name="Komma 4 3 3 4 2" xfId="4516" xr:uid="{EA9338E5-D630-4EA8-AFD4-6E9C93A50FE5}"/>
    <cellStyle name="Komma 4 3 3 4 3" xfId="8361" xr:uid="{01BC1961-851F-43A2-ACF4-E31723EE16F3}"/>
    <cellStyle name="Komma 4 3 3 5" xfId="1381" xr:uid="{00000000-0005-0000-0000-00004E070000}"/>
    <cellStyle name="Komma 4 3 3 5 2" xfId="4771" xr:uid="{A8FA7516-59F5-4025-9BFC-DC01D1B5AD39}"/>
    <cellStyle name="Komma 4 3 3 5 3" xfId="7179" xr:uid="{E88F5EC6-2A6E-4932-A664-B88DA7901A15}"/>
    <cellStyle name="Komma 4 3 3 6" xfId="1896" xr:uid="{00000000-0005-0000-0000-00004F070000}"/>
    <cellStyle name="Komma 4 3 3 6 2" xfId="5284" xr:uid="{9B53D78C-EC7A-451F-9DAE-7D5483001589}"/>
    <cellStyle name="Komma 4 3 3 6 3" xfId="9753" xr:uid="{CD0D3353-6F6E-4E17-ACD9-9D94B6F6350C}"/>
    <cellStyle name="Komma 4 3 3 7" xfId="2152" xr:uid="{00000000-0005-0000-0000-000050070000}"/>
    <cellStyle name="Komma 4 3 3 7 2" xfId="5540" xr:uid="{2F2ED3CA-71DF-4A57-81E4-E848CE6CF0A9}"/>
    <cellStyle name="Komma 4 3 3 8" xfId="2668" xr:uid="{613EFABB-F29C-4D6C-B117-D76B0A7D98ED}"/>
    <cellStyle name="Komma 4 3 3 9" xfId="3746" xr:uid="{0431B63F-69E5-4EBF-BE58-52A474A2067F}"/>
    <cellStyle name="Komma 4 3 4" xfId="121" xr:uid="{00000000-0005-0000-0000-000051070000}"/>
    <cellStyle name="Komma 4 3 4 10" xfId="5991" xr:uid="{D04C1EC6-85F6-419D-B41C-9B7EB040C6EE}"/>
    <cellStyle name="Komma 4 3 4 2" xfId="637" xr:uid="{00000000-0005-0000-0000-000052070000}"/>
    <cellStyle name="Komma 4 3 4 2 2" xfId="1576" xr:uid="{00000000-0005-0000-0000-000053070000}"/>
    <cellStyle name="Komma 4 3 4 2 2 2" xfId="3556" xr:uid="{8C1D444F-4C0E-4999-A5B2-3DA4AFEF0E01}"/>
    <cellStyle name="Komma 4 3 4 2 2 2 2" xfId="9201" xr:uid="{B7DA3391-2EE7-4714-BE65-7361A8A9D261}"/>
    <cellStyle name="Komma 4 3 4 2 2 3" xfId="4964" xr:uid="{198EE599-D649-4418-9D24-2623D8E3935F}"/>
    <cellStyle name="Komma 4 3 4 2 2 3 2" xfId="7999" xr:uid="{94376E7B-F783-4A3F-84FA-C5D5EFDB959F}"/>
    <cellStyle name="Komma 4 3 4 2 2 4" xfId="10240" xr:uid="{B07A7E0C-7E8D-4EDA-A86B-C0D51D6C7673}"/>
    <cellStyle name="Komma 4 3 4 2 2 5" xfId="6763" xr:uid="{175FFA9E-26A1-43FC-ADCC-3908275C826F}"/>
    <cellStyle name="Komma 4 3 4 2 3" xfId="2345" xr:uid="{00000000-0005-0000-0000-000054070000}"/>
    <cellStyle name="Komma 4 3 4 2 3 2" xfId="5733" xr:uid="{B50EA1C1-BD9D-44A5-A607-83EE6266F4AA}"/>
    <cellStyle name="Komma 4 3 4 2 3 3" xfId="8556" xr:uid="{0FBB12FD-57AC-48EC-B16C-53F157FAA351}"/>
    <cellStyle name="Komma 4 3 4 2 4" xfId="2863" xr:uid="{636090C4-3B1B-4485-9ADD-C75C783DCF3E}"/>
    <cellStyle name="Komma 4 3 4 2 4 2" xfId="7374" xr:uid="{1E77E409-16FC-48DE-ACC5-50B47EC99234}"/>
    <cellStyle name="Komma 4 3 4 2 5" xfId="4196" xr:uid="{E6B36784-2C82-46CE-AE6B-5BAFE818309A}"/>
    <cellStyle name="Komma 4 3 4 2 5 2" xfId="9613" xr:uid="{EA002721-F8D4-48FF-94B9-56A106D2BFC7}"/>
    <cellStyle name="Komma 4 3 4 2 6" xfId="6246" xr:uid="{0DC4169A-1399-4360-8FE9-66CE762CECCB}"/>
    <cellStyle name="Komma 4 3 4 3" xfId="379" xr:uid="{00000000-0005-0000-0000-000055070000}"/>
    <cellStyle name="Komma 4 3 4 3 2" xfId="3299" xr:uid="{0134A8D9-B0CE-46A9-AA63-5C75BD4E5059}"/>
    <cellStyle name="Komma 4 3 4 3 2 2" xfId="8944" xr:uid="{4291A21E-170A-4167-8766-32B85C681ACE}"/>
    <cellStyle name="Komma 4 3 4 3 3" xfId="3940" xr:uid="{33DB0B0F-73C8-4999-805E-7E9BC791CEA3}"/>
    <cellStyle name="Komma 4 3 4 3 3 2" xfId="7742" xr:uid="{AF2B68FB-F1BA-49B2-8F9D-AE7329BFE914}"/>
    <cellStyle name="Komma 4 3 4 3 4" xfId="9531" xr:uid="{3B59EF88-1D00-44FF-9F6A-9CCD85896FB7}"/>
    <cellStyle name="Komma 4 3 4 3 5" xfId="6508" xr:uid="{668627C6-A4EC-4BC1-B74C-67AF1B07E5CE}"/>
    <cellStyle name="Komma 4 3 4 4" xfId="1064" xr:uid="{00000000-0005-0000-0000-000056070000}"/>
    <cellStyle name="Komma 4 3 4 4 2" xfId="4454" xr:uid="{22B93C84-07F8-4E1A-AB41-A28DA476A75E}"/>
    <cellStyle name="Komma 4 3 4 4 3" xfId="8299" xr:uid="{2C2C6D80-7E96-49D0-9222-A5816B07D226}"/>
    <cellStyle name="Komma 4 3 4 5" xfId="1319" xr:uid="{00000000-0005-0000-0000-000057070000}"/>
    <cellStyle name="Komma 4 3 4 5 2" xfId="4709" xr:uid="{C8923602-3510-4DFE-B1C5-BB16220296B1}"/>
    <cellStyle name="Komma 4 3 4 5 3" xfId="7117" xr:uid="{CD4AC8B6-DE44-472F-A7C5-4605A5E669CC}"/>
    <cellStyle name="Komma 4 3 4 6" xfId="1834" xr:uid="{00000000-0005-0000-0000-000058070000}"/>
    <cellStyle name="Komma 4 3 4 6 2" xfId="5222" xr:uid="{4A8042A0-5AFB-4E07-930F-E120391CEB36}"/>
    <cellStyle name="Komma 4 3 4 6 3" xfId="10064" xr:uid="{57A29C9E-06A4-4168-8824-9AA063FEB0DF}"/>
    <cellStyle name="Komma 4 3 4 7" xfId="2090" xr:uid="{00000000-0005-0000-0000-000059070000}"/>
    <cellStyle name="Komma 4 3 4 7 2" xfId="5478" xr:uid="{06700FD9-EA96-4EB8-9A51-FC6D84A25219}"/>
    <cellStyle name="Komma 4 3 4 8" xfId="2606" xr:uid="{55097DAC-E84C-47D1-BCAF-F9C16A0396C7}"/>
    <cellStyle name="Komma 4 3 4 9" xfId="3065" xr:uid="{B4EE339C-C008-4A6F-BE67-E6E4DD9F6180}"/>
    <cellStyle name="Komma 4 3 5" xfId="529" xr:uid="{00000000-0005-0000-0000-00005A070000}"/>
    <cellStyle name="Komma 4 3 5 2" xfId="1468" xr:uid="{00000000-0005-0000-0000-00005B070000}"/>
    <cellStyle name="Komma 4 3 5 2 2" xfId="3448" xr:uid="{3B4B56D9-BA34-46E4-8032-1BF1D7B6F5E9}"/>
    <cellStyle name="Komma 4 3 5 2 2 2" xfId="9093" xr:uid="{00178624-F28C-4B6D-BA87-6333D0F08903}"/>
    <cellStyle name="Komma 4 3 5 2 3" xfId="4856" xr:uid="{7D25A6E4-D554-4007-893E-51C558E8A935}"/>
    <cellStyle name="Komma 4 3 5 2 3 2" xfId="7891" xr:uid="{32AE0368-5886-4C5B-BD76-88C46A3BDA2A}"/>
    <cellStyle name="Komma 4 3 5 2 4" xfId="9594" xr:uid="{BF59FA06-12F5-49ED-B403-A5CCB1C9979B}"/>
    <cellStyle name="Komma 4 3 5 2 5" xfId="6655" xr:uid="{F85D5BCF-CE1C-4D2A-B289-0FD8DE0A0892}"/>
    <cellStyle name="Komma 4 3 5 3" xfId="2237" xr:uid="{00000000-0005-0000-0000-00005C070000}"/>
    <cellStyle name="Komma 4 3 5 3 2" xfId="5625" xr:uid="{70ADFC4B-3F19-4B31-B75A-6CB794FDAC3E}"/>
    <cellStyle name="Komma 4 3 5 3 3" xfId="8448" xr:uid="{87C3C888-DC84-4C4F-A447-3A9A418FFC59}"/>
    <cellStyle name="Komma 4 3 5 4" xfId="2755" xr:uid="{00B80CB8-B085-4896-9BE2-34A7C72CC668}"/>
    <cellStyle name="Komma 4 3 5 4 2" xfId="7266" xr:uid="{1CF30987-8939-489B-BDBC-6F7E497A765C}"/>
    <cellStyle name="Komma 4 3 5 5" xfId="4088" xr:uid="{B8563E0C-DA86-4D31-8998-23AAF2A68D15}"/>
    <cellStyle name="Komma 4 3 5 5 2" xfId="9507" xr:uid="{E8D749F9-301A-4B88-819F-299775B1F759}"/>
    <cellStyle name="Komma 4 3 5 6" xfId="6138" xr:uid="{AD4A2800-6A06-404C-91A1-16E516F56348}"/>
    <cellStyle name="Komma 4 3 6" xfId="271" xr:uid="{00000000-0005-0000-0000-00005D070000}"/>
    <cellStyle name="Komma 4 3 6 2" xfId="3191" xr:uid="{3B24F57C-AF4C-4D27-9644-6210EA353A0E}"/>
    <cellStyle name="Komma 4 3 6 2 2" xfId="8836" xr:uid="{572C7A62-3545-4E99-BBE1-F99DB17C630E}"/>
    <cellStyle name="Komma 4 3 6 3" xfId="3832" xr:uid="{3E4014DC-C7E2-4FA2-80C1-2D300B613076}"/>
    <cellStyle name="Komma 4 3 6 3 2" xfId="7634" xr:uid="{E86DFDB2-EFE5-4B3D-878E-DA1CF0C9DA38}"/>
    <cellStyle name="Komma 4 3 6 4" xfId="9720" xr:uid="{46376805-A5A8-4CCE-9C92-8A2CD12826ED}"/>
    <cellStyle name="Komma 4 3 6 5" xfId="6400" xr:uid="{B3FB2305-E2FB-4992-8A6A-1E188B98D1B8}"/>
    <cellStyle name="Komma 4 3 7" xfId="956" xr:uid="{00000000-0005-0000-0000-00005E070000}"/>
    <cellStyle name="Komma 4 3 7 2" xfId="4346" xr:uid="{11E70758-4300-4AF0-ACF8-B71338A6A123}"/>
    <cellStyle name="Komma 4 3 7 3" xfId="8191" xr:uid="{C9DA7349-36D0-4861-BB69-3F58A5EF90DA}"/>
    <cellStyle name="Komma 4 3 8" xfId="1211" xr:uid="{00000000-0005-0000-0000-00005F070000}"/>
    <cellStyle name="Komma 4 3 8 2" xfId="4601" xr:uid="{1F300684-93AC-452C-A69C-87A7461039B7}"/>
    <cellStyle name="Komma 4 3 8 3" xfId="7009" xr:uid="{1078B32A-5384-4891-AA0D-03BF0CE3A3CC}"/>
    <cellStyle name="Komma 4 3 9" xfId="1726" xr:uid="{00000000-0005-0000-0000-000060070000}"/>
    <cellStyle name="Komma 4 3 9 2" xfId="5114" xr:uid="{67263DFB-D1D5-4570-8E5C-A67B47B35F69}"/>
    <cellStyle name="Komma 4 3 9 3" xfId="9635" xr:uid="{22DCEF38-CED8-4097-A484-CFDAEC1BB597}"/>
    <cellStyle name="Komma 4 4" xfId="63" xr:uid="{00000000-0005-0000-0000-000061070000}"/>
    <cellStyle name="Komma 4 4 10" xfId="2548" xr:uid="{25BA55B3-73B4-41DF-A450-002E63654142}"/>
    <cellStyle name="Komma 4 4 11" xfId="3155" xr:uid="{DF6B953C-FA2E-4BC7-8805-910E9E085FF4}"/>
    <cellStyle name="Komma 4 4 12" xfId="5933" xr:uid="{04C955CD-A4FD-409A-ACC0-029A28C24C7A}"/>
    <cellStyle name="Komma 4 4 2" xfId="233" xr:uid="{00000000-0005-0000-0000-000062070000}"/>
    <cellStyle name="Komma 4 4 2 10" xfId="6103" xr:uid="{1718664F-1FA4-4E67-ABB6-482C285A3FB8}"/>
    <cellStyle name="Komma 4 4 2 2" xfId="749" xr:uid="{00000000-0005-0000-0000-000063070000}"/>
    <cellStyle name="Komma 4 4 2 2 2" xfId="1688" xr:uid="{00000000-0005-0000-0000-000064070000}"/>
    <cellStyle name="Komma 4 4 2 2 2 2" xfId="3668" xr:uid="{5BA6186D-634D-43C6-AB9C-E017AE1A9BA1}"/>
    <cellStyle name="Komma 4 4 2 2 2 2 2" xfId="9313" xr:uid="{705F0E69-2004-4A29-ABBC-6F8BBC09E0B6}"/>
    <cellStyle name="Komma 4 4 2 2 2 3" xfId="5076" xr:uid="{F9CADF5C-ACC8-45E5-874F-89DCF23B174B}"/>
    <cellStyle name="Komma 4 4 2 2 2 3 2" xfId="8111" xr:uid="{43008686-411E-4070-B33C-A22E9870EA9E}"/>
    <cellStyle name="Komma 4 4 2 2 2 4" xfId="10079" xr:uid="{58A8DC15-C605-46D9-B955-CCD09DDFACA3}"/>
    <cellStyle name="Komma 4 4 2 2 2 5" xfId="6875" xr:uid="{46D0D39B-DB5B-4F58-ADA4-F362A0CE7461}"/>
    <cellStyle name="Komma 4 4 2 2 3" xfId="2457" xr:uid="{00000000-0005-0000-0000-000065070000}"/>
    <cellStyle name="Komma 4 4 2 2 3 2" xfId="5845" xr:uid="{23C038DB-F000-4584-ABEE-97460A785F96}"/>
    <cellStyle name="Komma 4 4 2 2 3 3" xfId="8668" xr:uid="{FA9969ED-3831-451E-B664-3643E6EE031F}"/>
    <cellStyle name="Komma 4 4 2 2 4" xfId="2975" xr:uid="{777F9782-50D3-43D1-81C9-B370691F0016}"/>
    <cellStyle name="Komma 4 4 2 2 4 2" xfId="7486" xr:uid="{17EC6FB2-BAE7-4193-962D-95EB62C32CD7}"/>
    <cellStyle name="Komma 4 4 2 2 5" xfId="4308" xr:uid="{E601D78C-5946-4FCA-9D04-D68D879332E4}"/>
    <cellStyle name="Komma 4 4 2 2 5 2" xfId="9435" xr:uid="{413E7AA7-5628-4C70-8C1B-C3DF37447790}"/>
    <cellStyle name="Komma 4 4 2 2 6" xfId="6358" xr:uid="{996EC6F4-5372-4521-828F-54EFA4ED9F83}"/>
    <cellStyle name="Komma 4 4 2 3" xfId="491" xr:uid="{00000000-0005-0000-0000-000066070000}"/>
    <cellStyle name="Komma 4 4 2 3 2" xfId="3411" xr:uid="{A6F92102-A816-4440-A686-B83CAFAEFF7C}"/>
    <cellStyle name="Komma 4 4 2 3 2 2" xfId="9056" xr:uid="{9F6A151E-CFB5-4669-A870-286A6B3B0B57}"/>
    <cellStyle name="Komma 4 4 2 3 3" xfId="4052" xr:uid="{1FD6C51F-7329-407E-99D3-3F0477BA3134}"/>
    <cellStyle name="Komma 4 4 2 3 3 2" xfId="7854" xr:uid="{035B1549-9901-4317-A1C0-05C9B1358CA7}"/>
    <cellStyle name="Komma 4 4 2 3 4" xfId="9378" xr:uid="{EC8B3744-709B-4DDE-A397-35E26B0FF3B9}"/>
    <cellStyle name="Komma 4 4 2 3 5" xfId="6620" xr:uid="{1EC6AE46-81B9-44F0-9525-B37D8E27F554}"/>
    <cellStyle name="Komma 4 4 2 4" xfId="1176" xr:uid="{00000000-0005-0000-0000-000067070000}"/>
    <cellStyle name="Komma 4 4 2 4 2" xfId="4566" xr:uid="{85668A02-B1C9-449C-ABD0-7A6C310F5EA3}"/>
    <cellStyle name="Komma 4 4 2 4 3" xfId="8411" xr:uid="{F9AE01A1-0A64-4061-9055-25F8DF8DB4C4}"/>
    <cellStyle name="Komma 4 4 2 5" xfId="1431" xr:uid="{00000000-0005-0000-0000-000068070000}"/>
    <cellStyle name="Komma 4 4 2 5 2" xfId="4821" xr:uid="{ADCEBE59-676E-4EC5-8BFA-383FE7780834}"/>
    <cellStyle name="Komma 4 4 2 5 3" xfId="7229" xr:uid="{1D9CAF97-5C70-414C-9968-C558B5622690}"/>
    <cellStyle name="Komma 4 4 2 6" xfId="1946" xr:uid="{00000000-0005-0000-0000-000069070000}"/>
    <cellStyle name="Komma 4 4 2 6 2" xfId="5334" xr:uid="{CD2DC06B-C2C0-4F3E-9ADA-FC9E69475D34}"/>
    <cellStyle name="Komma 4 4 2 6 3" xfId="10297" xr:uid="{C91B820E-F2BB-4105-9B7C-4B45743E7FEF}"/>
    <cellStyle name="Komma 4 4 2 7" xfId="2202" xr:uid="{00000000-0005-0000-0000-00006A070000}"/>
    <cellStyle name="Komma 4 4 2 7 2" xfId="5590" xr:uid="{3145C06A-BF3E-4D4B-8E64-80D204DEE912}"/>
    <cellStyle name="Komma 4 4 2 8" xfId="2718" xr:uid="{36CB7C96-B4F0-45F9-9A5F-113527E10AEE}"/>
    <cellStyle name="Komma 4 4 2 9" xfId="3796" xr:uid="{73F08968-7F5B-4903-A98F-4987706020FE}"/>
    <cellStyle name="Komma 4 4 3" xfId="117" xr:uid="{00000000-0005-0000-0000-00006B070000}"/>
    <cellStyle name="Komma 4 4 3 10" xfId="5987" xr:uid="{4C520C01-A929-4755-A3CA-73152FDAFB79}"/>
    <cellStyle name="Komma 4 4 3 2" xfId="633" xr:uid="{00000000-0005-0000-0000-00006C070000}"/>
    <cellStyle name="Komma 4 4 3 2 2" xfId="1572" xr:uid="{00000000-0005-0000-0000-00006D070000}"/>
    <cellStyle name="Komma 4 4 3 2 2 2" xfId="3552" xr:uid="{E7073C5E-4B7D-424B-8673-06E8F12D348D}"/>
    <cellStyle name="Komma 4 4 3 2 2 2 2" xfId="9197" xr:uid="{63747090-3CBA-4BB6-80AC-6ABC0AA4FD6B}"/>
    <cellStyle name="Komma 4 4 3 2 2 3" xfId="4960" xr:uid="{AE575363-32A0-4FCC-A184-70B32A8A4C32}"/>
    <cellStyle name="Komma 4 4 3 2 2 3 2" xfId="7995" xr:uid="{0677ADFC-78E2-4333-80BD-71CD5B6C2861}"/>
    <cellStyle name="Komma 4 4 3 2 2 4" xfId="10108" xr:uid="{E77BB2B0-3B72-42C5-930C-21860187EC97}"/>
    <cellStyle name="Komma 4 4 3 2 2 5" xfId="6759" xr:uid="{FD19BAD1-4858-4958-920B-AB16E8D802AB}"/>
    <cellStyle name="Komma 4 4 3 2 3" xfId="2341" xr:uid="{00000000-0005-0000-0000-00006E070000}"/>
    <cellStyle name="Komma 4 4 3 2 3 2" xfId="5729" xr:uid="{E53B744D-FED9-466D-A8AC-30A8583B45CE}"/>
    <cellStyle name="Komma 4 4 3 2 3 3" xfId="8552" xr:uid="{F2C0490B-9895-41A7-8257-0E1B87F309A0}"/>
    <cellStyle name="Komma 4 4 3 2 4" xfId="2859" xr:uid="{AA498DFF-E2C8-4228-B558-16C0F2B5C8DC}"/>
    <cellStyle name="Komma 4 4 3 2 4 2" xfId="7370" xr:uid="{D4DF75BB-7AA0-41E7-8AA3-E719881F03CB}"/>
    <cellStyle name="Komma 4 4 3 2 5" xfId="4192" xr:uid="{E28A1862-1C83-41EE-BA26-92503AE549DE}"/>
    <cellStyle name="Komma 4 4 3 2 5 2" xfId="9853" xr:uid="{B9B9ADF1-B08F-4AEB-A200-E8D39C80500D}"/>
    <cellStyle name="Komma 4 4 3 2 6" xfId="6242" xr:uid="{2721DD84-C61B-4DD4-A753-D0E4E993118C}"/>
    <cellStyle name="Komma 4 4 3 3" xfId="375" xr:uid="{00000000-0005-0000-0000-00006F070000}"/>
    <cellStyle name="Komma 4 4 3 3 2" xfId="3295" xr:uid="{0F95761F-3BF3-4065-B785-A8E2F8701406}"/>
    <cellStyle name="Komma 4 4 3 3 2 2" xfId="8940" xr:uid="{81A2E1F4-B4A2-4B1B-9F2D-3B2961947454}"/>
    <cellStyle name="Komma 4 4 3 3 3" xfId="3936" xr:uid="{2CF1BFF3-FC5B-4AA0-95A7-0FA9B6082E2E}"/>
    <cellStyle name="Komma 4 4 3 3 3 2" xfId="7738" xr:uid="{AAFDE478-F277-48D9-8B0C-C3B81886B9FB}"/>
    <cellStyle name="Komma 4 4 3 3 4" xfId="9893" xr:uid="{405A769A-D9B1-4C2B-A3DE-7BBC802C80C6}"/>
    <cellStyle name="Komma 4 4 3 3 5" xfId="6504" xr:uid="{8A4A1D4E-143A-444D-9EF5-561F8AA7459F}"/>
    <cellStyle name="Komma 4 4 3 4" xfId="1060" xr:uid="{00000000-0005-0000-0000-000070070000}"/>
    <cellStyle name="Komma 4 4 3 4 2" xfId="4450" xr:uid="{A41A5FCB-B847-4C5B-A9DF-3E04B9511FD5}"/>
    <cellStyle name="Komma 4 4 3 4 3" xfId="8295" xr:uid="{5C4F7B1A-6A81-4DC8-A14C-FA15E62D973F}"/>
    <cellStyle name="Komma 4 4 3 5" xfId="1315" xr:uid="{00000000-0005-0000-0000-000071070000}"/>
    <cellStyle name="Komma 4 4 3 5 2" xfId="4705" xr:uid="{A9317502-A9CB-43B7-B31A-2D98FB063175}"/>
    <cellStyle name="Komma 4 4 3 5 3" xfId="7113" xr:uid="{90CA2E60-3F59-4EAB-9470-0EE3E6ED8148}"/>
    <cellStyle name="Komma 4 4 3 6" xfId="1830" xr:uid="{00000000-0005-0000-0000-000072070000}"/>
    <cellStyle name="Komma 4 4 3 6 2" xfId="5218" xr:uid="{E16BC639-09BC-482C-848D-8BCE7647F506}"/>
    <cellStyle name="Komma 4 4 3 6 3" xfId="10418" xr:uid="{DF12E8A3-9042-4BD2-B871-ABBF9126CB36}"/>
    <cellStyle name="Komma 4 4 3 7" xfId="2086" xr:uid="{00000000-0005-0000-0000-000073070000}"/>
    <cellStyle name="Komma 4 4 3 7 2" xfId="5474" xr:uid="{81BF8D2D-4629-4CF5-9D20-F13F2AEDDCE0}"/>
    <cellStyle name="Komma 4 4 3 8" xfId="2602" xr:uid="{640F721A-F39E-4A6D-B9E2-C31BE3156868}"/>
    <cellStyle name="Komma 4 4 3 9" xfId="3069" xr:uid="{03CA3A72-52B2-4DB3-8058-9D6A27589DA3}"/>
    <cellStyle name="Komma 4 4 4" xfId="579" xr:uid="{00000000-0005-0000-0000-000074070000}"/>
    <cellStyle name="Komma 4 4 4 2" xfId="1518" xr:uid="{00000000-0005-0000-0000-000075070000}"/>
    <cellStyle name="Komma 4 4 4 2 2" xfId="3498" xr:uid="{B179CD6E-6BA3-49F8-AA9E-55F131D650A6}"/>
    <cellStyle name="Komma 4 4 4 2 2 2" xfId="9143" xr:uid="{C1CAD0EC-F208-424B-B2D0-8C2BB8605137}"/>
    <cellStyle name="Komma 4 4 4 2 3" xfId="4906" xr:uid="{84048B66-8310-4A74-881A-21691052BE37}"/>
    <cellStyle name="Komma 4 4 4 2 3 2" xfId="7941" xr:uid="{5A0ED1D6-4F21-4055-887F-61EB4BD60373}"/>
    <cellStyle name="Komma 4 4 4 2 4" xfId="9860" xr:uid="{22F66155-6AC5-4A74-A461-1ABF01E3E781}"/>
    <cellStyle name="Komma 4 4 4 2 5" xfId="6705" xr:uid="{59F0432A-4D82-4DDC-958E-B3750165F485}"/>
    <cellStyle name="Komma 4 4 4 3" xfId="2287" xr:uid="{00000000-0005-0000-0000-000076070000}"/>
    <cellStyle name="Komma 4 4 4 3 2" xfId="5675" xr:uid="{C7C8060D-9BA4-4C06-BFD4-0D237466ECDB}"/>
    <cellStyle name="Komma 4 4 4 3 3" xfId="8498" xr:uid="{7CBDEF7F-5C8C-43CA-BBC5-2B7F1F79041B}"/>
    <cellStyle name="Komma 4 4 4 4" xfId="2805" xr:uid="{6C298716-99D2-4213-B724-8B3F65D9AB98}"/>
    <cellStyle name="Komma 4 4 4 4 2" xfId="7316" xr:uid="{8B33655D-0C1D-4F1F-8A28-CF0C329E3E1E}"/>
    <cellStyle name="Komma 4 4 4 5" xfId="4138" xr:uid="{311690EC-D254-40E1-878B-25B0D6D2F9B9}"/>
    <cellStyle name="Komma 4 4 4 5 2" xfId="7511" xr:uid="{AE15D9A6-ED6C-4F48-999E-5BBE794D7377}"/>
    <cellStyle name="Komma 4 4 4 6" xfId="6188" xr:uid="{58D8A4BF-E957-4D9F-9FD0-9B9B1AEE24EC}"/>
    <cellStyle name="Komma 4 4 5" xfId="321" xr:uid="{00000000-0005-0000-0000-000077070000}"/>
    <cellStyle name="Komma 4 4 5 2" xfId="3241" xr:uid="{125DF009-492E-4E55-944C-7B266CD99CF4}"/>
    <cellStyle name="Komma 4 4 5 2 2" xfId="8886" xr:uid="{A1B6168B-134E-4498-868A-F27EA56171D3}"/>
    <cellStyle name="Komma 4 4 5 3" xfId="3882" xr:uid="{DD3AB8AF-8DFE-4B20-8B42-4B68EF2B2418}"/>
    <cellStyle name="Komma 4 4 5 3 2" xfId="7684" xr:uid="{73CE7FC7-BF83-4216-B1AD-079D56D29468}"/>
    <cellStyle name="Komma 4 4 5 4" xfId="10212" xr:uid="{EDE35822-0BB7-4299-B713-C070FB45D008}"/>
    <cellStyle name="Komma 4 4 5 5" xfId="6450" xr:uid="{5904CC95-30F6-4C34-844E-4F5A872BE30A}"/>
    <cellStyle name="Komma 4 4 6" xfId="1006" xr:uid="{00000000-0005-0000-0000-000078070000}"/>
    <cellStyle name="Komma 4 4 6 2" xfId="4396" xr:uid="{51314885-8289-4B9F-842C-AAF6B5F5B939}"/>
    <cellStyle name="Komma 4 4 6 3" xfId="8241" xr:uid="{EA14FE67-0AD5-492C-BA73-AD50520B934E}"/>
    <cellStyle name="Komma 4 4 7" xfId="1261" xr:uid="{00000000-0005-0000-0000-000079070000}"/>
    <cellStyle name="Komma 4 4 7 2" xfId="4651" xr:uid="{34F45298-892F-4E1C-AA47-F665720770C1}"/>
    <cellStyle name="Komma 4 4 7 3" xfId="7059" xr:uid="{6DDF7C13-50E7-486C-8908-5663277E68D7}"/>
    <cellStyle name="Komma 4 4 8" xfId="1776" xr:uid="{00000000-0005-0000-0000-00007A070000}"/>
    <cellStyle name="Komma 4 4 8 2" xfId="5164" xr:uid="{86EEC49D-682C-42AD-9E6A-9B80ADA07B3E}"/>
    <cellStyle name="Komma 4 4 8 3" xfId="9902" xr:uid="{086E3C2A-468D-4AE8-AAEC-494C97693376}"/>
    <cellStyle name="Komma 4 4 9" xfId="2032" xr:uid="{00000000-0005-0000-0000-00007B070000}"/>
    <cellStyle name="Komma 4 4 9 2" xfId="5420" xr:uid="{903460B7-BCC3-48F1-8AB3-B3542878F758}"/>
    <cellStyle name="Komma 4 5" xfId="34" xr:uid="{00000000-0005-0000-0000-00007C070000}"/>
    <cellStyle name="Komma 4 5 10" xfId="2519" xr:uid="{5520665D-F694-4B93-B8A0-68643B20DB4F}"/>
    <cellStyle name="Komma 4 5 11" xfId="3159" xr:uid="{B1745467-AD6A-4A8A-93AC-C0855826CD84}"/>
    <cellStyle name="Komma 4 5 12" xfId="5904" xr:uid="{9A3ADC92-9116-442D-AE8E-B0DA644C695C}"/>
    <cellStyle name="Komma 4 5 2" xfId="204" xr:uid="{00000000-0005-0000-0000-00007D070000}"/>
    <cellStyle name="Komma 4 5 2 10" xfId="6074" xr:uid="{DB621FC7-65B5-41D9-BE5C-AD27DE80D78D}"/>
    <cellStyle name="Komma 4 5 2 2" xfId="720" xr:uid="{00000000-0005-0000-0000-00007E070000}"/>
    <cellStyle name="Komma 4 5 2 2 2" xfId="1659" xr:uid="{00000000-0005-0000-0000-00007F070000}"/>
    <cellStyle name="Komma 4 5 2 2 2 2" xfId="3639" xr:uid="{49C40590-1408-42F4-81F2-D2EA62F32AE9}"/>
    <cellStyle name="Komma 4 5 2 2 2 2 2" xfId="9284" xr:uid="{5F65319D-684D-4C43-8B1E-E8BA0C9862B8}"/>
    <cellStyle name="Komma 4 5 2 2 2 3" xfId="5047" xr:uid="{B4236799-ADCC-4155-87FF-F39550AC8980}"/>
    <cellStyle name="Komma 4 5 2 2 2 3 2" xfId="8082" xr:uid="{47879B8B-A720-4512-A6AB-9A9FE047A24A}"/>
    <cellStyle name="Komma 4 5 2 2 2 4" xfId="9570" xr:uid="{49FE6FBC-E0C2-4E9F-A89A-1344671F201B}"/>
    <cellStyle name="Komma 4 5 2 2 2 5" xfId="6846" xr:uid="{02B7CF2F-51BA-4E5F-A99F-D44E2D388D8A}"/>
    <cellStyle name="Komma 4 5 2 2 3" xfId="2428" xr:uid="{00000000-0005-0000-0000-000080070000}"/>
    <cellStyle name="Komma 4 5 2 2 3 2" xfId="5816" xr:uid="{50C5F5E2-C9B2-47E7-A4EB-A5460FBC8AAB}"/>
    <cellStyle name="Komma 4 5 2 2 3 3" xfId="8639" xr:uid="{155056FB-9B83-48F0-90E8-3BBC63F9B0C0}"/>
    <cellStyle name="Komma 4 5 2 2 4" xfId="2946" xr:uid="{9BE07558-D686-4083-913A-FD7F7DDF1D01}"/>
    <cellStyle name="Komma 4 5 2 2 4 2" xfId="7457" xr:uid="{9D35B410-5CCA-4728-8981-73AAC5C2C966}"/>
    <cellStyle name="Komma 4 5 2 2 5" xfId="4279" xr:uid="{F8395AEA-C5E0-4F21-BD4A-030D94017487}"/>
    <cellStyle name="Komma 4 5 2 2 5 2" xfId="9866" xr:uid="{E4C06749-1D7E-497E-9176-744676A5657B}"/>
    <cellStyle name="Komma 4 5 2 2 6" xfId="6329" xr:uid="{323856FF-A946-4364-ACB0-DEB2202129D4}"/>
    <cellStyle name="Komma 4 5 2 3" xfId="462" xr:uid="{00000000-0005-0000-0000-000081070000}"/>
    <cellStyle name="Komma 4 5 2 3 2" xfId="3382" xr:uid="{33181085-14F1-4D32-AF38-B804D73EB810}"/>
    <cellStyle name="Komma 4 5 2 3 2 2" xfId="9027" xr:uid="{85AA8C3F-160F-4979-8207-F8943B821F81}"/>
    <cellStyle name="Komma 4 5 2 3 3" xfId="4023" xr:uid="{0B6341E3-6AA3-476D-B364-03E107A6B7B0}"/>
    <cellStyle name="Komma 4 5 2 3 3 2" xfId="7825" xr:uid="{EB434A42-DB80-4BAB-A905-7837D870F1EA}"/>
    <cellStyle name="Komma 4 5 2 3 4" xfId="10082" xr:uid="{EBEE699F-476A-481F-993D-83C81CA92523}"/>
    <cellStyle name="Komma 4 5 2 3 5" xfId="6591" xr:uid="{956D90C5-19E8-4B6C-A34F-2ACCD9C5381A}"/>
    <cellStyle name="Komma 4 5 2 4" xfId="1147" xr:uid="{00000000-0005-0000-0000-000082070000}"/>
    <cellStyle name="Komma 4 5 2 4 2" xfId="4537" xr:uid="{A515B0FE-4882-4953-89F9-1F3F0FA2AEF3}"/>
    <cellStyle name="Komma 4 5 2 4 3" xfId="8382" xr:uid="{E8ACD57D-D510-4D50-8945-FEB870266678}"/>
    <cellStyle name="Komma 4 5 2 5" xfId="1402" xr:uid="{00000000-0005-0000-0000-000083070000}"/>
    <cellStyle name="Komma 4 5 2 5 2" xfId="4792" xr:uid="{25727CDE-08C0-4CE7-8F90-81CC581914B8}"/>
    <cellStyle name="Komma 4 5 2 5 3" xfId="7200" xr:uid="{E96F9E64-F40E-4844-A2B2-9BCD8DF37420}"/>
    <cellStyle name="Komma 4 5 2 6" xfId="1917" xr:uid="{00000000-0005-0000-0000-000084070000}"/>
    <cellStyle name="Komma 4 5 2 6 2" xfId="5305" xr:uid="{9690214E-FECE-4ADC-B855-7A858762DA87}"/>
    <cellStyle name="Komma 4 5 2 6 3" xfId="9787" xr:uid="{532C56B6-1E6C-499A-8CA4-BD06A10D2137}"/>
    <cellStyle name="Komma 4 5 2 7" xfId="2173" xr:uid="{00000000-0005-0000-0000-000085070000}"/>
    <cellStyle name="Komma 4 5 2 7 2" xfId="5561" xr:uid="{DD8EA10E-A8FB-478E-BBCC-A977D46F6584}"/>
    <cellStyle name="Komma 4 5 2 8" xfId="2689" xr:uid="{319A9158-A275-4A30-860D-09A751C54D7E}"/>
    <cellStyle name="Komma 4 5 2 9" xfId="3767" xr:uid="{57DAA3B3-7353-4FD9-8CEE-ED1E3D0AC1BC}"/>
    <cellStyle name="Komma 4 5 3" xfId="159" xr:uid="{00000000-0005-0000-0000-000086070000}"/>
    <cellStyle name="Komma 4 5 3 10" xfId="6029" xr:uid="{765B6BC7-ED42-444A-947F-A17F36C443EC}"/>
    <cellStyle name="Komma 4 5 3 2" xfId="675" xr:uid="{00000000-0005-0000-0000-000087070000}"/>
    <cellStyle name="Komma 4 5 3 2 2" xfId="1614" xr:uid="{00000000-0005-0000-0000-000088070000}"/>
    <cellStyle name="Komma 4 5 3 2 2 2" xfId="3594" xr:uid="{562323E5-9F76-4326-9172-F4962DB1C791}"/>
    <cellStyle name="Komma 4 5 3 2 2 2 2" xfId="9239" xr:uid="{4A29F782-D877-421C-83E1-AE40251BF54E}"/>
    <cellStyle name="Komma 4 5 3 2 2 3" xfId="5002" xr:uid="{041F8470-DBC5-4B5F-8A8C-58E5A3E8F8A8}"/>
    <cellStyle name="Komma 4 5 3 2 2 3 2" xfId="8037" xr:uid="{29A1E538-2B30-4913-84D2-FD5B7A7056B2}"/>
    <cellStyle name="Komma 4 5 3 2 2 4" xfId="10135" xr:uid="{15EC699C-2EFC-45C4-9C09-8673827721E1}"/>
    <cellStyle name="Komma 4 5 3 2 2 5" xfId="6801" xr:uid="{C1120171-E2C0-4073-9117-7D3F702CC19F}"/>
    <cellStyle name="Komma 4 5 3 2 3" xfId="2383" xr:uid="{00000000-0005-0000-0000-000089070000}"/>
    <cellStyle name="Komma 4 5 3 2 3 2" xfId="5771" xr:uid="{7E2011A6-CDAA-44B5-8F4F-B2B92789E70B}"/>
    <cellStyle name="Komma 4 5 3 2 3 3" xfId="8594" xr:uid="{378CC491-5B4B-4E50-8DBD-2BAF07C46A5A}"/>
    <cellStyle name="Komma 4 5 3 2 4" xfId="2901" xr:uid="{7E754375-6AF2-43DC-A9F2-2D20A83F479B}"/>
    <cellStyle name="Komma 4 5 3 2 4 2" xfId="7412" xr:uid="{88E4EAC9-2FDE-4F21-9DD1-88C6A56531BE}"/>
    <cellStyle name="Komma 4 5 3 2 5" xfId="4234" xr:uid="{545A54E2-D603-41DE-92A9-C70CC03CD158}"/>
    <cellStyle name="Komma 4 5 3 2 5 2" xfId="9945" xr:uid="{EF479C39-0386-4823-97A8-666E8A8E1EC5}"/>
    <cellStyle name="Komma 4 5 3 2 6" xfId="6284" xr:uid="{0204600F-7ABF-4399-9CD2-90B19B50FD63}"/>
    <cellStyle name="Komma 4 5 3 3" xfId="417" xr:uid="{00000000-0005-0000-0000-00008A070000}"/>
    <cellStyle name="Komma 4 5 3 3 2" xfId="3337" xr:uid="{9D26FD65-E27D-4F0A-9AF1-C3605281A79A}"/>
    <cellStyle name="Komma 4 5 3 3 2 2" xfId="8982" xr:uid="{30733590-4913-4A58-92AB-7AE4E1FC5DCB}"/>
    <cellStyle name="Komma 4 5 3 3 3" xfId="3978" xr:uid="{D1808E67-4884-4B2E-90A5-9A4D2554834C}"/>
    <cellStyle name="Komma 4 5 3 3 3 2" xfId="7780" xr:uid="{5B19D9B5-4CB8-4195-9C95-9C88FAA2BCAF}"/>
    <cellStyle name="Komma 4 5 3 3 4" xfId="10179" xr:uid="{F5E7357C-0FBB-4E95-B32F-509AEC436C8B}"/>
    <cellStyle name="Komma 4 5 3 3 5" xfId="6546" xr:uid="{E82FC886-AB0C-421F-B1DA-6F9D73ED69B2}"/>
    <cellStyle name="Komma 4 5 3 4" xfId="1102" xr:uid="{00000000-0005-0000-0000-00008B070000}"/>
    <cellStyle name="Komma 4 5 3 4 2" xfId="4492" xr:uid="{BEA5E450-7E5D-430C-B999-4881E49115A3}"/>
    <cellStyle name="Komma 4 5 3 4 3" xfId="8337" xr:uid="{92EF1FB2-59D2-44F0-B857-6BBB72B6A551}"/>
    <cellStyle name="Komma 4 5 3 5" xfId="1357" xr:uid="{00000000-0005-0000-0000-00008C070000}"/>
    <cellStyle name="Komma 4 5 3 5 2" xfId="4747" xr:uid="{C971842F-157F-43B7-96E7-370B7766F939}"/>
    <cellStyle name="Komma 4 5 3 5 3" xfId="7155" xr:uid="{06F5FB62-DA2D-45FB-9C90-1CDC52BD50A8}"/>
    <cellStyle name="Komma 4 5 3 6" xfId="1872" xr:uid="{00000000-0005-0000-0000-00008D070000}"/>
    <cellStyle name="Komma 4 5 3 6 2" xfId="5260" xr:uid="{2ED343B1-C57F-4F9A-BD56-6E9059C7B18B}"/>
    <cellStyle name="Komma 4 5 3 6 3" xfId="9619" xr:uid="{A24A6D5A-AC76-4263-8687-A9E234274842}"/>
    <cellStyle name="Komma 4 5 3 7" xfId="2128" xr:uid="{00000000-0005-0000-0000-00008E070000}"/>
    <cellStyle name="Komma 4 5 3 7 2" xfId="5516" xr:uid="{ED577C8B-441F-4343-8023-5D4F2CCDB21E}"/>
    <cellStyle name="Komma 4 5 3 8" xfId="2644" xr:uid="{74EDED98-AFDF-4F49-A784-A193D912C54D}"/>
    <cellStyle name="Komma 4 5 3 9" xfId="3027" xr:uid="{2F3DC5AF-1286-4A3D-AE27-57FA28CDB992}"/>
    <cellStyle name="Komma 4 5 4" xfId="550" xr:uid="{00000000-0005-0000-0000-00008F070000}"/>
    <cellStyle name="Komma 4 5 4 2" xfId="1489" xr:uid="{00000000-0005-0000-0000-000090070000}"/>
    <cellStyle name="Komma 4 5 4 2 2" xfId="3469" xr:uid="{5FC08568-247A-49DC-A69E-28A5F37C743D}"/>
    <cellStyle name="Komma 4 5 4 2 2 2" xfId="9114" xr:uid="{DFB548E0-103F-47F2-A865-B3B92C0FC06C}"/>
    <cellStyle name="Komma 4 5 4 2 3" xfId="4877" xr:uid="{C06B6B75-7665-4680-A831-0A87FCA26CB1}"/>
    <cellStyle name="Komma 4 5 4 2 3 2" xfId="7912" xr:uid="{DB7DDEA6-EF8E-430E-9F83-D89ADC4FF8ED}"/>
    <cellStyle name="Komma 4 5 4 2 4" xfId="10105" xr:uid="{B813231F-F7D4-4B2E-9CC6-ED9AB1067B73}"/>
    <cellStyle name="Komma 4 5 4 2 5" xfId="6676" xr:uid="{7EB67CEC-BCDA-449C-9B72-D0A2EE626F29}"/>
    <cellStyle name="Komma 4 5 4 3" xfId="2258" xr:uid="{00000000-0005-0000-0000-000091070000}"/>
    <cellStyle name="Komma 4 5 4 3 2" xfId="5646" xr:uid="{0C4E752E-0967-4EF4-B065-D18AD60B8B7E}"/>
    <cellStyle name="Komma 4 5 4 3 3" xfId="8469" xr:uid="{5C18D188-F639-425A-9A02-4660E43379B4}"/>
    <cellStyle name="Komma 4 5 4 4" xfId="2776" xr:uid="{260DCDAA-E4D5-4B49-8F09-12AD37622CC8}"/>
    <cellStyle name="Komma 4 5 4 4 2" xfId="7287" xr:uid="{1D4D2C6C-F84A-4622-8D3C-C8534222F68F}"/>
    <cellStyle name="Komma 4 5 4 5" xfId="4109" xr:uid="{DD6B9A41-5DC8-4058-A02B-05170DCBE6A3}"/>
    <cellStyle name="Komma 4 5 4 5 2" xfId="9769" xr:uid="{57FDBCBD-B0B2-42E0-95B7-8DFAD1B50586}"/>
    <cellStyle name="Komma 4 5 4 6" xfId="6159" xr:uid="{E2EA34B1-A90D-4043-9C94-AA976804D210}"/>
    <cellStyle name="Komma 4 5 5" xfId="292" xr:uid="{00000000-0005-0000-0000-000092070000}"/>
    <cellStyle name="Komma 4 5 5 2" xfId="3212" xr:uid="{302A0453-3308-4440-95E1-0AE601E90BAD}"/>
    <cellStyle name="Komma 4 5 5 2 2" xfId="8857" xr:uid="{8058270B-D652-46FA-B665-1F70F65639B0}"/>
    <cellStyle name="Komma 4 5 5 3" xfId="3853" xr:uid="{5BACCDF6-6026-4856-B39F-D5D232151EE2}"/>
    <cellStyle name="Komma 4 5 5 3 2" xfId="7655" xr:uid="{5FFF1A83-2B77-4DE7-ADB1-DAB92C52192C}"/>
    <cellStyle name="Komma 4 5 5 4" xfId="9824" xr:uid="{18DFD3B4-F4DF-4513-91F9-7EBB278C9C87}"/>
    <cellStyle name="Komma 4 5 5 5" xfId="6421" xr:uid="{01925EE0-D5F6-4381-BF28-E4C54CF3A989}"/>
    <cellStyle name="Komma 4 5 6" xfId="977" xr:uid="{00000000-0005-0000-0000-000093070000}"/>
    <cellStyle name="Komma 4 5 6 2" xfId="4367" xr:uid="{1DD6EE20-7669-4F40-972F-0DF8FFDA4A42}"/>
    <cellStyle name="Komma 4 5 6 3" xfId="8212" xr:uid="{4C828335-6133-42D0-8130-B5709A1BD84F}"/>
    <cellStyle name="Komma 4 5 7" xfId="1232" xr:uid="{00000000-0005-0000-0000-000094070000}"/>
    <cellStyle name="Komma 4 5 7 2" xfId="4622" xr:uid="{F18A8E6D-B9B2-4CB9-BC40-D1AD89B03406}"/>
    <cellStyle name="Komma 4 5 7 3" xfId="7030" xr:uid="{D9730FBE-E945-4330-AD9A-01A315D1FAC1}"/>
    <cellStyle name="Komma 4 5 8" xfId="1747" xr:uid="{00000000-0005-0000-0000-000095070000}"/>
    <cellStyle name="Komma 4 5 8 2" xfId="5135" xr:uid="{502806C0-2EBB-4F14-960E-1BD686F003DF}"/>
    <cellStyle name="Komma 4 5 8 3" xfId="10040" xr:uid="{F630DB26-F5CF-4F60-A864-6B46EE8D3B3E}"/>
    <cellStyle name="Komma 4 5 9" xfId="2003" xr:uid="{00000000-0005-0000-0000-000096070000}"/>
    <cellStyle name="Komma 4 5 9 2" xfId="5391" xr:uid="{91DBB8E1-746E-4672-AA95-4AE588022BC0}"/>
    <cellStyle name="Komma 4 6" xfId="179" xr:uid="{00000000-0005-0000-0000-000097070000}"/>
    <cellStyle name="Komma 4 6 10" xfId="6049" xr:uid="{2D93296B-FB0F-4171-A0C4-CB0E7FCA878B}"/>
    <cellStyle name="Komma 4 6 2" xfId="695" xr:uid="{00000000-0005-0000-0000-000098070000}"/>
    <cellStyle name="Komma 4 6 2 2" xfId="1634" xr:uid="{00000000-0005-0000-0000-000099070000}"/>
    <cellStyle name="Komma 4 6 2 2 2" xfId="3614" xr:uid="{ECC36A61-F17D-4D8C-B4FF-460675F70928}"/>
    <cellStyle name="Komma 4 6 2 2 2 2" xfId="9259" xr:uid="{EDB686D9-0E6A-45FD-8701-B52A65EB7BAD}"/>
    <cellStyle name="Komma 4 6 2 2 3" xfId="5022" xr:uid="{AB9D5339-1C2A-4710-8722-AC8BFADC0CF6}"/>
    <cellStyle name="Komma 4 6 2 2 3 2" xfId="8057" xr:uid="{838DAF44-8293-44A9-8BB0-0ADA01B9B58C}"/>
    <cellStyle name="Komma 4 6 2 2 4" xfId="7555" xr:uid="{26670309-05DE-49C4-BC60-A538401F2468}"/>
    <cellStyle name="Komma 4 6 2 2 5" xfId="6821" xr:uid="{83D81FA3-D393-49D6-9FA9-DA6D8488665D}"/>
    <cellStyle name="Komma 4 6 2 3" xfId="2403" xr:uid="{00000000-0005-0000-0000-00009A070000}"/>
    <cellStyle name="Komma 4 6 2 3 2" xfId="5791" xr:uid="{E08A4219-90DC-4920-8A25-80CB2B65D618}"/>
    <cellStyle name="Komma 4 6 2 3 3" xfId="8614" xr:uid="{FE3A3F8E-8972-42C8-938C-0EE476FFDCFB}"/>
    <cellStyle name="Komma 4 6 2 4" xfId="2921" xr:uid="{CDCA0602-DABC-4DD5-A6B4-E7D57C933C9B}"/>
    <cellStyle name="Komma 4 6 2 4 2" xfId="7432" xr:uid="{192D8A54-25F7-47E3-8ED5-1E674D026DAA}"/>
    <cellStyle name="Komma 4 6 2 5" xfId="4254" xr:uid="{13F4D4D1-032D-49C3-8536-4F4E9301E3B0}"/>
    <cellStyle name="Komma 4 6 2 5 2" xfId="10352" xr:uid="{35C6111E-BB33-4996-ACF9-301FCD63A8AB}"/>
    <cellStyle name="Komma 4 6 2 6" xfId="6304" xr:uid="{44D0DCE9-62C1-41C8-9562-41383CB5AD08}"/>
    <cellStyle name="Komma 4 6 3" xfId="437" xr:uid="{00000000-0005-0000-0000-00009B070000}"/>
    <cellStyle name="Komma 4 6 3 2" xfId="3357" xr:uid="{755512B7-1FA7-4BC4-A120-8374B5D28748}"/>
    <cellStyle name="Komma 4 6 3 2 2" xfId="9002" xr:uid="{448E8A2E-5C5D-4618-82CD-973D60344C0E}"/>
    <cellStyle name="Komma 4 6 3 3" xfId="3998" xr:uid="{506DDA74-F78F-4A89-8790-2CB520655E9B}"/>
    <cellStyle name="Komma 4 6 3 3 2" xfId="7800" xr:uid="{738E8605-2DDB-4133-B254-29C0B4441305}"/>
    <cellStyle name="Komma 4 6 3 4" xfId="10080" xr:uid="{D9E0F44B-78B4-4367-9B59-DED72FA4C693}"/>
    <cellStyle name="Komma 4 6 3 5" xfId="6566" xr:uid="{E136CA92-928E-4AE1-8249-942647957544}"/>
    <cellStyle name="Komma 4 6 4" xfId="1122" xr:uid="{00000000-0005-0000-0000-00009C070000}"/>
    <cellStyle name="Komma 4 6 4 2" xfId="4512" xr:uid="{615CC78B-4920-4A5B-BA00-C8526392CBAB}"/>
    <cellStyle name="Komma 4 6 4 3" xfId="8357" xr:uid="{04CCAEB9-D785-4276-B687-C736CE9B6D5C}"/>
    <cellStyle name="Komma 4 6 5" xfId="1377" xr:uid="{00000000-0005-0000-0000-00009D070000}"/>
    <cellStyle name="Komma 4 6 5 2" xfId="4767" xr:uid="{3F4B0822-CF40-4F0D-B22E-D5D1BE1DBA93}"/>
    <cellStyle name="Komma 4 6 5 3" xfId="7175" xr:uid="{CF4205D2-7E65-4638-8EA6-33327495D827}"/>
    <cellStyle name="Komma 4 6 6" xfId="1892" xr:uid="{00000000-0005-0000-0000-00009E070000}"/>
    <cellStyle name="Komma 4 6 6 2" xfId="5280" xr:uid="{A2EF3722-6ED2-42C3-B71F-FD50240E50D3}"/>
    <cellStyle name="Komma 4 6 6 3" xfId="9710" xr:uid="{2F62D348-58AD-47C6-ADDD-EB6472BD4F68}"/>
    <cellStyle name="Komma 4 6 7" xfId="2148" xr:uid="{00000000-0005-0000-0000-00009F070000}"/>
    <cellStyle name="Komma 4 6 7 2" xfId="5536" xr:uid="{D70834F1-A6FA-4B60-B09B-856A0E2009E0}"/>
    <cellStyle name="Komma 4 6 8" xfId="2664" xr:uid="{64F68B69-297B-4BDB-A5A6-7CCEF3CBCC78}"/>
    <cellStyle name="Komma 4 6 9" xfId="3742" xr:uid="{B3062C86-8395-4F9F-B04D-64C80D4B7CA8}"/>
    <cellStyle name="Komma 4 7" xfId="91" xr:uid="{00000000-0005-0000-0000-0000A0070000}"/>
    <cellStyle name="Komma 4 7 10" xfId="5961" xr:uid="{B184C1BC-2DCA-49F9-AFC8-4E4B0CD6C8C5}"/>
    <cellStyle name="Komma 4 7 2" xfId="607" xr:uid="{00000000-0005-0000-0000-0000A1070000}"/>
    <cellStyle name="Komma 4 7 2 2" xfId="1546" xr:uid="{00000000-0005-0000-0000-0000A2070000}"/>
    <cellStyle name="Komma 4 7 2 2 2" xfId="3526" xr:uid="{7762115A-C4C0-4F16-982D-6ED73D620CF7}"/>
    <cellStyle name="Komma 4 7 2 2 2 2" xfId="9171" xr:uid="{4491BECF-A2DD-42BF-A818-5A2F14233E22}"/>
    <cellStyle name="Komma 4 7 2 2 3" xfId="4934" xr:uid="{BD4F24D6-06F1-4D1A-9DEA-A4AB6F93C2AE}"/>
    <cellStyle name="Komma 4 7 2 2 3 2" xfId="7969" xr:uid="{734D565B-3F1F-4C65-8726-B5C9E2B8069E}"/>
    <cellStyle name="Komma 4 7 2 2 4" xfId="9801" xr:uid="{B5082020-B12E-4DD7-801F-F760435CE9C6}"/>
    <cellStyle name="Komma 4 7 2 2 5" xfId="6733" xr:uid="{EF2C487B-17C7-4F6F-808B-39D8DF009E7B}"/>
    <cellStyle name="Komma 4 7 2 3" xfId="2315" xr:uid="{00000000-0005-0000-0000-0000A3070000}"/>
    <cellStyle name="Komma 4 7 2 3 2" xfId="5703" xr:uid="{53A249E9-71EC-451E-AF45-80087F934A33}"/>
    <cellStyle name="Komma 4 7 2 3 3" xfId="8526" xr:uid="{6C7B2D76-E474-4DC2-82A9-D416EE296669}"/>
    <cellStyle name="Komma 4 7 2 4" xfId="2833" xr:uid="{C109A68D-7962-4AFB-A49B-225F149A6733}"/>
    <cellStyle name="Komma 4 7 2 4 2" xfId="7344" xr:uid="{E44DFDFC-44B3-4812-AA53-7DB31929802D}"/>
    <cellStyle name="Komma 4 7 2 5" xfId="4166" xr:uid="{F71FC734-C7E4-4630-B276-A76916D29A1B}"/>
    <cellStyle name="Komma 4 7 2 5 2" xfId="9624" xr:uid="{62779000-9D1D-4862-BBC4-3D82BEA1DAC8}"/>
    <cellStyle name="Komma 4 7 2 6" xfId="6216" xr:uid="{170E99B0-8E20-40D5-BCC5-E65F6BB792F1}"/>
    <cellStyle name="Komma 4 7 3" xfId="349" xr:uid="{00000000-0005-0000-0000-0000A4070000}"/>
    <cellStyle name="Komma 4 7 3 2" xfId="3269" xr:uid="{4F9539F6-E7FD-44D3-BD58-99178727A62B}"/>
    <cellStyle name="Komma 4 7 3 2 2" xfId="8914" xr:uid="{A120657B-3414-4007-A8B2-E15B82FB4E15}"/>
    <cellStyle name="Komma 4 7 3 3" xfId="3910" xr:uid="{072620DB-E6E1-4355-A1F9-BE951F48C7E9}"/>
    <cellStyle name="Komma 4 7 3 3 2" xfId="7712" xr:uid="{952C39DA-E9BB-4D9D-B714-310EB2422443}"/>
    <cellStyle name="Komma 4 7 3 4" xfId="7572" xr:uid="{42082E3D-31B3-48C5-A986-FDF977168F8F}"/>
    <cellStyle name="Komma 4 7 3 5" xfId="6478" xr:uid="{78208499-8CE6-4C75-9DBB-C601829FE112}"/>
    <cellStyle name="Komma 4 7 4" xfId="1034" xr:uid="{00000000-0005-0000-0000-0000A5070000}"/>
    <cellStyle name="Komma 4 7 4 2" xfId="4424" xr:uid="{8F3DBF9E-3FC5-4897-A5F4-FB75E87EA15D}"/>
    <cellStyle name="Komma 4 7 4 3" xfId="8269" xr:uid="{B039785A-C81C-4710-866E-E2BF1FD94AE0}"/>
    <cellStyle name="Komma 4 7 5" xfId="1289" xr:uid="{00000000-0005-0000-0000-0000A6070000}"/>
    <cellStyle name="Komma 4 7 5 2" xfId="4679" xr:uid="{3A455D34-735F-4830-B3B8-DA86B57CD892}"/>
    <cellStyle name="Komma 4 7 5 3" xfId="7087" xr:uid="{AC7FEFB4-1325-44FE-AFD6-F1693586177A}"/>
    <cellStyle name="Komma 4 7 6" xfId="1804" xr:uid="{00000000-0005-0000-0000-0000A7070000}"/>
    <cellStyle name="Komma 4 7 6 2" xfId="5192" xr:uid="{0975502F-C2A4-4EB7-A43F-7F47F06AF3BE}"/>
    <cellStyle name="Komma 4 7 6 3" xfId="9356" xr:uid="{5405EE12-303E-4125-9006-FD453BA26CA1}"/>
    <cellStyle name="Komma 4 7 7" xfId="2060" xr:uid="{00000000-0005-0000-0000-0000A8070000}"/>
    <cellStyle name="Komma 4 7 7 2" xfId="5448" xr:uid="{FE1D42D9-DF92-4202-905A-55E0182EB871}"/>
    <cellStyle name="Komma 4 7 8" xfId="2576" xr:uid="{E49ACD1F-2642-4A4A-B117-E92D0948B1BC}"/>
    <cellStyle name="Komma 4 7 9" xfId="3095" xr:uid="{408ED868-3DE4-4127-A4A7-6EF7C33CA8B5}"/>
    <cellStyle name="Komma 4 8" xfId="525" xr:uid="{00000000-0005-0000-0000-0000A9070000}"/>
    <cellStyle name="Komma 4 8 2" xfId="1464" xr:uid="{00000000-0005-0000-0000-0000AA070000}"/>
    <cellStyle name="Komma 4 8 2 2" xfId="3444" xr:uid="{1DE0CFAF-F9F1-46D2-8E31-57E40D2C97DB}"/>
    <cellStyle name="Komma 4 8 2 2 2" xfId="9089" xr:uid="{EF3E6030-7B42-4A00-BC3A-AB9135EE730B}"/>
    <cellStyle name="Komma 4 8 2 3" xfId="4852" xr:uid="{A8961962-8784-42DC-ADD6-934EAC1424F3}"/>
    <cellStyle name="Komma 4 8 2 3 2" xfId="7887" xr:uid="{2F6409A8-087D-4EF3-AF1C-D14A53A9FA05}"/>
    <cellStyle name="Komma 4 8 2 4" xfId="10239" xr:uid="{E165BEC0-10FD-403E-95E9-34819BB71B52}"/>
    <cellStyle name="Komma 4 8 2 5" xfId="6651" xr:uid="{2DFC8A47-B9FF-43AF-8831-0DDD8D217FE1}"/>
    <cellStyle name="Komma 4 8 3" xfId="2233" xr:uid="{00000000-0005-0000-0000-0000AB070000}"/>
    <cellStyle name="Komma 4 8 3 2" xfId="5621" xr:uid="{F3C70D4A-F12D-446D-9904-81DB3DE2E18D}"/>
    <cellStyle name="Komma 4 8 3 3" xfId="8444" xr:uid="{AC9DEF85-A224-4CB0-8C14-8115EC1EC1A6}"/>
    <cellStyle name="Komma 4 8 4" xfId="2751" xr:uid="{C126A162-6173-4D6B-AA48-12BA1A6D2DF5}"/>
    <cellStyle name="Komma 4 8 4 2" xfId="7262" xr:uid="{D8862F36-A397-41D4-A6D2-94AB7CF7D561}"/>
    <cellStyle name="Komma 4 8 5" xfId="4084" xr:uid="{7CC28CB9-6CD0-4DF0-9B80-3F0C3206EE3C}"/>
    <cellStyle name="Komma 4 8 5 2" xfId="9424" xr:uid="{F7D56282-36BD-4239-85F4-BE06E31C7150}"/>
    <cellStyle name="Komma 4 8 6" xfId="6134" xr:uid="{5A4B69DE-A87F-4EF6-8F23-726A7F9047CB}"/>
    <cellStyle name="Komma 4 9" xfId="267" xr:uid="{00000000-0005-0000-0000-0000AC070000}"/>
    <cellStyle name="Komma 4 9 2" xfId="3187" xr:uid="{6DC5B1D4-5462-4560-9BA7-0F821CC084F7}"/>
    <cellStyle name="Komma 4 9 2 2" xfId="8832" xr:uid="{C5B5F0BD-40BC-4C4B-B446-F29682B15FD6}"/>
    <cellStyle name="Komma 4 9 3" xfId="3828" xr:uid="{A9290885-D25F-4A01-8134-0924FF124025}"/>
    <cellStyle name="Komma 4 9 3 2" xfId="7630" xr:uid="{F0B82459-D493-4D5F-8FFE-61BDE76B91A6}"/>
    <cellStyle name="Komma 4 9 4" xfId="9738" xr:uid="{73E3DA74-9846-4A96-9689-1DE36BEC9F28}"/>
    <cellStyle name="Komma 4 9 5" xfId="6396" xr:uid="{4818D19C-2813-4B5C-A3C3-EBB52D327E36}"/>
    <cellStyle name="Komma 5" xfId="5" xr:uid="{00000000-0005-0000-0000-0000AD070000}"/>
    <cellStyle name="Komma 5 10" xfId="948" xr:uid="{00000000-0005-0000-0000-0000AE070000}"/>
    <cellStyle name="Komma 5 10 2" xfId="3183" xr:uid="{8CB58900-857E-49D5-8AAA-1F7EC90290B6}"/>
    <cellStyle name="Komma 5 10 2 2" xfId="8828" xr:uid="{70FF6411-D2D7-4B6F-90CC-BFA92DDD2234}"/>
    <cellStyle name="Komma 5 10 3" xfId="4338" xr:uid="{692791D6-3E75-4A0F-9447-90FC2B3C2B0A}"/>
    <cellStyle name="Komma 5 10 3 2" xfId="7626" xr:uid="{6C90F42F-64B4-4AF5-9DC5-1887C89C2911}"/>
    <cellStyle name="Komma 5 10 4" xfId="9422" xr:uid="{7D51C59C-8D3B-4221-BAC7-C3510091D4EB}"/>
    <cellStyle name="Komma 5 10 5" xfId="6392" xr:uid="{69654BC9-628D-4806-8DCC-F4D25B8C88B3}"/>
    <cellStyle name="Komma 5 11" xfId="1203" xr:uid="{00000000-0005-0000-0000-0000AF070000}"/>
    <cellStyle name="Komma 5 11 2" xfId="4593" xr:uid="{9E6EAA45-9F32-47B1-BD07-60973D7DADF1}"/>
    <cellStyle name="Komma 5 11 2 2" xfId="9420" xr:uid="{5F8BD853-0578-46A1-BA2E-DFA22F4FF575}"/>
    <cellStyle name="Komma 5 11 3" xfId="6995" xr:uid="{2F504FB5-9597-44FC-A49B-BBE3C9549F2B}"/>
    <cellStyle name="Komma 5 12" xfId="1718" xr:uid="{00000000-0005-0000-0000-0000B0070000}"/>
    <cellStyle name="Komma 5 12 2" xfId="5106" xr:uid="{BEDC9720-54F3-403D-9AA8-BFB13455B839}"/>
    <cellStyle name="Komma 5 12 3" xfId="8183" xr:uid="{E12C9A32-A35C-438D-B42B-2AF71BC5100A}"/>
    <cellStyle name="Komma 5 13" xfId="1974" xr:uid="{00000000-0005-0000-0000-0000B1070000}"/>
    <cellStyle name="Komma 5 13 2" xfId="5362" xr:uid="{4075BC88-A4E7-4E48-8AD0-40A2E3F814FE}"/>
    <cellStyle name="Komma 5 13 3" xfId="7001" xr:uid="{02D6AC89-B8DD-40D5-898B-1FDB667F1385}"/>
    <cellStyle name="Komma 5 14" xfId="2490" xr:uid="{9E3EAFF3-B9AD-467A-AB89-7B0E4CF8490C}"/>
    <cellStyle name="Komma 5 14 2" xfId="9481" xr:uid="{3C5F3B04-09AC-4B64-A9E4-40C5B37A0E56}"/>
    <cellStyle name="Komma 5 15" xfId="3123" xr:uid="{18CF6B00-2584-4983-ADA8-4A160037C12D}"/>
    <cellStyle name="Komma 5 16" xfId="5875" xr:uid="{2FE55CB6-1DCC-4A35-B89B-B7AC3C385997}"/>
    <cellStyle name="Komma 5 2" xfId="25" xr:uid="{00000000-0005-0000-0000-0000B2070000}"/>
    <cellStyle name="Komma 5 2 10" xfId="1738" xr:uid="{00000000-0005-0000-0000-0000B3070000}"/>
    <cellStyle name="Komma 5 2 10 2" xfId="5126" xr:uid="{709869A3-20F7-4EE5-AC40-F83439A4ACB1}"/>
    <cellStyle name="Komma 5 2 10 3" xfId="7520" xr:uid="{201208ED-123E-4A8A-A8CC-8302B9CFC087}"/>
    <cellStyle name="Komma 5 2 11" xfId="1994" xr:uid="{00000000-0005-0000-0000-0000B4070000}"/>
    <cellStyle name="Komma 5 2 11 2" xfId="5382" xr:uid="{57DA31F1-1C0D-42F3-85F1-51604C88B6E4}"/>
    <cellStyle name="Komma 5 2 12" xfId="2510" xr:uid="{9604C955-EE95-4AEE-A0AD-AC1E663F9B8F}"/>
    <cellStyle name="Komma 5 2 13" xfId="3153" xr:uid="{93DB6898-2E6B-4F92-9B5E-B5ED3A68F8B7}"/>
    <cellStyle name="Komma 5 2 14" xfId="5895" xr:uid="{F2B8C188-6856-40B8-985E-52DF9BDE16D9}"/>
    <cellStyle name="Komma 5 2 2" xfId="79" xr:uid="{00000000-0005-0000-0000-0000B5070000}"/>
    <cellStyle name="Komma 5 2 2 10" xfId="2564" xr:uid="{16EFC940-9281-44BA-AF8C-1579BBF32F3A}"/>
    <cellStyle name="Komma 5 2 2 11" xfId="3108" xr:uid="{08F7ABE9-7B69-4A00-B2D2-5032895A2C2E}"/>
    <cellStyle name="Komma 5 2 2 12" xfId="5949" xr:uid="{3E8EFFC1-2FF2-4559-9C50-0B090AEF057A}"/>
    <cellStyle name="Komma 5 2 2 2" xfId="249" xr:uid="{00000000-0005-0000-0000-0000B6070000}"/>
    <cellStyle name="Komma 5 2 2 2 10" xfId="6119" xr:uid="{604ED190-CBA5-466A-915A-F33BD7E2AA1D}"/>
    <cellStyle name="Komma 5 2 2 2 2" xfId="765" xr:uid="{00000000-0005-0000-0000-0000B7070000}"/>
    <cellStyle name="Komma 5 2 2 2 2 2" xfId="1704" xr:uid="{00000000-0005-0000-0000-0000B8070000}"/>
    <cellStyle name="Komma 5 2 2 2 2 2 2" xfId="3684" xr:uid="{50B45B5D-E285-4A04-9A28-3712F59C1B6F}"/>
    <cellStyle name="Komma 5 2 2 2 2 2 2 2" xfId="9329" xr:uid="{F435412B-1504-4950-8B39-C62839C7ED9F}"/>
    <cellStyle name="Komma 5 2 2 2 2 2 3" xfId="5092" xr:uid="{8F511F88-5C5D-4E69-AB3E-B84496EF3798}"/>
    <cellStyle name="Komma 5 2 2 2 2 2 3 2" xfId="8127" xr:uid="{BC160D05-F40A-4E12-A22D-BDFE247F5B78}"/>
    <cellStyle name="Komma 5 2 2 2 2 2 4" xfId="9505" xr:uid="{710BA104-54D1-400C-B00F-B85A911DE9F5}"/>
    <cellStyle name="Komma 5 2 2 2 2 2 5" xfId="6891" xr:uid="{64D8ADCA-1C87-4B46-AE0F-B8C906DB5807}"/>
    <cellStyle name="Komma 5 2 2 2 2 3" xfId="2473" xr:uid="{00000000-0005-0000-0000-0000B9070000}"/>
    <cellStyle name="Komma 5 2 2 2 2 3 2" xfId="5861" xr:uid="{67A50E5D-DA7D-4876-900A-054BC7F2C71E}"/>
    <cellStyle name="Komma 5 2 2 2 2 3 3" xfId="8684" xr:uid="{F9846D33-03EC-4715-86C1-ABF8EDF2F084}"/>
    <cellStyle name="Komma 5 2 2 2 2 4" xfId="2991" xr:uid="{F02C920A-772C-4ED2-8C65-E5DC3C38610E}"/>
    <cellStyle name="Komma 5 2 2 2 2 4 2" xfId="7502" xr:uid="{7BC8C9F6-2429-4E53-8C1B-367B00A627EB}"/>
    <cellStyle name="Komma 5 2 2 2 2 5" xfId="4324" xr:uid="{629F0611-DE8B-4CDA-AB7A-D2909E55F4BA}"/>
    <cellStyle name="Komma 5 2 2 2 2 5 2" xfId="10213" xr:uid="{80EE5420-070D-4CB7-B90E-74CF66850CEB}"/>
    <cellStyle name="Komma 5 2 2 2 2 6" xfId="6374" xr:uid="{F5B9236D-1566-4277-8D41-2D37B0C58DC0}"/>
    <cellStyle name="Komma 5 2 2 2 3" xfId="507" xr:uid="{00000000-0005-0000-0000-0000BA070000}"/>
    <cellStyle name="Komma 5 2 2 2 3 2" xfId="3427" xr:uid="{ECBFA1F7-8FD2-4DE8-A21F-3F5284A5CB68}"/>
    <cellStyle name="Komma 5 2 2 2 3 2 2" xfId="9072" xr:uid="{4756F3AB-3059-4F06-B4D6-7081049F5F6F}"/>
    <cellStyle name="Komma 5 2 2 2 3 3" xfId="4068" xr:uid="{702E3DCC-2C3E-4576-B1A3-8800BBB2D9F3}"/>
    <cellStyle name="Komma 5 2 2 2 3 3 2" xfId="7870" xr:uid="{622FAF32-4BD6-466A-88FF-34DED034B8DE}"/>
    <cellStyle name="Komma 5 2 2 2 3 4" xfId="9618" xr:uid="{49225C74-7A37-458C-8C8F-C30080B54198}"/>
    <cellStyle name="Komma 5 2 2 2 3 5" xfId="6636" xr:uid="{DEEE7C0E-02E3-4D3A-B9A1-94C8B0CC519E}"/>
    <cellStyle name="Komma 5 2 2 2 4" xfId="1192" xr:uid="{00000000-0005-0000-0000-0000BB070000}"/>
    <cellStyle name="Komma 5 2 2 2 4 2" xfId="4582" xr:uid="{1FEED972-C5FB-45FC-BA4D-CA14B01F0E91}"/>
    <cellStyle name="Komma 5 2 2 2 4 3" xfId="8427" xr:uid="{CF3098A0-D11F-4483-9AE6-F9031A9EFCAC}"/>
    <cellStyle name="Komma 5 2 2 2 5" xfId="1447" xr:uid="{00000000-0005-0000-0000-0000BC070000}"/>
    <cellStyle name="Komma 5 2 2 2 5 2" xfId="4837" xr:uid="{D6E90FAD-8BBA-4C4E-9B16-43A7E9C6E7FE}"/>
    <cellStyle name="Komma 5 2 2 2 5 3" xfId="7245" xr:uid="{FF9A9AB3-6E08-47BF-9889-43A4FA90601B}"/>
    <cellStyle name="Komma 5 2 2 2 6" xfId="1962" xr:uid="{00000000-0005-0000-0000-0000BD070000}"/>
    <cellStyle name="Komma 5 2 2 2 6 2" xfId="5350" xr:uid="{3AEAFEA8-9BED-4696-9B29-D08F0AD9BA63}"/>
    <cellStyle name="Komma 5 2 2 2 6 3" xfId="10357" xr:uid="{3E30A63E-3BCA-4F15-B1F7-366B3B68F925}"/>
    <cellStyle name="Komma 5 2 2 2 7" xfId="2218" xr:uid="{00000000-0005-0000-0000-0000BE070000}"/>
    <cellStyle name="Komma 5 2 2 2 7 2" xfId="5606" xr:uid="{099F8497-5204-4C88-9971-4A5D55A2991F}"/>
    <cellStyle name="Komma 5 2 2 2 8" xfId="2734" xr:uid="{23C6E4DD-944E-45A4-8EAC-55D37B901BC7}"/>
    <cellStyle name="Komma 5 2 2 2 9" xfId="3812" xr:uid="{5E3A41DC-034C-4090-A225-65E1EA292179}"/>
    <cellStyle name="Komma 5 2 2 3" xfId="133" xr:uid="{00000000-0005-0000-0000-0000BF070000}"/>
    <cellStyle name="Komma 5 2 2 3 10" xfId="6003" xr:uid="{45CA4AB1-C8EB-46C6-9934-A61B83E4F1FC}"/>
    <cellStyle name="Komma 5 2 2 3 2" xfId="649" xr:uid="{00000000-0005-0000-0000-0000C0070000}"/>
    <cellStyle name="Komma 5 2 2 3 2 2" xfId="1588" xr:uid="{00000000-0005-0000-0000-0000C1070000}"/>
    <cellStyle name="Komma 5 2 2 3 2 2 2" xfId="3568" xr:uid="{22CB8DA3-51F2-449E-A98D-2B39B0051DAC}"/>
    <cellStyle name="Komma 5 2 2 3 2 2 2 2" xfId="9213" xr:uid="{7C167FB7-1838-49E6-882B-11935AAD8C6A}"/>
    <cellStyle name="Komma 5 2 2 3 2 2 3" xfId="4976" xr:uid="{13BF25BD-4163-430C-A918-78EB9E705CC5}"/>
    <cellStyle name="Komma 5 2 2 3 2 2 3 2" xfId="8011" xr:uid="{188F07DC-1721-4C1A-A624-0E197D843946}"/>
    <cellStyle name="Komma 5 2 2 3 2 2 4" xfId="9944" xr:uid="{62BE6CEC-1E87-4087-994F-74BE94B05878}"/>
    <cellStyle name="Komma 5 2 2 3 2 2 5" xfId="6775" xr:uid="{FBEDEFAD-14AB-45FD-B150-58051885874A}"/>
    <cellStyle name="Komma 5 2 2 3 2 3" xfId="2357" xr:uid="{00000000-0005-0000-0000-0000C2070000}"/>
    <cellStyle name="Komma 5 2 2 3 2 3 2" xfId="5745" xr:uid="{DC08B227-0E0C-46AC-A752-A5CF2959BD37}"/>
    <cellStyle name="Komma 5 2 2 3 2 3 3" xfId="8568" xr:uid="{516D78C0-8666-409C-AA99-3E4F1F870C48}"/>
    <cellStyle name="Komma 5 2 2 3 2 4" xfId="2875" xr:uid="{DF9675D1-E5C1-4505-9CB4-81E5675267B9}"/>
    <cellStyle name="Komma 5 2 2 3 2 4 2" xfId="7386" xr:uid="{4C8A55C6-B881-4299-97BC-2431DE41C764}"/>
    <cellStyle name="Komma 5 2 2 3 2 5" xfId="4208" xr:uid="{6979713C-3F8F-4BC7-8EC4-E23F64797CCA}"/>
    <cellStyle name="Komma 5 2 2 3 2 5 2" xfId="9567" xr:uid="{AE531F9C-3D46-4E89-A5C0-7737A4DDE8B1}"/>
    <cellStyle name="Komma 5 2 2 3 2 6" xfId="6258" xr:uid="{A388496C-C0F9-4F43-903E-A7CE5A10FDA6}"/>
    <cellStyle name="Komma 5 2 2 3 3" xfId="391" xr:uid="{00000000-0005-0000-0000-0000C3070000}"/>
    <cellStyle name="Komma 5 2 2 3 3 2" xfId="3311" xr:uid="{BC78926D-0C02-445B-82E3-5DCA0EF3F317}"/>
    <cellStyle name="Komma 5 2 2 3 3 2 2" xfId="8956" xr:uid="{92598024-99FC-4FFE-AD55-51F7B8C265FF}"/>
    <cellStyle name="Komma 5 2 2 3 3 3" xfId="3952" xr:uid="{22B4B453-5734-4D06-B8A2-91A9F92A8FF8}"/>
    <cellStyle name="Komma 5 2 2 3 3 3 2" xfId="7754" xr:uid="{90BE45F5-2781-4A89-8B49-770C0E0D9BDA}"/>
    <cellStyle name="Komma 5 2 2 3 3 4" xfId="9954" xr:uid="{75F653AB-CFC5-4662-A0AF-96C6037561E2}"/>
    <cellStyle name="Komma 5 2 2 3 3 5" xfId="6520" xr:uid="{F02DE566-B15A-4885-8F90-69E231EBD2AD}"/>
    <cellStyle name="Komma 5 2 2 3 4" xfId="1076" xr:uid="{00000000-0005-0000-0000-0000C4070000}"/>
    <cellStyle name="Komma 5 2 2 3 4 2" xfId="4466" xr:uid="{80573AC1-8FD6-40B4-A549-BB0E8C978242}"/>
    <cellStyle name="Komma 5 2 2 3 4 3" xfId="8311" xr:uid="{2099135E-4AD0-4797-B8F4-2228D87BEBB7}"/>
    <cellStyle name="Komma 5 2 2 3 5" xfId="1331" xr:uid="{00000000-0005-0000-0000-0000C5070000}"/>
    <cellStyle name="Komma 5 2 2 3 5 2" xfId="4721" xr:uid="{96BBCFFF-A3D0-451B-91BC-11F5578ADBA2}"/>
    <cellStyle name="Komma 5 2 2 3 5 3" xfId="7129" xr:uid="{A20C58C0-3269-4CBF-A79C-DBB994C95FAD}"/>
    <cellStyle name="Komma 5 2 2 3 6" xfId="1846" xr:uid="{00000000-0005-0000-0000-0000C6070000}"/>
    <cellStyle name="Komma 5 2 2 3 6 2" xfId="5234" xr:uid="{179564CE-86EE-46E7-8484-8468EBA32D00}"/>
    <cellStyle name="Komma 5 2 2 3 6 3" xfId="9562" xr:uid="{9539DD51-BC53-4744-8461-B70AD980A3D3}"/>
    <cellStyle name="Komma 5 2 2 3 7" xfId="2102" xr:uid="{00000000-0005-0000-0000-0000C7070000}"/>
    <cellStyle name="Komma 5 2 2 3 7 2" xfId="5490" xr:uid="{E4CB579E-DF32-4F7C-9DF5-FEEB124BCFC8}"/>
    <cellStyle name="Komma 5 2 2 3 8" xfId="2618" xr:uid="{743BDA93-10B4-4F59-8F06-2BCA5967B11E}"/>
    <cellStyle name="Komma 5 2 2 3 9" xfId="3053" xr:uid="{57C8AF9D-9CAB-469C-8E00-2FFBF2C8B10E}"/>
    <cellStyle name="Komma 5 2 2 4" xfId="595" xr:uid="{00000000-0005-0000-0000-0000C8070000}"/>
    <cellStyle name="Komma 5 2 2 4 2" xfId="1534" xr:uid="{00000000-0005-0000-0000-0000C9070000}"/>
    <cellStyle name="Komma 5 2 2 4 2 2" xfId="3514" xr:uid="{3DAEFA3E-59F8-4200-B06C-CC14FBDB36D8}"/>
    <cellStyle name="Komma 5 2 2 4 2 2 2" xfId="9159" xr:uid="{2DF595AA-82E7-4BBE-80EC-1AEB3699E7D8}"/>
    <cellStyle name="Komma 5 2 2 4 2 3" xfId="4922" xr:uid="{F6382662-DB46-4CF1-8155-297479FA12A1}"/>
    <cellStyle name="Komma 5 2 2 4 2 3 2" xfId="7957" xr:uid="{B7B065EC-6CDA-45F8-8826-3E95B2CA67CA}"/>
    <cellStyle name="Komma 5 2 2 4 2 4" xfId="9592" xr:uid="{F42C3FA6-2F5A-4606-95AD-1DD6D59BF42A}"/>
    <cellStyle name="Komma 5 2 2 4 2 5" xfId="6721" xr:uid="{D7669782-5252-4874-8DE0-FFD4B43B486F}"/>
    <cellStyle name="Komma 5 2 2 4 3" xfId="2303" xr:uid="{00000000-0005-0000-0000-0000CA070000}"/>
    <cellStyle name="Komma 5 2 2 4 3 2" xfId="5691" xr:uid="{906B659E-459F-4697-BF71-2540C8D4E543}"/>
    <cellStyle name="Komma 5 2 2 4 3 3" xfId="8514" xr:uid="{37069DCE-FA3C-4B9D-8C0E-06E43AC616C9}"/>
    <cellStyle name="Komma 5 2 2 4 4" xfId="2821" xr:uid="{B31B30D6-E47C-4452-A3F5-EEBFD6FF80E5}"/>
    <cellStyle name="Komma 5 2 2 4 4 2" xfId="7332" xr:uid="{DCCAE239-F774-4144-B75E-D39214588EDF}"/>
    <cellStyle name="Komma 5 2 2 4 5" xfId="4154" xr:uid="{D8691F76-C9E6-404A-9E5E-D0CCE7F899C9}"/>
    <cellStyle name="Komma 5 2 2 4 5 2" xfId="9591" xr:uid="{9F1ACF89-8D03-468F-8126-A6D4A5A04E18}"/>
    <cellStyle name="Komma 5 2 2 4 6" xfId="6204" xr:uid="{54BB40B6-7643-47BF-A222-B0C0F7C26C13}"/>
    <cellStyle name="Komma 5 2 2 5" xfId="337" xr:uid="{00000000-0005-0000-0000-0000CB070000}"/>
    <cellStyle name="Komma 5 2 2 5 2" xfId="3257" xr:uid="{D07560F5-D068-4FFD-B555-FF8D49B0EECD}"/>
    <cellStyle name="Komma 5 2 2 5 2 2" xfId="8902" xr:uid="{C652CD94-5805-43B5-A258-23D94AD87B44}"/>
    <cellStyle name="Komma 5 2 2 5 3" xfId="3898" xr:uid="{FA4C59A5-19D9-4F93-BB62-C528A36A0C64}"/>
    <cellStyle name="Komma 5 2 2 5 3 2" xfId="7700" xr:uid="{219677D7-D0C0-42FD-9579-D48BB7147A9F}"/>
    <cellStyle name="Komma 5 2 2 5 4" xfId="9913" xr:uid="{42C2E38C-D081-4770-B8B2-243263CADBFE}"/>
    <cellStyle name="Komma 5 2 2 5 5" xfId="6466" xr:uid="{774FA012-2048-4EDE-A453-C607B6FECF2F}"/>
    <cellStyle name="Komma 5 2 2 6" xfId="1022" xr:uid="{00000000-0005-0000-0000-0000CC070000}"/>
    <cellStyle name="Komma 5 2 2 6 2" xfId="4412" xr:uid="{303D4BE2-4EF3-4646-80EE-693E2E114087}"/>
    <cellStyle name="Komma 5 2 2 6 3" xfId="8257" xr:uid="{5D8F8BAE-6C4E-4C96-900B-5AD8444CD220}"/>
    <cellStyle name="Komma 5 2 2 7" xfId="1277" xr:uid="{00000000-0005-0000-0000-0000CD070000}"/>
    <cellStyle name="Komma 5 2 2 7 2" xfId="4667" xr:uid="{E6ED20F0-0FB9-413A-97EE-A51B10642F17}"/>
    <cellStyle name="Komma 5 2 2 7 3" xfId="7075" xr:uid="{90803188-E5BF-4AFB-ABE0-3F6AEED00AC0}"/>
    <cellStyle name="Komma 5 2 2 8" xfId="1792" xr:uid="{00000000-0005-0000-0000-0000CE070000}"/>
    <cellStyle name="Komma 5 2 2 8 2" xfId="5180" xr:uid="{BB1C4B9E-924A-4B50-8122-D9E927A63FB7}"/>
    <cellStyle name="Komma 5 2 2 8 3" xfId="9552" xr:uid="{EAACE8CC-AB62-44F2-BCD8-265BA282709E}"/>
    <cellStyle name="Komma 5 2 2 9" xfId="2048" xr:uid="{00000000-0005-0000-0000-0000CF070000}"/>
    <cellStyle name="Komma 5 2 2 9 2" xfId="5436" xr:uid="{3860884F-58FE-49D4-9AAE-415EE6CFB781}"/>
    <cellStyle name="Komma 5 2 3" xfId="46" xr:uid="{00000000-0005-0000-0000-0000D0070000}"/>
    <cellStyle name="Komma 5 2 3 10" xfId="2531" xr:uid="{CCF7CBD8-01C3-48DE-B27F-9963E28AD9E1}"/>
    <cellStyle name="Komma 5 2 3 11" xfId="3001" xr:uid="{D067BAC0-6553-4288-BF63-3FD058015F4D}"/>
    <cellStyle name="Komma 5 2 3 12" xfId="5916" xr:uid="{1C52434D-5132-4A3C-95DC-792DC2F31127}"/>
    <cellStyle name="Komma 5 2 3 2" xfId="216" xr:uid="{00000000-0005-0000-0000-0000D1070000}"/>
    <cellStyle name="Komma 5 2 3 2 10" xfId="6086" xr:uid="{FC5B5C0A-4D0E-4052-ACA5-EC323DCE6528}"/>
    <cellStyle name="Komma 5 2 3 2 2" xfId="732" xr:uid="{00000000-0005-0000-0000-0000D2070000}"/>
    <cellStyle name="Komma 5 2 3 2 2 2" xfId="1671" xr:uid="{00000000-0005-0000-0000-0000D3070000}"/>
    <cellStyle name="Komma 5 2 3 2 2 2 2" xfId="3651" xr:uid="{9C88F07A-FD1D-450A-AEEA-E6334CB03C3F}"/>
    <cellStyle name="Komma 5 2 3 2 2 2 2 2" xfId="9296" xr:uid="{C873453E-682A-458B-B20B-4B8CAC0D521E}"/>
    <cellStyle name="Komma 5 2 3 2 2 2 3" xfId="5059" xr:uid="{8C96562B-23F0-4DC4-8352-A3CEAAEF7F5B}"/>
    <cellStyle name="Komma 5 2 3 2 2 2 3 2" xfId="8094" xr:uid="{86693BE3-4B31-45AE-8A9B-6A839D1ABE1A}"/>
    <cellStyle name="Komma 5 2 3 2 2 2 4" xfId="7529" xr:uid="{26EB0CE1-1221-4B57-8382-5F7453482415}"/>
    <cellStyle name="Komma 5 2 3 2 2 2 5" xfId="6858" xr:uid="{AB2EDE33-FCF2-43C8-95C6-CC181370C298}"/>
    <cellStyle name="Komma 5 2 3 2 2 3" xfId="2440" xr:uid="{00000000-0005-0000-0000-0000D4070000}"/>
    <cellStyle name="Komma 5 2 3 2 2 3 2" xfId="5828" xr:uid="{14FF45BA-624E-4FF4-8CE9-6642A727FCE3}"/>
    <cellStyle name="Komma 5 2 3 2 2 3 3" xfId="8651" xr:uid="{BF38136D-311D-4FFD-BF49-5305CE796BE7}"/>
    <cellStyle name="Komma 5 2 3 2 2 4" xfId="2958" xr:uid="{A44C5107-145E-4A84-B583-2BC5BB1FEED1}"/>
    <cellStyle name="Komma 5 2 3 2 2 4 2" xfId="7469" xr:uid="{4204007C-58D2-467A-A28C-DB9BCC60948C}"/>
    <cellStyle name="Komma 5 2 3 2 2 5" xfId="4291" xr:uid="{99AB1369-E914-4C0F-8641-BF0F9D5F3F82}"/>
    <cellStyle name="Komma 5 2 3 2 2 5 2" xfId="10036" xr:uid="{7256EFE3-6B0E-45A5-8478-DE72A60B196D}"/>
    <cellStyle name="Komma 5 2 3 2 2 6" xfId="6341" xr:uid="{40EC7CBD-5E64-4D46-B850-66734E695B8E}"/>
    <cellStyle name="Komma 5 2 3 2 3" xfId="474" xr:uid="{00000000-0005-0000-0000-0000D5070000}"/>
    <cellStyle name="Komma 5 2 3 2 3 2" xfId="3394" xr:uid="{49BF7E0B-44B9-4E68-9040-DE8F73960787}"/>
    <cellStyle name="Komma 5 2 3 2 3 2 2" xfId="9039" xr:uid="{D8BCD2A9-A55D-4689-8521-4038F2FD50BF}"/>
    <cellStyle name="Komma 5 2 3 2 3 3" xfId="4035" xr:uid="{F33BF478-4FC6-4669-9360-66D298F225F7}"/>
    <cellStyle name="Komma 5 2 3 2 3 3 2" xfId="7837" xr:uid="{561C0112-8B5E-4E14-8593-4079AFE4D784}"/>
    <cellStyle name="Komma 5 2 3 2 3 4" xfId="9800" xr:uid="{ECF729E0-5EF7-4D59-8619-A5EAF585FF05}"/>
    <cellStyle name="Komma 5 2 3 2 3 5" xfId="6603" xr:uid="{8F6FC715-3E18-4014-B70D-3F70BA07DE60}"/>
    <cellStyle name="Komma 5 2 3 2 4" xfId="1159" xr:uid="{00000000-0005-0000-0000-0000D6070000}"/>
    <cellStyle name="Komma 5 2 3 2 4 2" xfId="4549" xr:uid="{12399E68-80A5-47C0-9B15-2B623B55D5BE}"/>
    <cellStyle name="Komma 5 2 3 2 4 3" xfId="8394" xr:uid="{9D618ADD-B453-4A68-9972-6D34ABF8DCB1}"/>
    <cellStyle name="Komma 5 2 3 2 5" xfId="1414" xr:uid="{00000000-0005-0000-0000-0000D7070000}"/>
    <cellStyle name="Komma 5 2 3 2 5 2" xfId="4804" xr:uid="{007F67C3-4C0D-44F0-ADD5-72F81CDC6F88}"/>
    <cellStyle name="Komma 5 2 3 2 5 3" xfId="7212" xr:uid="{6057A9B5-B913-4031-9BD3-0EAC52DDEE04}"/>
    <cellStyle name="Komma 5 2 3 2 6" xfId="1929" xr:uid="{00000000-0005-0000-0000-0000D8070000}"/>
    <cellStyle name="Komma 5 2 3 2 6 2" xfId="5317" xr:uid="{BE4A7C94-816E-4A2A-BACB-2ADEF64D7231}"/>
    <cellStyle name="Komma 5 2 3 2 6 3" xfId="9652" xr:uid="{7D5B634F-36F0-480B-95AD-BC832F21BEA1}"/>
    <cellStyle name="Komma 5 2 3 2 7" xfId="2185" xr:uid="{00000000-0005-0000-0000-0000D9070000}"/>
    <cellStyle name="Komma 5 2 3 2 7 2" xfId="5573" xr:uid="{B60C46DC-E441-4B47-99C7-FB55B8AF724F}"/>
    <cellStyle name="Komma 5 2 3 2 8" xfId="2701" xr:uid="{C1A0739D-175E-4B6C-B8E4-5E283853C11B}"/>
    <cellStyle name="Komma 5 2 3 2 9" xfId="3779" xr:uid="{3A70DBFA-8CF1-4624-BCB6-DDC1ED0B2CE1}"/>
    <cellStyle name="Komma 5 2 3 3" xfId="153" xr:uid="{00000000-0005-0000-0000-0000DA070000}"/>
    <cellStyle name="Komma 5 2 3 3 10" xfId="6023" xr:uid="{EB0BB1EE-1318-48FD-8DFD-994BD0F91995}"/>
    <cellStyle name="Komma 5 2 3 3 2" xfId="669" xr:uid="{00000000-0005-0000-0000-0000DB070000}"/>
    <cellStyle name="Komma 5 2 3 3 2 2" xfId="1608" xr:uid="{00000000-0005-0000-0000-0000DC070000}"/>
    <cellStyle name="Komma 5 2 3 3 2 2 2" xfId="3588" xr:uid="{F158812C-8CEF-4CB4-AFB5-63E7C58F77C9}"/>
    <cellStyle name="Komma 5 2 3 3 2 2 2 2" xfId="9233" xr:uid="{87E08896-6CD8-4BA5-9BAE-98E2BABD353F}"/>
    <cellStyle name="Komma 5 2 3 3 2 2 3" xfId="4996" xr:uid="{BD330DF4-E972-40C5-BD3D-0E9E51D0B629}"/>
    <cellStyle name="Komma 5 2 3 3 2 2 3 2" xfId="8031" xr:uid="{A4E546A4-F082-490A-B2B1-220A3070CDB9}"/>
    <cellStyle name="Komma 5 2 3 3 2 2 4" xfId="9634" xr:uid="{C3820B8A-98DE-49E0-BB59-28FA71ADC4FB}"/>
    <cellStyle name="Komma 5 2 3 3 2 2 5" xfId="6795" xr:uid="{D4416391-E9FD-419F-8FFF-09AE368F66CB}"/>
    <cellStyle name="Komma 5 2 3 3 2 3" xfId="2377" xr:uid="{00000000-0005-0000-0000-0000DD070000}"/>
    <cellStyle name="Komma 5 2 3 3 2 3 2" xfId="5765" xr:uid="{BBF718C0-4DA0-4C79-B0A3-B3BE7AFEA116}"/>
    <cellStyle name="Komma 5 2 3 3 2 3 3" xfId="8588" xr:uid="{3D50A7F3-0195-4060-A763-4E8C00DD77B2}"/>
    <cellStyle name="Komma 5 2 3 3 2 4" xfId="2895" xr:uid="{4775E583-0291-4DDD-AA53-EC57E647DB07}"/>
    <cellStyle name="Komma 5 2 3 3 2 4 2" xfId="7406" xr:uid="{583D6819-A639-4A51-94AE-2135C9969F72}"/>
    <cellStyle name="Komma 5 2 3 3 2 5" xfId="4228" xr:uid="{292026CD-B77B-410E-A173-BECC5E75B8D1}"/>
    <cellStyle name="Komma 5 2 3 3 2 5 2" xfId="10218" xr:uid="{A9647675-5FF8-433F-BBAA-27311CA63951}"/>
    <cellStyle name="Komma 5 2 3 3 2 6" xfId="6278" xr:uid="{1AE55183-52BE-4F1D-8CEB-B4C1C69D8319}"/>
    <cellStyle name="Komma 5 2 3 3 3" xfId="411" xr:uid="{00000000-0005-0000-0000-0000DE070000}"/>
    <cellStyle name="Komma 5 2 3 3 3 2" xfId="3331" xr:uid="{1315A8D1-B03B-463C-8EB1-32A709A44627}"/>
    <cellStyle name="Komma 5 2 3 3 3 2 2" xfId="8976" xr:uid="{BDB8AECE-3747-4CE8-8B97-1AB9C5A792A3}"/>
    <cellStyle name="Komma 5 2 3 3 3 3" xfId="3972" xr:uid="{B05F6449-C00E-4937-A502-3F7F19C28E5A}"/>
    <cellStyle name="Komma 5 2 3 3 3 3 2" xfId="7774" xr:uid="{5322DB7F-8A96-40BE-ADA2-1ADF4097A0FB}"/>
    <cellStyle name="Komma 5 2 3 3 3 4" xfId="10366" xr:uid="{D92E1DE3-FB6F-407C-9434-BD988B1D06C2}"/>
    <cellStyle name="Komma 5 2 3 3 3 5" xfId="6540" xr:uid="{2279E255-D63A-4FEA-9D96-ED26D1AF43C3}"/>
    <cellStyle name="Komma 5 2 3 3 4" xfId="1096" xr:uid="{00000000-0005-0000-0000-0000DF070000}"/>
    <cellStyle name="Komma 5 2 3 3 4 2" xfId="4486" xr:uid="{70C8F4EB-BBEF-4F3C-8302-C6510F1C1345}"/>
    <cellStyle name="Komma 5 2 3 3 4 3" xfId="8331" xr:uid="{1BBEF800-355F-4C7B-AC08-0A9B95319D29}"/>
    <cellStyle name="Komma 5 2 3 3 5" xfId="1351" xr:uid="{00000000-0005-0000-0000-0000E0070000}"/>
    <cellStyle name="Komma 5 2 3 3 5 2" xfId="4741" xr:uid="{15EE9330-512E-41A5-8A5E-885D8F463B19}"/>
    <cellStyle name="Komma 5 2 3 3 5 3" xfId="7149" xr:uid="{A486D92C-A3B7-4A23-94F4-A478A41C86F4}"/>
    <cellStyle name="Komma 5 2 3 3 6" xfId="1866" xr:uid="{00000000-0005-0000-0000-0000E1070000}"/>
    <cellStyle name="Komma 5 2 3 3 6 2" xfId="5254" xr:uid="{0964E88F-96D6-4393-90E4-1139F85A4C97}"/>
    <cellStyle name="Komma 5 2 3 3 6 3" xfId="10251" xr:uid="{C167176C-44E9-4F02-95A1-40A6F788BB42}"/>
    <cellStyle name="Komma 5 2 3 3 7" xfId="2122" xr:uid="{00000000-0005-0000-0000-0000E2070000}"/>
    <cellStyle name="Komma 5 2 3 3 7 2" xfId="5510" xr:uid="{5CC45202-2EA3-4BEA-8396-5FCD751FAB82}"/>
    <cellStyle name="Komma 5 2 3 3 8" xfId="2638" xr:uid="{C728809A-9B24-47AC-9580-CD056B9F3A70}"/>
    <cellStyle name="Komma 5 2 3 3 9" xfId="3033" xr:uid="{064FA8B9-C027-4280-8AF6-565FFA738FC9}"/>
    <cellStyle name="Komma 5 2 3 4" xfId="562" xr:uid="{00000000-0005-0000-0000-0000E3070000}"/>
    <cellStyle name="Komma 5 2 3 4 2" xfId="1501" xr:uid="{00000000-0005-0000-0000-0000E4070000}"/>
    <cellStyle name="Komma 5 2 3 4 2 2" xfId="3481" xr:uid="{C358FE43-87EA-416A-BAF5-8D3215841EA3}"/>
    <cellStyle name="Komma 5 2 3 4 2 2 2" xfId="9126" xr:uid="{703AB56F-BC00-4CF2-9F94-D8CB94DECA1C}"/>
    <cellStyle name="Komma 5 2 3 4 2 3" xfId="4889" xr:uid="{FF319D41-6393-4762-B55B-B69141B4C4FC}"/>
    <cellStyle name="Komma 5 2 3 4 2 3 2" xfId="7924" xr:uid="{B0EA61CF-8AE7-45EF-AE24-F96961F26EEB}"/>
    <cellStyle name="Komma 5 2 3 4 2 4" xfId="10422" xr:uid="{04BE4582-9BF9-4A24-ABCE-8EF87A906429}"/>
    <cellStyle name="Komma 5 2 3 4 2 5" xfId="6688" xr:uid="{7F6F7787-171D-4646-8D21-1531A002B0C5}"/>
    <cellStyle name="Komma 5 2 3 4 3" xfId="2270" xr:uid="{00000000-0005-0000-0000-0000E5070000}"/>
    <cellStyle name="Komma 5 2 3 4 3 2" xfId="5658" xr:uid="{B3B8CA80-7063-40B0-9916-0F1BB2B31D38}"/>
    <cellStyle name="Komma 5 2 3 4 3 3" xfId="8481" xr:uid="{8AB69F70-05E0-410E-9E7F-5B615A33762F}"/>
    <cellStyle name="Komma 5 2 3 4 4" xfId="2788" xr:uid="{30C57EFC-E049-4D3B-99C2-1AA7DBEF2E9C}"/>
    <cellStyle name="Komma 5 2 3 4 4 2" xfId="7299" xr:uid="{A8B20850-F476-45FA-BA4B-49F25E07AA34}"/>
    <cellStyle name="Komma 5 2 3 4 5" xfId="4121" xr:uid="{9E6C211C-3FEF-417A-9F62-02148CC25CD2}"/>
    <cellStyle name="Komma 5 2 3 4 5 2" xfId="10309" xr:uid="{84FE0A0C-EF2D-4C06-92BC-0B1E2BB0FACF}"/>
    <cellStyle name="Komma 5 2 3 4 6" xfId="6171" xr:uid="{9B945A39-6A29-4FAB-B2A4-17645DDE0BE2}"/>
    <cellStyle name="Komma 5 2 3 5" xfId="304" xr:uid="{00000000-0005-0000-0000-0000E6070000}"/>
    <cellStyle name="Komma 5 2 3 5 2" xfId="3224" xr:uid="{EDB09C93-F48E-4CA0-B816-DA737265FF90}"/>
    <cellStyle name="Komma 5 2 3 5 2 2" xfId="8869" xr:uid="{3B435BCD-DF05-4FB7-BF7A-54F61566431A}"/>
    <cellStyle name="Komma 5 2 3 5 3" xfId="3865" xr:uid="{2E796B89-F2AA-45AA-BBDC-45558C5C8EBC}"/>
    <cellStyle name="Komma 5 2 3 5 3 2" xfId="7667" xr:uid="{41E7C988-561F-4806-A52A-4EE62D9925D7}"/>
    <cellStyle name="Komma 5 2 3 5 4" xfId="9773" xr:uid="{BE1769F7-F8A6-40BA-B428-BA1076E13CF0}"/>
    <cellStyle name="Komma 5 2 3 5 5" xfId="6433" xr:uid="{6D5ACD60-9CA5-4819-85AC-90A3CB6B5AE4}"/>
    <cellStyle name="Komma 5 2 3 6" xfId="989" xr:uid="{00000000-0005-0000-0000-0000E7070000}"/>
    <cellStyle name="Komma 5 2 3 6 2" xfId="4379" xr:uid="{CA39848F-F872-45FD-87D4-8C7FC55594A3}"/>
    <cellStyle name="Komma 5 2 3 6 3" xfId="8224" xr:uid="{D0B715FB-7511-463A-8B99-484BAAB3A799}"/>
    <cellStyle name="Komma 5 2 3 7" xfId="1244" xr:uid="{00000000-0005-0000-0000-0000E8070000}"/>
    <cellStyle name="Komma 5 2 3 7 2" xfId="4634" xr:uid="{EEB63F54-238B-4527-AD76-A7D6D93471E4}"/>
    <cellStyle name="Komma 5 2 3 7 3" xfId="7042" xr:uid="{8D16E84D-B3E3-4BC0-A3B6-BB2BA9902B5E}"/>
    <cellStyle name="Komma 5 2 3 8" xfId="1759" xr:uid="{00000000-0005-0000-0000-0000E9070000}"/>
    <cellStyle name="Komma 5 2 3 8 2" xfId="5147" xr:uid="{1BB474D5-64CF-4AEE-B9CE-634BD4D5B62F}"/>
    <cellStyle name="Komma 5 2 3 8 3" xfId="7552" xr:uid="{EA464C04-CB76-4FD0-AE06-815EC8223514}"/>
    <cellStyle name="Komma 5 2 3 9" xfId="2015" xr:uid="{00000000-0005-0000-0000-0000EA070000}"/>
    <cellStyle name="Komma 5 2 3 9 2" xfId="5403" xr:uid="{8ED3D9E3-EE23-43F6-9CE8-BBF646F5E366}"/>
    <cellStyle name="Komma 5 2 4" xfId="195" xr:uid="{00000000-0005-0000-0000-0000EB070000}"/>
    <cellStyle name="Komma 5 2 4 10" xfId="6065" xr:uid="{C3D7B1C6-D8AE-4ABA-AFAF-229213D410C5}"/>
    <cellStyle name="Komma 5 2 4 2" xfId="711" xr:uid="{00000000-0005-0000-0000-0000EC070000}"/>
    <cellStyle name="Komma 5 2 4 2 2" xfId="1650" xr:uid="{00000000-0005-0000-0000-0000ED070000}"/>
    <cellStyle name="Komma 5 2 4 2 2 2" xfId="3630" xr:uid="{CC77D6F4-2F01-47DF-916D-B15BCD68FAFA}"/>
    <cellStyle name="Komma 5 2 4 2 2 2 2" xfId="9275" xr:uid="{E7D434E9-48EB-49F7-AE8D-539B89280041}"/>
    <cellStyle name="Komma 5 2 4 2 2 3" xfId="5038" xr:uid="{5BFE8567-F1D3-4B25-B4CA-22E8B4B27E54}"/>
    <cellStyle name="Komma 5 2 4 2 2 3 2" xfId="8073" xr:uid="{F5AB0163-887C-4282-BBC4-FBCE94941149}"/>
    <cellStyle name="Komma 5 2 4 2 2 4" xfId="9502" xr:uid="{6E23E9D8-034D-4B66-AD33-42A0073249E3}"/>
    <cellStyle name="Komma 5 2 4 2 2 5" xfId="6837" xr:uid="{9DEEDD23-2985-4298-8A80-C27E9E06AD61}"/>
    <cellStyle name="Komma 5 2 4 2 3" xfId="2419" xr:uid="{00000000-0005-0000-0000-0000EE070000}"/>
    <cellStyle name="Komma 5 2 4 2 3 2" xfId="5807" xr:uid="{36E8AF0D-7847-43DF-A378-A1DC0A197388}"/>
    <cellStyle name="Komma 5 2 4 2 3 3" xfId="8630" xr:uid="{260183E1-2597-49A6-A039-FFFF046DBE37}"/>
    <cellStyle name="Komma 5 2 4 2 4" xfId="2937" xr:uid="{AAC328F0-4813-4D1C-994F-5E51BF10A6C2}"/>
    <cellStyle name="Komma 5 2 4 2 4 2" xfId="7448" xr:uid="{D4A98252-6DE2-4785-81C5-145ACCB30F46}"/>
    <cellStyle name="Komma 5 2 4 2 5" xfId="4270" xr:uid="{A400CA1A-B4CB-40DE-903E-31295F1BFF2F}"/>
    <cellStyle name="Komma 5 2 4 2 5 2" xfId="9749" xr:uid="{4D2F314C-9F97-46D1-9ED7-E290A0F7D6F7}"/>
    <cellStyle name="Komma 5 2 4 2 6" xfId="6320" xr:uid="{0BC7DF96-5E5E-4AE1-9C30-E5BD4ACDCF6F}"/>
    <cellStyle name="Komma 5 2 4 3" xfId="453" xr:uid="{00000000-0005-0000-0000-0000EF070000}"/>
    <cellStyle name="Komma 5 2 4 3 2" xfId="3373" xr:uid="{56E8C7C6-6903-4FCD-A6CA-C30A6B19598C}"/>
    <cellStyle name="Komma 5 2 4 3 2 2" xfId="9018" xr:uid="{2C229AFD-C549-444B-9F22-1D61BA0EFB55}"/>
    <cellStyle name="Komma 5 2 4 3 3" xfId="4014" xr:uid="{A3F614A4-7023-42FE-B1E3-AC29C61B6CF0}"/>
    <cellStyle name="Komma 5 2 4 3 3 2" xfId="7816" xr:uid="{0BD6014A-6D5C-4469-9643-F2A17FE29717}"/>
    <cellStyle name="Komma 5 2 4 3 4" xfId="10348" xr:uid="{9E699BB6-2DBE-4CEA-A095-58126A448CD9}"/>
    <cellStyle name="Komma 5 2 4 3 5" xfId="6582" xr:uid="{1227C09C-77DA-4BC3-A364-100794A2D50B}"/>
    <cellStyle name="Komma 5 2 4 4" xfId="1138" xr:uid="{00000000-0005-0000-0000-0000F0070000}"/>
    <cellStyle name="Komma 5 2 4 4 2" xfId="4528" xr:uid="{9E6C8FD3-DF54-45C2-A389-79B064C12B54}"/>
    <cellStyle name="Komma 5 2 4 4 3" xfId="8373" xr:uid="{CDDD4BF6-2C2C-4D69-8081-A53ABA23FD81}"/>
    <cellStyle name="Komma 5 2 4 5" xfId="1393" xr:uid="{00000000-0005-0000-0000-0000F1070000}"/>
    <cellStyle name="Komma 5 2 4 5 2" xfId="4783" xr:uid="{F588F8F7-89CE-4699-A63E-124706B5B1DC}"/>
    <cellStyle name="Komma 5 2 4 5 3" xfId="7191" xr:uid="{0B2015DF-9EB7-43DC-8373-D750450441F8}"/>
    <cellStyle name="Komma 5 2 4 6" xfId="1908" xr:uid="{00000000-0005-0000-0000-0000F2070000}"/>
    <cellStyle name="Komma 5 2 4 6 2" xfId="5296" xr:uid="{BAB86FE0-3C16-4A9B-A992-31807C5E4776}"/>
    <cellStyle name="Komma 5 2 4 6 3" xfId="9571" xr:uid="{30469865-E239-432C-ABA6-050468A23F8C}"/>
    <cellStyle name="Komma 5 2 4 7" xfId="2164" xr:uid="{00000000-0005-0000-0000-0000F3070000}"/>
    <cellStyle name="Komma 5 2 4 7 2" xfId="5552" xr:uid="{F601464B-EA29-4E85-940D-FC207B6DC839}"/>
    <cellStyle name="Komma 5 2 4 8" xfId="2680" xr:uid="{27262AE1-0312-4B2C-A85B-F9D83B02A1EB}"/>
    <cellStyle name="Komma 5 2 4 9" xfId="3758" xr:uid="{35789C1D-E1DB-44D9-8B9B-20604B9A6D5B}"/>
    <cellStyle name="Komma 5 2 5" xfId="101" xr:uid="{00000000-0005-0000-0000-0000F4070000}"/>
    <cellStyle name="Komma 5 2 5 10" xfId="5971" xr:uid="{DD9BBF88-A09E-4B6E-B734-1AD459C1812D}"/>
    <cellStyle name="Komma 5 2 5 2" xfId="617" xr:uid="{00000000-0005-0000-0000-0000F5070000}"/>
    <cellStyle name="Komma 5 2 5 2 2" xfId="1556" xr:uid="{00000000-0005-0000-0000-0000F6070000}"/>
    <cellStyle name="Komma 5 2 5 2 2 2" xfId="3536" xr:uid="{6D230CEB-463A-4B67-A126-ED58CA223A36}"/>
    <cellStyle name="Komma 5 2 5 2 2 2 2" xfId="9181" xr:uid="{E220B981-3BB7-4DFC-973F-A53EC7D38122}"/>
    <cellStyle name="Komma 5 2 5 2 2 3" xfId="4944" xr:uid="{6835E5B2-149A-4F18-A414-B40B5098D93E}"/>
    <cellStyle name="Komma 5 2 5 2 2 3 2" xfId="7979" xr:uid="{0C633FA4-90E1-4520-966A-E859D8E4C252}"/>
    <cellStyle name="Komma 5 2 5 2 2 4" xfId="9770" xr:uid="{5A812ADA-E179-4D41-B3BE-99BC6C7AF5D2}"/>
    <cellStyle name="Komma 5 2 5 2 2 5" xfId="6743" xr:uid="{0957DCAF-BD87-462C-AE06-8618B216C74A}"/>
    <cellStyle name="Komma 5 2 5 2 3" xfId="2325" xr:uid="{00000000-0005-0000-0000-0000F7070000}"/>
    <cellStyle name="Komma 5 2 5 2 3 2" xfId="5713" xr:uid="{77D9C1FE-BD50-4365-94C1-1756501CCDE1}"/>
    <cellStyle name="Komma 5 2 5 2 3 3" xfId="8536" xr:uid="{0124B9DC-5A60-4458-B369-1F44F7479F2D}"/>
    <cellStyle name="Komma 5 2 5 2 4" xfId="2843" xr:uid="{9AA31C87-9E13-48CE-A1ED-C913763C7F14}"/>
    <cellStyle name="Komma 5 2 5 2 4 2" xfId="7354" xr:uid="{6B5311F1-E855-47DC-ABF1-F05FC5E12265}"/>
    <cellStyle name="Komma 5 2 5 2 5" xfId="4176" xr:uid="{B4448CD3-8849-4323-9125-CD1A882236C3}"/>
    <cellStyle name="Komma 5 2 5 2 5 2" xfId="9492" xr:uid="{48DD576C-40A5-466B-8952-BE4C2285D4D8}"/>
    <cellStyle name="Komma 5 2 5 2 6" xfId="6226" xr:uid="{702E5A20-30E6-4FE5-A863-34D56DF2E736}"/>
    <cellStyle name="Komma 5 2 5 3" xfId="359" xr:uid="{00000000-0005-0000-0000-0000F8070000}"/>
    <cellStyle name="Komma 5 2 5 3 2" xfId="3279" xr:uid="{D3DECFD6-0663-4CDE-8740-407D8ECAFF40}"/>
    <cellStyle name="Komma 5 2 5 3 2 2" xfId="8924" xr:uid="{26446B7A-577D-41E1-AB9B-2799BE4B8730}"/>
    <cellStyle name="Komma 5 2 5 3 3" xfId="3920" xr:uid="{9A750937-F60A-42E0-817C-F374CDDB7926}"/>
    <cellStyle name="Komma 5 2 5 3 3 2" xfId="7722" xr:uid="{45817CC6-DA8C-467A-8B1A-CB6D5C79A515}"/>
    <cellStyle name="Komma 5 2 5 3 4" xfId="10001" xr:uid="{B8C62584-2D9B-45B8-8666-2DE5DAE2D873}"/>
    <cellStyle name="Komma 5 2 5 3 5" xfId="6488" xr:uid="{0A78E238-7A6D-445B-B740-275A74C4D256}"/>
    <cellStyle name="Komma 5 2 5 4" xfId="1044" xr:uid="{00000000-0005-0000-0000-0000F9070000}"/>
    <cellStyle name="Komma 5 2 5 4 2" xfId="4434" xr:uid="{73AEF07B-573B-4978-951F-A8773D0DB567}"/>
    <cellStyle name="Komma 5 2 5 4 3" xfId="8279" xr:uid="{37F72F21-0D1E-4EB3-AFD7-83AC9DB48BDE}"/>
    <cellStyle name="Komma 5 2 5 5" xfId="1299" xr:uid="{00000000-0005-0000-0000-0000FA070000}"/>
    <cellStyle name="Komma 5 2 5 5 2" xfId="4689" xr:uid="{16E3991C-3629-417C-ABC9-602AB8C822D6}"/>
    <cellStyle name="Komma 5 2 5 5 3" xfId="7097" xr:uid="{359B22B7-268A-40B5-897F-BE1FF306F12E}"/>
    <cellStyle name="Komma 5 2 5 6" xfId="1814" xr:uid="{00000000-0005-0000-0000-0000FB070000}"/>
    <cellStyle name="Komma 5 2 5 6 2" xfId="5202" xr:uid="{036A1E1F-A522-4192-B0F1-E447756A1B6F}"/>
    <cellStyle name="Komma 5 2 5 6 3" xfId="9851" xr:uid="{290330A5-8740-4E39-8AC2-EBCBD1CAB326}"/>
    <cellStyle name="Komma 5 2 5 7" xfId="2070" xr:uid="{00000000-0005-0000-0000-0000FC070000}"/>
    <cellStyle name="Komma 5 2 5 7 2" xfId="5458" xr:uid="{4D49EFAF-60EC-488C-808A-A41478B65570}"/>
    <cellStyle name="Komma 5 2 5 8" xfId="2586" xr:uid="{304CA9CC-6875-4150-AC1C-1E09D01B1425}"/>
    <cellStyle name="Komma 5 2 5 9" xfId="3085" xr:uid="{ABBFB2B0-E8F8-43DC-AC7B-4C608D2FCABA}"/>
    <cellStyle name="Komma 5 2 6" xfId="541" xr:uid="{00000000-0005-0000-0000-0000FD070000}"/>
    <cellStyle name="Komma 5 2 6 2" xfId="1480" xr:uid="{00000000-0005-0000-0000-0000FE070000}"/>
    <cellStyle name="Komma 5 2 6 2 2" xfId="3460" xr:uid="{922B9950-B5DB-4552-B315-A66B1761077E}"/>
    <cellStyle name="Komma 5 2 6 2 2 2" xfId="9105" xr:uid="{95C62447-C9BA-43E1-981D-DA5CED4A2FAD}"/>
    <cellStyle name="Komma 5 2 6 2 3" xfId="4868" xr:uid="{09542881-8DC2-43F7-8180-8002763102BD}"/>
    <cellStyle name="Komma 5 2 6 2 3 2" xfId="7903" xr:uid="{9A7BCBE9-D303-4F75-A1D6-6921925D983E}"/>
    <cellStyle name="Komma 5 2 6 2 4" xfId="9642" xr:uid="{CCC6DFA5-8607-47DE-801C-E8FA8E1FE2A3}"/>
    <cellStyle name="Komma 5 2 6 2 5" xfId="6667" xr:uid="{FA4A5AC0-40B4-45B9-82D5-5F307FFA9459}"/>
    <cellStyle name="Komma 5 2 6 3" xfId="2249" xr:uid="{00000000-0005-0000-0000-0000FF070000}"/>
    <cellStyle name="Komma 5 2 6 3 2" xfId="5637" xr:uid="{C8A4F8AC-8F93-44D9-ACB1-AF679602FAEB}"/>
    <cellStyle name="Komma 5 2 6 3 3" xfId="8460" xr:uid="{3C6C4190-0338-426C-B2DA-86CFD9AFD17C}"/>
    <cellStyle name="Komma 5 2 6 4" xfId="2767" xr:uid="{862AFF1D-B230-456B-9794-0794824CDA76}"/>
    <cellStyle name="Komma 5 2 6 4 2" xfId="7278" xr:uid="{9D1EB1AD-363F-461A-9A58-335B2B9FA28A}"/>
    <cellStyle name="Komma 5 2 6 5" xfId="4100" xr:uid="{93188450-E713-49C3-BC18-6BC9ABDCC77A}"/>
    <cellStyle name="Komma 5 2 6 5 2" xfId="9830" xr:uid="{6E020E08-10A4-4C46-9163-AC01414CDA75}"/>
    <cellStyle name="Komma 5 2 6 6" xfId="6150" xr:uid="{C2DC990D-8184-4B56-9782-F7DCBD16A36B}"/>
    <cellStyle name="Komma 5 2 7" xfId="283" xr:uid="{00000000-0005-0000-0000-000000080000}"/>
    <cellStyle name="Komma 5 2 7 2" xfId="3203" xr:uid="{C2A479DE-B672-4580-BBC5-FA788E53553C}"/>
    <cellStyle name="Komma 5 2 7 2 2" xfId="8848" xr:uid="{76D543B0-C403-4D6C-91DC-59E8A3B0699B}"/>
    <cellStyle name="Komma 5 2 7 3" xfId="3844" xr:uid="{09098FB6-A383-412D-AE81-F54B0E34691D}"/>
    <cellStyle name="Komma 5 2 7 3 2" xfId="7646" xr:uid="{71748055-6026-4389-AAD3-C8651F3C751B}"/>
    <cellStyle name="Komma 5 2 7 4" xfId="7563" xr:uid="{59704B2B-87B7-4ED3-BC96-677E92FA1C53}"/>
    <cellStyle name="Komma 5 2 7 5" xfId="6412" xr:uid="{57F2E760-87B7-4895-B057-A8432D00B760}"/>
    <cellStyle name="Komma 5 2 8" xfId="968" xr:uid="{00000000-0005-0000-0000-000001080000}"/>
    <cellStyle name="Komma 5 2 8 2" xfId="4358" xr:uid="{8647F5CF-28DE-4D44-A73E-DB8EF915A4EC}"/>
    <cellStyle name="Komma 5 2 8 3" xfId="8203" xr:uid="{951B5EBA-B031-4BDC-BF24-3CD9869BCEC2}"/>
    <cellStyle name="Komma 5 2 9" xfId="1223" xr:uid="{00000000-0005-0000-0000-000002080000}"/>
    <cellStyle name="Komma 5 2 9 2" xfId="4613" xr:uid="{FE51772F-3862-4B94-B23B-85972D911379}"/>
    <cellStyle name="Komma 5 2 9 3" xfId="7021" xr:uid="{8A151D3D-F716-45D7-8663-8EBB1E6B6525}"/>
    <cellStyle name="Komma 5 3" xfId="21" xr:uid="{00000000-0005-0000-0000-000003080000}"/>
    <cellStyle name="Komma 5 3 10" xfId="1990" xr:uid="{00000000-0005-0000-0000-000004080000}"/>
    <cellStyle name="Komma 5 3 10 2" xfId="5378" xr:uid="{904D80D3-6CD5-4556-B7D0-A13607F66667}"/>
    <cellStyle name="Komma 5 3 11" xfId="2506" xr:uid="{B307AA85-8E56-4FC3-BFF1-05B306D9695C}"/>
    <cellStyle name="Komma 5 3 12" xfId="3692" xr:uid="{F5FFA669-CC10-47DC-9499-61378E12AE99}"/>
    <cellStyle name="Komma 5 3 13" xfId="5891" xr:uid="{4D482ECA-A3DE-4C5B-BB43-D680EE01A77D}"/>
    <cellStyle name="Komma 5 3 2" xfId="75" xr:uid="{00000000-0005-0000-0000-000005080000}"/>
    <cellStyle name="Komma 5 3 2 10" xfId="2560" xr:uid="{60501F2A-A5DB-48F9-8CFB-D48206481CD8}"/>
    <cellStyle name="Komma 5 3 2 11" xfId="3142" xr:uid="{450F9CEB-38C9-4961-87A5-B26E50A2D7E2}"/>
    <cellStyle name="Komma 5 3 2 12" xfId="5945" xr:uid="{57F7E3BC-7F17-4309-B255-88FBECBD095F}"/>
    <cellStyle name="Komma 5 3 2 2" xfId="245" xr:uid="{00000000-0005-0000-0000-000006080000}"/>
    <cellStyle name="Komma 5 3 2 2 10" xfId="6115" xr:uid="{021E5AB6-C2CE-43D8-832B-D96531DAB4CB}"/>
    <cellStyle name="Komma 5 3 2 2 2" xfId="761" xr:uid="{00000000-0005-0000-0000-000007080000}"/>
    <cellStyle name="Komma 5 3 2 2 2 2" xfId="1700" xr:uid="{00000000-0005-0000-0000-000008080000}"/>
    <cellStyle name="Komma 5 3 2 2 2 2 2" xfId="3680" xr:uid="{DA0D4021-2EFD-42B0-BF84-C9DF0CF41235}"/>
    <cellStyle name="Komma 5 3 2 2 2 2 2 2" xfId="9325" xr:uid="{8CB1E5B9-7E18-48C4-A59C-33D8F2C9311B}"/>
    <cellStyle name="Komma 5 3 2 2 2 2 3" xfId="5088" xr:uid="{5F7A635B-D2B3-458A-AA21-5BD3253899C9}"/>
    <cellStyle name="Komma 5 3 2 2 2 2 3 2" xfId="8123" xr:uid="{3205997B-33D6-4137-9002-0FD3D609FE98}"/>
    <cellStyle name="Komma 5 3 2 2 2 2 4" xfId="10019" xr:uid="{75DA4E8C-E2BF-4C0A-A7DE-EE039792FF27}"/>
    <cellStyle name="Komma 5 3 2 2 2 2 5" xfId="6887" xr:uid="{A0C7C3E4-2209-44DE-A0F5-07AEF3AE94DD}"/>
    <cellStyle name="Komma 5 3 2 2 2 3" xfId="2469" xr:uid="{00000000-0005-0000-0000-000009080000}"/>
    <cellStyle name="Komma 5 3 2 2 2 3 2" xfId="5857" xr:uid="{FD228C94-D92F-49EF-A7A2-B4792359E4F3}"/>
    <cellStyle name="Komma 5 3 2 2 2 3 3" xfId="8680" xr:uid="{D889C51D-2294-4BB9-9B61-238F3165572A}"/>
    <cellStyle name="Komma 5 3 2 2 2 4" xfId="2987" xr:uid="{AC5DF118-4A64-4979-AE88-E49ABECB6966}"/>
    <cellStyle name="Komma 5 3 2 2 2 4 2" xfId="7498" xr:uid="{B3C5DBEE-1DC6-46AC-BC99-D88ED562CD43}"/>
    <cellStyle name="Komma 5 3 2 2 2 5" xfId="4320" xr:uid="{2DD4E704-4014-41B4-836B-E1B536FAF7B1}"/>
    <cellStyle name="Komma 5 3 2 2 2 5 2" xfId="9978" xr:uid="{EDB15E87-F9D6-4380-ACA9-E8C5B0330A99}"/>
    <cellStyle name="Komma 5 3 2 2 2 6" xfId="6370" xr:uid="{3A31CF81-9A9C-4D09-BB11-6F86225A80BC}"/>
    <cellStyle name="Komma 5 3 2 2 3" xfId="503" xr:uid="{00000000-0005-0000-0000-00000A080000}"/>
    <cellStyle name="Komma 5 3 2 2 3 2" xfId="3423" xr:uid="{52AF6CD2-C18B-4FEE-9FDF-529B1C6EB988}"/>
    <cellStyle name="Komma 5 3 2 2 3 2 2" xfId="9068" xr:uid="{31644903-A1F1-41EA-9949-29A0982DDC78}"/>
    <cellStyle name="Komma 5 3 2 2 3 3" xfId="4064" xr:uid="{7AC1FCF1-6286-4EF8-86AF-D0257E199649}"/>
    <cellStyle name="Komma 5 3 2 2 3 3 2" xfId="7866" xr:uid="{F0BAE9A6-557F-425A-B840-BC5DC6F54841}"/>
    <cellStyle name="Komma 5 3 2 2 3 4" xfId="9344" xr:uid="{906F8DDA-DE36-4D26-A591-9105A66127E1}"/>
    <cellStyle name="Komma 5 3 2 2 3 5" xfId="6632" xr:uid="{79E4D78C-2618-4CCA-AF9F-6A12D16D8BCE}"/>
    <cellStyle name="Komma 5 3 2 2 4" xfId="1188" xr:uid="{00000000-0005-0000-0000-00000B080000}"/>
    <cellStyle name="Komma 5 3 2 2 4 2" xfId="4578" xr:uid="{8C5FE1E8-A335-4594-B1BA-4E6DCB6037E3}"/>
    <cellStyle name="Komma 5 3 2 2 4 3" xfId="8423" xr:uid="{73EF97FC-940D-4958-87D9-07D07D8C82E3}"/>
    <cellStyle name="Komma 5 3 2 2 5" xfId="1443" xr:uid="{00000000-0005-0000-0000-00000C080000}"/>
    <cellStyle name="Komma 5 3 2 2 5 2" xfId="4833" xr:uid="{485EB923-DCB3-475D-AD8D-F7432A018C25}"/>
    <cellStyle name="Komma 5 3 2 2 5 3" xfId="7241" xr:uid="{8DDA9D0C-9A1B-4B9D-849D-40605BADEFD0}"/>
    <cellStyle name="Komma 5 3 2 2 6" xfId="1958" xr:uid="{00000000-0005-0000-0000-00000D080000}"/>
    <cellStyle name="Komma 5 3 2 2 6 2" xfId="5346" xr:uid="{5FF478D5-526E-4E96-AE85-D0AF3C09FEAD}"/>
    <cellStyle name="Komma 5 3 2 2 6 3" xfId="10294" xr:uid="{7ABA279B-1060-482F-8641-95433362E31A}"/>
    <cellStyle name="Komma 5 3 2 2 7" xfId="2214" xr:uid="{00000000-0005-0000-0000-00000E080000}"/>
    <cellStyle name="Komma 5 3 2 2 7 2" xfId="5602" xr:uid="{BEBBB2DA-1C77-4506-916A-0AF8EA08CEC5}"/>
    <cellStyle name="Komma 5 3 2 2 8" xfId="2730" xr:uid="{B54908B0-C0E5-458D-884C-57D63D5A4817}"/>
    <cellStyle name="Komma 5 3 2 2 9" xfId="3808" xr:uid="{5DC82688-5A65-4A1B-BE61-E0B4191A5132}"/>
    <cellStyle name="Komma 5 3 2 3" xfId="171" xr:uid="{00000000-0005-0000-0000-00000F080000}"/>
    <cellStyle name="Komma 5 3 2 3 10" xfId="6041" xr:uid="{878DAC60-183D-4EFF-BB60-A2CE02DCE131}"/>
    <cellStyle name="Komma 5 3 2 3 2" xfId="687" xr:uid="{00000000-0005-0000-0000-000010080000}"/>
    <cellStyle name="Komma 5 3 2 3 2 2" xfId="1626" xr:uid="{00000000-0005-0000-0000-000011080000}"/>
    <cellStyle name="Komma 5 3 2 3 2 2 2" xfId="3606" xr:uid="{BC2DE59E-C5A6-4ABF-8556-7A968474D493}"/>
    <cellStyle name="Komma 5 3 2 3 2 2 2 2" xfId="9251" xr:uid="{8B67D4E6-DB6F-4C25-8140-C570F8502389}"/>
    <cellStyle name="Komma 5 3 2 3 2 2 3" xfId="5014" xr:uid="{8A53D865-150B-4FB1-A13A-25DFC0085599}"/>
    <cellStyle name="Komma 5 3 2 3 2 2 3 2" xfId="8049" xr:uid="{F1295AA6-7968-4F6C-B6B2-FDCA679516DF}"/>
    <cellStyle name="Komma 5 3 2 3 2 2 4" xfId="9984" xr:uid="{85374FD6-A2EF-4816-BF46-81AF80A5C8A9}"/>
    <cellStyle name="Komma 5 3 2 3 2 2 5" xfId="6813" xr:uid="{14E9491D-0810-4024-960B-8543623B5786}"/>
    <cellStyle name="Komma 5 3 2 3 2 3" xfId="2395" xr:uid="{00000000-0005-0000-0000-000012080000}"/>
    <cellStyle name="Komma 5 3 2 3 2 3 2" xfId="5783" xr:uid="{6749E14A-A700-48F6-B236-421DE1689003}"/>
    <cellStyle name="Komma 5 3 2 3 2 3 3" xfId="8606" xr:uid="{934A3672-CA65-4D36-B57D-50BCE688EE25}"/>
    <cellStyle name="Komma 5 3 2 3 2 4" xfId="2913" xr:uid="{7B669D9B-4B74-4464-B5B6-DF8CD0116520}"/>
    <cellStyle name="Komma 5 3 2 3 2 4 2" xfId="7424" xr:uid="{368A7191-C9E2-45FD-A93E-6F3E733C03D3}"/>
    <cellStyle name="Komma 5 3 2 3 2 5" xfId="4246" xr:uid="{FD08019F-5BA2-4465-AC72-8DE76395BD94}"/>
    <cellStyle name="Komma 5 3 2 3 2 5 2" xfId="10157" xr:uid="{EBD7D58F-C0A4-4C32-A73A-FEB9E1B699F8}"/>
    <cellStyle name="Komma 5 3 2 3 2 6" xfId="6296" xr:uid="{55110386-2910-49AF-8E89-7E8668A3328A}"/>
    <cellStyle name="Komma 5 3 2 3 3" xfId="429" xr:uid="{00000000-0005-0000-0000-000013080000}"/>
    <cellStyle name="Komma 5 3 2 3 3 2" xfId="3349" xr:uid="{FD804A1C-7C12-493D-B62B-21191BCFFDBC}"/>
    <cellStyle name="Komma 5 3 2 3 3 2 2" xfId="8994" xr:uid="{B286A4E8-8770-47D3-8B54-9A3267650CBF}"/>
    <cellStyle name="Komma 5 3 2 3 3 3" xfId="3990" xr:uid="{FBF6E16A-B0DC-4EF5-AD0D-386A06162FAF}"/>
    <cellStyle name="Komma 5 3 2 3 3 3 2" xfId="7792" xr:uid="{B90750D2-A647-4293-8DF4-E45C354C1D43}"/>
    <cellStyle name="Komma 5 3 2 3 3 4" xfId="10390" xr:uid="{F97213B2-0050-4642-9E45-EB799372685C}"/>
    <cellStyle name="Komma 5 3 2 3 3 5" xfId="6558" xr:uid="{58943F4C-7457-4C11-A4A9-AFDBF8C80597}"/>
    <cellStyle name="Komma 5 3 2 3 4" xfId="1114" xr:uid="{00000000-0005-0000-0000-000014080000}"/>
    <cellStyle name="Komma 5 3 2 3 4 2" xfId="4504" xr:uid="{ED3F287A-85C4-4A45-BB92-64A41B0B51AF}"/>
    <cellStyle name="Komma 5 3 2 3 4 3" xfId="8349" xr:uid="{046AD03C-E128-44C8-AE59-62FFCC2B11AE}"/>
    <cellStyle name="Komma 5 3 2 3 5" xfId="1369" xr:uid="{00000000-0005-0000-0000-000015080000}"/>
    <cellStyle name="Komma 5 3 2 3 5 2" xfId="4759" xr:uid="{8161A5D4-B06F-4F3A-906A-49D86BEDDD78}"/>
    <cellStyle name="Komma 5 3 2 3 5 3" xfId="7167" xr:uid="{FBCABCA1-3B72-4A17-8DCE-16E4562B61C7}"/>
    <cellStyle name="Komma 5 3 2 3 6" xfId="1884" xr:uid="{00000000-0005-0000-0000-000016080000}"/>
    <cellStyle name="Komma 5 3 2 3 6 2" xfId="5272" xr:uid="{CD658346-B223-4732-8BD4-23641B6D611F}"/>
    <cellStyle name="Komma 5 3 2 3 6 3" xfId="10381" xr:uid="{29FED71E-D22B-4AE7-98CC-F6452A449015}"/>
    <cellStyle name="Komma 5 3 2 3 7" xfId="2140" xr:uid="{00000000-0005-0000-0000-000017080000}"/>
    <cellStyle name="Komma 5 3 2 3 7 2" xfId="5528" xr:uid="{F4492E19-3779-4666-BC6A-4E3A2257BCE8}"/>
    <cellStyle name="Komma 5 3 2 3 8" xfId="2656" xr:uid="{021A4617-BB24-45B0-AA16-0006393602E7}"/>
    <cellStyle name="Komma 5 3 2 3 9" xfId="3015" xr:uid="{6510221D-5547-4376-8D11-9D38A719A858}"/>
    <cellStyle name="Komma 5 3 2 4" xfId="591" xr:uid="{00000000-0005-0000-0000-000018080000}"/>
    <cellStyle name="Komma 5 3 2 4 2" xfId="1530" xr:uid="{00000000-0005-0000-0000-000019080000}"/>
    <cellStyle name="Komma 5 3 2 4 2 2" xfId="3510" xr:uid="{16596E69-CDBF-4C78-8424-277C0DC8A042}"/>
    <cellStyle name="Komma 5 3 2 4 2 2 2" xfId="9155" xr:uid="{37DDE725-5A89-4D69-9212-23BEDA729DB1}"/>
    <cellStyle name="Komma 5 3 2 4 2 3" xfId="4918" xr:uid="{292EE28D-F984-4AF8-B111-3D84EADCB341}"/>
    <cellStyle name="Komma 5 3 2 4 2 3 2" xfId="7953" xr:uid="{183E8523-AD9D-4A9B-BC4A-B35BAD668E01}"/>
    <cellStyle name="Komma 5 3 2 4 2 4" xfId="9741" xr:uid="{3D87EEB6-705E-40E8-BADC-C3B0C12B22F4}"/>
    <cellStyle name="Komma 5 3 2 4 2 5" xfId="6717" xr:uid="{DF877EE7-4E73-4122-8C03-8C2F5B53DB8C}"/>
    <cellStyle name="Komma 5 3 2 4 3" xfId="2299" xr:uid="{00000000-0005-0000-0000-00001A080000}"/>
    <cellStyle name="Komma 5 3 2 4 3 2" xfId="5687" xr:uid="{826A3BA5-1F06-4128-AC39-005E699CE40A}"/>
    <cellStyle name="Komma 5 3 2 4 3 3" xfId="8510" xr:uid="{5167C95E-37F1-4B18-ADF2-A30CF743FB79}"/>
    <cellStyle name="Komma 5 3 2 4 4" xfId="2817" xr:uid="{B001B2E8-24D1-4CA1-AAFE-24EC4B53AA33}"/>
    <cellStyle name="Komma 5 3 2 4 4 2" xfId="7328" xr:uid="{BDAF1CA8-89A2-4CBD-B9A5-0AFC0BABA94A}"/>
    <cellStyle name="Komma 5 3 2 4 5" xfId="4150" xr:uid="{C5FB8488-2AF6-4EA8-8947-4E8A09D91815}"/>
    <cellStyle name="Komma 5 3 2 4 5 2" xfId="9504" xr:uid="{70F24D3A-0A0B-48EE-8309-6FF6B6DD3D91}"/>
    <cellStyle name="Komma 5 3 2 4 6" xfId="6200" xr:uid="{9367410C-A0FC-455C-97AE-EC3B0C60198D}"/>
    <cellStyle name="Komma 5 3 2 5" xfId="333" xr:uid="{00000000-0005-0000-0000-00001B080000}"/>
    <cellStyle name="Komma 5 3 2 5 2" xfId="3253" xr:uid="{29FC0249-172C-4164-9137-0D152FAFEB23}"/>
    <cellStyle name="Komma 5 3 2 5 2 2" xfId="8898" xr:uid="{7CE4226A-2EBA-4AC5-B623-05271A582A48}"/>
    <cellStyle name="Komma 5 3 2 5 3" xfId="3894" xr:uid="{F5FB0EB9-0C7C-407F-89D7-032C9469AF76}"/>
    <cellStyle name="Komma 5 3 2 5 3 2" xfId="7696" xr:uid="{DD607278-AF1E-45F8-8401-7F06159742FD}"/>
    <cellStyle name="Komma 5 3 2 5 4" xfId="10432" xr:uid="{D4AD60A2-FE9C-474D-B672-DCB66631AE39}"/>
    <cellStyle name="Komma 5 3 2 5 5" xfId="6462" xr:uid="{B1BD6A36-E029-40D6-8B0F-1B257956209A}"/>
    <cellStyle name="Komma 5 3 2 6" xfId="1018" xr:uid="{00000000-0005-0000-0000-00001C080000}"/>
    <cellStyle name="Komma 5 3 2 6 2" xfId="4408" xr:uid="{5591C8E9-7411-4F47-961A-D03D43095C6D}"/>
    <cellStyle name="Komma 5 3 2 6 3" xfId="8253" xr:uid="{4CF74760-B2E5-49E8-804C-EE09C5E28BB6}"/>
    <cellStyle name="Komma 5 3 2 7" xfId="1273" xr:uid="{00000000-0005-0000-0000-00001D080000}"/>
    <cellStyle name="Komma 5 3 2 7 2" xfId="4663" xr:uid="{372F58FA-FFC4-4256-A628-55F6E37B0482}"/>
    <cellStyle name="Komma 5 3 2 7 3" xfId="7071" xr:uid="{E7057DBE-9276-4F3C-9D47-BA48EFA39C0C}"/>
    <cellStyle name="Komma 5 3 2 8" xfId="1788" xr:uid="{00000000-0005-0000-0000-00001E080000}"/>
    <cellStyle name="Komma 5 3 2 8 2" xfId="5176" xr:uid="{E320FF18-2056-40F8-A1E7-3C0BB909808A}"/>
    <cellStyle name="Komma 5 3 2 8 3" xfId="9833" xr:uid="{DC4E1798-3C90-4F95-8A9B-A6154A5FDCE3}"/>
    <cellStyle name="Komma 5 3 2 9" xfId="2044" xr:uid="{00000000-0005-0000-0000-00001F080000}"/>
    <cellStyle name="Komma 5 3 2 9 2" xfId="5432" xr:uid="{BA02E742-528E-4BCC-91C3-B87CA463476A}"/>
    <cellStyle name="Komma 5 3 3" xfId="191" xr:uid="{00000000-0005-0000-0000-000020080000}"/>
    <cellStyle name="Komma 5 3 3 10" xfId="6061" xr:uid="{98F96740-9E69-43A3-83E8-A8F7C5C077B7}"/>
    <cellStyle name="Komma 5 3 3 2" xfId="707" xr:uid="{00000000-0005-0000-0000-000021080000}"/>
    <cellStyle name="Komma 5 3 3 2 2" xfId="1646" xr:uid="{00000000-0005-0000-0000-000022080000}"/>
    <cellStyle name="Komma 5 3 3 2 2 2" xfId="3626" xr:uid="{57513F16-0A14-404A-955B-CAA2AED52C2C}"/>
    <cellStyle name="Komma 5 3 3 2 2 2 2" xfId="9271" xr:uid="{0E56C13C-26CD-421E-A034-4EB8C72823C0}"/>
    <cellStyle name="Komma 5 3 3 2 2 3" xfId="5034" xr:uid="{D71C50A4-75AA-41AF-A017-F90473AB3507}"/>
    <cellStyle name="Komma 5 3 3 2 2 3 2" xfId="8069" xr:uid="{D77D92CC-7D3A-4848-B2E0-2981757CBBD5}"/>
    <cellStyle name="Komma 5 3 3 2 2 4" xfId="9856" xr:uid="{4D8D5849-DF1E-4A74-BFD4-BD25D61CB6D0}"/>
    <cellStyle name="Komma 5 3 3 2 2 5" xfId="6833" xr:uid="{ACF50969-144C-4E15-B817-F46F346C054F}"/>
    <cellStyle name="Komma 5 3 3 2 3" xfId="2415" xr:uid="{00000000-0005-0000-0000-000023080000}"/>
    <cellStyle name="Komma 5 3 3 2 3 2" xfId="5803" xr:uid="{C93BEE80-81E2-4C0E-BCC0-B16FF084094F}"/>
    <cellStyle name="Komma 5 3 3 2 3 3" xfId="8626" xr:uid="{C152AAA9-2DCE-4A4D-A7FE-B54C2CD6CFCD}"/>
    <cellStyle name="Komma 5 3 3 2 4" xfId="2933" xr:uid="{37CB7453-2CBC-4B1C-A129-4B516699572E}"/>
    <cellStyle name="Komma 5 3 3 2 4 2" xfId="7444" xr:uid="{0E0B28B9-BBDD-4D34-A6E4-BCB3AE0AFDA2}"/>
    <cellStyle name="Komma 5 3 3 2 5" xfId="4266" xr:uid="{1AAE375D-415E-4221-AB5F-155066E12087}"/>
    <cellStyle name="Komma 5 3 3 2 5 2" xfId="9692" xr:uid="{E4122E50-E6C0-48D0-BEEA-7AE50CF1DDD9}"/>
    <cellStyle name="Komma 5 3 3 2 6" xfId="6316" xr:uid="{73EA8CD2-6EA4-4471-A0CF-642187CBC2B8}"/>
    <cellStyle name="Komma 5 3 3 3" xfId="449" xr:uid="{00000000-0005-0000-0000-000024080000}"/>
    <cellStyle name="Komma 5 3 3 3 2" xfId="3369" xr:uid="{77496E6B-D46E-49E9-9733-212B3420DD78}"/>
    <cellStyle name="Komma 5 3 3 3 2 2" xfId="9014" xr:uid="{AF4ACAFE-236F-4305-A398-7A49A3464431}"/>
    <cellStyle name="Komma 5 3 3 3 3" xfId="4010" xr:uid="{EBB961CC-7B43-40E6-80A9-09859DB6FC5B}"/>
    <cellStyle name="Komma 5 3 3 3 3 2" xfId="7812" xr:uid="{C16AC81A-FF1F-4FB2-9622-053E5A5EE4E6}"/>
    <cellStyle name="Komma 5 3 3 3 4" xfId="10024" xr:uid="{27EB67DE-4635-4A41-A962-39EDE1FCF878}"/>
    <cellStyle name="Komma 5 3 3 3 5" xfId="6578" xr:uid="{228C6262-9DC2-4EEC-B480-21DE59A0D36D}"/>
    <cellStyle name="Komma 5 3 3 4" xfId="1134" xr:uid="{00000000-0005-0000-0000-000025080000}"/>
    <cellStyle name="Komma 5 3 3 4 2" xfId="4524" xr:uid="{C66001A8-9C75-4413-B7CB-D3D17E07392B}"/>
    <cellStyle name="Komma 5 3 3 4 3" xfId="8369" xr:uid="{F6EDF8CE-C22F-450F-9E31-C254DD41370A}"/>
    <cellStyle name="Komma 5 3 3 5" xfId="1389" xr:uid="{00000000-0005-0000-0000-000026080000}"/>
    <cellStyle name="Komma 5 3 3 5 2" xfId="4779" xr:uid="{BD73BA56-BE62-456D-A0F8-65CDB7D8DF6E}"/>
    <cellStyle name="Komma 5 3 3 5 3" xfId="7187" xr:uid="{05D4B10A-17B6-4BF2-857D-1DAA5B0855AD}"/>
    <cellStyle name="Komma 5 3 3 6" xfId="1904" xr:uid="{00000000-0005-0000-0000-000027080000}"/>
    <cellStyle name="Komma 5 3 3 6 2" xfId="5292" xr:uid="{4B851A48-52B7-4BB5-8B51-33C61A550AA8}"/>
    <cellStyle name="Komma 5 3 3 6 3" xfId="9859" xr:uid="{F360B17B-4625-4889-9F6D-16C2267345C2}"/>
    <cellStyle name="Komma 5 3 3 7" xfId="2160" xr:uid="{00000000-0005-0000-0000-000028080000}"/>
    <cellStyle name="Komma 5 3 3 7 2" xfId="5548" xr:uid="{238A2BA6-61D9-47E3-AB6A-A516F4D701CC}"/>
    <cellStyle name="Komma 5 3 3 8" xfId="2676" xr:uid="{493A4826-4753-4091-9CE9-61E12C049CE7}"/>
    <cellStyle name="Komma 5 3 3 9" xfId="3754" xr:uid="{6F3CE607-1B7C-4A2D-80C8-7E293006484E}"/>
    <cellStyle name="Komma 5 3 4" xfId="129" xr:uid="{00000000-0005-0000-0000-000029080000}"/>
    <cellStyle name="Komma 5 3 4 10" xfId="5999" xr:uid="{9251A2B7-883E-415A-96AB-584ED5708A24}"/>
    <cellStyle name="Komma 5 3 4 2" xfId="645" xr:uid="{00000000-0005-0000-0000-00002A080000}"/>
    <cellStyle name="Komma 5 3 4 2 2" xfId="1584" xr:uid="{00000000-0005-0000-0000-00002B080000}"/>
    <cellStyle name="Komma 5 3 4 2 2 2" xfId="3564" xr:uid="{9D4FA231-9359-45D7-ACC1-43C518569A55}"/>
    <cellStyle name="Komma 5 3 4 2 2 2 2" xfId="9209" xr:uid="{49BA994A-3CD5-453F-A86E-9672E9EF5A03}"/>
    <cellStyle name="Komma 5 3 4 2 2 3" xfId="4972" xr:uid="{ADC9E086-29F9-487D-995E-836710A316C8}"/>
    <cellStyle name="Komma 5 3 4 2 2 3 2" xfId="8007" xr:uid="{D5055CA3-563D-4579-ADFB-6ED7921B9547}"/>
    <cellStyle name="Komma 5 3 4 2 2 4" xfId="9587" xr:uid="{431F00E0-60FB-4B4E-AB1A-54197A8FB557}"/>
    <cellStyle name="Komma 5 3 4 2 2 5" xfId="6771" xr:uid="{285EB672-9EB2-4264-BD79-4FB2F7D71EC7}"/>
    <cellStyle name="Komma 5 3 4 2 3" xfId="2353" xr:uid="{00000000-0005-0000-0000-00002C080000}"/>
    <cellStyle name="Komma 5 3 4 2 3 2" xfId="5741" xr:uid="{5CE64F8B-0D98-47A2-91F3-8DDBD29A92E7}"/>
    <cellStyle name="Komma 5 3 4 2 3 3" xfId="8564" xr:uid="{BF5ED554-35B9-4A69-9D83-F0329A4CA6A7}"/>
    <cellStyle name="Komma 5 3 4 2 4" xfId="2871" xr:uid="{32C37481-74D0-4666-B0E3-9C6FC2D9AE89}"/>
    <cellStyle name="Komma 5 3 4 2 4 2" xfId="7382" xr:uid="{D14ABE01-8721-450D-A574-652A484B2718}"/>
    <cellStyle name="Komma 5 3 4 2 5" xfId="4204" xr:uid="{C19F1877-D899-4940-BF56-14518F1641B0}"/>
    <cellStyle name="Komma 5 3 4 2 5 2" xfId="10126" xr:uid="{D88F6DA2-8495-41B6-847B-FA0613073BAD}"/>
    <cellStyle name="Komma 5 3 4 2 6" xfId="6254" xr:uid="{804D25C2-1A29-4156-A5D7-5F1CD5EE549F}"/>
    <cellStyle name="Komma 5 3 4 3" xfId="387" xr:uid="{00000000-0005-0000-0000-00002D080000}"/>
    <cellStyle name="Komma 5 3 4 3 2" xfId="3307" xr:uid="{C90177A5-9C54-41EC-8595-691EE3A2733B}"/>
    <cellStyle name="Komma 5 3 4 3 2 2" xfId="8952" xr:uid="{BAE66422-2A25-4E92-A6D6-59595EB5F5C6}"/>
    <cellStyle name="Komma 5 3 4 3 3" xfId="3948" xr:uid="{E1976B9B-6BC3-408B-8037-417E54C72C35}"/>
    <cellStyle name="Komma 5 3 4 3 3 2" xfId="7750" xr:uid="{0649AB70-90B6-408D-87CC-F96CEC3D9988}"/>
    <cellStyle name="Komma 5 3 4 3 4" xfId="9748" xr:uid="{0ACE7A77-D6F2-4C62-85E3-8DB4418F28AF}"/>
    <cellStyle name="Komma 5 3 4 3 5" xfId="6516" xr:uid="{3029916F-0314-4AB3-8191-593EB77B0BBB}"/>
    <cellStyle name="Komma 5 3 4 4" xfId="1072" xr:uid="{00000000-0005-0000-0000-00002E080000}"/>
    <cellStyle name="Komma 5 3 4 4 2" xfId="4462" xr:uid="{56C2951F-9127-47CC-BCD3-302960F7358A}"/>
    <cellStyle name="Komma 5 3 4 4 3" xfId="8307" xr:uid="{C831262B-CC38-420E-97ED-4C05981CD098}"/>
    <cellStyle name="Komma 5 3 4 5" xfId="1327" xr:uid="{00000000-0005-0000-0000-00002F080000}"/>
    <cellStyle name="Komma 5 3 4 5 2" xfId="4717" xr:uid="{8277D88E-E35C-4E55-AADD-70D0F05CB02C}"/>
    <cellStyle name="Komma 5 3 4 5 3" xfId="7125" xr:uid="{B07B4F19-6BAB-4EFC-ADE0-A2753B866225}"/>
    <cellStyle name="Komma 5 3 4 6" xfId="1842" xr:uid="{00000000-0005-0000-0000-000030080000}"/>
    <cellStyle name="Komma 5 3 4 6 2" xfId="5230" xr:uid="{7A77683C-66AB-4702-A5AA-46189D9BEEE3}"/>
    <cellStyle name="Komma 5 3 4 6 3" xfId="10315" xr:uid="{A38E56EA-AD08-453C-97CA-D0E72106C76D}"/>
    <cellStyle name="Komma 5 3 4 7" xfId="2098" xr:uid="{00000000-0005-0000-0000-000031080000}"/>
    <cellStyle name="Komma 5 3 4 7 2" xfId="5486" xr:uid="{AD1F3616-1C20-4EC8-82C0-750F7020F7C9}"/>
    <cellStyle name="Komma 5 3 4 8" xfId="2614" xr:uid="{6FB53465-458F-4461-AF1E-717857C2C5D6}"/>
    <cellStyle name="Komma 5 3 4 9" xfId="3057" xr:uid="{440AE334-2363-4C01-8653-DDA6C552A426}"/>
    <cellStyle name="Komma 5 3 5" xfId="537" xr:uid="{00000000-0005-0000-0000-000032080000}"/>
    <cellStyle name="Komma 5 3 5 2" xfId="1476" xr:uid="{00000000-0005-0000-0000-000033080000}"/>
    <cellStyle name="Komma 5 3 5 2 2" xfId="3456" xr:uid="{E98FB6E4-0F2F-421D-99CC-6FEF7DEACFC3}"/>
    <cellStyle name="Komma 5 3 5 2 2 2" xfId="9101" xr:uid="{C566721A-AEAE-40D9-AF41-F129D7D09A75}"/>
    <cellStyle name="Komma 5 3 5 2 3" xfId="4864" xr:uid="{3AA33538-12D2-4A21-B758-3FA3FDECEFC3}"/>
    <cellStyle name="Komma 5 3 5 2 3 2" xfId="7899" xr:uid="{DF1FB40E-E849-4F71-9EDE-EBD955DFD8B8}"/>
    <cellStyle name="Komma 5 3 5 2 4" xfId="7519" xr:uid="{54DE3D45-8971-465B-B43B-879ED3E68E00}"/>
    <cellStyle name="Komma 5 3 5 2 5" xfId="6663" xr:uid="{BA618C0C-54E9-4784-B334-0B5E50B5B8CB}"/>
    <cellStyle name="Komma 5 3 5 3" xfId="2245" xr:uid="{00000000-0005-0000-0000-000034080000}"/>
    <cellStyle name="Komma 5 3 5 3 2" xfId="5633" xr:uid="{C685D510-21DB-4027-89D6-5CB6B11B85E3}"/>
    <cellStyle name="Komma 5 3 5 3 3" xfId="8456" xr:uid="{946F5FB9-B75E-4EBD-AAAA-0C305B7E6B17}"/>
    <cellStyle name="Komma 5 3 5 4" xfId="2763" xr:uid="{0058A7A3-9FCA-4F14-9CD2-2DE3FCE5DF37}"/>
    <cellStyle name="Komma 5 3 5 4 2" xfId="7274" xr:uid="{5E5E6AAF-1A3E-4A46-96AF-ABDD7C7E564E}"/>
    <cellStyle name="Komma 5 3 5 5" xfId="4096" xr:uid="{581A6391-ABF4-4900-9B42-6B8038B18866}"/>
    <cellStyle name="Komma 5 3 5 5 2" xfId="10176" xr:uid="{7472176F-2E1B-4182-B774-DE201B205309}"/>
    <cellStyle name="Komma 5 3 5 6" xfId="6146" xr:uid="{1B2EF61D-49E1-4593-8B00-04AB24CDA2B6}"/>
    <cellStyle name="Komma 5 3 6" xfId="279" xr:uid="{00000000-0005-0000-0000-000035080000}"/>
    <cellStyle name="Komma 5 3 6 2" xfId="3199" xr:uid="{AC863A10-A3F7-455E-A9D8-B115B605668A}"/>
    <cellStyle name="Komma 5 3 6 2 2" xfId="8844" xr:uid="{53447B12-8647-4061-BB7A-6317F5F1456F}"/>
    <cellStyle name="Komma 5 3 6 3" xfId="3840" xr:uid="{DFFAB557-E793-4D8B-8F7F-51F7F40EC57D}"/>
    <cellStyle name="Komma 5 3 6 3 2" xfId="7642" xr:uid="{0DD8889E-8D44-4AA2-AC79-2E63EB002371}"/>
    <cellStyle name="Komma 5 3 6 4" xfId="10347" xr:uid="{1D3DAFA3-B582-4F95-A1F2-512E8DE9449A}"/>
    <cellStyle name="Komma 5 3 6 5" xfId="6408" xr:uid="{6453584E-9B89-4E5D-A7B3-86B09D3C3EEA}"/>
    <cellStyle name="Komma 5 3 7" xfId="964" xr:uid="{00000000-0005-0000-0000-000036080000}"/>
    <cellStyle name="Komma 5 3 7 2" xfId="4354" xr:uid="{40B2988D-E1C8-4978-B264-304691562E9D}"/>
    <cellStyle name="Komma 5 3 7 3" xfId="8199" xr:uid="{DFB0C064-F1E2-4B04-8C48-E14B41127772}"/>
    <cellStyle name="Komma 5 3 8" xfId="1219" xr:uid="{00000000-0005-0000-0000-000037080000}"/>
    <cellStyle name="Komma 5 3 8 2" xfId="4609" xr:uid="{00A8A010-008A-4940-B2C0-217F0422401C}"/>
    <cellStyle name="Komma 5 3 8 3" xfId="7017" xr:uid="{6D1A1949-EF28-4B6D-9BF3-BACAC830FABD}"/>
    <cellStyle name="Komma 5 3 9" xfId="1734" xr:uid="{00000000-0005-0000-0000-000038080000}"/>
    <cellStyle name="Komma 5 3 9 2" xfId="5122" xr:uid="{70C9565F-A679-4475-8040-220F050A9261}"/>
    <cellStyle name="Komma 5 3 9 3" xfId="9912" xr:uid="{A12FF08B-0F40-4312-9D6A-1973D9DE862E}"/>
    <cellStyle name="Komma 5 4" xfId="59" xr:uid="{00000000-0005-0000-0000-000039080000}"/>
    <cellStyle name="Komma 5 4 10" xfId="2544" xr:uid="{9FF082B3-15B5-489F-82EF-1BF6F0E89FAF}"/>
    <cellStyle name="Komma 5 4 11" xfId="2999" xr:uid="{D0957ECE-7BAB-476E-A455-A45E3868A9C2}"/>
    <cellStyle name="Komma 5 4 12" xfId="5929" xr:uid="{5C1246DB-6C55-4107-977B-010E13AF5ABF}"/>
    <cellStyle name="Komma 5 4 2" xfId="229" xr:uid="{00000000-0005-0000-0000-00003A080000}"/>
    <cellStyle name="Komma 5 4 2 10" xfId="6099" xr:uid="{15CA1C8F-34F9-4DDB-A887-429409C67C6E}"/>
    <cellStyle name="Komma 5 4 2 2" xfId="745" xr:uid="{00000000-0005-0000-0000-00003B080000}"/>
    <cellStyle name="Komma 5 4 2 2 2" xfId="1684" xr:uid="{00000000-0005-0000-0000-00003C080000}"/>
    <cellStyle name="Komma 5 4 2 2 2 2" xfId="3664" xr:uid="{365C1A5F-231F-48A0-B725-366F8B6F9E37}"/>
    <cellStyle name="Komma 5 4 2 2 2 2 2" xfId="9309" xr:uid="{7C0662F7-24DE-40DE-8FAD-AB845E245A91}"/>
    <cellStyle name="Komma 5 4 2 2 2 3" xfId="5072" xr:uid="{709B2F7E-C169-42BE-8A4B-DC58EB9F3FED}"/>
    <cellStyle name="Komma 5 4 2 2 2 3 2" xfId="8107" xr:uid="{0B034B1B-2B40-4B33-817E-F423C30196F3}"/>
    <cellStyle name="Komma 5 4 2 2 2 4" xfId="10288" xr:uid="{ED3E77F5-A7D6-4CC5-93BF-A82E6590CB9A}"/>
    <cellStyle name="Komma 5 4 2 2 2 5" xfId="6871" xr:uid="{18E1B573-81E4-40D2-AC66-D793433D7859}"/>
    <cellStyle name="Komma 5 4 2 2 3" xfId="2453" xr:uid="{00000000-0005-0000-0000-00003D080000}"/>
    <cellStyle name="Komma 5 4 2 2 3 2" xfId="5841" xr:uid="{CACC0A78-C1D7-489E-A363-B98592FC6E88}"/>
    <cellStyle name="Komma 5 4 2 2 3 3" xfId="8664" xr:uid="{BC90C9A8-B9CE-47CE-92AE-843837AC20FA}"/>
    <cellStyle name="Komma 5 4 2 2 4" xfId="2971" xr:uid="{5D999E3A-0CE1-43E1-9F6B-6A72F51AF809}"/>
    <cellStyle name="Komma 5 4 2 2 4 2" xfId="7482" xr:uid="{0D39EFCB-7123-470C-A90D-A8D0D2FEC112}"/>
    <cellStyle name="Komma 5 4 2 2 5" xfId="4304" xr:uid="{430EAFF0-AB1F-4326-90E7-6AD84187EFD1}"/>
    <cellStyle name="Komma 5 4 2 2 5 2" xfId="9850" xr:uid="{633FF32C-7C91-4663-A2C1-500A7C4573E7}"/>
    <cellStyle name="Komma 5 4 2 2 6" xfId="6354" xr:uid="{8FE065BC-FE2E-4282-B4DB-93F9797BFB97}"/>
    <cellStyle name="Komma 5 4 2 3" xfId="487" xr:uid="{00000000-0005-0000-0000-00003E080000}"/>
    <cellStyle name="Komma 5 4 2 3 2" xfId="3407" xr:uid="{8B2BA9A5-5BAA-4876-A66C-91F04C5D1899}"/>
    <cellStyle name="Komma 5 4 2 3 2 2" xfId="9052" xr:uid="{599AA13F-156A-4402-9957-EA870AC64A0D}"/>
    <cellStyle name="Komma 5 4 2 3 3" xfId="4048" xr:uid="{87127AD5-E163-47DC-9D2F-ED5064D96E84}"/>
    <cellStyle name="Komma 5 4 2 3 3 2" xfId="7850" xr:uid="{52149F60-1B01-431C-A73D-84C736A0E059}"/>
    <cellStyle name="Komma 5 4 2 3 4" xfId="9716" xr:uid="{90443D27-AAB8-46D5-9214-A842E581335C}"/>
    <cellStyle name="Komma 5 4 2 3 5" xfId="6616" xr:uid="{1B40D6AD-7787-4044-8967-C48F8EF7E034}"/>
    <cellStyle name="Komma 5 4 2 4" xfId="1172" xr:uid="{00000000-0005-0000-0000-00003F080000}"/>
    <cellStyle name="Komma 5 4 2 4 2" xfId="4562" xr:uid="{3B64F3BA-F88C-4EC2-BABA-9623C0C84D63}"/>
    <cellStyle name="Komma 5 4 2 4 3" xfId="8407" xr:uid="{D4CBAC43-C962-415A-A520-585D7A1A631D}"/>
    <cellStyle name="Komma 5 4 2 5" xfId="1427" xr:uid="{00000000-0005-0000-0000-000040080000}"/>
    <cellStyle name="Komma 5 4 2 5 2" xfId="4817" xr:uid="{69AC8F4F-1C22-4043-916A-95F9E4B13EB6}"/>
    <cellStyle name="Komma 5 4 2 5 3" xfId="7225" xr:uid="{1702C7E7-FEAA-491D-9126-3F0A7FA606F7}"/>
    <cellStyle name="Komma 5 4 2 6" xfId="1942" xr:uid="{00000000-0005-0000-0000-000041080000}"/>
    <cellStyle name="Komma 5 4 2 6 2" xfId="5330" xr:uid="{7DCBF59F-9B24-400E-944F-27C298218BBB}"/>
    <cellStyle name="Komma 5 4 2 6 3" xfId="9491" xr:uid="{6D4E1706-49FB-45F4-8414-9138F2342866}"/>
    <cellStyle name="Komma 5 4 2 7" xfId="2198" xr:uid="{00000000-0005-0000-0000-000042080000}"/>
    <cellStyle name="Komma 5 4 2 7 2" xfId="5586" xr:uid="{EDE36658-4662-42E7-AD40-6ECAEAAA25E0}"/>
    <cellStyle name="Komma 5 4 2 8" xfId="2714" xr:uid="{8D893B81-78BE-4A34-9E2A-5F0784DB65E2}"/>
    <cellStyle name="Komma 5 4 2 9" xfId="3792" xr:uid="{9CA531B8-777E-494A-AF2B-57265A469682}"/>
    <cellStyle name="Komma 5 4 3" xfId="113" xr:uid="{00000000-0005-0000-0000-000043080000}"/>
    <cellStyle name="Komma 5 4 3 10" xfId="5983" xr:uid="{FC4A9C26-B89D-40F2-9BA0-8781088F1AA1}"/>
    <cellStyle name="Komma 5 4 3 2" xfId="629" xr:uid="{00000000-0005-0000-0000-000044080000}"/>
    <cellStyle name="Komma 5 4 3 2 2" xfId="1568" xr:uid="{00000000-0005-0000-0000-000045080000}"/>
    <cellStyle name="Komma 5 4 3 2 2 2" xfId="3548" xr:uid="{13F23D4E-4D5F-4A67-9BF2-8F59A8A8E3B4}"/>
    <cellStyle name="Komma 5 4 3 2 2 2 2" xfId="9193" xr:uid="{33CA8049-AC70-479F-9A37-58C56BA926C4}"/>
    <cellStyle name="Komma 5 4 3 2 2 3" xfId="4956" xr:uid="{2BFAD599-1733-4E06-BAD6-6935D9CF2E5B}"/>
    <cellStyle name="Komma 5 4 3 2 2 3 2" xfId="7991" xr:uid="{2961EBA8-61E5-44C7-8506-65E75B7471A2}"/>
    <cellStyle name="Komma 5 4 3 2 2 4" xfId="9881" xr:uid="{EF20648A-D6B5-42F7-9409-CA8DF283362C}"/>
    <cellStyle name="Komma 5 4 3 2 2 5" xfId="6755" xr:uid="{F39A1FE1-75A5-42C8-9B3F-9935F6E43DEE}"/>
    <cellStyle name="Komma 5 4 3 2 3" xfId="2337" xr:uid="{00000000-0005-0000-0000-000046080000}"/>
    <cellStyle name="Komma 5 4 3 2 3 2" xfId="5725" xr:uid="{C145E0A2-13AF-4938-B743-9E4E124F5724}"/>
    <cellStyle name="Komma 5 4 3 2 3 3" xfId="8548" xr:uid="{D59E138C-3340-43A8-8CE2-8114C300BFF3}"/>
    <cellStyle name="Komma 5 4 3 2 4" xfId="2855" xr:uid="{C72CC53B-A1B7-486D-A8B5-313049EB983E}"/>
    <cellStyle name="Komma 5 4 3 2 4 2" xfId="7366" xr:uid="{7C87C728-C906-43A2-9DCD-41D3EBE068B2}"/>
    <cellStyle name="Komma 5 4 3 2 5" xfId="4188" xr:uid="{97FBDBB3-8824-4803-BDD2-9DA317F64999}"/>
    <cellStyle name="Komma 5 4 3 2 5 2" xfId="9509" xr:uid="{3F33EC26-6394-4259-9A71-785D2C2D0AC6}"/>
    <cellStyle name="Komma 5 4 3 2 6" xfId="6238" xr:uid="{A84C8A46-89C1-42EA-B875-60EAAA82D6B7}"/>
    <cellStyle name="Komma 5 4 3 3" xfId="371" xr:uid="{00000000-0005-0000-0000-000047080000}"/>
    <cellStyle name="Komma 5 4 3 3 2" xfId="3291" xr:uid="{8D53F76F-60AD-4BDE-B14E-9837B8311866}"/>
    <cellStyle name="Komma 5 4 3 3 2 2" xfId="8936" xr:uid="{C1D8B31F-CA7B-402D-AA68-C96BF523915D}"/>
    <cellStyle name="Komma 5 4 3 3 3" xfId="3932" xr:uid="{A51C2858-8D79-45C9-91CF-F5739EDDEB24}"/>
    <cellStyle name="Komma 5 4 3 3 3 2" xfId="7734" xr:uid="{EB93E13A-2DF6-4DB7-A2F4-56FE22F3118F}"/>
    <cellStyle name="Komma 5 4 3 3 4" xfId="9679" xr:uid="{9A512723-75E6-466F-9D56-89182ADB0BA8}"/>
    <cellStyle name="Komma 5 4 3 3 5" xfId="6500" xr:uid="{9F709D33-5982-4037-BDE9-F79D465BF725}"/>
    <cellStyle name="Komma 5 4 3 4" xfId="1056" xr:uid="{00000000-0005-0000-0000-000048080000}"/>
    <cellStyle name="Komma 5 4 3 4 2" xfId="4446" xr:uid="{274BF6D3-DDB0-463E-916E-8C74F5F312D5}"/>
    <cellStyle name="Komma 5 4 3 4 3" xfId="8291" xr:uid="{2C31EBA1-F0D9-4FDC-89F6-EE345E06EB8B}"/>
    <cellStyle name="Komma 5 4 3 5" xfId="1311" xr:uid="{00000000-0005-0000-0000-000049080000}"/>
    <cellStyle name="Komma 5 4 3 5 2" xfId="4701" xr:uid="{F9EC0889-1274-463F-B3DA-EEAE2015A63A}"/>
    <cellStyle name="Komma 5 4 3 5 3" xfId="7109" xr:uid="{899E5DDD-D4E3-4EC1-BEB3-E849550A04E3}"/>
    <cellStyle name="Komma 5 4 3 6" xfId="1826" xr:uid="{00000000-0005-0000-0000-00004A080000}"/>
    <cellStyle name="Komma 5 4 3 6 2" xfId="5214" xr:uid="{910B44A8-FE47-4CC3-8090-DC2C0552A84E}"/>
    <cellStyle name="Komma 5 4 3 6 3" xfId="10341" xr:uid="{6C5D6377-A251-4837-B261-53E8E2A3B2BA}"/>
    <cellStyle name="Komma 5 4 3 7" xfId="2082" xr:uid="{00000000-0005-0000-0000-00004B080000}"/>
    <cellStyle name="Komma 5 4 3 7 2" xfId="5470" xr:uid="{4D98FD31-5CD8-49A1-8D63-6E2A73AB4012}"/>
    <cellStyle name="Komma 5 4 3 8" xfId="2598" xr:uid="{75FB6AB5-87CC-4C44-AACC-B1DCB0C9596A}"/>
    <cellStyle name="Komma 5 4 3 9" xfId="3073" xr:uid="{8BBF2DCF-8226-4DF1-86DA-21E60123EF95}"/>
    <cellStyle name="Komma 5 4 4" xfId="575" xr:uid="{00000000-0005-0000-0000-00004C080000}"/>
    <cellStyle name="Komma 5 4 4 2" xfId="1514" xr:uid="{00000000-0005-0000-0000-00004D080000}"/>
    <cellStyle name="Komma 5 4 4 2 2" xfId="3494" xr:uid="{03D70C12-7399-412C-BACE-909FA60FFC81}"/>
    <cellStyle name="Komma 5 4 4 2 2 2" xfId="9139" xr:uid="{44E935ED-132C-4508-9469-33C041108DBA}"/>
    <cellStyle name="Komma 5 4 4 2 3" xfId="4902" xr:uid="{5DE9F605-A0D5-4E73-B309-0258494CF3CA}"/>
    <cellStyle name="Komma 5 4 4 2 3 2" xfId="7937" xr:uid="{96309F0D-67D6-498F-A4EE-4C15578C2809}"/>
    <cellStyle name="Komma 5 4 4 2 4" xfId="9535" xr:uid="{4BC98BED-5B93-4728-A6D7-CE1B4234D437}"/>
    <cellStyle name="Komma 5 4 4 2 5" xfId="6701" xr:uid="{1A6A96F8-B515-405D-BAF9-B996AF21A9CE}"/>
    <cellStyle name="Komma 5 4 4 3" xfId="2283" xr:uid="{00000000-0005-0000-0000-00004E080000}"/>
    <cellStyle name="Komma 5 4 4 3 2" xfId="5671" xr:uid="{E9804355-BEEB-4FF7-928C-BF78A2D4D990}"/>
    <cellStyle name="Komma 5 4 4 3 3" xfId="8494" xr:uid="{785942EB-CB93-40A3-9903-F07C24AD99B0}"/>
    <cellStyle name="Komma 5 4 4 4" xfId="2801" xr:uid="{7937635D-A868-4747-A4A5-DD0B8A5F0B95}"/>
    <cellStyle name="Komma 5 4 4 4 2" xfId="7312" xr:uid="{729C41A5-35D9-4C5F-9966-EDA4ED16FEF7}"/>
    <cellStyle name="Komma 5 4 4 5" xfId="4134" xr:uid="{EC6AC085-E37A-4CD7-9093-AD1981496123}"/>
    <cellStyle name="Komma 5 4 4 5 2" xfId="9471" xr:uid="{2D79A604-484D-4378-B239-8B36BF729542}"/>
    <cellStyle name="Komma 5 4 4 6" xfId="6184" xr:uid="{361663BA-EC71-48E9-9109-E0D3592232C6}"/>
    <cellStyle name="Komma 5 4 5" xfId="317" xr:uid="{00000000-0005-0000-0000-00004F080000}"/>
    <cellStyle name="Komma 5 4 5 2" xfId="3237" xr:uid="{B9F9A30B-AEB1-4D14-85BF-4405B7EE348D}"/>
    <cellStyle name="Komma 5 4 5 2 2" xfId="8882" xr:uid="{90F6D3F7-D0A1-4E6D-B359-2E6FB07E87CC}"/>
    <cellStyle name="Komma 5 4 5 3" xfId="3878" xr:uid="{A7A7B44F-71D8-4809-9013-794233EB0258}"/>
    <cellStyle name="Komma 5 4 5 3 2" xfId="7680" xr:uid="{46B095B0-4E8C-4631-8F78-B8053B1911E0}"/>
    <cellStyle name="Komma 5 4 5 4" xfId="9725" xr:uid="{A203CEA1-4613-4C27-A3B0-A151CBE58626}"/>
    <cellStyle name="Komma 5 4 5 5" xfId="6446" xr:uid="{701893E9-EB66-4AB7-B9D1-F258BEAA8CFA}"/>
    <cellStyle name="Komma 5 4 6" xfId="1002" xr:uid="{00000000-0005-0000-0000-000050080000}"/>
    <cellStyle name="Komma 5 4 6 2" xfId="4392" xr:uid="{E35153B0-DC06-435F-B229-3E7239052398}"/>
    <cellStyle name="Komma 5 4 6 3" xfId="8237" xr:uid="{5F609AC5-CC34-4383-A9C3-56D6225DBE9B}"/>
    <cellStyle name="Komma 5 4 7" xfId="1257" xr:uid="{00000000-0005-0000-0000-000051080000}"/>
    <cellStyle name="Komma 5 4 7 2" xfId="4647" xr:uid="{DB8820F0-74A6-4BDD-A9A4-FCD34BC49FF7}"/>
    <cellStyle name="Komma 5 4 7 3" xfId="7055" xr:uid="{A157C89C-1AE9-44FB-B6EB-4B703BC82D9E}"/>
    <cellStyle name="Komma 5 4 8" xfId="1772" xr:uid="{00000000-0005-0000-0000-000052080000}"/>
    <cellStyle name="Komma 5 4 8 2" xfId="5160" xr:uid="{65CAB872-7445-453A-92BE-C3FD41A4A5F6}"/>
    <cellStyle name="Komma 5 4 8 3" xfId="10195" xr:uid="{85729D90-87D0-4F4A-BB06-C769371CC105}"/>
    <cellStyle name="Komma 5 4 9" xfId="2028" xr:uid="{00000000-0005-0000-0000-000053080000}"/>
    <cellStyle name="Komma 5 4 9 2" xfId="5416" xr:uid="{F3B79B6A-AE84-4DCB-99B2-ECA6126A41B9}"/>
    <cellStyle name="Komma 5 5" xfId="42" xr:uid="{00000000-0005-0000-0000-000054080000}"/>
    <cellStyle name="Komma 5 5 10" xfId="2527" xr:uid="{F6CFC5E6-0382-438D-903F-4E905CDC3090}"/>
    <cellStyle name="Komma 5 5 11" xfId="3150" xr:uid="{ADFDC7D8-6148-43A0-BF12-3A337B95089B}"/>
    <cellStyle name="Komma 5 5 12" xfId="5912" xr:uid="{300AFD3A-9380-4263-BA60-AC02B160BE9C}"/>
    <cellStyle name="Komma 5 5 2" xfId="212" xr:uid="{00000000-0005-0000-0000-000055080000}"/>
    <cellStyle name="Komma 5 5 2 10" xfId="6082" xr:uid="{71D4CD46-D289-4EBC-8435-10AABAC40E3E}"/>
    <cellStyle name="Komma 5 5 2 2" xfId="728" xr:uid="{00000000-0005-0000-0000-000056080000}"/>
    <cellStyle name="Komma 5 5 2 2 2" xfId="1667" xr:uid="{00000000-0005-0000-0000-000057080000}"/>
    <cellStyle name="Komma 5 5 2 2 2 2" xfId="3647" xr:uid="{2C5E3D6C-F852-4666-8F01-6CFE0718EEFE}"/>
    <cellStyle name="Komma 5 5 2 2 2 2 2" xfId="9292" xr:uid="{C49287F1-7B6E-4011-99A5-C6E6D889E554}"/>
    <cellStyle name="Komma 5 5 2 2 2 3" xfId="5055" xr:uid="{8666191B-8D69-497C-A378-7AE0EF9968C5}"/>
    <cellStyle name="Komma 5 5 2 2 2 3 2" xfId="8090" xr:uid="{042B30DC-5DD3-4133-A6A1-BD2B13160CD5}"/>
    <cellStyle name="Komma 5 5 2 2 2 4" xfId="9713" xr:uid="{55A62A89-A7FC-4C48-B528-CC1FAA676165}"/>
    <cellStyle name="Komma 5 5 2 2 2 5" xfId="6854" xr:uid="{BBCE6935-5042-47D0-9D44-69C965ECE384}"/>
    <cellStyle name="Komma 5 5 2 2 3" xfId="2436" xr:uid="{00000000-0005-0000-0000-000058080000}"/>
    <cellStyle name="Komma 5 5 2 2 3 2" xfId="5824" xr:uid="{C3BDFB2E-542E-4BB5-9CFC-CD6A16872E9F}"/>
    <cellStyle name="Komma 5 5 2 2 3 3" xfId="8647" xr:uid="{8A018D0D-2351-47A3-997C-32B8352BBF32}"/>
    <cellStyle name="Komma 5 5 2 2 4" xfId="2954" xr:uid="{7DEB56B1-07A7-45B1-9DE7-1CC763BE8679}"/>
    <cellStyle name="Komma 5 5 2 2 4 2" xfId="7465" xr:uid="{F117F473-8929-42B3-8D62-20DFB5C908B2}"/>
    <cellStyle name="Komma 5 5 2 2 5" xfId="4287" xr:uid="{025A7A81-6717-478F-95DD-12CD9AE826E9}"/>
    <cellStyle name="Komma 5 5 2 2 5 2" xfId="9623" xr:uid="{D168BD02-D93A-4741-B98D-BB52C781432A}"/>
    <cellStyle name="Komma 5 5 2 2 6" xfId="6337" xr:uid="{0FC505C5-1924-48CF-B76C-784703020962}"/>
    <cellStyle name="Komma 5 5 2 3" xfId="470" xr:uid="{00000000-0005-0000-0000-000059080000}"/>
    <cellStyle name="Komma 5 5 2 3 2" xfId="3390" xr:uid="{F139CF9D-7D4E-424E-AC4E-EEFEA078FA93}"/>
    <cellStyle name="Komma 5 5 2 3 2 2" xfId="9035" xr:uid="{2114D787-AFA7-4924-918D-9860D369C393}"/>
    <cellStyle name="Komma 5 5 2 3 3" xfId="4031" xr:uid="{C3090BE0-065E-4C84-A634-07D114C5C407}"/>
    <cellStyle name="Komma 5 5 2 3 3 2" xfId="7833" xr:uid="{4C857927-990E-4591-B40E-E75E4BAF6112}"/>
    <cellStyle name="Komma 5 5 2 3 4" xfId="10061" xr:uid="{1A354856-206F-4731-8F33-13C1CE868138}"/>
    <cellStyle name="Komma 5 5 2 3 5" xfId="6599" xr:uid="{2EF8B024-4B0D-4F3B-9066-11E17C4478EC}"/>
    <cellStyle name="Komma 5 5 2 4" xfId="1155" xr:uid="{00000000-0005-0000-0000-00005A080000}"/>
    <cellStyle name="Komma 5 5 2 4 2" xfId="4545" xr:uid="{A9DA6C73-F81C-457B-92BA-4C593469940C}"/>
    <cellStyle name="Komma 5 5 2 4 3" xfId="8390" xr:uid="{7D1F0213-09B2-4CBB-BEB6-836820A02D1F}"/>
    <cellStyle name="Komma 5 5 2 5" xfId="1410" xr:uid="{00000000-0005-0000-0000-00005B080000}"/>
    <cellStyle name="Komma 5 5 2 5 2" xfId="4800" xr:uid="{617C1143-FE69-4A17-91AC-DE0CACB152C1}"/>
    <cellStyle name="Komma 5 5 2 5 3" xfId="7208" xr:uid="{3FD86DBA-5F88-4926-BDBF-21625816C62B}"/>
    <cellStyle name="Komma 5 5 2 6" xfId="1925" xr:uid="{00000000-0005-0000-0000-00005C080000}"/>
    <cellStyle name="Komma 5 5 2 6 2" xfId="5313" xr:uid="{FBC30337-328B-4035-9D5C-476666DB2B62}"/>
    <cellStyle name="Komma 5 5 2 6 3" xfId="9346" xr:uid="{A360CB57-F08A-4A5A-BF8E-BB16C75D5A92}"/>
    <cellStyle name="Komma 5 5 2 7" xfId="2181" xr:uid="{00000000-0005-0000-0000-00005D080000}"/>
    <cellStyle name="Komma 5 5 2 7 2" xfId="5569" xr:uid="{8547D10A-CD14-453F-9DCC-CA15C3860F87}"/>
    <cellStyle name="Komma 5 5 2 8" xfId="2697" xr:uid="{AD8E950A-A448-4B5F-8498-A70D433560C3}"/>
    <cellStyle name="Komma 5 5 2 9" xfId="3775" xr:uid="{00DCAAA5-0E66-4E99-8D3E-423AC31F241F}"/>
    <cellStyle name="Komma 5 5 3" xfId="157" xr:uid="{00000000-0005-0000-0000-00005E080000}"/>
    <cellStyle name="Komma 5 5 3 10" xfId="6027" xr:uid="{E5FE91C1-9C2A-4019-AFD0-2A7729E232F5}"/>
    <cellStyle name="Komma 5 5 3 2" xfId="673" xr:uid="{00000000-0005-0000-0000-00005F080000}"/>
    <cellStyle name="Komma 5 5 3 2 2" xfId="1612" xr:uid="{00000000-0005-0000-0000-000060080000}"/>
    <cellStyle name="Komma 5 5 3 2 2 2" xfId="3592" xr:uid="{7B2599CB-EAB3-4203-8E8E-49F962A54023}"/>
    <cellStyle name="Komma 5 5 3 2 2 2 2" xfId="9237" xr:uid="{5D369866-7BF8-47DE-80ED-F03596E27425}"/>
    <cellStyle name="Komma 5 5 3 2 2 3" xfId="5000" xr:uid="{2102B8E0-FA55-4F33-AF5B-267530A7A232}"/>
    <cellStyle name="Komma 5 5 3 2 2 3 2" xfId="8035" xr:uid="{7475B0E6-06BA-48DD-8BC1-000596B3BF7D}"/>
    <cellStyle name="Komma 5 5 3 2 2 4" xfId="9751" xr:uid="{6AEEF011-2659-45F2-9F84-C2CD7B37BB4C}"/>
    <cellStyle name="Komma 5 5 3 2 2 5" xfId="6799" xr:uid="{1B874C29-8257-4DBC-8A27-5057C97F91A6}"/>
    <cellStyle name="Komma 5 5 3 2 3" xfId="2381" xr:uid="{00000000-0005-0000-0000-000061080000}"/>
    <cellStyle name="Komma 5 5 3 2 3 2" xfId="5769" xr:uid="{BECC3AD3-877A-4CD8-99B9-7B8950A2CD75}"/>
    <cellStyle name="Komma 5 5 3 2 3 3" xfId="8592" xr:uid="{D5EB6FAA-B6BA-40F5-9FB4-CD0186D42405}"/>
    <cellStyle name="Komma 5 5 3 2 4" xfId="2899" xr:uid="{F56C02EA-2DFD-481D-85FB-70552F0D6E1D}"/>
    <cellStyle name="Komma 5 5 3 2 4 2" xfId="7410" xr:uid="{E52E00BE-15D6-4024-BB23-72811C2AE7BC}"/>
    <cellStyle name="Komma 5 5 3 2 5" xfId="4232" xr:uid="{E6DC8BDC-27BF-4E28-9525-A37104EC8219}"/>
    <cellStyle name="Komma 5 5 3 2 5 2" xfId="10260" xr:uid="{3976590C-44E1-4018-8355-0117F395832C}"/>
    <cellStyle name="Komma 5 5 3 2 6" xfId="6282" xr:uid="{1E86C1D3-3342-4413-8364-C068F3C61F4D}"/>
    <cellStyle name="Komma 5 5 3 3" xfId="415" xr:uid="{00000000-0005-0000-0000-000062080000}"/>
    <cellStyle name="Komma 5 5 3 3 2" xfId="3335" xr:uid="{4D825981-A263-48B3-9D8F-75F77B66A755}"/>
    <cellStyle name="Komma 5 5 3 3 2 2" xfId="8980" xr:uid="{87BD2836-B39C-443E-AB0E-E10AD484601F}"/>
    <cellStyle name="Komma 5 5 3 3 3" xfId="3976" xr:uid="{993675F1-93BD-4ACB-B5A9-06F64D342D10}"/>
    <cellStyle name="Komma 5 5 3 3 3 2" xfId="7778" xr:uid="{DAAB09DC-4632-4794-B4F0-CF9DC2B99FB5}"/>
    <cellStyle name="Komma 5 5 3 3 4" xfId="10378" xr:uid="{42CE8136-BF3D-4B91-9583-D2A91B74CCF3}"/>
    <cellStyle name="Komma 5 5 3 3 5" xfId="6544" xr:uid="{D0D0026A-E546-4010-A839-25F144CD41C4}"/>
    <cellStyle name="Komma 5 5 3 4" xfId="1100" xr:uid="{00000000-0005-0000-0000-000063080000}"/>
    <cellStyle name="Komma 5 5 3 4 2" xfId="4490" xr:uid="{F0972992-EE1E-4AF6-8C27-78B89D9B798E}"/>
    <cellStyle name="Komma 5 5 3 4 3" xfId="8335" xr:uid="{ADBE4AFA-BC74-40CF-9256-D09C3EE4A25E}"/>
    <cellStyle name="Komma 5 5 3 5" xfId="1355" xr:uid="{00000000-0005-0000-0000-000064080000}"/>
    <cellStyle name="Komma 5 5 3 5 2" xfId="4745" xr:uid="{C7CC170C-473D-4EA9-8EA0-AC7756F5CD9C}"/>
    <cellStyle name="Komma 5 5 3 5 3" xfId="7153" xr:uid="{290729DA-2AA8-43FA-A16A-5C279E1570DF}"/>
    <cellStyle name="Komma 5 5 3 6" xfId="1870" xr:uid="{00000000-0005-0000-0000-000065080000}"/>
    <cellStyle name="Komma 5 5 3 6 2" xfId="5258" xr:uid="{7F960868-C860-4D1C-A0A5-F0E4E0C9314F}"/>
    <cellStyle name="Komma 5 5 3 6 3" xfId="10431" xr:uid="{770C3800-471D-4756-AC1C-1417EB78328F}"/>
    <cellStyle name="Komma 5 5 3 7" xfId="2126" xr:uid="{00000000-0005-0000-0000-000066080000}"/>
    <cellStyle name="Komma 5 5 3 7 2" xfId="5514" xr:uid="{5ED6313A-739F-4BE0-995E-AD49CE8E2196}"/>
    <cellStyle name="Komma 5 5 3 8" xfId="2642" xr:uid="{3EC8A7A8-CB65-4AF5-BBD2-53EE765FCAC1}"/>
    <cellStyle name="Komma 5 5 3 9" xfId="3029" xr:uid="{BB8D6E67-7689-4650-8630-7827AD54A521}"/>
    <cellStyle name="Komma 5 5 4" xfId="558" xr:uid="{00000000-0005-0000-0000-000067080000}"/>
    <cellStyle name="Komma 5 5 4 2" xfId="1497" xr:uid="{00000000-0005-0000-0000-000068080000}"/>
    <cellStyle name="Komma 5 5 4 2 2" xfId="3477" xr:uid="{4D4B0843-09DB-42C7-A729-D860B0CB3CE1}"/>
    <cellStyle name="Komma 5 5 4 2 2 2" xfId="9122" xr:uid="{F4561BCA-22C2-4BC0-BA0A-A5E48EF1A319}"/>
    <cellStyle name="Komma 5 5 4 2 3" xfId="4885" xr:uid="{9EB8AB62-3A97-4761-8894-89277565C1A7}"/>
    <cellStyle name="Komma 5 5 4 2 3 2" xfId="7920" xr:uid="{331B1F62-E753-45C2-8F6C-C01B72893885}"/>
    <cellStyle name="Komma 5 5 4 2 4" xfId="9966" xr:uid="{20408E72-96FC-49D8-B580-455BB9274DEA}"/>
    <cellStyle name="Komma 5 5 4 2 5" xfId="6684" xr:uid="{1C69F69F-CB04-453B-82E4-398550CDFF28}"/>
    <cellStyle name="Komma 5 5 4 3" xfId="2266" xr:uid="{00000000-0005-0000-0000-000069080000}"/>
    <cellStyle name="Komma 5 5 4 3 2" xfId="5654" xr:uid="{7032EB09-E13F-4925-AC99-2D169A3EDF36}"/>
    <cellStyle name="Komma 5 5 4 3 3" xfId="8477" xr:uid="{60D1404F-5D06-4BDD-96F1-5726BEF5BB53}"/>
    <cellStyle name="Komma 5 5 4 4" xfId="2784" xr:uid="{EAA10C81-37F4-476F-9137-3E6E0E548A69}"/>
    <cellStyle name="Komma 5 5 4 4 2" xfId="7295" xr:uid="{5C9C6E67-EC55-41E7-9D2D-D18013FE0C23}"/>
    <cellStyle name="Komma 5 5 4 5" xfId="4117" xr:uid="{DA4DE5FF-BA71-4DE4-9C8E-E07BA28B9830}"/>
    <cellStyle name="Komma 5 5 4 5 2" xfId="10106" xr:uid="{67829D8E-8FC3-4344-91EE-D2091A5CD255}"/>
    <cellStyle name="Komma 5 5 4 6" xfId="6167" xr:uid="{EE8D70D5-9671-4D32-AFF9-1B0CEB0C3262}"/>
    <cellStyle name="Komma 5 5 5" xfId="300" xr:uid="{00000000-0005-0000-0000-00006A080000}"/>
    <cellStyle name="Komma 5 5 5 2" xfId="3220" xr:uid="{58A205DA-7C64-4264-BE67-8C107135F267}"/>
    <cellStyle name="Komma 5 5 5 2 2" xfId="8865" xr:uid="{67853FCC-D336-4675-A236-0C061CC254E2}"/>
    <cellStyle name="Komma 5 5 5 3" xfId="3861" xr:uid="{3D1964DB-4E77-4DD6-883F-10AF67FA4684}"/>
    <cellStyle name="Komma 5 5 5 3 2" xfId="7663" xr:uid="{2F1FC456-03D1-480B-BAD4-D26BF30308A4}"/>
    <cellStyle name="Komma 5 5 5 4" xfId="9982" xr:uid="{9FF18D35-741F-4E53-AD23-9091FC4662BA}"/>
    <cellStyle name="Komma 5 5 5 5" xfId="6429" xr:uid="{D8504798-2957-405D-A1B2-E1EEF83EEF5C}"/>
    <cellStyle name="Komma 5 5 6" xfId="985" xr:uid="{00000000-0005-0000-0000-00006B080000}"/>
    <cellStyle name="Komma 5 5 6 2" xfId="4375" xr:uid="{4B25C5E8-07C4-4F3D-A1AB-50AD25EA506C}"/>
    <cellStyle name="Komma 5 5 6 3" xfId="8220" xr:uid="{7AB73D1E-23EA-4C75-BDC6-9E0A8AD23B28}"/>
    <cellStyle name="Komma 5 5 7" xfId="1240" xr:uid="{00000000-0005-0000-0000-00006C080000}"/>
    <cellStyle name="Komma 5 5 7 2" xfId="4630" xr:uid="{027F2818-5A4D-4DDD-A561-157549552EBE}"/>
    <cellStyle name="Komma 5 5 7 3" xfId="7038" xr:uid="{8CDB7D69-2251-4CCA-84E0-B0C1E37F0C61}"/>
    <cellStyle name="Komma 5 5 8" xfId="1755" xr:uid="{00000000-0005-0000-0000-00006D080000}"/>
    <cellStyle name="Komma 5 5 8 2" xfId="5143" xr:uid="{7F9029D7-C846-4251-8B50-7A2D890D869A}"/>
    <cellStyle name="Komma 5 5 8 3" xfId="9709" xr:uid="{86EE8E3E-169A-4B4B-B0F8-7E0D5568D966}"/>
    <cellStyle name="Komma 5 5 9" xfId="2011" xr:uid="{00000000-0005-0000-0000-00006E080000}"/>
    <cellStyle name="Komma 5 5 9 2" xfId="5399" xr:uid="{133FD109-25BA-4B41-8909-1C291F6D4E38}"/>
    <cellStyle name="Komma 5 6" xfId="175" xr:uid="{00000000-0005-0000-0000-00006F080000}"/>
    <cellStyle name="Komma 5 6 10" xfId="6045" xr:uid="{2E8CEAB9-952A-4B65-834D-82403AA93143}"/>
    <cellStyle name="Komma 5 6 2" xfId="691" xr:uid="{00000000-0005-0000-0000-000070080000}"/>
    <cellStyle name="Komma 5 6 2 2" xfId="1630" xr:uid="{00000000-0005-0000-0000-000071080000}"/>
    <cellStyle name="Komma 5 6 2 2 2" xfId="3610" xr:uid="{067D9042-C4AB-4287-8F66-69F76AABF83D}"/>
    <cellStyle name="Komma 5 6 2 2 2 2" xfId="9255" xr:uid="{7DBAFB4D-E03B-426A-BC2F-A54C3AB7E24C}"/>
    <cellStyle name="Komma 5 6 2 2 3" xfId="5018" xr:uid="{FE6B0B1B-E477-4BF0-8084-4289FE9186EB}"/>
    <cellStyle name="Komma 5 6 2 2 3 2" xfId="8053" xr:uid="{B0856233-877B-4786-8E6D-C3A40036409C}"/>
    <cellStyle name="Komma 5 6 2 2 4" xfId="9932" xr:uid="{5D9B83A1-F45F-4479-95D2-2918DEDAFABD}"/>
    <cellStyle name="Komma 5 6 2 2 5" xfId="6817" xr:uid="{CC3CD636-57DC-4251-B6AA-31F1597C39D3}"/>
    <cellStyle name="Komma 5 6 2 3" xfId="2399" xr:uid="{00000000-0005-0000-0000-000072080000}"/>
    <cellStyle name="Komma 5 6 2 3 2" xfId="5787" xr:uid="{763C83F8-896E-47D8-9219-0C1A62F3BEE3}"/>
    <cellStyle name="Komma 5 6 2 3 3" xfId="8610" xr:uid="{9003D73A-8E6B-4301-9FED-C9A1625BB163}"/>
    <cellStyle name="Komma 5 6 2 4" xfId="2917" xr:uid="{06216FC5-0AF6-441C-98E0-82629E20DAA9}"/>
    <cellStyle name="Komma 5 6 2 4 2" xfId="7428" xr:uid="{972E03D0-B88B-489A-A1D4-05E38497C2C1}"/>
    <cellStyle name="Komma 5 6 2 5" xfId="4250" xr:uid="{76DB0201-B460-4A5A-B321-F0AF37B69A80}"/>
    <cellStyle name="Komma 5 6 2 5 2" xfId="9557" xr:uid="{0E5C3F5E-F75F-43B2-A7EB-12E9C4DA6648}"/>
    <cellStyle name="Komma 5 6 2 6" xfId="6300" xr:uid="{12555A74-854C-4E5E-B485-26E13D64B7BE}"/>
    <cellStyle name="Komma 5 6 3" xfId="433" xr:uid="{00000000-0005-0000-0000-000073080000}"/>
    <cellStyle name="Komma 5 6 3 2" xfId="3353" xr:uid="{6632EA68-B0E6-485F-872D-B73581D30797}"/>
    <cellStyle name="Komma 5 6 3 2 2" xfId="8998" xr:uid="{E88BF17D-D4D4-4D5F-A52E-26B6E19FB00E}"/>
    <cellStyle name="Komma 5 6 3 3" xfId="3994" xr:uid="{768322EA-BF3B-4AC1-A3D7-667092C8A09F}"/>
    <cellStyle name="Komma 5 6 3 3 2" xfId="7796" xr:uid="{22347187-FB71-4930-8EB4-BDE17B77039A}"/>
    <cellStyle name="Komma 5 6 3 4" xfId="9360" xr:uid="{C06BBE74-1EB5-4AD1-82D7-F7300C3B1C12}"/>
    <cellStyle name="Komma 5 6 3 5" xfId="6562" xr:uid="{38277F43-E547-48C8-90CA-50BB215C13F1}"/>
    <cellStyle name="Komma 5 6 4" xfId="1118" xr:uid="{00000000-0005-0000-0000-000074080000}"/>
    <cellStyle name="Komma 5 6 4 2" xfId="4508" xr:uid="{98953677-679F-413E-9960-C111CC604D64}"/>
    <cellStyle name="Komma 5 6 4 3" xfId="8353" xr:uid="{774FA398-7236-4B88-9900-3EE04A4E8E7C}"/>
    <cellStyle name="Komma 5 6 5" xfId="1373" xr:uid="{00000000-0005-0000-0000-000075080000}"/>
    <cellStyle name="Komma 5 6 5 2" xfId="4763" xr:uid="{9CCC8381-8F9C-4E21-B2CF-15FD14BA150A}"/>
    <cellStyle name="Komma 5 6 5 3" xfId="7171" xr:uid="{69C0847A-E9CA-4639-9220-A414DD35DF99}"/>
    <cellStyle name="Komma 5 6 6" xfId="1888" xr:uid="{00000000-0005-0000-0000-000076080000}"/>
    <cellStyle name="Komma 5 6 6 2" xfId="5276" xr:uid="{FC9651B2-52CF-4F05-897A-9D0AE8CF2CB7}"/>
    <cellStyle name="Komma 5 6 6 3" xfId="9965" xr:uid="{9FB3492C-BA74-4381-B9D9-EDA069A83C2A}"/>
    <cellStyle name="Komma 5 6 7" xfId="2144" xr:uid="{00000000-0005-0000-0000-000077080000}"/>
    <cellStyle name="Komma 5 6 7 2" xfId="5532" xr:uid="{443C9074-69D0-469E-A7EA-07912957E3EC}"/>
    <cellStyle name="Komma 5 6 8" xfId="2660" xr:uid="{15E9F010-457B-4CF7-8BBD-CAE4612CD035}"/>
    <cellStyle name="Komma 5 6 9" xfId="3738" xr:uid="{1A115B63-9F88-43B2-AC0A-68C564FAD289}"/>
    <cellStyle name="Komma 5 7" xfId="94" xr:uid="{00000000-0005-0000-0000-000078080000}"/>
    <cellStyle name="Komma 5 7 10" xfId="5964" xr:uid="{7F444492-57AA-477F-974A-795E0E0BCF1B}"/>
    <cellStyle name="Komma 5 7 2" xfId="610" xr:uid="{00000000-0005-0000-0000-000079080000}"/>
    <cellStyle name="Komma 5 7 2 2" xfId="1549" xr:uid="{00000000-0005-0000-0000-00007A080000}"/>
    <cellStyle name="Komma 5 7 2 2 2" xfId="3529" xr:uid="{6435AF61-390B-4694-BFC4-360676CB6D51}"/>
    <cellStyle name="Komma 5 7 2 2 2 2" xfId="9174" xr:uid="{BA3CEAB5-07B0-4230-96BA-32F642714DB9}"/>
    <cellStyle name="Komma 5 7 2 2 3" xfId="4937" xr:uid="{69B64A01-6C4B-4056-BDAB-B716AFE3D987}"/>
    <cellStyle name="Komma 5 7 2 2 3 2" xfId="7972" xr:uid="{B0AB348E-31AB-4BED-BFAA-8EA22416F774}"/>
    <cellStyle name="Komma 5 7 2 2 4" xfId="7543" xr:uid="{23354110-59FE-476E-89A5-EF6EEF3288F2}"/>
    <cellStyle name="Komma 5 7 2 2 5" xfId="6736" xr:uid="{7AE0363C-40E2-412F-A8EA-A46ABEF87BFA}"/>
    <cellStyle name="Komma 5 7 2 3" xfId="2318" xr:uid="{00000000-0005-0000-0000-00007B080000}"/>
    <cellStyle name="Komma 5 7 2 3 2" xfId="5706" xr:uid="{D328383F-9EB1-49B7-A69A-6C3116FFD35D}"/>
    <cellStyle name="Komma 5 7 2 3 3" xfId="8529" xr:uid="{F7D9B396-A460-4181-8991-E8D906028AE3}"/>
    <cellStyle name="Komma 5 7 2 4" xfId="2836" xr:uid="{062B64EE-7BA9-45DC-896D-D66D894431BD}"/>
    <cellStyle name="Komma 5 7 2 4 2" xfId="7347" xr:uid="{69822449-7B4D-4D76-8E70-787356C8FF0D}"/>
    <cellStyle name="Komma 5 7 2 5" xfId="4169" xr:uid="{DCB637BA-27FD-4613-AFA6-C1320150192D}"/>
    <cellStyle name="Komma 5 7 2 5 2" xfId="9957" xr:uid="{3BDC6728-702A-407A-A9A3-F8E27C4A5E85}"/>
    <cellStyle name="Komma 5 7 2 6" xfId="6219" xr:uid="{8E5A9273-1F0F-43CF-8DA6-4055173797F5}"/>
    <cellStyle name="Komma 5 7 3" xfId="352" xr:uid="{00000000-0005-0000-0000-00007C080000}"/>
    <cellStyle name="Komma 5 7 3 2" xfId="3272" xr:uid="{73FA1CA7-5E81-4760-B72B-957DE59708F2}"/>
    <cellStyle name="Komma 5 7 3 2 2" xfId="8917" xr:uid="{3CC88C5D-1FF8-47F7-B0BD-09E2B0D0280F}"/>
    <cellStyle name="Komma 5 7 3 3" xfId="3913" xr:uid="{CB2928AB-08D8-47FE-B2F9-D9FC334A4F8D}"/>
    <cellStyle name="Komma 5 7 3 3 2" xfId="7715" xr:uid="{BFC4DE95-261F-4DC9-A3E5-A263A30D0D83}"/>
    <cellStyle name="Komma 5 7 3 4" xfId="10044" xr:uid="{DD758727-8085-4927-8779-98969ACBF8E7}"/>
    <cellStyle name="Komma 5 7 3 5" xfId="6481" xr:uid="{1B4918A8-5268-4531-982C-1FC0FDF1EC5E}"/>
    <cellStyle name="Komma 5 7 4" xfId="1037" xr:uid="{00000000-0005-0000-0000-00007D080000}"/>
    <cellStyle name="Komma 5 7 4 2" xfId="4427" xr:uid="{AD6B0DBD-DF69-4A82-9A32-4C0F3FB456F4}"/>
    <cellStyle name="Komma 5 7 4 3" xfId="8272" xr:uid="{FADF20EB-DA06-45F3-9759-6712D483D0A0}"/>
    <cellStyle name="Komma 5 7 5" xfId="1292" xr:uid="{00000000-0005-0000-0000-00007E080000}"/>
    <cellStyle name="Komma 5 7 5 2" xfId="4682" xr:uid="{25D2E28B-FC45-4ECE-8161-779EB4D9688B}"/>
    <cellStyle name="Komma 5 7 5 3" xfId="7090" xr:uid="{D613C030-76DA-40E4-9945-1DE6820EC1BB}"/>
    <cellStyle name="Komma 5 7 6" xfId="1807" xr:uid="{00000000-0005-0000-0000-00007F080000}"/>
    <cellStyle name="Komma 5 7 6 2" xfId="5195" xr:uid="{6888B019-5E4A-4E07-8B71-A0FC7DA45D9E}"/>
    <cellStyle name="Komma 5 7 6 3" xfId="9795" xr:uid="{AB0C1033-89A3-4E9D-A609-CA2426086E83}"/>
    <cellStyle name="Komma 5 7 7" xfId="2063" xr:uid="{00000000-0005-0000-0000-000080080000}"/>
    <cellStyle name="Komma 5 7 7 2" xfId="5451" xr:uid="{D0EE40C9-DE59-4695-8C34-F3446DB3537D}"/>
    <cellStyle name="Komma 5 7 8" xfId="2579" xr:uid="{210EE7E5-F2CF-4E2A-91C6-195844B99117}"/>
    <cellStyle name="Komma 5 7 9" xfId="3092" xr:uid="{A774C489-3937-416E-A7B4-FAA58F7DA713}"/>
    <cellStyle name="Komma 5 8" xfId="521" xr:uid="{00000000-0005-0000-0000-000081080000}"/>
    <cellStyle name="Komma 5 8 2" xfId="1460" xr:uid="{00000000-0005-0000-0000-000082080000}"/>
    <cellStyle name="Komma 5 8 2 2" xfId="3440" xr:uid="{63FA1447-A5E4-422B-BF24-238B73700BA0}"/>
    <cellStyle name="Komma 5 8 2 2 2" xfId="9085" xr:uid="{41B54863-A0C9-458C-B1A6-C6D8E725393D}"/>
    <cellStyle name="Komma 5 8 2 3" xfId="4848" xr:uid="{07AD83FF-D520-4FF7-A2C8-E1A5DC081E2D}"/>
    <cellStyle name="Komma 5 8 2 3 2" xfId="7883" xr:uid="{F0F8D9ED-065B-4C80-98D3-ADF14CE9F654}"/>
    <cellStyle name="Komma 5 8 2 4" xfId="10393" xr:uid="{C198E67B-B2BC-4809-80F9-CE7D069FD48B}"/>
    <cellStyle name="Komma 5 8 2 5" xfId="6647" xr:uid="{8E068E23-9E94-4EDC-84F8-A25079803B81}"/>
    <cellStyle name="Komma 5 8 3" xfId="2229" xr:uid="{00000000-0005-0000-0000-000083080000}"/>
    <cellStyle name="Komma 5 8 3 2" xfId="5617" xr:uid="{8AD23AB3-0609-4645-8CE5-7240B3BAC6B7}"/>
    <cellStyle name="Komma 5 8 3 3" xfId="8440" xr:uid="{68D4A968-602B-42C1-8B1F-57CC4AE05430}"/>
    <cellStyle name="Komma 5 8 4" xfId="2747" xr:uid="{C1909F6E-C6AC-4EED-AA1D-F3D7FBA1EDDB}"/>
    <cellStyle name="Komma 5 8 4 2" xfId="7258" xr:uid="{0F04D89A-6874-4B28-96F1-202B5B9C8BA3}"/>
    <cellStyle name="Komma 5 8 5" xfId="4080" xr:uid="{348DA02C-CF41-434D-9302-8D5116F8A97D}"/>
    <cellStyle name="Komma 5 8 5 2" xfId="9681" xr:uid="{854918DD-0D25-415F-A1BA-EC4391BEA13E}"/>
    <cellStyle name="Komma 5 8 6" xfId="6130" xr:uid="{48ECC146-F2E4-45D0-8689-ECE40989E995}"/>
    <cellStyle name="Komma 5 9" xfId="263" xr:uid="{00000000-0005-0000-0000-000084080000}"/>
    <cellStyle name="Komma 5 9 2" xfId="3735" xr:uid="{00C0F475-DD21-4284-AAD9-31C120E4C192}"/>
    <cellStyle name="Komma 5 9 2 2" xfId="9415" xr:uid="{2D405702-FB7F-4CF1-8C6C-8CF40F7F9C3D}"/>
    <cellStyle name="Komma 5 9 2 3" xfId="8176" xr:uid="{55D2646B-7794-4B22-BB25-B87FF7A7FD39}"/>
    <cellStyle name="Komma 5 9 2 4" xfId="10000" xr:uid="{B09454DB-06E5-4A9D-BE13-D208D774C7B9}"/>
    <cellStyle name="Komma 5 9 2 5" xfId="6989" xr:uid="{5A4117EC-857F-4F8F-9935-36DB4127DCD4}"/>
    <cellStyle name="Komma 5 9 3" xfId="3174" xr:uid="{FD39F295-7CCB-4FE6-8A16-D0A7CAF8EF4F}"/>
    <cellStyle name="Komma 5 9 3 2" xfId="8820" xr:uid="{11281CD1-1161-49FF-AF7C-62A133460800}"/>
    <cellStyle name="Komma 5 9 4" xfId="3824" xr:uid="{9E43CCF1-7B29-48B8-B016-EBFD51601B9A}"/>
    <cellStyle name="Komma 5 9 4 2" xfId="7618" xr:uid="{5F95998F-76F9-4246-A38F-ACD7E79ACECF}"/>
    <cellStyle name="Komma 5 9 5" xfId="9997" xr:uid="{44061A8F-6623-494D-821E-1D4E2FF17942}"/>
    <cellStyle name="Komma 5 9 6" xfId="6386" xr:uid="{41630813-745C-4BDB-8C4E-EA3D77400403}"/>
    <cellStyle name="Komma 6" xfId="12" xr:uid="{00000000-0005-0000-0000-000085080000}"/>
    <cellStyle name="Komma 6 10" xfId="1725" xr:uid="{00000000-0005-0000-0000-000086080000}"/>
    <cellStyle name="Komma 6 10 2" xfId="5113" xr:uid="{812DF0B8-9B29-46F9-AA75-A6308EF4B9D8}"/>
    <cellStyle name="Komma 6 10 3" xfId="10032" xr:uid="{32F7A3E9-6013-487E-A66F-EF27353151D6}"/>
    <cellStyle name="Komma 6 11" xfId="1981" xr:uid="{00000000-0005-0000-0000-000087080000}"/>
    <cellStyle name="Komma 6 11 2" xfId="5369" xr:uid="{2BA8750C-53F1-451E-BA19-49FD438F62B0}"/>
    <cellStyle name="Komma 6 12" xfId="2497" xr:uid="{EC732ABB-04A1-47FE-9E18-F72581B3F366}"/>
    <cellStyle name="Komma 6 13" xfId="3135" xr:uid="{32C10932-C44C-41E9-BD06-63468CF5560A}"/>
    <cellStyle name="Komma 6 14" xfId="5882" xr:uid="{0D49F77E-9E49-470C-9B73-454F60F3AEC0}"/>
    <cellStyle name="Komma 6 2" xfId="66" xr:uid="{00000000-0005-0000-0000-000088080000}"/>
    <cellStyle name="Komma 6 2 10" xfId="2551" xr:uid="{7CE0581E-9B78-4C10-BBCA-61A0A9DDD325}"/>
    <cellStyle name="Komma 6 2 11" xfId="2484" xr:uid="{7DC45B35-88C9-48F0-8CD5-0DCB6CFA7E90}"/>
    <cellStyle name="Komma 6 2 12" xfId="5936" xr:uid="{18D3C820-6C38-4FA0-8CD3-9D51E4EE9E44}"/>
    <cellStyle name="Komma 6 2 2" xfId="236" xr:uid="{00000000-0005-0000-0000-000089080000}"/>
    <cellStyle name="Komma 6 2 2 10" xfId="6106" xr:uid="{2670BCE2-E8FE-4770-99E0-BDDB981BA6C4}"/>
    <cellStyle name="Komma 6 2 2 2" xfId="752" xr:uid="{00000000-0005-0000-0000-00008A080000}"/>
    <cellStyle name="Komma 6 2 2 2 2" xfId="1691" xr:uid="{00000000-0005-0000-0000-00008B080000}"/>
    <cellStyle name="Komma 6 2 2 2 2 2" xfId="3671" xr:uid="{2F9D8DF6-5B1E-484B-8E24-6549417A3ABE}"/>
    <cellStyle name="Komma 6 2 2 2 2 2 2" xfId="9316" xr:uid="{67CF6628-3D43-4011-A02E-8902D9C5FB63}"/>
    <cellStyle name="Komma 6 2 2 2 2 3" xfId="5079" xr:uid="{49777347-A947-4DE3-AB8D-7028647E481A}"/>
    <cellStyle name="Komma 6 2 2 2 2 3 2" xfId="8114" xr:uid="{A0DFEC07-E116-4D42-BB37-802C0ED1C43C}"/>
    <cellStyle name="Komma 6 2 2 2 2 4" xfId="9534" xr:uid="{7543C945-18AC-4082-9AE0-61846E2B9576}"/>
    <cellStyle name="Komma 6 2 2 2 2 5" xfId="6878" xr:uid="{2A3F22F8-496E-4527-8742-B8283356917F}"/>
    <cellStyle name="Komma 6 2 2 2 3" xfId="2460" xr:uid="{00000000-0005-0000-0000-00008C080000}"/>
    <cellStyle name="Komma 6 2 2 2 3 2" xfId="5848" xr:uid="{0E61DE5D-5B7F-497E-BBFB-1FB24ABB7308}"/>
    <cellStyle name="Komma 6 2 2 2 3 3" xfId="8671" xr:uid="{8DA31C6A-7366-497A-9D77-C1716DE47FAA}"/>
    <cellStyle name="Komma 6 2 2 2 4" xfId="2978" xr:uid="{244553EC-D204-4BA9-9DA1-DE2798B1F7EA}"/>
    <cellStyle name="Komma 6 2 2 2 4 2" xfId="7489" xr:uid="{7D9B3917-7DAE-4623-82CC-B8FE529F0632}"/>
    <cellStyle name="Komma 6 2 2 2 5" xfId="4311" xr:uid="{28DCEA50-0044-47E0-BAFF-22B96234E87D}"/>
    <cellStyle name="Komma 6 2 2 2 5 2" xfId="9993" xr:uid="{DC0DA3EA-DA50-497B-B6B9-D3F56F52870D}"/>
    <cellStyle name="Komma 6 2 2 2 6" xfId="6361" xr:uid="{580C278B-9BC9-425A-838B-E59F3508BA7A}"/>
    <cellStyle name="Komma 6 2 2 3" xfId="494" xr:uid="{00000000-0005-0000-0000-00008D080000}"/>
    <cellStyle name="Komma 6 2 2 3 2" xfId="3414" xr:uid="{8AF7CEE6-6BAC-4782-8A45-C19575638F93}"/>
    <cellStyle name="Komma 6 2 2 3 2 2" xfId="9059" xr:uid="{FD53B4F5-BDF0-41E9-821D-6F51BE1D5E32}"/>
    <cellStyle name="Komma 6 2 2 3 3" xfId="4055" xr:uid="{3BBC86A9-15BD-454F-9D32-8EA3D751845B}"/>
    <cellStyle name="Komma 6 2 2 3 3 2" xfId="7857" xr:uid="{9F921FE2-CBDC-4C0D-A7A4-E6C5CC6F4D30}"/>
    <cellStyle name="Komma 6 2 2 3 4" xfId="9641" xr:uid="{D66A2471-0581-4185-89CE-5E16D09E9503}"/>
    <cellStyle name="Komma 6 2 2 3 5" xfId="6623" xr:uid="{2F87D2B3-3413-42D0-98DF-F79F0107264A}"/>
    <cellStyle name="Komma 6 2 2 4" xfId="1179" xr:uid="{00000000-0005-0000-0000-00008E080000}"/>
    <cellStyle name="Komma 6 2 2 4 2" xfId="4569" xr:uid="{23584422-EBFE-4A84-84A5-6E597585BF57}"/>
    <cellStyle name="Komma 6 2 2 4 3" xfId="8414" xr:uid="{6B405CBC-E88F-4FBD-AFAA-F876570E05F3}"/>
    <cellStyle name="Komma 6 2 2 5" xfId="1434" xr:uid="{00000000-0005-0000-0000-00008F080000}"/>
    <cellStyle name="Komma 6 2 2 5 2" xfId="4824" xr:uid="{8245FC35-DD4C-418B-B0C3-A414F75607D0}"/>
    <cellStyle name="Komma 6 2 2 5 3" xfId="7232" xr:uid="{CC8C7BA6-DF17-4610-AFC5-285F6F86C611}"/>
    <cellStyle name="Komma 6 2 2 6" xfId="1949" xr:uid="{00000000-0005-0000-0000-000090080000}"/>
    <cellStyle name="Komma 6 2 2 6 2" xfId="5337" xr:uid="{6238D543-BE6B-4499-87B7-5CAF28EEDD48}"/>
    <cellStyle name="Komma 6 2 2 6 3" xfId="10077" xr:uid="{663F635C-04C0-4635-9A7E-CD8353EB1B32}"/>
    <cellStyle name="Komma 6 2 2 7" xfId="2205" xr:uid="{00000000-0005-0000-0000-000091080000}"/>
    <cellStyle name="Komma 6 2 2 7 2" xfId="5593" xr:uid="{0365616E-7952-4633-AECB-7BF8D78DCE6C}"/>
    <cellStyle name="Komma 6 2 2 8" xfId="2721" xr:uid="{94ABED75-BB11-497E-A849-F796289C324A}"/>
    <cellStyle name="Komma 6 2 2 9" xfId="3799" xr:uid="{214AD885-21DD-4993-9F13-D0E2A130A8AC}"/>
    <cellStyle name="Komma 6 2 3" xfId="120" xr:uid="{00000000-0005-0000-0000-000092080000}"/>
    <cellStyle name="Komma 6 2 3 10" xfId="5990" xr:uid="{C26F7C67-5C1A-46F8-BEB9-7131CF826343}"/>
    <cellStyle name="Komma 6 2 3 2" xfId="636" xr:uid="{00000000-0005-0000-0000-000093080000}"/>
    <cellStyle name="Komma 6 2 3 2 2" xfId="1575" xr:uid="{00000000-0005-0000-0000-000094080000}"/>
    <cellStyle name="Komma 6 2 3 2 2 2" xfId="3555" xr:uid="{24EE0A5F-8E7F-4C8B-BF4D-34010698D605}"/>
    <cellStyle name="Komma 6 2 3 2 2 2 2" xfId="9200" xr:uid="{9C22FA49-91F6-48C9-96EF-18DCCB7DA48A}"/>
    <cellStyle name="Komma 6 2 3 2 2 3" xfId="4963" xr:uid="{C952300C-FDF0-4209-970A-4F9C1DDC290B}"/>
    <cellStyle name="Komma 6 2 3 2 2 3 2" xfId="7998" xr:uid="{607BEB2F-9091-4726-8898-2D24207379BE}"/>
    <cellStyle name="Komma 6 2 3 2 2 4" xfId="10216" xr:uid="{3EE9E6AA-7501-472C-B28A-68E7F9BB1B18}"/>
    <cellStyle name="Komma 6 2 3 2 2 5" xfId="6762" xr:uid="{7C299E84-8BC1-4D2A-B835-4A6AB8BF13CA}"/>
    <cellStyle name="Komma 6 2 3 2 3" xfId="2344" xr:uid="{00000000-0005-0000-0000-000095080000}"/>
    <cellStyle name="Komma 6 2 3 2 3 2" xfId="5732" xr:uid="{F97C9FA3-C596-45CC-BF5E-EB2488EA34E5}"/>
    <cellStyle name="Komma 6 2 3 2 3 3" xfId="8555" xr:uid="{819D6BD2-2357-424C-9BE1-25C25B94CF49}"/>
    <cellStyle name="Komma 6 2 3 2 4" xfId="2862" xr:uid="{FC8ED7FB-6789-4E5B-A71B-484E1A323D70}"/>
    <cellStyle name="Komma 6 2 3 2 4 2" xfId="7373" xr:uid="{B26F3426-8E14-4F62-9E3D-2F402DA9C068}"/>
    <cellStyle name="Komma 6 2 3 2 5" xfId="4195" xr:uid="{CB425B8A-E0AA-474D-ADD5-E7B2B0C25AC2}"/>
    <cellStyle name="Komma 6 2 3 2 5 2" xfId="9771" xr:uid="{BBFADDF0-B01B-4AFA-9712-B985A552F180}"/>
    <cellStyle name="Komma 6 2 3 2 6" xfId="6245" xr:uid="{D3F007CE-AAD4-4AD2-8BE2-6CAEF4801AB7}"/>
    <cellStyle name="Komma 6 2 3 3" xfId="378" xr:uid="{00000000-0005-0000-0000-000096080000}"/>
    <cellStyle name="Komma 6 2 3 3 2" xfId="3298" xr:uid="{0E5A30AE-391C-4B2F-AB9F-40325DF14330}"/>
    <cellStyle name="Komma 6 2 3 3 2 2" xfId="8943" xr:uid="{4F1B7114-7BAD-42D6-BBB2-B03205379040}"/>
    <cellStyle name="Komma 6 2 3 3 3" xfId="3939" xr:uid="{212A8CE8-4F19-4913-89B1-37A09A1E5728}"/>
    <cellStyle name="Komma 6 2 3 3 3 2" xfId="7741" xr:uid="{48A1E6D6-D144-411A-9BDF-3D6A68697196}"/>
    <cellStyle name="Komma 6 2 3 3 4" xfId="9421" xr:uid="{522C2747-0DA0-4FDD-9B02-D8CB146FBCCF}"/>
    <cellStyle name="Komma 6 2 3 3 5" xfId="6507" xr:uid="{5147333A-382A-4EB9-A925-BA325275CE29}"/>
    <cellStyle name="Komma 6 2 3 4" xfId="1063" xr:uid="{00000000-0005-0000-0000-000097080000}"/>
    <cellStyle name="Komma 6 2 3 4 2" xfId="4453" xr:uid="{F98E8AA9-FB36-4254-A825-E06ECC2B8DED}"/>
    <cellStyle name="Komma 6 2 3 4 3" xfId="8298" xr:uid="{E2B6F87A-7083-4DA1-9A36-AAA1E8E0FF82}"/>
    <cellStyle name="Komma 6 2 3 5" xfId="1318" xr:uid="{00000000-0005-0000-0000-000098080000}"/>
    <cellStyle name="Komma 6 2 3 5 2" xfId="4708" xr:uid="{452BA1CD-9FFC-4BBC-B79B-F109440FDAC3}"/>
    <cellStyle name="Komma 6 2 3 5 3" xfId="7116" xr:uid="{6F96B071-8560-4370-9810-1CBAC4170372}"/>
    <cellStyle name="Komma 6 2 3 6" xfId="1833" xr:uid="{00000000-0005-0000-0000-000099080000}"/>
    <cellStyle name="Komma 6 2 3 6 2" xfId="5221" xr:uid="{396B5BB0-5A9D-48E7-A25A-29EC959E5D9E}"/>
    <cellStyle name="Komma 6 2 3 6 3" xfId="10401" xr:uid="{6A3B3170-37DA-41EC-A8C2-F03B5ACF024B}"/>
    <cellStyle name="Komma 6 2 3 7" xfId="2089" xr:uid="{00000000-0005-0000-0000-00009A080000}"/>
    <cellStyle name="Komma 6 2 3 7 2" xfId="5477" xr:uid="{A76C8717-BE32-457B-AFE6-C45C56FD7BE7}"/>
    <cellStyle name="Komma 6 2 3 8" xfId="2605" xr:uid="{3ED37E07-A5C0-43CB-AFEF-A8486397EC65}"/>
    <cellStyle name="Komma 6 2 3 9" xfId="3066" xr:uid="{D2C5F79E-EC10-40D6-98AC-800A8A668BA4}"/>
    <cellStyle name="Komma 6 2 4" xfId="582" xr:uid="{00000000-0005-0000-0000-00009B080000}"/>
    <cellStyle name="Komma 6 2 4 2" xfId="1521" xr:uid="{00000000-0005-0000-0000-00009C080000}"/>
    <cellStyle name="Komma 6 2 4 2 2" xfId="3501" xr:uid="{F5B87D27-8F94-456D-BE3D-9BA2EB6E0E00}"/>
    <cellStyle name="Komma 6 2 4 2 2 2" xfId="9146" xr:uid="{3861395C-AD73-4720-B1FD-B293301B4345}"/>
    <cellStyle name="Komma 6 2 4 2 3" xfId="4909" xr:uid="{55AE132E-B560-410E-AEB0-4F2DEDA76094}"/>
    <cellStyle name="Komma 6 2 4 2 3 2" xfId="7944" xr:uid="{F1ABA3E0-9B97-4024-BAE8-813A3B11F096}"/>
    <cellStyle name="Komma 6 2 4 2 4" xfId="9627" xr:uid="{4F01DF0F-0069-4893-BE98-B4D6EB94D44E}"/>
    <cellStyle name="Komma 6 2 4 2 5" xfId="6708" xr:uid="{2C08FB9B-4034-4392-A12D-3F0256C05B68}"/>
    <cellStyle name="Komma 6 2 4 3" xfId="2290" xr:uid="{00000000-0005-0000-0000-00009D080000}"/>
    <cellStyle name="Komma 6 2 4 3 2" xfId="5678" xr:uid="{A74C1899-D137-4084-8C11-5CB056DB4822}"/>
    <cellStyle name="Komma 6 2 4 3 3" xfId="8501" xr:uid="{78DCD0BF-6A4A-45E8-9E31-C032F3A81C86}"/>
    <cellStyle name="Komma 6 2 4 4" xfId="2808" xr:uid="{565A6B72-4722-40CA-A8FD-C1D2BC5420AB}"/>
    <cellStyle name="Komma 6 2 4 4 2" xfId="7319" xr:uid="{5C74A567-696A-4CE5-8E66-513B8A17C11B}"/>
    <cellStyle name="Komma 6 2 4 5" xfId="4141" xr:uid="{E0B57F02-5D2A-48B9-A7DF-8603B42A57D4}"/>
    <cellStyle name="Komma 6 2 4 5 2" xfId="9548" xr:uid="{E3481B9B-4FF0-472C-8425-4BA1160DE81E}"/>
    <cellStyle name="Komma 6 2 4 6" xfId="6191" xr:uid="{57056AF7-0B4D-4E70-B081-F65BAB9B1E6E}"/>
    <cellStyle name="Komma 6 2 5" xfId="324" xr:uid="{00000000-0005-0000-0000-00009E080000}"/>
    <cellStyle name="Komma 6 2 5 2" xfId="3244" xr:uid="{0E8DA27A-C67A-47BA-96E7-7CF244267387}"/>
    <cellStyle name="Komma 6 2 5 2 2" xfId="8889" xr:uid="{E4A3BE69-214A-4778-84D2-A316EEEB15F7}"/>
    <cellStyle name="Komma 6 2 5 3" xfId="3885" xr:uid="{F51F04B9-7219-433F-BB38-6F172530E120}"/>
    <cellStyle name="Komma 6 2 5 3 2" xfId="7687" xr:uid="{C09DB4F0-28A4-4BAA-AACB-48FA31418866}"/>
    <cellStyle name="Komma 6 2 5 4" xfId="9646" xr:uid="{B4D6F4A7-16A7-4E2A-B693-0FCAFA615B20}"/>
    <cellStyle name="Komma 6 2 5 5" xfId="6453" xr:uid="{5F5715EE-C4C8-4D42-8071-82BE164BC493}"/>
    <cellStyle name="Komma 6 2 6" xfId="1009" xr:uid="{00000000-0005-0000-0000-00009F080000}"/>
    <cellStyle name="Komma 6 2 6 2" xfId="4399" xr:uid="{3815E8F9-2D90-43D4-983D-362FBAFE7780}"/>
    <cellStyle name="Komma 6 2 6 3" xfId="8244" xr:uid="{6A126742-CBD1-4611-9E7D-5B6CBB940A91}"/>
    <cellStyle name="Komma 6 2 7" xfId="1264" xr:uid="{00000000-0005-0000-0000-0000A0080000}"/>
    <cellStyle name="Komma 6 2 7 2" xfId="4654" xr:uid="{4990A3C2-E25F-49A4-BAF0-1B3EAA646447}"/>
    <cellStyle name="Komma 6 2 7 3" xfId="7062" xr:uid="{BF5065A6-3B89-4319-9535-6E502847F3AE}"/>
    <cellStyle name="Komma 6 2 8" xfId="1779" xr:uid="{00000000-0005-0000-0000-0000A1080000}"/>
    <cellStyle name="Komma 6 2 8 2" xfId="5167" xr:uid="{1344A194-A319-4FC7-A24B-6C2C9CD9885B}"/>
    <cellStyle name="Komma 6 2 8 3" xfId="10282" xr:uid="{3910EF17-A1E8-4E0B-B60A-ED32B35BF064}"/>
    <cellStyle name="Komma 6 2 9" xfId="2035" xr:uid="{00000000-0005-0000-0000-0000A2080000}"/>
    <cellStyle name="Komma 6 2 9 2" xfId="5423" xr:uid="{B3B9183A-537C-4A6D-8049-7DBB458CE392}"/>
    <cellStyle name="Komma 6 3" xfId="53" xr:uid="{00000000-0005-0000-0000-0000A3080000}"/>
    <cellStyle name="Komma 6 3 10" xfId="2538" xr:uid="{C5E1AC7E-6D22-4159-94D1-2F5D837C44AF}"/>
    <cellStyle name="Komma 6 3 11" xfId="3113" xr:uid="{646D6FDE-419C-45D4-9A81-B553950C9CB5}"/>
    <cellStyle name="Komma 6 3 12" xfId="5923" xr:uid="{319DEA1C-1D26-4388-B073-AF77B52BD7F6}"/>
    <cellStyle name="Komma 6 3 2" xfId="223" xr:uid="{00000000-0005-0000-0000-0000A4080000}"/>
    <cellStyle name="Komma 6 3 2 10" xfId="6093" xr:uid="{665CA754-6C35-4EF8-8F17-22F23F8D7758}"/>
    <cellStyle name="Komma 6 3 2 2" xfId="739" xr:uid="{00000000-0005-0000-0000-0000A5080000}"/>
    <cellStyle name="Komma 6 3 2 2 2" xfId="1678" xr:uid="{00000000-0005-0000-0000-0000A6080000}"/>
    <cellStyle name="Komma 6 3 2 2 2 2" xfId="3658" xr:uid="{696DF5D5-9613-4E32-B03F-62EB4DA5C3A8}"/>
    <cellStyle name="Komma 6 3 2 2 2 2 2" xfId="9303" xr:uid="{1E408BB7-F5C5-418A-85A5-052208D6892F}"/>
    <cellStyle name="Komma 6 3 2 2 2 3" xfId="5066" xr:uid="{BDDA04C2-E781-40EC-97F3-920AF897C525}"/>
    <cellStyle name="Komma 6 3 2 2 2 3 2" xfId="8101" xr:uid="{E48F3D4F-08A9-42AD-AEAE-764594B9E445}"/>
    <cellStyle name="Komma 6 3 2 2 2 4" xfId="9835" xr:uid="{280B509E-E033-4608-B1FA-C64FD2454DA3}"/>
    <cellStyle name="Komma 6 3 2 2 2 5" xfId="6865" xr:uid="{49061388-C067-4296-B20F-E08E628235A0}"/>
    <cellStyle name="Komma 6 3 2 2 3" xfId="2447" xr:uid="{00000000-0005-0000-0000-0000A7080000}"/>
    <cellStyle name="Komma 6 3 2 2 3 2" xfId="5835" xr:uid="{9FE772F7-A012-480C-ADBA-78EB06FE868F}"/>
    <cellStyle name="Komma 6 3 2 2 3 3" xfId="8658" xr:uid="{646E31CD-E704-4E3B-9917-F69E4D123375}"/>
    <cellStyle name="Komma 6 3 2 2 4" xfId="2965" xr:uid="{F58A99F4-D955-4741-B18E-6999179B12E2}"/>
    <cellStyle name="Komma 6 3 2 2 4 2" xfId="7476" xr:uid="{B4692BBA-B90D-4144-9217-7577AF5C3A76}"/>
    <cellStyle name="Komma 6 3 2 2 5" xfId="4298" xr:uid="{F033BD0D-3966-4214-B818-531A44157F21}"/>
    <cellStyle name="Komma 6 3 2 2 5 2" xfId="9755" xr:uid="{F251F292-30EA-4B8D-AE99-DD3ACB6BC201}"/>
    <cellStyle name="Komma 6 3 2 2 6" xfId="6348" xr:uid="{19FA9117-072A-48C7-B127-09F6BC1F0BE2}"/>
    <cellStyle name="Komma 6 3 2 3" xfId="481" xr:uid="{00000000-0005-0000-0000-0000A8080000}"/>
    <cellStyle name="Komma 6 3 2 3 2" xfId="3401" xr:uid="{6AE68093-DC54-4778-B9F7-2757AB35C718}"/>
    <cellStyle name="Komma 6 3 2 3 2 2" xfId="9046" xr:uid="{0805B642-CE9C-4FE2-9026-CB17436E9E2D}"/>
    <cellStyle name="Komma 6 3 2 3 3" xfId="4042" xr:uid="{79B38744-63F3-40D1-B4C5-C4DA85167C92}"/>
    <cellStyle name="Komma 6 3 2 3 3 2" xfId="7844" xr:uid="{280DAA6F-15AB-43AE-A91D-DCC42AAA3B82}"/>
    <cellStyle name="Komma 6 3 2 3 4" xfId="9465" xr:uid="{7E470DFF-BB1E-4165-9A69-02DB52AAEC3A}"/>
    <cellStyle name="Komma 6 3 2 3 5" xfId="6610" xr:uid="{D7AAAB88-1E19-4003-80E4-E597962BB7D6}"/>
    <cellStyle name="Komma 6 3 2 4" xfId="1166" xr:uid="{00000000-0005-0000-0000-0000A9080000}"/>
    <cellStyle name="Komma 6 3 2 4 2" xfId="4556" xr:uid="{3E96D8CA-F260-4579-86F0-870475E45E2E}"/>
    <cellStyle name="Komma 6 3 2 4 3" xfId="8401" xr:uid="{FEC3B440-D100-43C0-9160-F0C41D2C9EB3}"/>
    <cellStyle name="Komma 6 3 2 5" xfId="1421" xr:uid="{00000000-0005-0000-0000-0000AA080000}"/>
    <cellStyle name="Komma 6 3 2 5 2" xfId="4811" xr:uid="{305EE496-E660-464A-9344-CA10B3027A1B}"/>
    <cellStyle name="Komma 6 3 2 5 3" xfId="7219" xr:uid="{61BE066B-7CCE-4303-A471-97BA83C063ED}"/>
    <cellStyle name="Komma 6 3 2 6" xfId="1936" xr:uid="{00000000-0005-0000-0000-0000AB080000}"/>
    <cellStyle name="Komma 6 3 2 6 2" xfId="5324" xr:uid="{15E402ED-2B2B-4A06-A36D-45EA040D9190}"/>
    <cellStyle name="Komma 6 3 2 6 3" xfId="9428" xr:uid="{28B02568-1C56-4679-8D44-D921FB9466DE}"/>
    <cellStyle name="Komma 6 3 2 7" xfId="2192" xr:uid="{00000000-0005-0000-0000-0000AC080000}"/>
    <cellStyle name="Komma 6 3 2 7 2" xfId="5580" xr:uid="{5558384C-9A57-4DBE-8B55-1D771310DFC7}"/>
    <cellStyle name="Komma 6 3 2 8" xfId="2708" xr:uid="{935D4D2D-284C-45D0-824F-254054084CCA}"/>
    <cellStyle name="Komma 6 3 2 9" xfId="3786" xr:uid="{4D19FE27-6E22-455A-BAD7-51B66B5E0DE0}"/>
    <cellStyle name="Komma 6 3 3" xfId="143" xr:uid="{00000000-0005-0000-0000-0000AD080000}"/>
    <cellStyle name="Komma 6 3 3 10" xfId="6013" xr:uid="{B9427C9B-8B61-45BC-B110-03E13D91B65F}"/>
    <cellStyle name="Komma 6 3 3 2" xfId="659" xr:uid="{00000000-0005-0000-0000-0000AE080000}"/>
    <cellStyle name="Komma 6 3 3 2 2" xfId="1598" xr:uid="{00000000-0005-0000-0000-0000AF080000}"/>
    <cellStyle name="Komma 6 3 3 2 2 2" xfId="3578" xr:uid="{1E8C600B-A6B2-4450-A655-182DD24D4974}"/>
    <cellStyle name="Komma 6 3 3 2 2 2 2" xfId="9223" xr:uid="{D94926BB-DC98-472A-924A-F3176D5DABA3}"/>
    <cellStyle name="Komma 6 3 3 2 2 3" xfId="4986" xr:uid="{2F1DD3FD-D879-4293-AE36-9CE6417B628C}"/>
    <cellStyle name="Komma 6 3 3 2 2 3 2" xfId="8021" xr:uid="{8051CF45-1F09-40DD-9FD8-64EC44A9938A}"/>
    <cellStyle name="Komma 6 3 3 2 2 4" xfId="9543" xr:uid="{9012F182-761B-4FD5-92E7-F193DD7B89CF}"/>
    <cellStyle name="Komma 6 3 3 2 2 5" xfId="6785" xr:uid="{2392337B-0BA1-4DEF-AEE1-EDAD52725D49}"/>
    <cellStyle name="Komma 6 3 3 2 3" xfId="2367" xr:uid="{00000000-0005-0000-0000-0000B0080000}"/>
    <cellStyle name="Komma 6 3 3 2 3 2" xfId="5755" xr:uid="{A016CF15-E12F-475E-A7F4-D29E3E44D967}"/>
    <cellStyle name="Komma 6 3 3 2 3 3" xfId="8578" xr:uid="{86985206-AADD-4950-AED1-4A624672C71E}"/>
    <cellStyle name="Komma 6 3 3 2 4" xfId="2885" xr:uid="{03AF7D64-ABD2-4E6A-BE67-60CB184C65D0}"/>
    <cellStyle name="Komma 6 3 3 2 4 2" xfId="7396" xr:uid="{7D8E0330-FC4D-4030-85ED-A270C302E691}"/>
    <cellStyle name="Komma 6 3 3 2 5" xfId="4218" xr:uid="{35068B04-2203-4F7E-87D9-A40F89422E3D}"/>
    <cellStyle name="Komma 6 3 3 2 5 2" xfId="10155" xr:uid="{08BB58C3-41DE-439C-B5A8-D52DC2F13626}"/>
    <cellStyle name="Komma 6 3 3 2 6" xfId="6268" xr:uid="{709B31A6-E7B6-4BAD-B2BD-2DBA0BB944A6}"/>
    <cellStyle name="Komma 6 3 3 3" xfId="401" xr:uid="{00000000-0005-0000-0000-0000B1080000}"/>
    <cellStyle name="Komma 6 3 3 3 2" xfId="3321" xr:uid="{D7A07D49-EB85-496B-A0C1-CAF03583C9F9}"/>
    <cellStyle name="Komma 6 3 3 3 2 2" xfId="8966" xr:uid="{C3483BD6-88EF-4BDE-897D-8A26E752C6CF}"/>
    <cellStyle name="Komma 6 3 3 3 3" xfId="3962" xr:uid="{94468BD7-B254-45A7-A861-69E646B4EE8A}"/>
    <cellStyle name="Komma 6 3 3 3 3 2" xfId="7764" xr:uid="{B4BF43EE-2FED-4B33-9FEC-A6DC41E801EE}"/>
    <cellStyle name="Komma 6 3 3 3 4" xfId="9948" xr:uid="{300B4C48-C9D3-4068-AB0C-C581183897EE}"/>
    <cellStyle name="Komma 6 3 3 3 5" xfId="6530" xr:uid="{6BCF5B52-3B0C-497C-A0B0-12FF40ED8ABB}"/>
    <cellStyle name="Komma 6 3 3 4" xfId="1086" xr:uid="{00000000-0005-0000-0000-0000B2080000}"/>
    <cellStyle name="Komma 6 3 3 4 2" xfId="4476" xr:uid="{80000545-ECDD-446E-AA94-26C86FA31B23}"/>
    <cellStyle name="Komma 6 3 3 4 3" xfId="8321" xr:uid="{EF3C2B93-90A0-4182-A337-FC62A65DBF80}"/>
    <cellStyle name="Komma 6 3 3 5" xfId="1341" xr:uid="{00000000-0005-0000-0000-0000B3080000}"/>
    <cellStyle name="Komma 6 3 3 5 2" xfId="4731" xr:uid="{7F9A6E90-C73B-462E-B775-1739AC7AEFFC}"/>
    <cellStyle name="Komma 6 3 3 5 3" xfId="7139" xr:uid="{7AB2C7B1-6DF4-4E00-BB8B-2E8B0F55CF4A}"/>
    <cellStyle name="Komma 6 3 3 6" xfId="1856" xr:uid="{00000000-0005-0000-0000-0000B4080000}"/>
    <cellStyle name="Komma 6 3 3 6 2" xfId="5244" xr:uid="{E0E7F7AF-9FA6-4355-8132-394EE216F638}"/>
    <cellStyle name="Komma 6 3 3 6 3" xfId="9882" xr:uid="{85BFDB7B-E6FA-4BBD-A570-D0EC73E1D955}"/>
    <cellStyle name="Komma 6 3 3 7" xfId="2112" xr:uid="{00000000-0005-0000-0000-0000B5080000}"/>
    <cellStyle name="Komma 6 3 3 7 2" xfId="5500" xr:uid="{9DE2FC70-F6F9-452E-9997-A3FF35CBD6E4}"/>
    <cellStyle name="Komma 6 3 3 8" xfId="2628" xr:uid="{B8BFF855-119E-42AA-8E19-079412D8C177}"/>
    <cellStyle name="Komma 6 3 3 9" xfId="3043" xr:uid="{8F318F30-E061-40BE-B7EB-ABBFD7669AEC}"/>
    <cellStyle name="Komma 6 3 4" xfId="569" xr:uid="{00000000-0005-0000-0000-0000B6080000}"/>
    <cellStyle name="Komma 6 3 4 2" xfId="1508" xr:uid="{00000000-0005-0000-0000-0000B7080000}"/>
    <cellStyle name="Komma 6 3 4 2 2" xfId="3488" xr:uid="{0792F824-4E5D-4A95-B25C-4B893BA42549}"/>
    <cellStyle name="Komma 6 3 4 2 2 2" xfId="9133" xr:uid="{112DC4E8-65B5-495B-85D8-D9F3C0BD3E05}"/>
    <cellStyle name="Komma 6 3 4 2 3" xfId="4896" xr:uid="{1F6873C6-B57A-4971-997C-00C10D34E82D}"/>
    <cellStyle name="Komma 6 3 4 2 3 2" xfId="7931" xr:uid="{DBBE0FF9-AEA3-4DC8-9110-3B698812297C}"/>
    <cellStyle name="Komma 6 3 4 2 4" xfId="10021" xr:uid="{A0CA36F2-A5CB-4F83-8B91-161A31D776B0}"/>
    <cellStyle name="Komma 6 3 4 2 5" xfId="6695" xr:uid="{48FE1748-D51A-43A7-8ACA-26B70CE92A71}"/>
    <cellStyle name="Komma 6 3 4 3" xfId="2277" xr:uid="{00000000-0005-0000-0000-0000B8080000}"/>
    <cellStyle name="Komma 6 3 4 3 2" xfId="5665" xr:uid="{595728AA-6090-4030-BF4E-723C25F2CB4A}"/>
    <cellStyle name="Komma 6 3 4 3 3" xfId="8488" xr:uid="{8A2EED48-ADA4-47A8-9786-101EB3439472}"/>
    <cellStyle name="Komma 6 3 4 4" xfId="2795" xr:uid="{71F7DEC2-7D2C-475A-9B1F-79F76E9B657B}"/>
    <cellStyle name="Komma 6 3 4 4 2" xfId="7306" xr:uid="{7C804BD2-233F-4DF9-AAE7-1C1597C62A31}"/>
    <cellStyle name="Komma 6 3 4 5" xfId="4128" xr:uid="{52B0CC38-028F-4C37-8340-E8B27BC275D5}"/>
    <cellStyle name="Komma 6 3 4 5 2" xfId="9664" xr:uid="{BB63BF70-F6FD-4144-94C2-5197FA029D3A}"/>
    <cellStyle name="Komma 6 3 4 6" xfId="6178" xr:uid="{289466D3-E336-4F98-8F75-B73800D62BF1}"/>
    <cellStyle name="Komma 6 3 5" xfId="311" xr:uid="{00000000-0005-0000-0000-0000B9080000}"/>
    <cellStyle name="Komma 6 3 5 2" xfId="3231" xr:uid="{598A0321-D909-4578-AC0E-EFBC10F276F1}"/>
    <cellStyle name="Komma 6 3 5 2 2" xfId="8876" xr:uid="{F4C33FF9-813D-4BAF-A41D-3A8D9ED4FC20}"/>
    <cellStyle name="Komma 6 3 5 3" xfId="3872" xr:uid="{8E93FE32-6B28-4820-8070-D43BF3F66209}"/>
    <cellStyle name="Komma 6 3 5 3 2" xfId="7674" xr:uid="{D23C9052-8F5E-43A4-AEEF-4C0C241E77F6}"/>
    <cellStyle name="Komma 6 3 5 4" xfId="10272" xr:uid="{6FEE0163-8273-4829-BD29-3458BD8A0060}"/>
    <cellStyle name="Komma 6 3 5 5" xfId="6440" xr:uid="{DE7D45EA-A426-40D2-8D46-51625AD3315C}"/>
    <cellStyle name="Komma 6 3 6" xfId="996" xr:uid="{00000000-0005-0000-0000-0000BA080000}"/>
    <cellStyle name="Komma 6 3 6 2" xfId="4386" xr:uid="{7C695397-051B-48E1-A359-10320AC92EA9}"/>
    <cellStyle name="Komma 6 3 6 3" xfId="8231" xr:uid="{CAFF5276-F8B5-4A9E-BAB0-C56D67E7EA7F}"/>
    <cellStyle name="Komma 6 3 7" xfId="1251" xr:uid="{00000000-0005-0000-0000-0000BB080000}"/>
    <cellStyle name="Komma 6 3 7 2" xfId="4641" xr:uid="{B06C2234-EDEA-4F6B-8F45-7F09BC441F88}"/>
    <cellStyle name="Komma 6 3 7 3" xfId="7049" xr:uid="{27C4D42F-B9D9-435F-9885-F3D0A1B0E046}"/>
    <cellStyle name="Komma 6 3 8" xfId="1766" xr:uid="{00000000-0005-0000-0000-0000BC080000}"/>
    <cellStyle name="Komma 6 3 8 2" xfId="5154" xr:uid="{8BCEB973-8F54-4DA5-9AF8-72871ACB2686}"/>
    <cellStyle name="Komma 6 3 8 3" xfId="7538" xr:uid="{76B6BC01-A8E3-4395-BB6B-8BB77769102B}"/>
    <cellStyle name="Komma 6 3 9" xfId="2022" xr:uid="{00000000-0005-0000-0000-0000BD080000}"/>
    <cellStyle name="Komma 6 3 9 2" xfId="5410" xr:uid="{9AC8D501-6BCB-4EDA-BEE8-913FC39E2DFE}"/>
    <cellStyle name="Komma 6 4" xfId="182" xr:uid="{00000000-0005-0000-0000-0000BE080000}"/>
    <cellStyle name="Komma 6 4 10" xfId="6052" xr:uid="{C2B90A39-B5A7-494B-B048-15FA7F0318DE}"/>
    <cellStyle name="Komma 6 4 2" xfId="698" xr:uid="{00000000-0005-0000-0000-0000BF080000}"/>
    <cellStyle name="Komma 6 4 2 2" xfId="1637" xr:uid="{00000000-0005-0000-0000-0000C0080000}"/>
    <cellStyle name="Komma 6 4 2 2 2" xfId="3617" xr:uid="{4E353B17-87DD-48A2-9E28-0765EEEE11DF}"/>
    <cellStyle name="Komma 6 4 2 2 2 2" xfId="9262" xr:uid="{2CD79531-3454-471F-A9DD-99FB27ACFD83}"/>
    <cellStyle name="Komma 6 4 2 2 3" xfId="5025" xr:uid="{7031BA2C-FEA5-433E-8FDF-7A53830087A8}"/>
    <cellStyle name="Komma 6 4 2 2 3 2" xfId="8060" xr:uid="{019A8BAF-C7B7-4688-A140-AEED0B478A5A}"/>
    <cellStyle name="Komma 6 4 2 2 4" xfId="7540" xr:uid="{41B18929-13D2-4E62-9931-3029E04F654C}"/>
    <cellStyle name="Komma 6 4 2 2 5" xfId="6824" xr:uid="{148CF187-6BEE-4529-8E2E-ECD7D6D1FA2F}"/>
    <cellStyle name="Komma 6 4 2 3" xfId="2406" xr:uid="{00000000-0005-0000-0000-0000C1080000}"/>
    <cellStyle name="Komma 6 4 2 3 2" xfId="5794" xr:uid="{E263960B-3E01-4A37-9CE0-F9324B99078E}"/>
    <cellStyle name="Komma 6 4 2 3 3" xfId="8617" xr:uid="{9F011D4E-DD85-4E81-BC11-7CEB50C7418C}"/>
    <cellStyle name="Komma 6 4 2 4" xfId="2924" xr:uid="{DA4C5BF0-BB99-4367-964F-092C2DD704DD}"/>
    <cellStyle name="Komma 6 4 2 4 2" xfId="7435" xr:uid="{2F1CAB7E-0174-42AA-8F73-7B61FF0A25FC}"/>
    <cellStyle name="Komma 6 4 2 5" xfId="4257" xr:uid="{8B1C0E2C-DB26-453E-A287-04D595719437}"/>
    <cellStyle name="Komma 6 4 2 5 2" xfId="9754" xr:uid="{9DCCC553-FE70-40F2-9AE8-AA348BC7783D}"/>
    <cellStyle name="Komma 6 4 2 6" xfId="6307" xr:uid="{6D7573FB-0C56-498A-A177-35B135058183}"/>
    <cellStyle name="Komma 6 4 3" xfId="440" xr:uid="{00000000-0005-0000-0000-0000C2080000}"/>
    <cellStyle name="Komma 6 4 3 2" xfId="3360" xr:uid="{D5B6ACD1-AC0F-4307-823A-7BDC352C3705}"/>
    <cellStyle name="Komma 6 4 3 2 2" xfId="9005" xr:uid="{65611296-74E6-4EE5-A0BE-661617A9193B}"/>
    <cellStyle name="Komma 6 4 3 3" xfId="4001" xr:uid="{80B843E1-4C4F-437A-86DB-9BF006C8E88E}"/>
    <cellStyle name="Komma 6 4 3 3 2" xfId="7803" xr:uid="{AFBF1855-82E6-4203-9F7A-3419135A1BF9}"/>
    <cellStyle name="Komma 6 4 3 4" xfId="10002" xr:uid="{D789EB3A-E2C9-461E-B10F-C0FF21F93503}"/>
    <cellStyle name="Komma 6 4 3 5" xfId="6569" xr:uid="{6C5B068A-3FCA-40DE-AFEA-75410E15E26F}"/>
    <cellStyle name="Komma 6 4 4" xfId="1125" xr:uid="{00000000-0005-0000-0000-0000C3080000}"/>
    <cellStyle name="Komma 6 4 4 2" xfId="4515" xr:uid="{30B508BC-B195-4ED7-8A59-97D5398ED81C}"/>
    <cellStyle name="Komma 6 4 4 3" xfId="8360" xr:uid="{89F53346-CE17-4A6A-B9D3-00ED44B51524}"/>
    <cellStyle name="Komma 6 4 5" xfId="1380" xr:uid="{00000000-0005-0000-0000-0000C4080000}"/>
    <cellStyle name="Komma 6 4 5 2" xfId="4770" xr:uid="{21646D4E-4B77-4A5D-B190-75A48FD5944D}"/>
    <cellStyle name="Komma 6 4 5 3" xfId="7178" xr:uid="{3A0C193F-3316-4492-9E63-B60C5B13F331}"/>
    <cellStyle name="Komma 6 4 6" xfId="1895" xr:uid="{00000000-0005-0000-0000-0000C5080000}"/>
    <cellStyle name="Komma 6 4 6 2" xfId="5283" xr:uid="{A3D4F163-3535-4490-8786-0B059B0B660B}"/>
    <cellStyle name="Komma 6 4 6 3" xfId="10141" xr:uid="{1D21EAFF-BC74-4E5E-8701-544AD1A90DEF}"/>
    <cellStyle name="Komma 6 4 7" xfId="2151" xr:uid="{00000000-0005-0000-0000-0000C6080000}"/>
    <cellStyle name="Komma 6 4 7 2" xfId="5539" xr:uid="{BE5CAD5C-A306-4B77-9A1C-C506389F8DEA}"/>
    <cellStyle name="Komma 6 4 8" xfId="2667" xr:uid="{91BC5606-4146-4BE0-947A-A25EF6DE0A60}"/>
    <cellStyle name="Komma 6 4 9" xfId="3745" xr:uid="{1ABC991F-8DC4-4C3B-A9C9-DEAF286AE366}"/>
    <cellStyle name="Komma 6 5" xfId="108" xr:uid="{00000000-0005-0000-0000-0000C7080000}"/>
    <cellStyle name="Komma 6 5 10" xfId="5978" xr:uid="{19B148D9-5DCD-459B-9C69-5657EF412A34}"/>
    <cellStyle name="Komma 6 5 2" xfId="624" xr:uid="{00000000-0005-0000-0000-0000C8080000}"/>
    <cellStyle name="Komma 6 5 2 2" xfId="1563" xr:uid="{00000000-0005-0000-0000-0000C9080000}"/>
    <cellStyle name="Komma 6 5 2 2 2" xfId="3543" xr:uid="{3DE0BBE4-A8CA-4811-8C79-C0805A534AB8}"/>
    <cellStyle name="Komma 6 5 2 2 2 2" xfId="9188" xr:uid="{6FA536D7-A379-4EEC-BB52-699E11598FD9}"/>
    <cellStyle name="Komma 6 5 2 2 3" xfId="4951" xr:uid="{46498491-CE5F-4B8F-8D52-6AFFC1321750}"/>
    <cellStyle name="Komma 6 5 2 2 3 2" xfId="7986" xr:uid="{168903C2-9AAF-454E-A14A-0FA4F9C699E8}"/>
    <cellStyle name="Komma 6 5 2 2 4" xfId="9583" xr:uid="{2B82CA1D-E2F7-4DBE-BCA6-5535727522B2}"/>
    <cellStyle name="Komma 6 5 2 2 5" xfId="6750" xr:uid="{F351CDED-F2A5-4234-9E62-C234129E9E46}"/>
    <cellStyle name="Komma 6 5 2 3" xfId="2332" xr:uid="{00000000-0005-0000-0000-0000CA080000}"/>
    <cellStyle name="Komma 6 5 2 3 2" xfId="5720" xr:uid="{4642BEF4-DEF4-4FE6-984B-FA4D9D5B50C9}"/>
    <cellStyle name="Komma 6 5 2 3 3" xfId="8543" xr:uid="{7D13120B-DC0C-4BAD-849C-7B517390B6EC}"/>
    <cellStyle name="Komma 6 5 2 4" xfId="2850" xr:uid="{6568C0F6-8DB9-49C5-8150-263ADA3C1F98}"/>
    <cellStyle name="Komma 6 5 2 4 2" xfId="7361" xr:uid="{63881080-8730-431C-AE67-EB223052E575}"/>
    <cellStyle name="Komma 6 5 2 5" xfId="4183" xr:uid="{68499E1C-B1A0-4C47-8A3B-FE945716CD36}"/>
    <cellStyle name="Komma 6 5 2 5 2" xfId="10125" xr:uid="{12661394-2ECA-4EA2-9916-0D0173D742ED}"/>
    <cellStyle name="Komma 6 5 2 6" xfId="6233" xr:uid="{ACA973BF-EA5F-4649-B1AE-A52B921A68D7}"/>
    <cellStyle name="Komma 6 5 3" xfId="366" xr:uid="{00000000-0005-0000-0000-0000CB080000}"/>
    <cellStyle name="Komma 6 5 3 2" xfId="3286" xr:uid="{FBEEED63-DC8E-4085-82A3-DB247907BA5C}"/>
    <cellStyle name="Komma 6 5 3 2 2" xfId="8931" xr:uid="{134E3A59-6C45-4F3D-9BDA-CAD7ADE038C7}"/>
    <cellStyle name="Komma 6 5 3 3" xfId="3927" xr:uid="{557B578F-0E11-4B05-BF60-E226F1E2CE94}"/>
    <cellStyle name="Komma 6 5 3 3 2" xfId="7729" xr:uid="{87A80721-3880-423B-8AFB-BF2A87CCC994}"/>
    <cellStyle name="Komma 6 5 3 4" xfId="9943" xr:uid="{605333EA-704D-4241-AB42-C43DEB91D81F}"/>
    <cellStyle name="Komma 6 5 3 5" xfId="6495" xr:uid="{7DAEED6D-F865-4600-8A58-1B41A160381B}"/>
    <cellStyle name="Komma 6 5 4" xfId="1051" xr:uid="{00000000-0005-0000-0000-0000CC080000}"/>
    <cellStyle name="Komma 6 5 4 2" xfId="4441" xr:uid="{EB0493D2-95D8-4F53-8C5F-EFC403178133}"/>
    <cellStyle name="Komma 6 5 4 3" xfId="8286" xr:uid="{7F8B0C4E-421C-4189-A6A6-0B2A875AC9AF}"/>
    <cellStyle name="Komma 6 5 5" xfId="1306" xr:uid="{00000000-0005-0000-0000-0000CD080000}"/>
    <cellStyle name="Komma 6 5 5 2" xfId="4696" xr:uid="{087A7DD1-B517-46B7-A89A-FD05F4B74F4C}"/>
    <cellStyle name="Komma 6 5 5 3" xfId="7104" xr:uid="{A2717E38-30C6-44A0-AEFC-EFB0214B12A2}"/>
    <cellStyle name="Komma 6 5 6" xfId="1821" xr:uid="{00000000-0005-0000-0000-0000CE080000}"/>
    <cellStyle name="Komma 6 5 6 2" xfId="5209" xr:uid="{886D6525-64BE-4057-93EE-824582EDBA10}"/>
    <cellStyle name="Komma 6 5 6 3" xfId="9867" xr:uid="{59456CEB-0193-4CA4-B1F7-E22E9848D33D}"/>
    <cellStyle name="Komma 6 5 7" xfId="2077" xr:uid="{00000000-0005-0000-0000-0000CF080000}"/>
    <cellStyle name="Komma 6 5 7 2" xfId="5465" xr:uid="{65E5BF3A-2019-4551-8F6F-EEE41260A14B}"/>
    <cellStyle name="Komma 6 5 8" xfId="2593" xr:uid="{68442D7D-1636-4ED6-AC58-FAECDB1DB771}"/>
    <cellStyle name="Komma 6 5 9" xfId="3078" xr:uid="{95815A25-62D8-4C55-8894-54340059FBF7}"/>
    <cellStyle name="Komma 6 6" xfId="528" xr:uid="{00000000-0005-0000-0000-0000D0080000}"/>
    <cellStyle name="Komma 6 6 2" xfId="1467" xr:uid="{00000000-0005-0000-0000-0000D1080000}"/>
    <cellStyle name="Komma 6 6 2 2" xfId="3447" xr:uid="{9B19F423-2494-4D56-BF87-DB68388D80B5}"/>
    <cellStyle name="Komma 6 6 2 2 2" xfId="9092" xr:uid="{222497C8-0D71-49C6-ABD9-D43EB6358D35}"/>
    <cellStyle name="Komma 6 6 2 3" xfId="4855" xr:uid="{5D83614C-F308-47A2-9CAC-5B651EBB445C}"/>
    <cellStyle name="Komma 6 6 2 3 2" xfId="7890" xr:uid="{BF63EB86-B940-41B5-8B06-C4D7D6CA4F06}"/>
    <cellStyle name="Komma 6 6 2 4" xfId="9695" xr:uid="{55523681-0D2E-4DCA-9B86-03B1BE05F7A7}"/>
    <cellStyle name="Komma 6 6 2 5" xfId="6654" xr:uid="{1982021D-2896-45FB-96D3-3375FA51A856}"/>
    <cellStyle name="Komma 6 6 3" xfId="2236" xr:uid="{00000000-0005-0000-0000-0000D2080000}"/>
    <cellStyle name="Komma 6 6 3 2" xfId="5624" xr:uid="{09F987BA-4428-4AAF-BDBC-C949B144854D}"/>
    <cellStyle name="Komma 6 6 3 3" xfId="8447" xr:uid="{EAC5C100-ED30-47FB-847C-3C0F2ED5E324}"/>
    <cellStyle name="Komma 6 6 4" xfId="2754" xr:uid="{2761C705-E777-4C7B-AC66-241FAB544A29}"/>
    <cellStyle name="Komma 6 6 4 2" xfId="7265" xr:uid="{C0C2C49D-C710-4AD4-8194-B24D61A0930D}"/>
    <cellStyle name="Komma 6 6 5" xfId="4087" xr:uid="{CA1347F3-41E3-458A-9295-1475129CC1B4}"/>
    <cellStyle name="Komma 6 6 5 2" xfId="10232" xr:uid="{901104AA-C7F0-4EBA-AE68-B239599ACA5C}"/>
    <cellStyle name="Komma 6 6 6" xfId="6137" xr:uid="{78D9BDA9-3612-4C0E-A538-BED51343396A}"/>
    <cellStyle name="Komma 6 7" xfId="270" xr:uid="{00000000-0005-0000-0000-0000D3080000}"/>
    <cellStyle name="Komma 6 7 2" xfId="3190" xr:uid="{8E39FE7D-D2A2-4D7F-BFD1-579B64E9D214}"/>
    <cellStyle name="Komma 6 7 2 2" xfId="8835" xr:uid="{27487056-6F25-4613-8B8D-4EF1D4783708}"/>
    <cellStyle name="Komma 6 7 3" xfId="3831" xr:uid="{2EB0DCB9-3AFD-4585-845A-6864A655358E}"/>
    <cellStyle name="Komma 6 7 3 2" xfId="7633" xr:uid="{092254E7-C153-4FB1-BFEF-CEA9CADEDAA7}"/>
    <cellStyle name="Komma 6 7 4" xfId="10167" xr:uid="{BCBD7D6F-6188-4C0A-A271-8E368CD7C20B}"/>
    <cellStyle name="Komma 6 7 5" xfId="6399" xr:uid="{99C01872-6F2A-466D-A8E8-4B1E8301564C}"/>
    <cellStyle name="Komma 6 8" xfId="955" xr:uid="{00000000-0005-0000-0000-0000D4080000}"/>
    <cellStyle name="Komma 6 8 2" xfId="4345" xr:uid="{268815BF-4F8F-4F3B-B97F-542E44FCB01E}"/>
    <cellStyle name="Komma 6 8 3" xfId="8190" xr:uid="{B64FE294-4F5A-43B6-9511-6A74870CBD85}"/>
    <cellStyle name="Komma 6 9" xfId="1210" xr:uid="{00000000-0005-0000-0000-0000D5080000}"/>
    <cellStyle name="Komma 6 9 2" xfId="4600" xr:uid="{67BC4C07-1B22-4727-9307-2787C8D7266F}"/>
    <cellStyle name="Komma 6 9 3" xfId="7008" xr:uid="{55883A16-93DF-4F5C-951D-7E448D0BE1A1}"/>
    <cellStyle name="Komma 7" xfId="22" xr:uid="{00000000-0005-0000-0000-0000D6080000}"/>
    <cellStyle name="Komma 7 10" xfId="1735" xr:uid="{00000000-0005-0000-0000-0000D7080000}"/>
    <cellStyle name="Komma 7 10 2" xfId="5123" xr:uid="{0FDEEF3F-8C01-4BED-9F80-267E40B32D8A}"/>
    <cellStyle name="Komma 7 10 3" xfId="9889" xr:uid="{D7886204-D092-42A4-8E22-69C54DF20167}"/>
    <cellStyle name="Komma 7 11" xfId="1991" xr:uid="{00000000-0005-0000-0000-0000D8080000}"/>
    <cellStyle name="Komma 7 11 2" xfId="5379" xr:uid="{B53EE804-5C62-4786-AE7F-D2E44B854C9E}"/>
    <cellStyle name="Komma 7 12" xfId="2507" xr:uid="{8988C6AA-B4B1-4109-AEB1-8A2DDC81922F}"/>
    <cellStyle name="Komma 7 13" xfId="3149" xr:uid="{70506F73-A495-4BE9-9AB5-3705B0FE5C16}"/>
    <cellStyle name="Komma 7 14" xfId="5892" xr:uid="{E0867C63-4B29-4BA2-AD67-927D08B7DD11}"/>
    <cellStyle name="Komma 7 2" xfId="76" xr:uid="{00000000-0005-0000-0000-0000D9080000}"/>
    <cellStyle name="Komma 7 2 10" xfId="2561" xr:uid="{D0B3E36A-6EF8-48D1-A3D8-78B6689FE49A}"/>
    <cellStyle name="Komma 7 2 11" xfId="2487" xr:uid="{F0454D5A-57E7-4722-B3A8-D0A3AD942582}"/>
    <cellStyle name="Komma 7 2 12" xfId="5946" xr:uid="{6EFC877B-436E-49A1-8610-A1FAC370F580}"/>
    <cellStyle name="Komma 7 2 2" xfId="246" xr:uid="{00000000-0005-0000-0000-0000DA080000}"/>
    <cellStyle name="Komma 7 2 2 10" xfId="6116" xr:uid="{B216AFEE-847E-4B88-A1DB-A63FA78DDAFE}"/>
    <cellStyle name="Komma 7 2 2 2" xfId="762" xr:uid="{00000000-0005-0000-0000-0000DB080000}"/>
    <cellStyle name="Komma 7 2 2 2 2" xfId="1701" xr:uid="{00000000-0005-0000-0000-0000DC080000}"/>
    <cellStyle name="Komma 7 2 2 2 2 2" xfId="3681" xr:uid="{918CE52F-44CD-4FEF-827A-BFA1869C80C3}"/>
    <cellStyle name="Komma 7 2 2 2 2 2 2" xfId="9326" xr:uid="{813AE6CA-999D-4700-8C3E-0D23AE22ABF4}"/>
    <cellStyle name="Komma 7 2 2 2 2 3" xfId="5089" xr:uid="{B8E91A9A-AA78-4181-9A1F-81D07F17C919}"/>
    <cellStyle name="Komma 7 2 2 2 2 3 2" xfId="8124" xr:uid="{EE3176BA-3546-4BF3-B832-FF38754D8AC0}"/>
    <cellStyle name="Komma 7 2 2 2 2 4" xfId="10416" xr:uid="{7F8BEC5B-3EE4-4B71-A5A0-4BC44BDFC49C}"/>
    <cellStyle name="Komma 7 2 2 2 2 5" xfId="6888" xr:uid="{65AA03B1-F847-456F-9BFC-D4651B3D6E79}"/>
    <cellStyle name="Komma 7 2 2 2 3" xfId="2470" xr:uid="{00000000-0005-0000-0000-0000DD080000}"/>
    <cellStyle name="Komma 7 2 2 2 3 2" xfId="5858" xr:uid="{A2FE39C1-4234-4BA6-A3DC-DF6051C4D336}"/>
    <cellStyle name="Komma 7 2 2 2 3 3" xfId="8681" xr:uid="{872E63AD-4830-4C62-AFEF-065CBEAF67B8}"/>
    <cellStyle name="Komma 7 2 2 2 4" xfId="2988" xr:uid="{60238E2C-6362-4FEE-80D3-4A3D1DE12FDE}"/>
    <cellStyle name="Komma 7 2 2 2 4 2" xfId="7499" xr:uid="{C175EA7E-8231-4FDB-A2FB-509EE9DC8FF2}"/>
    <cellStyle name="Komma 7 2 2 2 5" xfId="4321" xr:uid="{C0AAD57A-D260-4D5B-9618-2603C795A9CC}"/>
    <cellStyle name="Komma 7 2 2 2 5 2" xfId="9838" xr:uid="{B0B3304A-38A1-4266-B859-36A8FC5A46B9}"/>
    <cellStyle name="Komma 7 2 2 2 6" xfId="6371" xr:uid="{431407BB-01FB-4FBF-86EE-8C073EE38513}"/>
    <cellStyle name="Komma 7 2 2 3" xfId="504" xr:uid="{00000000-0005-0000-0000-0000DE080000}"/>
    <cellStyle name="Komma 7 2 2 3 2" xfId="3424" xr:uid="{0B937BC6-79F0-49F7-AF23-3CC48CB2EBB6}"/>
    <cellStyle name="Komma 7 2 2 3 2 2" xfId="9069" xr:uid="{229DDCB7-D8B2-4965-B811-5F31B78815AD}"/>
    <cellStyle name="Komma 7 2 2 3 3" xfId="4065" xr:uid="{940D8AE1-F3E2-4E83-9EE1-1E783FF29555}"/>
    <cellStyle name="Komma 7 2 2 3 3 2" xfId="7867" xr:uid="{812809F5-35C2-465C-AA57-341ED43F6051}"/>
    <cellStyle name="Komma 7 2 2 3 4" xfId="10237" xr:uid="{FCC301AB-B0EB-491E-879B-8272913503D3}"/>
    <cellStyle name="Komma 7 2 2 3 5" xfId="6633" xr:uid="{14B23772-7C87-4E4F-8C02-C411DE1CE65A}"/>
    <cellStyle name="Komma 7 2 2 4" xfId="1189" xr:uid="{00000000-0005-0000-0000-0000DF080000}"/>
    <cellStyle name="Komma 7 2 2 4 2" xfId="4579" xr:uid="{C60BC5F6-9154-478E-816C-60F20621E133}"/>
    <cellStyle name="Komma 7 2 2 4 3" xfId="8424" xr:uid="{2DA6D56D-0271-4412-A652-71CD01A42740}"/>
    <cellStyle name="Komma 7 2 2 5" xfId="1444" xr:uid="{00000000-0005-0000-0000-0000E0080000}"/>
    <cellStyle name="Komma 7 2 2 5 2" xfId="4834" xr:uid="{F84E6BA0-7B46-407B-A154-AAB214BCA3AA}"/>
    <cellStyle name="Komma 7 2 2 5 3" xfId="7242" xr:uid="{327928FC-7A75-4998-AF12-96DC303B0FF1}"/>
    <cellStyle name="Komma 7 2 2 6" xfId="1959" xr:uid="{00000000-0005-0000-0000-0000E1080000}"/>
    <cellStyle name="Komma 7 2 2 6 2" xfId="5347" xr:uid="{999F561D-B6DF-4BCC-914B-A1DE26A31E2F}"/>
    <cellStyle name="Komma 7 2 2 6 3" xfId="9832" xr:uid="{333A84BC-78F6-4889-BC94-871859F1718A}"/>
    <cellStyle name="Komma 7 2 2 7" xfId="2215" xr:uid="{00000000-0005-0000-0000-0000E2080000}"/>
    <cellStyle name="Komma 7 2 2 7 2" xfId="5603" xr:uid="{092D612B-B6C8-4604-88A5-3A25FE64F151}"/>
    <cellStyle name="Komma 7 2 2 8" xfId="2731" xr:uid="{65EF0A1E-0AF7-4B5F-8093-153D5D8BB87B}"/>
    <cellStyle name="Komma 7 2 2 9" xfId="3809" xr:uid="{6B7214BE-85EC-40F7-B7EB-3D3695DFC492}"/>
    <cellStyle name="Komma 7 2 3" xfId="130" xr:uid="{00000000-0005-0000-0000-0000E3080000}"/>
    <cellStyle name="Komma 7 2 3 10" xfId="6000" xr:uid="{C87F1CF9-08C3-40EC-A481-9265706419CE}"/>
    <cellStyle name="Komma 7 2 3 2" xfId="646" xr:uid="{00000000-0005-0000-0000-0000E4080000}"/>
    <cellStyle name="Komma 7 2 3 2 2" xfId="1585" xr:uid="{00000000-0005-0000-0000-0000E5080000}"/>
    <cellStyle name="Komma 7 2 3 2 2 2" xfId="3565" xr:uid="{05E8274E-D82A-4CD8-A4EE-0F9EF9888B35}"/>
    <cellStyle name="Komma 7 2 3 2 2 2 2" xfId="9210" xr:uid="{1D45D87B-2D89-4E04-B656-92D382DEF241}"/>
    <cellStyle name="Komma 7 2 3 2 2 3" xfId="4973" xr:uid="{97441F78-EA75-437E-B189-0D31EE175D34}"/>
    <cellStyle name="Komma 7 2 3 2 2 3 2" xfId="8008" xr:uid="{FC0875D5-89F4-4DD7-BD62-E5FF63E0CD50}"/>
    <cellStyle name="Komma 7 2 3 2 2 4" xfId="9443" xr:uid="{5A037270-9DD0-486D-B1A4-D679E76256AD}"/>
    <cellStyle name="Komma 7 2 3 2 2 5" xfId="6772" xr:uid="{976C8E81-EF37-4EEA-821E-5769C2DCEB79}"/>
    <cellStyle name="Komma 7 2 3 2 3" xfId="2354" xr:uid="{00000000-0005-0000-0000-0000E6080000}"/>
    <cellStyle name="Komma 7 2 3 2 3 2" xfId="5742" xr:uid="{7344EADC-5E4F-428A-9A74-C1CA91F8B0F5}"/>
    <cellStyle name="Komma 7 2 3 2 3 3" xfId="8565" xr:uid="{6AB078D4-B262-442F-8381-6393D8B6E292}"/>
    <cellStyle name="Komma 7 2 3 2 4" xfId="2872" xr:uid="{BD5CA146-36C9-45E6-B58D-7DF553D7973A}"/>
    <cellStyle name="Komma 7 2 3 2 4 2" xfId="7383" xr:uid="{606B8A19-D21C-4AC8-A28C-DA8C2B626EEA}"/>
    <cellStyle name="Komma 7 2 3 2 5" xfId="4205" xr:uid="{5CE739D8-E572-493A-B019-EDE838B4F696}"/>
    <cellStyle name="Komma 7 2 3 2 5 2" xfId="9448" xr:uid="{ED983D7F-2EA2-47AE-9239-0AE015A93359}"/>
    <cellStyle name="Komma 7 2 3 2 6" xfId="6255" xr:uid="{8122A644-15E3-49D3-A772-443BCC7B6DAE}"/>
    <cellStyle name="Komma 7 2 3 3" xfId="388" xr:uid="{00000000-0005-0000-0000-0000E7080000}"/>
    <cellStyle name="Komma 7 2 3 3 2" xfId="3308" xr:uid="{C926952E-7974-4B89-9AF2-BC9E58859CFE}"/>
    <cellStyle name="Komma 7 2 3 3 2 2" xfId="8953" xr:uid="{CEC6DBCA-D334-49B8-A40B-BB58008D2C49}"/>
    <cellStyle name="Komma 7 2 3 3 3" xfId="3949" xr:uid="{1E8DE64C-D5B1-43CD-912B-309EEC3BE7B8}"/>
    <cellStyle name="Komma 7 2 3 3 3 2" xfId="7751" xr:uid="{5DD4C1A3-18AA-4D61-8B3B-EC58F19FF655}"/>
    <cellStyle name="Komma 7 2 3 3 4" xfId="9452" xr:uid="{CA8F5019-C3E0-41FC-B915-E8F56A284044}"/>
    <cellStyle name="Komma 7 2 3 3 5" xfId="6517" xr:uid="{B664396E-D238-438F-8805-2557BB1DAA4A}"/>
    <cellStyle name="Komma 7 2 3 4" xfId="1073" xr:uid="{00000000-0005-0000-0000-0000E8080000}"/>
    <cellStyle name="Komma 7 2 3 4 2" xfId="4463" xr:uid="{54BEBC28-79C5-48F3-B904-FCCDF1DEE1ED}"/>
    <cellStyle name="Komma 7 2 3 4 3" xfId="8308" xr:uid="{6A0CD413-CDA5-4CEC-B4BF-919BD5C66DE0}"/>
    <cellStyle name="Komma 7 2 3 5" xfId="1328" xr:uid="{00000000-0005-0000-0000-0000E9080000}"/>
    <cellStyle name="Komma 7 2 3 5 2" xfId="4718" xr:uid="{388511A7-2E57-4D46-94A1-0D54910ECDD2}"/>
    <cellStyle name="Komma 7 2 3 5 3" xfId="7126" xr:uid="{AD000F49-D382-4D6B-98D4-2D3327F3AA56}"/>
    <cellStyle name="Komma 7 2 3 6" xfId="1843" xr:uid="{00000000-0005-0000-0000-0000EA080000}"/>
    <cellStyle name="Komma 7 2 3 6 2" xfId="5231" xr:uid="{889E7394-5645-454F-9844-1B524EEB4885}"/>
    <cellStyle name="Komma 7 2 3 6 3" xfId="9426" xr:uid="{D51E4D16-D921-47FD-B9AF-3A1C6B1D54F6}"/>
    <cellStyle name="Komma 7 2 3 7" xfId="2099" xr:uid="{00000000-0005-0000-0000-0000EB080000}"/>
    <cellStyle name="Komma 7 2 3 7 2" xfId="5487" xr:uid="{A278776D-A77B-4168-A4CC-F413BAA72665}"/>
    <cellStyle name="Komma 7 2 3 8" xfId="2615" xr:uid="{37DDA235-0460-460C-85B4-521A6BFAABAB}"/>
    <cellStyle name="Komma 7 2 3 9" xfId="3056" xr:uid="{A1BC5035-0BA2-4765-A0F8-EAB583A6E670}"/>
    <cellStyle name="Komma 7 2 4" xfId="592" xr:uid="{00000000-0005-0000-0000-0000EC080000}"/>
    <cellStyle name="Komma 7 2 4 2" xfId="1531" xr:uid="{00000000-0005-0000-0000-0000ED080000}"/>
    <cellStyle name="Komma 7 2 4 2 2" xfId="3511" xr:uid="{AFD9A44E-F56D-4AA7-B0C9-64FA5D4B3CCA}"/>
    <cellStyle name="Komma 7 2 4 2 2 2" xfId="9156" xr:uid="{6E58A511-A214-4795-A415-E4E1DCA048BC}"/>
    <cellStyle name="Komma 7 2 4 2 3" xfId="4919" xr:uid="{22718133-27F5-424C-9A3B-42BB24CD15EB}"/>
    <cellStyle name="Komma 7 2 4 2 3 2" xfId="7954" xr:uid="{4A51CF98-AF99-4AE7-BD8E-5B1624CAB2F6}"/>
    <cellStyle name="Komma 7 2 4 2 4" xfId="9529" xr:uid="{300885F6-77E3-4166-B56B-79509B3C6901}"/>
    <cellStyle name="Komma 7 2 4 2 5" xfId="6718" xr:uid="{37C70F7E-15C1-4DB1-BF96-7891117FAC52}"/>
    <cellStyle name="Komma 7 2 4 3" xfId="2300" xr:uid="{00000000-0005-0000-0000-0000EE080000}"/>
    <cellStyle name="Komma 7 2 4 3 2" xfId="5688" xr:uid="{B3301A99-2EB8-4F54-87F9-278EA1B1F0EC}"/>
    <cellStyle name="Komma 7 2 4 3 3" xfId="8511" xr:uid="{2DB49998-8229-4428-90D7-425A236200B5}"/>
    <cellStyle name="Komma 7 2 4 4" xfId="2818" xr:uid="{D33B9C5B-9E18-4A57-9DCD-6751F92F2040}"/>
    <cellStyle name="Komma 7 2 4 4 2" xfId="7329" xr:uid="{1DE64BFD-9CC4-466F-AE04-A07968299F83}"/>
    <cellStyle name="Komma 7 2 4 5" xfId="4151" xr:uid="{41F62EEC-B717-428E-9850-DCF97ED91657}"/>
    <cellStyle name="Komma 7 2 4 5 2" xfId="9589" xr:uid="{E9CEF0D0-591A-4E32-9B11-FF88B2E90B36}"/>
    <cellStyle name="Komma 7 2 4 6" xfId="6201" xr:uid="{0A6BD179-ADD9-44B8-AE11-71D85D786FA6}"/>
    <cellStyle name="Komma 7 2 5" xfId="334" xr:uid="{00000000-0005-0000-0000-0000EF080000}"/>
    <cellStyle name="Komma 7 2 5 2" xfId="3254" xr:uid="{6F009D24-B674-41BD-A99D-15C534804CD4}"/>
    <cellStyle name="Komma 7 2 5 2 2" xfId="8899" xr:uid="{9BC1B8A3-D6A6-40A4-8F01-1D606F061AD0}"/>
    <cellStyle name="Komma 7 2 5 3" xfId="3895" xr:uid="{A0CA36A4-D346-42A7-AD58-BBBA239CF360}"/>
    <cellStyle name="Komma 7 2 5 3 2" xfId="7697" xr:uid="{D9994373-5771-4BD4-B7A2-B46726FF9922}"/>
    <cellStyle name="Komma 7 2 5 4" xfId="10383" xr:uid="{3BD251A8-20EA-432B-B9FD-BDE8237FF882}"/>
    <cellStyle name="Komma 7 2 5 5" xfId="6463" xr:uid="{5959480A-0E86-4755-B78B-ED844FAFF539}"/>
    <cellStyle name="Komma 7 2 6" xfId="1019" xr:uid="{00000000-0005-0000-0000-0000F0080000}"/>
    <cellStyle name="Komma 7 2 6 2" xfId="4409" xr:uid="{D882EBD2-E22A-4595-A3DE-EFDD6AE2C79F}"/>
    <cellStyle name="Komma 7 2 6 3" xfId="8254" xr:uid="{13F4D05E-52B8-411D-B3F2-E4E166C07BCD}"/>
    <cellStyle name="Komma 7 2 7" xfId="1274" xr:uid="{00000000-0005-0000-0000-0000F1080000}"/>
    <cellStyle name="Komma 7 2 7 2" xfId="4664" xr:uid="{B16587B4-329E-4A4C-A1B7-5A0873C074E2}"/>
    <cellStyle name="Komma 7 2 7 3" xfId="7072" xr:uid="{46DB72BC-019B-4ADD-BBF6-1E1104DDD508}"/>
    <cellStyle name="Komma 7 2 8" xfId="1789" xr:uid="{00000000-0005-0000-0000-0000F2080000}"/>
    <cellStyle name="Komma 7 2 8 2" xfId="5177" xr:uid="{1FC13B8A-85D6-4029-B1E7-9347CE49016E}"/>
    <cellStyle name="Komma 7 2 8 3" xfId="10382" xr:uid="{BFC57F17-F0E2-45AE-A58A-8E1A45A0EE0E}"/>
    <cellStyle name="Komma 7 2 9" xfId="2045" xr:uid="{00000000-0005-0000-0000-0000F3080000}"/>
    <cellStyle name="Komma 7 2 9 2" xfId="5433" xr:uid="{0EB5A5DF-6196-455C-915A-9AFB41311C0E}"/>
    <cellStyle name="Komma 7 3" xfId="43" xr:uid="{00000000-0005-0000-0000-0000F4080000}"/>
    <cellStyle name="Komma 7 3 10" xfId="2528" xr:uid="{F7760671-BEC6-45FA-BF1A-5725F83F73E5}"/>
    <cellStyle name="Komma 7 3 11" xfId="3157" xr:uid="{1A250BB6-C238-4029-B1BE-24ECEF7E992A}"/>
    <cellStyle name="Komma 7 3 12" xfId="5913" xr:uid="{FE61ED9A-578D-4CAD-8CA2-46F6FCC60E41}"/>
    <cellStyle name="Komma 7 3 2" xfId="213" xr:uid="{00000000-0005-0000-0000-0000F5080000}"/>
    <cellStyle name="Komma 7 3 2 10" xfId="6083" xr:uid="{FCAF1DAB-833E-492D-A14F-71D9671F93E4}"/>
    <cellStyle name="Komma 7 3 2 2" xfId="729" xr:uid="{00000000-0005-0000-0000-0000F6080000}"/>
    <cellStyle name="Komma 7 3 2 2 2" xfId="1668" xr:uid="{00000000-0005-0000-0000-0000F7080000}"/>
    <cellStyle name="Komma 7 3 2 2 2 2" xfId="3648" xr:uid="{1395E6A7-0664-4A7B-9331-DD2A9251BB52}"/>
    <cellStyle name="Komma 7 3 2 2 2 2 2" xfId="9293" xr:uid="{D1F9888D-55CD-4B87-8453-009B4ACB72B8}"/>
    <cellStyle name="Komma 7 3 2 2 2 3" xfId="5056" xr:uid="{2AACDBF6-8535-4EA5-849A-AE685A0CA35E}"/>
    <cellStyle name="Komma 7 3 2 2 2 3 2" xfId="8091" xr:uid="{310928A4-5EAD-4CDA-869C-895F34243A89}"/>
    <cellStyle name="Komma 7 3 2 2 2 4" xfId="9678" xr:uid="{F5482DA4-04D3-4614-A1B1-BDD7A87481CF}"/>
    <cellStyle name="Komma 7 3 2 2 2 5" xfId="6855" xr:uid="{EA1CDD57-F3F3-4C60-ADFD-0FCDD7FC8311}"/>
    <cellStyle name="Komma 7 3 2 2 3" xfId="2437" xr:uid="{00000000-0005-0000-0000-0000F8080000}"/>
    <cellStyle name="Komma 7 3 2 2 3 2" xfId="5825" xr:uid="{8789553A-C957-40A5-B0CC-E1B9B39C87EA}"/>
    <cellStyle name="Komma 7 3 2 2 3 3" xfId="8648" xr:uid="{87F74872-DC8C-468F-9E33-4D82F2EE2CD8}"/>
    <cellStyle name="Komma 7 3 2 2 4" xfId="2955" xr:uid="{5E115A84-A54A-4982-9B11-AF9F5DCC7853}"/>
    <cellStyle name="Komma 7 3 2 2 4 2" xfId="7466" xr:uid="{685735E1-8880-4CC5-B5F6-EC74FBA4DA38}"/>
    <cellStyle name="Komma 7 3 2 2 5" xfId="4288" xr:uid="{C38F4DAA-2119-4E97-8BF0-134EFBA7E3E6}"/>
    <cellStyle name="Komma 7 3 2 2 5 2" xfId="9699" xr:uid="{18D2BB2A-C84B-4351-8975-D0216B4D878C}"/>
    <cellStyle name="Komma 7 3 2 2 6" xfId="6338" xr:uid="{2AFFCE5A-E616-498F-B962-082DEA85EDC1}"/>
    <cellStyle name="Komma 7 3 2 3" xfId="471" xr:uid="{00000000-0005-0000-0000-0000F9080000}"/>
    <cellStyle name="Komma 7 3 2 3 2" xfId="3391" xr:uid="{1298E202-6C55-43F2-B18C-54A249B75944}"/>
    <cellStyle name="Komma 7 3 2 3 2 2" xfId="9036" xr:uid="{D1D2EB54-0D8F-4BDD-B008-571BEE1E7691}"/>
    <cellStyle name="Komma 7 3 2 3 3" xfId="4032" xr:uid="{4BE41F24-1219-47E2-9EA1-1C0CBD440C3D}"/>
    <cellStyle name="Komma 7 3 2 3 3 2" xfId="7834" xr:uid="{9B5CCEF3-339E-41B2-8BCE-61443A486FE0}"/>
    <cellStyle name="Komma 7 3 2 3 4" xfId="7524" xr:uid="{35B455B3-B9FA-423D-B214-9A60A65C5D13}"/>
    <cellStyle name="Komma 7 3 2 3 5" xfId="6600" xr:uid="{A14284F5-4B00-46E0-9CE6-36DDC82FD253}"/>
    <cellStyle name="Komma 7 3 2 4" xfId="1156" xr:uid="{00000000-0005-0000-0000-0000FA080000}"/>
    <cellStyle name="Komma 7 3 2 4 2" xfId="4546" xr:uid="{2BCBF73A-42EC-4386-8B2A-902AE5EE5984}"/>
    <cellStyle name="Komma 7 3 2 4 3" xfId="8391" xr:uid="{9D21BFAF-53E5-4296-BAD4-ACCC4FED0B6C}"/>
    <cellStyle name="Komma 7 3 2 5" xfId="1411" xr:uid="{00000000-0005-0000-0000-0000FB080000}"/>
    <cellStyle name="Komma 7 3 2 5 2" xfId="4801" xr:uid="{3D4A2769-6628-4CF6-83AD-865A8BAFD7A7}"/>
    <cellStyle name="Komma 7 3 2 5 3" xfId="7209" xr:uid="{EC08E62D-C4E3-4675-B5F1-F9F28EA38FC3}"/>
    <cellStyle name="Komma 7 3 2 6" xfId="1926" xr:uid="{00000000-0005-0000-0000-0000FC080000}"/>
    <cellStyle name="Komma 7 3 2 6 2" xfId="5314" xr:uid="{99C92ED4-7E95-466E-AE91-C19E22240FB7}"/>
    <cellStyle name="Komma 7 3 2 6 3" xfId="7523" xr:uid="{F6E8DDB8-C2A3-4835-9FBD-848771EBB44B}"/>
    <cellStyle name="Komma 7 3 2 7" xfId="2182" xr:uid="{00000000-0005-0000-0000-0000FD080000}"/>
    <cellStyle name="Komma 7 3 2 7 2" xfId="5570" xr:uid="{8EC26FCD-2753-4FA8-A431-4243655944EB}"/>
    <cellStyle name="Komma 7 3 2 8" xfId="2698" xr:uid="{7434603E-57F3-410F-AE80-BBB07F575198}"/>
    <cellStyle name="Komma 7 3 2 9" xfId="3776" xr:uid="{B24DDDDF-0F2A-44CA-BDA9-B9736DB26901}"/>
    <cellStyle name="Komma 7 3 3" xfId="162" xr:uid="{00000000-0005-0000-0000-0000FE080000}"/>
    <cellStyle name="Komma 7 3 3 10" xfId="6032" xr:uid="{A0641BE8-B318-4BE8-B130-44817047338C}"/>
    <cellStyle name="Komma 7 3 3 2" xfId="678" xr:uid="{00000000-0005-0000-0000-0000FF080000}"/>
    <cellStyle name="Komma 7 3 3 2 2" xfId="1617" xr:uid="{00000000-0005-0000-0000-000000090000}"/>
    <cellStyle name="Komma 7 3 3 2 2 2" xfId="3597" xr:uid="{0C7674FB-B867-409B-95C0-92A5488057CD}"/>
    <cellStyle name="Komma 7 3 3 2 2 2 2" xfId="9242" xr:uid="{841BF070-7A89-47B4-B8E5-2FC54ED0D9D5}"/>
    <cellStyle name="Komma 7 3 3 2 2 3" xfId="5005" xr:uid="{F8EBBBD7-2B31-40EC-A9A0-652AD57693E5}"/>
    <cellStyle name="Komma 7 3 3 2 2 3 2" xfId="8040" xr:uid="{A9378782-7033-4286-ADA4-546F68E527FB}"/>
    <cellStyle name="Komma 7 3 3 2 2 4" xfId="9746" xr:uid="{6914D38E-CF32-4173-AD9E-265D2D67D27D}"/>
    <cellStyle name="Komma 7 3 3 2 2 5" xfId="6804" xr:uid="{191E1551-836D-45CB-A7CF-F9C40FB7552D}"/>
    <cellStyle name="Komma 7 3 3 2 3" xfId="2386" xr:uid="{00000000-0005-0000-0000-000001090000}"/>
    <cellStyle name="Komma 7 3 3 2 3 2" xfId="5774" xr:uid="{9F823A76-2D15-4AFA-8D6C-F5E005A69A25}"/>
    <cellStyle name="Komma 7 3 3 2 3 3" xfId="8597" xr:uid="{31D766FD-0A2A-4202-BBAC-D9F2B1660F53}"/>
    <cellStyle name="Komma 7 3 3 2 4" xfId="2904" xr:uid="{7D5BB87C-CFFC-438D-9EA6-AEF025394F5B}"/>
    <cellStyle name="Komma 7 3 3 2 4 2" xfId="7415" xr:uid="{1F36B842-F0A2-40FF-A8F7-38D3702DBBC7}"/>
    <cellStyle name="Komma 7 3 3 2 5" xfId="4237" xr:uid="{574D9887-1D1E-4DB4-9374-B3019BA1F263}"/>
    <cellStyle name="Komma 7 3 3 2 5 2" xfId="10059" xr:uid="{131051A5-8428-4578-AD94-5AA49751BD77}"/>
    <cellStyle name="Komma 7 3 3 2 6" xfId="6287" xr:uid="{E068EC3E-1D10-45D4-A40C-6EA0EA557D95}"/>
    <cellStyle name="Komma 7 3 3 3" xfId="420" xr:uid="{00000000-0005-0000-0000-000002090000}"/>
    <cellStyle name="Komma 7 3 3 3 2" xfId="3340" xr:uid="{5092FE3C-F75E-497D-9B60-D0AFF7D7F6DC}"/>
    <cellStyle name="Komma 7 3 3 3 2 2" xfId="8985" xr:uid="{18FB68C1-ACB7-4B46-BDEB-2D588C2576C2}"/>
    <cellStyle name="Komma 7 3 3 3 3" xfId="3981" xr:uid="{101611E8-F201-4B27-A113-D05B8740A15B}"/>
    <cellStyle name="Komma 7 3 3 3 3 2" xfId="7783" xr:uid="{91CE616E-8BDF-49C4-9E2B-4295A3A12CC9}"/>
    <cellStyle name="Komma 7 3 3 3 4" xfId="9977" xr:uid="{C9134C61-00D7-4AB7-A426-E4DFBE6031E7}"/>
    <cellStyle name="Komma 7 3 3 3 5" xfId="6549" xr:uid="{CE6F23AA-2595-4C7E-918F-698FB30D0FE4}"/>
    <cellStyle name="Komma 7 3 3 4" xfId="1105" xr:uid="{00000000-0005-0000-0000-000003090000}"/>
    <cellStyle name="Komma 7 3 3 4 2" xfId="4495" xr:uid="{D5A678D5-5E6E-448E-8779-90F5C594F7DC}"/>
    <cellStyle name="Komma 7 3 3 4 3" xfId="8340" xr:uid="{3AB46726-DCC6-41DF-8837-6517E12C9930}"/>
    <cellStyle name="Komma 7 3 3 5" xfId="1360" xr:uid="{00000000-0005-0000-0000-000004090000}"/>
    <cellStyle name="Komma 7 3 3 5 2" xfId="4750" xr:uid="{8811A6DB-BA5E-430F-A0BE-D7A763D3BCD3}"/>
    <cellStyle name="Komma 7 3 3 5 3" xfId="7158" xr:uid="{2FB09A85-B555-4789-829B-F3811921F466}"/>
    <cellStyle name="Komma 7 3 3 6" xfId="1875" xr:uid="{00000000-0005-0000-0000-000005090000}"/>
    <cellStyle name="Komma 7 3 3 6 2" xfId="5263" xr:uid="{D3FBEEE5-B4C1-4CAC-BBAD-CFB7B5202A9A}"/>
    <cellStyle name="Komma 7 3 3 6 3" xfId="10139" xr:uid="{7AAE7C2A-B7BE-49F9-B930-8D64163678ED}"/>
    <cellStyle name="Komma 7 3 3 7" xfId="2131" xr:uid="{00000000-0005-0000-0000-000006090000}"/>
    <cellStyle name="Komma 7 3 3 7 2" xfId="5519" xr:uid="{111B58AB-8FA3-467A-838A-A4DCA6BF84A6}"/>
    <cellStyle name="Komma 7 3 3 8" xfId="2647" xr:uid="{C22A3B07-D126-46F5-B331-33E24BF6F979}"/>
    <cellStyle name="Komma 7 3 3 9" xfId="3024" xr:uid="{FD4C6802-6FBF-471A-BEEF-13C1E5095EF7}"/>
    <cellStyle name="Komma 7 3 4" xfId="559" xr:uid="{00000000-0005-0000-0000-000007090000}"/>
    <cellStyle name="Komma 7 3 4 2" xfId="1498" xr:uid="{00000000-0005-0000-0000-000008090000}"/>
    <cellStyle name="Komma 7 3 4 2 2" xfId="3478" xr:uid="{6D3C9E02-EE3B-4208-8DB7-71ACA87E4087}"/>
    <cellStyle name="Komma 7 3 4 2 2 2" xfId="9123" xr:uid="{94E2AD27-B7DA-4E9C-A148-701FE48ECAA6}"/>
    <cellStyle name="Komma 7 3 4 2 3" xfId="4886" xr:uid="{D70ACB32-B664-4843-9F5D-8000B0E388E6}"/>
    <cellStyle name="Komma 7 3 4 2 3 2" xfId="7921" xr:uid="{6737723E-AECE-489F-8944-3691EE924B99}"/>
    <cellStyle name="Komma 7 3 4 2 4" xfId="10190" xr:uid="{FEE0203D-6030-45C7-9FC2-3E904CB60B0D}"/>
    <cellStyle name="Komma 7 3 4 2 5" xfId="6685" xr:uid="{63C8249B-0AFF-40B6-8A24-24D3E371F758}"/>
    <cellStyle name="Komma 7 3 4 3" xfId="2267" xr:uid="{00000000-0005-0000-0000-000009090000}"/>
    <cellStyle name="Komma 7 3 4 3 2" xfId="5655" xr:uid="{59D234A7-55F2-4BB2-B2A6-8AF2295155D8}"/>
    <cellStyle name="Komma 7 3 4 3 3" xfId="8478" xr:uid="{BF00013B-DF61-4C0E-8BB0-93FDA0204BA2}"/>
    <cellStyle name="Komma 7 3 4 4" xfId="2785" xr:uid="{9A0A2366-58B7-42D5-BE5D-4B7CE20570D8}"/>
    <cellStyle name="Komma 7 3 4 4 2" xfId="7296" xr:uid="{B21534C4-C013-4C95-9AAC-66E9A2DAC12C}"/>
    <cellStyle name="Komma 7 3 4 5" xfId="4118" xr:uid="{7B886E9C-CB29-401F-A741-C07E7047D6D4}"/>
    <cellStyle name="Komma 7 3 4 5 2" xfId="9951" xr:uid="{CEC23F60-48C5-41F6-8B1B-B332E3215C04}"/>
    <cellStyle name="Komma 7 3 4 6" xfId="6168" xr:uid="{133B10C1-0224-4C13-8BB7-F5785078FD4E}"/>
    <cellStyle name="Komma 7 3 5" xfId="301" xr:uid="{00000000-0005-0000-0000-00000A090000}"/>
    <cellStyle name="Komma 7 3 5 2" xfId="3221" xr:uid="{5819C5B1-7F26-450B-8CD3-987F627B56EB}"/>
    <cellStyle name="Komma 7 3 5 2 2" xfId="8866" xr:uid="{462C6F9C-5FD2-4E03-BF37-71F4CB394CC7}"/>
    <cellStyle name="Komma 7 3 5 3" xfId="3862" xr:uid="{1060E516-3F36-4545-9CD7-24DE02C22E24}"/>
    <cellStyle name="Komma 7 3 5 3 2" xfId="7664" xr:uid="{EBD9C951-829E-403D-B588-C039FA867ABC}"/>
    <cellStyle name="Komma 7 3 5 4" xfId="7542" xr:uid="{C0D419B7-32A4-47AF-8F51-879B15BD79B7}"/>
    <cellStyle name="Komma 7 3 5 5" xfId="6430" xr:uid="{B8F41B28-2F04-49AB-AC5B-654F329B925A}"/>
    <cellStyle name="Komma 7 3 6" xfId="986" xr:uid="{00000000-0005-0000-0000-00000B090000}"/>
    <cellStyle name="Komma 7 3 6 2" xfId="4376" xr:uid="{3370C41C-6786-4253-B29B-D1A9023CC524}"/>
    <cellStyle name="Komma 7 3 6 3" xfId="8221" xr:uid="{4DAD509A-F77E-4643-A884-BE74CED3F1CE}"/>
    <cellStyle name="Komma 7 3 7" xfId="1241" xr:uid="{00000000-0005-0000-0000-00000C090000}"/>
    <cellStyle name="Komma 7 3 7 2" xfId="4631" xr:uid="{D46D34F7-AFF0-4892-BD31-C5656A27AF2D}"/>
    <cellStyle name="Komma 7 3 7 3" xfId="7039" xr:uid="{3FF2D1BD-827D-4A46-A1E8-670AB73EF9D3}"/>
    <cellStyle name="Komma 7 3 8" xfId="1756" xr:uid="{00000000-0005-0000-0000-00000D090000}"/>
    <cellStyle name="Komma 7 3 8 2" xfId="5144" xr:uid="{CB8FC20D-9D4E-4DAE-8C2E-B85731EE074B}"/>
    <cellStyle name="Komma 7 3 8 3" xfId="9794" xr:uid="{D85D5717-A318-4F0C-BA5C-DA4A62456974}"/>
    <cellStyle name="Komma 7 3 9" xfId="2012" xr:uid="{00000000-0005-0000-0000-00000E090000}"/>
    <cellStyle name="Komma 7 3 9 2" xfId="5400" xr:uid="{A804117D-42F0-40C4-A4CD-B7062F48A8BD}"/>
    <cellStyle name="Komma 7 4" xfId="192" xr:uid="{00000000-0005-0000-0000-00000F090000}"/>
    <cellStyle name="Komma 7 4 10" xfId="6062" xr:uid="{570F9BBB-0491-46CC-9854-97DB8838BB90}"/>
    <cellStyle name="Komma 7 4 2" xfId="708" xr:uid="{00000000-0005-0000-0000-000010090000}"/>
    <cellStyle name="Komma 7 4 2 2" xfId="1647" xr:uid="{00000000-0005-0000-0000-000011090000}"/>
    <cellStyle name="Komma 7 4 2 2 2" xfId="3627" xr:uid="{C4E32116-D1AE-492F-B2E7-3CA26E824EE3}"/>
    <cellStyle name="Komma 7 4 2 2 2 2" xfId="9272" xr:uid="{8292E3E7-0CB4-49BA-9BC0-C147B2C7BC5D}"/>
    <cellStyle name="Komma 7 4 2 2 3" xfId="5035" xr:uid="{17D8AC07-A847-4E4C-BFC1-A4627E719F3E}"/>
    <cellStyle name="Komma 7 4 2 2 3 2" xfId="8070" xr:uid="{39B4FD57-BBFD-4737-81C1-FFD5D0770689}"/>
    <cellStyle name="Komma 7 4 2 2 4" xfId="9581" xr:uid="{7BBEDC38-A4B7-49CC-BFB4-3EB152B0A2A4}"/>
    <cellStyle name="Komma 7 4 2 2 5" xfId="6834" xr:uid="{92B5E59C-2F89-4A7E-81AE-37EF01B11FB3}"/>
    <cellStyle name="Komma 7 4 2 3" xfId="2416" xr:uid="{00000000-0005-0000-0000-000012090000}"/>
    <cellStyle name="Komma 7 4 2 3 2" xfId="5804" xr:uid="{03522187-2A40-4A12-8A0C-39DA6B083457}"/>
    <cellStyle name="Komma 7 4 2 3 3" xfId="8627" xr:uid="{22A85230-CA46-47ED-B725-4DECA7C56B5D}"/>
    <cellStyle name="Komma 7 4 2 4" xfId="2934" xr:uid="{6F00115F-E3B1-45CD-BF98-4F94CBFBF003}"/>
    <cellStyle name="Komma 7 4 2 4 2" xfId="7445" xr:uid="{CB6692A5-5938-4399-81B0-32E93C22B052}"/>
    <cellStyle name="Komma 7 4 2 5" xfId="4267" xr:uid="{24F5EDEE-DF84-4C2F-ACB5-B49B8F3E33B3}"/>
    <cellStyle name="Komma 7 4 2 5 2" xfId="7537" xr:uid="{98C21183-3310-4366-999C-BDFDE4436CB0}"/>
    <cellStyle name="Komma 7 4 2 6" xfId="6317" xr:uid="{01D25BD0-37A2-45AE-9748-2C59BE884572}"/>
    <cellStyle name="Komma 7 4 3" xfId="450" xr:uid="{00000000-0005-0000-0000-000013090000}"/>
    <cellStyle name="Komma 7 4 3 2" xfId="3370" xr:uid="{840E55A9-89F1-4F11-A81E-5FB236BDBA92}"/>
    <cellStyle name="Komma 7 4 3 2 2" xfId="9015" xr:uid="{17EC2AF6-ABFE-4056-9EF5-13A4C65DE646}"/>
    <cellStyle name="Komma 7 4 3 3" xfId="4011" xr:uid="{89BEE305-1A26-4928-8699-B6EDB55AFB62}"/>
    <cellStyle name="Komma 7 4 3 3 2" xfId="7813" xr:uid="{CD97B1A9-E731-4892-8499-A137FE80B218}"/>
    <cellStyle name="Komma 7 4 3 4" xfId="10328" xr:uid="{95DB8E9F-0836-4CCE-928E-7E2890751E34}"/>
    <cellStyle name="Komma 7 4 3 5" xfId="6579" xr:uid="{96006267-D197-4379-8251-663D70026595}"/>
    <cellStyle name="Komma 7 4 4" xfId="1135" xr:uid="{00000000-0005-0000-0000-000014090000}"/>
    <cellStyle name="Komma 7 4 4 2" xfId="4525" xr:uid="{EE8FBF3E-7BB4-4975-9A62-BF44C91C1B50}"/>
    <cellStyle name="Komma 7 4 4 3" xfId="8370" xr:uid="{2FB43FC8-E77E-467C-9625-F32628BD4030}"/>
    <cellStyle name="Komma 7 4 5" xfId="1390" xr:uid="{00000000-0005-0000-0000-000015090000}"/>
    <cellStyle name="Komma 7 4 5 2" xfId="4780" xr:uid="{C1DFEBA8-E1E2-426F-AE74-533B19798EB7}"/>
    <cellStyle name="Komma 7 4 5 3" xfId="7188" xr:uid="{5F70EE1A-0BA9-4FC0-B6E9-D6B7C797C993}"/>
    <cellStyle name="Komma 7 4 6" xfId="1905" xr:uid="{00000000-0005-0000-0000-000016090000}"/>
    <cellStyle name="Komma 7 4 6 2" xfId="5293" xr:uid="{95ABDB7C-AE39-431E-9EFA-A7822FA96E44}"/>
    <cellStyle name="Komma 7 4 6 3" xfId="9688" xr:uid="{E6A2AFF4-7C1C-4204-8871-ACE48048E06B}"/>
    <cellStyle name="Komma 7 4 7" xfId="2161" xr:uid="{00000000-0005-0000-0000-000017090000}"/>
    <cellStyle name="Komma 7 4 7 2" xfId="5549" xr:uid="{65600D47-CAA2-4FA6-ACA5-98EBE90102FE}"/>
    <cellStyle name="Komma 7 4 8" xfId="2677" xr:uid="{69B8FDD8-F48E-4AD6-BBEC-CCEFA8FC8ECA}"/>
    <cellStyle name="Komma 7 4 9" xfId="3755" xr:uid="{09877A5D-7C31-4D9F-949B-AE5C7B35AA50}"/>
    <cellStyle name="Komma 7 5" xfId="98" xr:uid="{00000000-0005-0000-0000-000018090000}"/>
    <cellStyle name="Komma 7 5 10" xfId="5968" xr:uid="{80B110FF-B702-4DF6-9086-574A1B297FA6}"/>
    <cellStyle name="Komma 7 5 2" xfId="614" xr:uid="{00000000-0005-0000-0000-000019090000}"/>
    <cellStyle name="Komma 7 5 2 2" xfId="1553" xr:uid="{00000000-0005-0000-0000-00001A090000}"/>
    <cellStyle name="Komma 7 5 2 2 2" xfId="3533" xr:uid="{0BFCE4A2-C353-4275-9EE4-E6435545ED20}"/>
    <cellStyle name="Komma 7 5 2 2 2 2" xfId="9178" xr:uid="{8CF9386D-2567-4EF7-8191-B6AB2189341D}"/>
    <cellStyle name="Komma 7 5 2 2 3" xfId="4941" xr:uid="{E9A48199-C6B1-438C-B327-E3AD0ADD9C1F}"/>
    <cellStyle name="Komma 7 5 2 2 3 2" xfId="7976" xr:uid="{89E9D1B5-D417-446A-9D47-43E555F27FF9}"/>
    <cellStyle name="Komma 7 5 2 2 4" xfId="9804" xr:uid="{7944EC3A-5E6B-4CDE-BEB5-9672EEC82B3D}"/>
    <cellStyle name="Komma 7 5 2 2 5" xfId="6740" xr:uid="{2FB5AC8C-E17D-4CDF-8602-8FF341868E61}"/>
    <cellStyle name="Komma 7 5 2 3" xfId="2322" xr:uid="{00000000-0005-0000-0000-00001B090000}"/>
    <cellStyle name="Komma 7 5 2 3 2" xfId="5710" xr:uid="{99B23507-E3EE-4C64-A836-BD1D2AEAD5B5}"/>
    <cellStyle name="Komma 7 5 2 3 3" xfId="8533" xr:uid="{103932C2-D6CB-41DC-ACC1-F75B508475E4}"/>
    <cellStyle name="Komma 7 5 2 4" xfId="2840" xr:uid="{2FFFE97A-D15F-43C0-ACAB-343EA98DD754}"/>
    <cellStyle name="Komma 7 5 2 4 2" xfId="7351" xr:uid="{34D6A7D3-3ABB-424B-A97C-22DC88C870DA}"/>
    <cellStyle name="Komma 7 5 2 5" xfId="4173" xr:uid="{273A45B5-FF75-484F-A3C5-3661AF788666}"/>
    <cellStyle name="Komma 7 5 2 5 2" xfId="9843" xr:uid="{446B2C22-C1B3-44E8-A8B7-C27E7A456FB0}"/>
    <cellStyle name="Komma 7 5 2 6" xfId="6223" xr:uid="{1869BF09-97AE-401E-9AC6-BF6990F90119}"/>
    <cellStyle name="Komma 7 5 3" xfId="356" xr:uid="{00000000-0005-0000-0000-00001C090000}"/>
    <cellStyle name="Komma 7 5 3 2" xfId="3276" xr:uid="{C172B36B-CD02-4520-BBEB-896DA3AA660B}"/>
    <cellStyle name="Komma 7 5 3 2 2" xfId="8921" xr:uid="{4569F65A-9575-448A-9EB8-4D778E6F150E}"/>
    <cellStyle name="Komma 7 5 3 3" xfId="3917" xr:uid="{92C59FCC-3850-4883-B723-4EEDE81D8D76}"/>
    <cellStyle name="Komma 7 5 3 3 2" xfId="7719" xr:uid="{3DB2933A-D36D-42E2-A506-2334A80A21EF}"/>
    <cellStyle name="Komma 7 5 3 4" xfId="10187" xr:uid="{EE53A3EA-0C35-44C1-8447-103919663E6C}"/>
    <cellStyle name="Komma 7 5 3 5" xfId="6485" xr:uid="{F050AD11-D178-455C-9BB3-85CCAE9C18AC}"/>
    <cellStyle name="Komma 7 5 4" xfId="1041" xr:uid="{00000000-0005-0000-0000-00001D090000}"/>
    <cellStyle name="Komma 7 5 4 2" xfId="4431" xr:uid="{2C9D95D1-D022-461D-90D8-57E5AC5AE438}"/>
    <cellStyle name="Komma 7 5 4 3" xfId="8276" xr:uid="{E72BB10C-F95E-4F49-B293-538FB3CA4670}"/>
    <cellStyle name="Komma 7 5 5" xfId="1296" xr:uid="{00000000-0005-0000-0000-00001E090000}"/>
    <cellStyle name="Komma 7 5 5 2" xfId="4686" xr:uid="{A15D52FF-FFB1-46B0-AC3A-611CF87ADA71}"/>
    <cellStyle name="Komma 7 5 5 3" xfId="7094" xr:uid="{BF863915-D3FF-475A-9A78-3C7532309F3B}"/>
    <cellStyle name="Komma 7 5 6" xfId="1811" xr:uid="{00000000-0005-0000-0000-00001F090000}"/>
    <cellStyle name="Komma 7 5 6 2" xfId="5199" xr:uid="{9582766F-086F-479E-87B9-8F92CDF1BC09}"/>
    <cellStyle name="Komma 7 5 6 3" xfId="7568" xr:uid="{EDCCC698-CE2D-4906-80E4-26B9227A7A62}"/>
    <cellStyle name="Komma 7 5 7" xfId="2067" xr:uid="{00000000-0005-0000-0000-000020090000}"/>
    <cellStyle name="Komma 7 5 7 2" xfId="5455" xr:uid="{A0B7C94E-923B-4992-865A-D315BABCB84B}"/>
    <cellStyle name="Komma 7 5 8" xfId="2583" xr:uid="{E60E5CF0-80F2-4ECD-B5E4-8CE6A98AA9C9}"/>
    <cellStyle name="Komma 7 5 9" xfId="3088" xr:uid="{336BB19D-9C85-42D0-9374-DFE2856CCC7A}"/>
    <cellStyle name="Komma 7 6" xfId="538" xr:uid="{00000000-0005-0000-0000-000021090000}"/>
    <cellStyle name="Komma 7 6 2" xfId="1477" xr:uid="{00000000-0005-0000-0000-000022090000}"/>
    <cellStyle name="Komma 7 6 2 2" xfId="3457" xr:uid="{4CB3EFB2-1DE2-4DBB-9B20-FA067D821DED}"/>
    <cellStyle name="Komma 7 6 2 2 2" xfId="9102" xr:uid="{221BFD2D-309F-4749-8F4E-A6A225BE74B9}"/>
    <cellStyle name="Komma 7 6 2 3" xfId="4865" xr:uid="{34EA166D-0FF4-425F-BE7E-FC695E147A47}"/>
    <cellStyle name="Komma 7 6 2 3 2" xfId="7900" xr:uid="{52AD8E49-3F6F-4346-A5B3-AB3659A5519C}"/>
    <cellStyle name="Komma 7 6 2 4" xfId="9696" xr:uid="{01012496-EBD9-4373-9639-24EB35F24D1B}"/>
    <cellStyle name="Komma 7 6 2 5" xfId="6664" xr:uid="{BFFB7D11-359B-41CF-A5B7-CBCF9D2B20CB}"/>
    <cellStyle name="Komma 7 6 3" xfId="2246" xr:uid="{00000000-0005-0000-0000-000023090000}"/>
    <cellStyle name="Komma 7 6 3 2" xfId="5634" xr:uid="{9B6C73A5-8D73-4EDF-91BB-B92592A6A3A2}"/>
    <cellStyle name="Komma 7 6 3 3" xfId="8457" xr:uid="{0DDD6F1D-1A58-4A8E-8A43-2E2A9272783C}"/>
    <cellStyle name="Komma 7 6 4" xfId="2764" xr:uid="{BAAB513E-26E0-4B14-9A35-772002C7A6F6}"/>
    <cellStyle name="Komma 7 6 4 2" xfId="7275" xr:uid="{BDAEAEC7-DD52-4DEB-9FED-A229A54339FC}"/>
    <cellStyle name="Komma 7 6 5" xfId="4097" xr:uid="{35F8BD9F-2A63-4876-96DF-9CF3E7D4152C}"/>
    <cellStyle name="Komma 7 6 5 2" xfId="10122" xr:uid="{8D165A0F-482F-4B52-A590-5903756C7161}"/>
    <cellStyle name="Komma 7 6 6" xfId="6147" xr:uid="{8134063E-68CD-4D2C-916B-E7C0A7FDE4BF}"/>
    <cellStyle name="Komma 7 7" xfId="280" xr:uid="{00000000-0005-0000-0000-000024090000}"/>
    <cellStyle name="Komma 7 7 2" xfId="3200" xr:uid="{614FFD68-5BC3-43E9-837F-CF7DB1C05DF6}"/>
    <cellStyle name="Komma 7 7 2 2" xfId="8845" xr:uid="{7174DDF9-9765-493F-852A-8B7065D25BCC}"/>
    <cellStyle name="Komma 7 7 3" xfId="3841" xr:uid="{18B81483-41B3-4F2F-A9C8-6D66A220F2AF}"/>
    <cellStyle name="Komma 7 7 3 2" xfId="7643" xr:uid="{022FB87A-57DC-45AD-A44B-0B76DF6341C3}"/>
    <cellStyle name="Komma 7 7 4" xfId="10121" xr:uid="{8A8615EC-A168-4F2F-91C1-6C959CF997A2}"/>
    <cellStyle name="Komma 7 7 5" xfId="6409" xr:uid="{72D0D695-764D-4125-BC6B-2E7FCF2C01BC}"/>
    <cellStyle name="Komma 7 8" xfId="965" xr:uid="{00000000-0005-0000-0000-000025090000}"/>
    <cellStyle name="Komma 7 8 2" xfId="4355" xr:uid="{734E0D12-8066-4210-BEFC-986CF6438EE7}"/>
    <cellStyle name="Komma 7 8 3" xfId="8200" xr:uid="{99E87AB9-A581-43FF-8875-067FB5703B13}"/>
    <cellStyle name="Komma 7 9" xfId="1220" xr:uid="{00000000-0005-0000-0000-000026090000}"/>
    <cellStyle name="Komma 7 9 2" xfId="4610" xr:uid="{003E331F-11A7-4EC0-A7A1-D0336F656DA6}"/>
    <cellStyle name="Komma 7 9 3" xfId="7018" xr:uid="{53080A23-8A85-4C66-BF4B-8F4FB06B170B}"/>
    <cellStyle name="Komma 8" xfId="56" xr:uid="{00000000-0005-0000-0000-000027090000}"/>
    <cellStyle name="Komma 8 10" xfId="2541" xr:uid="{79F6A8D4-4D42-45A5-BA28-1245524F5B63}"/>
    <cellStyle name="Komma 8 11" xfId="3112" xr:uid="{0E1362EC-0FA7-4120-A04C-AC408F6B6C12}"/>
    <cellStyle name="Komma 8 12" xfId="5926" xr:uid="{6F97DAEA-DDE8-4FEA-889C-F5B357B2CF50}"/>
    <cellStyle name="Komma 8 2" xfId="226" xr:uid="{00000000-0005-0000-0000-000028090000}"/>
    <cellStyle name="Komma 8 2 10" xfId="6096" xr:uid="{DF341942-76E8-4679-B7B5-6AC8FA8F68B7}"/>
    <cellStyle name="Komma 8 2 2" xfId="742" xr:uid="{00000000-0005-0000-0000-000029090000}"/>
    <cellStyle name="Komma 8 2 2 2" xfId="1681" xr:uid="{00000000-0005-0000-0000-00002A090000}"/>
    <cellStyle name="Komma 8 2 2 2 2" xfId="3661" xr:uid="{728A9D09-781C-4BD7-B232-C1607581DF41}"/>
    <cellStyle name="Komma 8 2 2 2 2 2" xfId="9306" xr:uid="{C301858F-0AA9-4D65-9757-F8513D697466}"/>
    <cellStyle name="Komma 8 2 2 2 3" xfId="5069" xr:uid="{0B18B1C1-0385-4250-848F-543CDF73BD42}"/>
    <cellStyle name="Komma 8 2 2 2 3 2" xfId="8104" xr:uid="{3C70734B-2850-4530-8D60-72A379A43ABD}"/>
    <cellStyle name="Komma 8 2 2 2 4" xfId="7530" xr:uid="{6912CCAA-BEBF-4A85-8BC8-908F11388AAE}"/>
    <cellStyle name="Komma 8 2 2 2 5" xfId="6868" xr:uid="{282DE187-C06D-4A84-AB8C-5A460CEC8B13}"/>
    <cellStyle name="Komma 8 2 2 3" xfId="2450" xr:uid="{00000000-0005-0000-0000-00002B090000}"/>
    <cellStyle name="Komma 8 2 2 3 2" xfId="5838" xr:uid="{8E1A7F7C-2835-40AD-B03D-9B0A5A461854}"/>
    <cellStyle name="Komma 8 2 2 3 3" xfId="8661" xr:uid="{55F39B66-ED4D-4757-978F-6B649875BF29}"/>
    <cellStyle name="Komma 8 2 2 4" xfId="2968" xr:uid="{0B7F4407-436B-4ED1-BE2E-AE127FFB37B0}"/>
    <cellStyle name="Komma 8 2 2 4 2" xfId="7479" xr:uid="{1E4D347D-1DA4-4A8D-B031-485922057E35}"/>
    <cellStyle name="Komma 8 2 2 5" xfId="4301" xr:uid="{B37A9952-703F-4AF4-AC07-E5CB0C8F7216}"/>
    <cellStyle name="Komma 8 2 2 5 2" xfId="10083" xr:uid="{CC72AC95-EA63-4CA4-8BD5-61E4821F43C7}"/>
    <cellStyle name="Komma 8 2 2 6" xfId="6351" xr:uid="{9A7FF1E9-1366-406C-9674-83599605EA81}"/>
    <cellStyle name="Komma 8 2 3" xfId="484" xr:uid="{00000000-0005-0000-0000-00002C090000}"/>
    <cellStyle name="Komma 8 2 3 2" xfId="3404" xr:uid="{3A50C07B-8429-485B-9CE9-A21925AB2B64}"/>
    <cellStyle name="Komma 8 2 3 2 2" xfId="9049" xr:uid="{5566228C-92CC-4673-84AC-145FD8955B30}"/>
    <cellStyle name="Komma 8 2 3 3" xfId="4045" xr:uid="{0C52DDE3-1796-4986-80C8-B2E827DEE4F9}"/>
    <cellStyle name="Komma 8 2 3 3 2" xfId="7847" xr:uid="{3D8026B7-5CB7-4A9B-BEF5-A1D1E260D15C}"/>
    <cellStyle name="Komma 8 2 3 4" xfId="9499" xr:uid="{D30FC8E0-3689-4553-9EC8-35474A6B719A}"/>
    <cellStyle name="Komma 8 2 3 5" xfId="6613" xr:uid="{22C8F4A3-50A7-49B8-B479-9769B0583E25}"/>
    <cellStyle name="Komma 8 2 4" xfId="1169" xr:uid="{00000000-0005-0000-0000-00002D090000}"/>
    <cellStyle name="Komma 8 2 4 2" xfId="4559" xr:uid="{BBDC34F1-ED41-4ED8-B932-FF8FAABB915E}"/>
    <cellStyle name="Komma 8 2 4 3" xfId="8404" xr:uid="{B935E320-7EA0-4447-86FB-9584181B3956}"/>
    <cellStyle name="Komma 8 2 5" xfId="1424" xr:uid="{00000000-0005-0000-0000-00002E090000}"/>
    <cellStyle name="Komma 8 2 5 2" xfId="4814" xr:uid="{3C1236C1-28FA-4245-8D8D-FD3E9C71310C}"/>
    <cellStyle name="Komma 8 2 5 3" xfId="7222" xr:uid="{3BC48764-4A67-4676-97B5-2108953DFE7A}"/>
    <cellStyle name="Komma 8 2 6" xfId="1939" xr:uid="{00000000-0005-0000-0000-00002F090000}"/>
    <cellStyle name="Komma 8 2 6 2" xfId="5327" xr:uid="{F56AC92F-CE04-44B6-B2B7-E7BCDCF8078C}"/>
    <cellStyle name="Komma 8 2 6 3" xfId="10168" xr:uid="{0F269C27-6202-42F8-8E23-C313A0B9B429}"/>
    <cellStyle name="Komma 8 2 7" xfId="2195" xr:uid="{00000000-0005-0000-0000-000030090000}"/>
    <cellStyle name="Komma 8 2 7 2" xfId="5583" xr:uid="{211B182D-C59C-4266-AE6B-BFF02A3AE8C6}"/>
    <cellStyle name="Komma 8 2 8" xfId="2711" xr:uid="{C8AB3BBD-0F59-4D46-A0D9-2D24C32304F2}"/>
    <cellStyle name="Komma 8 2 9" xfId="3789" xr:uid="{2C1DFB65-2596-4057-ADAF-2BF917CA39CC}"/>
    <cellStyle name="Komma 8 3" xfId="110" xr:uid="{00000000-0005-0000-0000-000031090000}"/>
    <cellStyle name="Komma 8 3 10" xfId="5980" xr:uid="{03FE6CCB-0DF0-45E7-BF15-8FB27BFEE139}"/>
    <cellStyle name="Komma 8 3 2" xfId="626" xr:uid="{00000000-0005-0000-0000-000032090000}"/>
    <cellStyle name="Komma 8 3 2 2" xfId="1565" xr:uid="{00000000-0005-0000-0000-000033090000}"/>
    <cellStyle name="Komma 8 3 2 2 2" xfId="3545" xr:uid="{3441AC07-048E-4265-BF79-AD5EC41FAC43}"/>
    <cellStyle name="Komma 8 3 2 2 2 2" xfId="9190" xr:uid="{1D916B16-8962-4B23-A522-74947AD35514}"/>
    <cellStyle name="Komma 8 3 2 2 3" xfId="4953" xr:uid="{ACE3F4D6-42BD-4F50-AD9F-103C32DB48CA}"/>
    <cellStyle name="Komma 8 3 2 2 3 2" xfId="7988" xr:uid="{B5849675-272D-402B-9CB3-000F22C52AF7}"/>
    <cellStyle name="Komma 8 3 2 2 4" xfId="10259" xr:uid="{5E9B3200-26EC-4CC8-992D-AC961A5A58F4}"/>
    <cellStyle name="Komma 8 3 2 2 5" xfId="6752" xr:uid="{0D5E5F2B-60F7-4ABD-929D-C3D158520817}"/>
    <cellStyle name="Komma 8 3 2 3" xfId="2334" xr:uid="{00000000-0005-0000-0000-000034090000}"/>
    <cellStyle name="Komma 8 3 2 3 2" xfId="5722" xr:uid="{50878D17-A91E-4450-B81E-E1C0AE11CF40}"/>
    <cellStyle name="Komma 8 3 2 3 3" xfId="8545" xr:uid="{73051EAA-88B1-4566-8604-476B59448197}"/>
    <cellStyle name="Komma 8 3 2 4" xfId="2852" xr:uid="{16F2609C-AB4A-4D72-AC62-FA950D87F15E}"/>
    <cellStyle name="Komma 8 3 2 4 2" xfId="7363" xr:uid="{2A7A2F41-BD34-4BA8-9DB7-F828DE00A11D}"/>
    <cellStyle name="Komma 8 3 2 5" xfId="4185" xr:uid="{771313DF-2A68-415C-83E8-5F3283178B89}"/>
    <cellStyle name="Komma 8 3 2 5 2" xfId="10016" xr:uid="{5F9357B0-B9C5-4F21-B43C-A5E501F80287}"/>
    <cellStyle name="Komma 8 3 2 6" xfId="6235" xr:uid="{598BDAD1-AAEB-485B-9C4C-FCA2776DB081}"/>
    <cellStyle name="Komma 8 3 3" xfId="368" xr:uid="{00000000-0005-0000-0000-000035090000}"/>
    <cellStyle name="Komma 8 3 3 2" xfId="3288" xr:uid="{3E975C45-6D3E-400D-AF41-C482D4B814E3}"/>
    <cellStyle name="Komma 8 3 3 2 2" xfId="8933" xr:uid="{5E6F67FC-0777-4A8C-BEC8-A7223286E4A4}"/>
    <cellStyle name="Komma 8 3 3 3" xfId="3929" xr:uid="{08CC8DCA-4561-4799-A81E-4DCC76B0F73A}"/>
    <cellStyle name="Komma 8 3 3 3 2" xfId="7731" xr:uid="{E656311C-6A51-4DCD-B0FA-3C034B540123}"/>
    <cellStyle name="Komma 8 3 3 4" xfId="9760" xr:uid="{67948CDE-AF3B-413B-A5ED-1BFB2E304B2C}"/>
    <cellStyle name="Komma 8 3 3 5" xfId="6497" xr:uid="{76438122-97C3-4C46-82D9-467FD245D875}"/>
    <cellStyle name="Komma 8 3 4" xfId="1053" xr:uid="{00000000-0005-0000-0000-000036090000}"/>
    <cellStyle name="Komma 8 3 4 2" xfId="4443" xr:uid="{B26B24A2-4132-47EB-AE5A-FD15247665FF}"/>
    <cellStyle name="Komma 8 3 4 3" xfId="8288" xr:uid="{6AFDB83F-46FE-4734-96EB-C05CBF460891}"/>
    <cellStyle name="Komma 8 3 5" xfId="1308" xr:uid="{00000000-0005-0000-0000-000037090000}"/>
    <cellStyle name="Komma 8 3 5 2" xfId="4698" xr:uid="{D613FD48-421E-4B8A-A2C3-0810F9A64DC9}"/>
    <cellStyle name="Komma 8 3 5 3" xfId="7106" xr:uid="{E58218AD-3E79-4453-AF79-A808E3FEB6AC}"/>
    <cellStyle name="Komma 8 3 6" xfId="1823" xr:uid="{00000000-0005-0000-0000-000038090000}"/>
    <cellStyle name="Komma 8 3 6 2" xfId="5211" xr:uid="{574CA372-B761-432E-BADE-AF1DB7442EDE}"/>
    <cellStyle name="Komma 8 3 6 3" xfId="9361" xr:uid="{9FF4F432-129A-4DBC-BD97-352899DD6458}"/>
    <cellStyle name="Komma 8 3 7" xfId="2079" xr:uid="{00000000-0005-0000-0000-000039090000}"/>
    <cellStyle name="Komma 8 3 7 2" xfId="5467" xr:uid="{BDFC5F22-2559-4E50-832D-9745749E2833}"/>
    <cellStyle name="Komma 8 3 8" xfId="2595" xr:uid="{50E03EE1-D957-4FC0-B6AB-8CAE463688CC}"/>
    <cellStyle name="Komma 8 3 9" xfId="3076" xr:uid="{E5B92ADD-9460-4434-B47C-2FF7518F571D}"/>
    <cellStyle name="Komma 8 4" xfId="572" xr:uid="{00000000-0005-0000-0000-00003A090000}"/>
    <cellStyle name="Komma 8 4 2" xfId="1511" xr:uid="{00000000-0005-0000-0000-00003B090000}"/>
    <cellStyle name="Komma 8 4 2 2" xfId="3491" xr:uid="{539ADFD6-C503-4053-9A37-CE936BA75289}"/>
    <cellStyle name="Komma 8 4 2 2 2" xfId="9136" xr:uid="{12C9557D-C26E-40FD-8A25-D2889FC040E3}"/>
    <cellStyle name="Komma 8 4 2 3" xfId="4899" xr:uid="{AEB1DB05-7FB1-4C9D-90DB-BC3BDD11B43E}"/>
    <cellStyle name="Komma 8 4 2 3 2" xfId="7934" xr:uid="{A2C08D3A-249E-4DD0-A64E-32EEAB067F7A}"/>
    <cellStyle name="Komma 8 4 2 4" xfId="9911" xr:uid="{2A41851D-287D-4A25-90E3-40840585C169}"/>
    <cellStyle name="Komma 8 4 2 5" xfId="6698" xr:uid="{7E806688-8289-4E46-9A46-C4AFF72C9CBF}"/>
    <cellStyle name="Komma 8 4 3" xfId="2280" xr:uid="{00000000-0005-0000-0000-00003C090000}"/>
    <cellStyle name="Komma 8 4 3 2" xfId="5668" xr:uid="{F59AF8BF-0161-4A97-A111-FC57ED393395}"/>
    <cellStyle name="Komma 8 4 3 3" xfId="8491" xr:uid="{9E97FD3A-9621-4780-9E0B-36DB6AEA64F2}"/>
    <cellStyle name="Komma 8 4 4" xfId="2798" xr:uid="{2F667447-DF57-48DA-8EAD-F4180D7A8F21}"/>
    <cellStyle name="Komma 8 4 4 2" xfId="7309" xr:uid="{D4CBCF6E-E341-4161-A5CA-529509068BAD}"/>
    <cellStyle name="Komma 8 4 5" xfId="4131" xr:uid="{76738375-0848-48FB-BBFA-BBA98C57184F}"/>
    <cellStyle name="Komma 8 4 5 2" xfId="10407" xr:uid="{7A9A4DE1-3347-4407-B2E9-525CDEBB8269}"/>
    <cellStyle name="Komma 8 4 6" xfId="6181" xr:uid="{185E041E-52DE-4BAA-A193-8595554A112E}"/>
    <cellStyle name="Komma 8 5" xfId="314" xr:uid="{00000000-0005-0000-0000-00003D090000}"/>
    <cellStyle name="Komma 8 5 2" xfId="3234" xr:uid="{1D8AB763-2E0F-4906-9752-5F0E08BD2A63}"/>
    <cellStyle name="Komma 8 5 2 2" xfId="8879" xr:uid="{F3555CBD-3ACE-46AC-BFA4-5C35898EB02D}"/>
    <cellStyle name="Komma 8 5 3" xfId="3875" xr:uid="{AC6B6A59-FF95-4157-A82A-962D77942392}"/>
    <cellStyle name="Komma 8 5 3 2" xfId="7677" xr:uid="{71889DB5-2B6E-44C7-9749-116862003D5E}"/>
    <cellStyle name="Komma 8 5 4" xfId="7556" xr:uid="{48AB2367-03D8-4101-810B-50F9D8D3C44F}"/>
    <cellStyle name="Komma 8 5 5" xfId="6443" xr:uid="{E9991790-1A46-4678-8E53-DD29C59D2E25}"/>
    <cellStyle name="Komma 8 6" xfId="999" xr:uid="{00000000-0005-0000-0000-00003E090000}"/>
    <cellStyle name="Komma 8 6 2" xfId="4389" xr:uid="{667B1665-3E75-4D27-82BC-53ABDC538CFC}"/>
    <cellStyle name="Komma 8 6 3" xfId="8234" xr:uid="{9F52955A-4002-4732-8780-2C6F32670F08}"/>
    <cellStyle name="Komma 8 7" xfId="1254" xr:uid="{00000000-0005-0000-0000-00003F090000}"/>
    <cellStyle name="Komma 8 7 2" xfId="4644" xr:uid="{F71DFFB5-2250-457E-915F-8D03BC4E6622}"/>
    <cellStyle name="Komma 8 7 3" xfId="7052" xr:uid="{BB53E239-A74B-4C2F-B301-AB5B13D4D41A}"/>
    <cellStyle name="Komma 8 8" xfId="1769" xr:uid="{00000000-0005-0000-0000-000040090000}"/>
    <cellStyle name="Komma 8 8 2" xfId="5157" xr:uid="{48D0307F-8D8A-4B2C-ADD9-5E780517DA8A}"/>
    <cellStyle name="Komma 8 8 3" xfId="9916" xr:uid="{F2A89035-1918-496E-91BB-5AF397A101B6}"/>
    <cellStyle name="Komma 8 9" xfId="2025" xr:uid="{00000000-0005-0000-0000-000041090000}"/>
    <cellStyle name="Komma 8 9 2" xfId="5413" xr:uid="{7B65F918-956E-4BC9-B684-ACB6C07CD019}"/>
    <cellStyle name="Komma 9" xfId="33" xr:uid="{00000000-0005-0000-0000-000042090000}"/>
    <cellStyle name="Komma 9 10" xfId="2518" xr:uid="{F99F2627-C94A-4BA3-8071-AF942A4FF266}"/>
    <cellStyle name="Komma 9 11" xfId="3152" xr:uid="{3003F4D8-C925-4105-BD99-E04B5B4A6202}"/>
    <cellStyle name="Komma 9 12" xfId="5903" xr:uid="{A6542B6A-E2F6-479F-9BC3-0F3FBAEAD31A}"/>
    <cellStyle name="Komma 9 2" xfId="203" xr:uid="{00000000-0005-0000-0000-000043090000}"/>
    <cellStyle name="Komma 9 2 10" xfId="6073" xr:uid="{F0523568-2983-48B5-95A7-C48CA2D45AC8}"/>
    <cellStyle name="Komma 9 2 2" xfId="719" xr:uid="{00000000-0005-0000-0000-000044090000}"/>
    <cellStyle name="Komma 9 2 2 2" xfId="1658" xr:uid="{00000000-0005-0000-0000-000045090000}"/>
    <cellStyle name="Komma 9 2 2 2 2" xfId="3638" xr:uid="{32C0587B-163D-4F60-90F0-16A2EE3489A6}"/>
    <cellStyle name="Komma 9 2 2 2 2 2" xfId="9283" xr:uid="{FE832DE5-58E5-415B-B56C-C196AC487943}"/>
    <cellStyle name="Komma 9 2 2 2 3" xfId="5046" xr:uid="{EBC2828F-1FCC-462A-81AF-C6285851E7A0}"/>
    <cellStyle name="Komma 9 2 2 2 3 2" xfId="8081" xr:uid="{91F0C76D-9B5F-4A79-9B1C-AF8732EC80AF}"/>
    <cellStyle name="Komma 9 2 2 2 4" xfId="9685" xr:uid="{8DB27FEE-93D6-4C9A-A02D-20509FCDC9A4}"/>
    <cellStyle name="Komma 9 2 2 2 5" xfId="6845" xr:uid="{39FD14B2-6447-4FF4-B2B8-FBEAD26B4551}"/>
    <cellStyle name="Komma 9 2 2 3" xfId="2427" xr:uid="{00000000-0005-0000-0000-000046090000}"/>
    <cellStyle name="Komma 9 2 2 3 2" xfId="5815" xr:uid="{53075365-EE80-4459-8073-235A22FDA020}"/>
    <cellStyle name="Komma 9 2 2 3 3" xfId="8638" xr:uid="{10D8AC8E-683D-4310-9934-535A8D14E297}"/>
    <cellStyle name="Komma 9 2 2 4" xfId="2945" xr:uid="{D4F00E8E-83E0-46C6-AF5F-A8136D2B1886}"/>
    <cellStyle name="Komma 9 2 2 4 2" xfId="7456" xr:uid="{31582E36-01A6-42CE-9C08-546F60787426}"/>
    <cellStyle name="Komma 9 2 2 5" xfId="4278" xr:uid="{B1E95936-EC08-48F6-AC4B-AA6CCF346D31}"/>
    <cellStyle name="Komma 9 2 2 5 2" xfId="9812" xr:uid="{9AAD1797-7529-4C16-9442-1FD4522E4699}"/>
    <cellStyle name="Komma 9 2 2 6" xfId="6328" xr:uid="{41696745-876F-409B-AA31-797C3D9D7DC2}"/>
    <cellStyle name="Komma 9 2 3" xfId="461" xr:uid="{00000000-0005-0000-0000-000047090000}"/>
    <cellStyle name="Komma 9 2 3 2" xfId="3381" xr:uid="{72909A56-C513-4BD9-AEE6-C69BEE5CFCE9}"/>
    <cellStyle name="Komma 9 2 3 2 2" xfId="9026" xr:uid="{76E1B5F3-A2EE-4A02-A7B0-8A886977DE93}"/>
    <cellStyle name="Komma 9 2 3 3" xfId="4022" xr:uid="{BBC3D255-78D6-4009-9139-7D6979D684D2}"/>
    <cellStyle name="Komma 9 2 3 3 2" xfId="7824" xr:uid="{121A44C5-CAA8-4275-996C-B2B6B9C0AD2B}"/>
    <cellStyle name="Komma 9 2 3 4" xfId="10246" xr:uid="{12C6048E-71DC-4ED7-95E3-96805D377098}"/>
    <cellStyle name="Komma 9 2 3 5" xfId="6590" xr:uid="{4F615E41-1E40-46EB-91F4-863DBAFF0E7F}"/>
    <cellStyle name="Komma 9 2 4" xfId="1146" xr:uid="{00000000-0005-0000-0000-000048090000}"/>
    <cellStyle name="Komma 9 2 4 2" xfId="4536" xr:uid="{DE513A17-EB8B-47E0-971C-54D137C788AA}"/>
    <cellStyle name="Komma 9 2 4 3" xfId="8381" xr:uid="{4C802FBB-33C1-4850-A2D5-DAF9ED0D038A}"/>
    <cellStyle name="Komma 9 2 5" xfId="1401" xr:uid="{00000000-0005-0000-0000-000049090000}"/>
    <cellStyle name="Komma 9 2 5 2" xfId="4791" xr:uid="{54BD2AA6-D07C-468D-BE68-71B5E8EA4546}"/>
    <cellStyle name="Komma 9 2 5 3" xfId="7199" xr:uid="{84A9741E-B379-43EE-8A09-24A2EE7055E2}"/>
    <cellStyle name="Komma 9 2 6" xfId="1916" xr:uid="{00000000-0005-0000-0000-00004A090000}"/>
    <cellStyle name="Komma 9 2 6 2" xfId="5304" xr:uid="{C3BA4B9F-B1CB-4842-801A-F8F98A70ABAB}"/>
    <cellStyle name="Komma 9 2 6 3" xfId="10391" xr:uid="{FAC2591D-EF8C-4895-BC80-B9C76A7B0071}"/>
    <cellStyle name="Komma 9 2 7" xfId="2172" xr:uid="{00000000-0005-0000-0000-00004B090000}"/>
    <cellStyle name="Komma 9 2 7 2" xfId="5560" xr:uid="{A9BA9890-02C6-4DCA-8671-25AB37A939EE}"/>
    <cellStyle name="Komma 9 2 8" xfId="2688" xr:uid="{9CD4E3CB-7FEB-405C-9275-85F20044450E}"/>
    <cellStyle name="Komma 9 2 9" xfId="3766" xr:uid="{2E36ADA6-ADD0-422C-9CB0-50214A1950F1}"/>
    <cellStyle name="Komma 9 3" xfId="155" xr:uid="{00000000-0005-0000-0000-00004C090000}"/>
    <cellStyle name="Komma 9 3 10" xfId="6025" xr:uid="{1A0C1871-99CC-41B1-81BE-6F00E577B791}"/>
    <cellStyle name="Komma 9 3 2" xfId="671" xr:uid="{00000000-0005-0000-0000-00004D090000}"/>
    <cellStyle name="Komma 9 3 2 2" xfId="1610" xr:uid="{00000000-0005-0000-0000-00004E090000}"/>
    <cellStyle name="Komma 9 3 2 2 2" xfId="3590" xr:uid="{BA196E2B-E13D-48A0-8025-D1ADA0920130}"/>
    <cellStyle name="Komma 9 3 2 2 2 2" xfId="9235" xr:uid="{7C96C0D0-52AC-4D0E-8C00-39DAE83C93CA}"/>
    <cellStyle name="Komma 9 3 2 2 3" xfId="4998" xr:uid="{8F48B9F4-2A0A-41B8-8BA6-9B5BA3EFEC9A}"/>
    <cellStyle name="Komma 9 3 2 2 3 2" xfId="8033" xr:uid="{28FE56FD-41F1-4DC4-9EAB-7807657B555A}"/>
    <cellStyle name="Komma 9 3 2 2 4" xfId="7532" xr:uid="{F41A908D-2DB5-4478-8030-51B9D9851447}"/>
    <cellStyle name="Komma 9 3 2 2 5" xfId="6797" xr:uid="{FBFB9A2C-89B5-4A89-AB59-0DFA42D08462}"/>
    <cellStyle name="Komma 9 3 2 3" xfId="2379" xr:uid="{00000000-0005-0000-0000-00004F090000}"/>
    <cellStyle name="Komma 9 3 2 3 2" xfId="5767" xr:uid="{9982F67B-D630-4D3B-9966-666BCE4F8C89}"/>
    <cellStyle name="Komma 9 3 2 3 3" xfId="8590" xr:uid="{E6C81A82-3DF0-448D-B151-C61EC1B0FFD5}"/>
    <cellStyle name="Komma 9 3 2 4" xfId="2897" xr:uid="{3F1B6E1F-3016-47DE-9912-4679476152D8}"/>
    <cellStyle name="Komma 9 3 2 4 2" xfId="7408" xr:uid="{A0EC4710-0E12-4A67-A6B8-086EF3D2327C}"/>
    <cellStyle name="Komma 9 3 2 5" xfId="4230" xr:uid="{7C78BFBF-3592-47D5-8559-E85939F3F9D7}"/>
    <cellStyle name="Komma 9 3 2 5 2" xfId="9702" xr:uid="{4173A68B-947A-4E8D-B530-07BC92707D5B}"/>
    <cellStyle name="Komma 9 3 2 6" xfId="6280" xr:uid="{9BCE34BA-794C-4437-929E-8212152C8404}"/>
    <cellStyle name="Komma 9 3 3" xfId="413" xr:uid="{00000000-0005-0000-0000-000050090000}"/>
    <cellStyle name="Komma 9 3 3 2" xfId="3333" xr:uid="{8785D146-62C6-496E-B111-C7B808C15FE3}"/>
    <cellStyle name="Komma 9 3 3 2 2" xfId="8978" xr:uid="{A0F9B6CC-9981-4380-8BA3-DAE1F94B27A1}"/>
    <cellStyle name="Komma 9 3 3 3" xfId="3974" xr:uid="{8AC3FBE5-1052-4071-A827-2F2B97F2DF22}"/>
    <cellStyle name="Komma 9 3 3 3 2" xfId="7776" xr:uid="{59FE8C7A-7097-492B-8521-FA0894074620}"/>
    <cellStyle name="Komma 9 3 3 4" xfId="10262" xr:uid="{066D72F4-C897-4509-8129-2F005F97AFA3}"/>
    <cellStyle name="Komma 9 3 3 5" xfId="6542" xr:uid="{855FAEDE-44AB-432D-A2BF-63C658200DAD}"/>
    <cellStyle name="Komma 9 3 4" xfId="1098" xr:uid="{00000000-0005-0000-0000-000051090000}"/>
    <cellStyle name="Komma 9 3 4 2" xfId="4488" xr:uid="{D7DECADE-D6CE-4787-A26D-53E1D645A1C1}"/>
    <cellStyle name="Komma 9 3 4 3" xfId="8333" xr:uid="{BFF1CC50-3013-4336-896F-78F48F713BA4}"/>
    <cellStyle name="Komma 9 3 5" xfId="1353" xr:uid="{00000000-0005-0000-0000-000052090000}"/>
    <cellStyle name="Komma 9 3 5 2" xfId="4743" xr:uid="{598793E4-5FFC-4340-851C-90CE3A5059A8}"/>
    <cellStyle name="Komma 9 3 5 3" xfId="7151" xr:uid="{070B1F0F-44C5-4674-A5BC-DEFCDF33059B}"/>
    <cellStyle name="Komma 9 3 6" xfId="1868" xr:uid="{00000000-0005-0000-0000-000053090000}"/>
    <cellStyle name="Komma 9 3 6 2" xfId="5256" xr:uid="{AF148340-11F6-49F0-B60C-AA2119E80887}"/>
    <cellStyle name="Komma 9 3 6 3" xfId="10145" xr:uid="{5CC2B584-BFDF-4872-B62F-B621B2EB2CC3}"/>
    <cellStyle name="Komma 9 3 7" xfId="2124" xr:uid="{00000000-0005-0000-0000-000054090000}"/>
    <cellStyle name="Komma 9 3 7 2" xfId="5512" xr:uid="{B94EE78C-E20E-4B7E-B568-6B827CFB363F}"/>
    <cellStyle name="Komma 9 3 8" xfId="2640" xr:uid="{33D263AB-FEF6-4DDE-A41B-4FB7DA6F74FA}"/>
    <cellStyle name="Komma 9 3 9" xfId="3031" xr:uid="{E1FE67CA-A5AD-4B79-8627-838D37793415}"/>
    <cellStyle name="Komma 9 4" xfId="549" xr:uid="{00000000-0005-0000-0000-000055090000}"/>
    <cellStyle name="Komma 9 4 2" xfId="1488" xr:uid="{00000000-0005-0000-0000-000056090000}"/>
    <cellStyle name="Komma 9 4 2 2" xfId="3468" xr:uid="{B2A54341-E7DF-4CFA-8CEC-60137F371CAC}"/>
    <cellStyle name="Komma 9 4 2 2 2" xfId="9113" xr:uid="{93D9FBB0-1282-4BAE-B5B6-4C00E4D5A879}"/>
    <cellStyle name="Komma 9 4 2 3" xfId="4876" xr:uid="{3099D00E-0D89-4495-8EC8-AD6D55BF7D1F}"/>
    <cellStyle name="Komma 9 4 2 3 2" xfId="7911" xr:uid="{0315E416-314A-48B8-BD10-27CCD2A3511B}"/>
    <cellStyle name="Komma 9 4 2 4" xfId="9368" xr:uid="{359A9AC8-E913-4B73-A6B3-531E3D03244E}"/>
    <cellStyle name="Komma 9 4 2 5" xfId="6675" xr:uid="{D55E4429-1B6C-40E0-9689-93845B66A562}"/>
    <cellStyle name="Komma 9 4 3" xfId="2257" xr:uid="{00000000-0005-0000-0000-000057090000}"/>
    <cellStyle name="Komma 9 4 3 2" xfId="5645" xr:uid="{D0EDAED4-87AE-4B0E-B38F-4B6FD870C1AF}"/>
    <cellStyle name="Komma 9 4 3 3" xfId="8468" xr:uid="{815E5937-55F0-473F-92B3-F9B7DAB448C2}"/>
    <cellStyle name="Komma 9 4 4" xfId="2775" xr:uid="{26685F4A-DD01-417B-92EC-8F929EAEBE5B}"/>
    <cellStyle name="Komma 9 4 4 2" xfId="7286" xr:uid="{8B21C915-4C9C-40ED-9095-D3063BC4FAC4}"/>
    <cellStyle name="Komma 9 4 5" xfId="4108" xr:uid="{198DF461-BA75-4F53-84B5-095108BE7160}"/>
    <cellStyle name="Komma 9 4 5 2" xfId="9985" xr:uid="{6CEBE8C3-68DE-4E5D-AD16-D9FBBBB2EBFE}"/>
    <cellStyle name="Komma 9 4 6" xfId="6158" xr:uid="{B171DF5B-EDD2-4D78-8357-C4945B111ED8}"/>
    <cellStyle name="Komma 9 5" xfId="291" xr:uid="{00000000-0005-0000-0000-000058090000}"/>
    <cellStyle name="Komma 9 5 2" xfId="3211" xr:uid="{5168FFF3-18AD-49FD-BF82-D8B326C59B21}"/>
    <cellStyle name="Komma 9 5 2 2" xfId="8856" xr:uid="{E3FA9515-2DE4-450F-8C7E-E741138B0B34}"/>
    <cellStyle name="Komma 9 5 3" xfId="3852" xr:uid="{F3CC84E7-86BA-4D82-BAF9-4666FE9FE8A7}"/>
    <cellStyle name="Komma 9 5 3 2" xfId="7654" xr:uid="{9E599538-B35A-45F5-B0D7-D597A879E152}"/>
    <cellStyle name="Komma 9 5 4" xfId="10219" xr:uid="{F7205693-877F-4AD0-BBD6-C81B656516E7}"/>
    <cellStyle name="Komma 9 5 5" xfId="6420" xr:uid="{DC31C7D3-9C90-47BA-BAA3-5EF4EDE19468}"/>
    <cellStyle name="Komma 9 6" xfId="976" xr:uid="{00000000-0005-0000-0000-000059090000}"/>
    <cellStyle name="Komma 9 6 2" xfId="4366" xr:uid="{F9D1F469-2D54-4636-94DD-DB78772A0EB3}"/>
    <cellStyle name="Komma 9 6 3" xfId="8211" xr:uid="{E9C966C9-9D45-420C-B959-480904CD7656}"/>
    <cellStyle name="Komma 9 7" xfId="1231" xr:uid="{00000000-0005-0000-0000-00005A090000}"/>
    <cellStyle name="Komma 9 7 2" xfId="4621" xr:uid="{C336D17F-8591-4DEB-8C22-4322AE7BA91E}"/>
    <cellStyle name="Komma 9 7 3" xfId="7029" xr:uid="{2EDA846C-1268-4A9E-831E-8DA481B791B0}"/>
    <cellStyle name="Komma 9 8" xfId="1746" xr:uid="{00000000-0005-0000-0000-00005B090000}"/>
    <cellStyle name="Komma 9 8 2" xfId="5134" xr:uid="{39F93AC7-7A42-45BD-9CF8-9888C6B1B63E}"/>
    <cellStyle name="Komma 9 8 3" xfId="10128" xr:uid="{C92E0372-3369-4359-917D-AA48AACDF116}"/>
    <cellStyle name="Komma 9 9" xfId="2002" xr:uid="{00000000-0005-0000-0000-00005C090000}"/>
    <cellStyle name="Komma 9 9 2" xfId="5390" xr:uid="{36A5EBC0-D385-46D6-99A5-3CD2AFA6E067}"/>
    <cellStyle name="Link" xfId="257" builtinId="8"/>
    <cellStyle name="Link 2" xfId="3169" xr:uid="{6755811C-2631-4A3A-8073-0B28332F02DD}"/>
    <cellStyle name="Neutral 2" xfId="877" xr:uid="{00000000-0005-0000-0000-00005E090000}"/>
    <cellStyle name="Notiz 2" xfId="878" xr:uid="{00000000-0005-0000-0000-00005F090000}"/>
    <cellStyle name="Notiz 2 2" xfId="6973" xr:uid="{246109F0-DB96-41BF-8680-E0B1998173ED}"/>
    <cellStyle name="Notiz 2 3" xfId="8770" xr:uid="{31EB968F-4C02-466F-BECD-0AF1B3201FED}"/>
    <cellStyle name="Notiz 3" xfId="879" xr:uid="{00000000-0005-0000-0000-000060090000}"/>
    <cellStyle name="Notiz 3 2" xfId="6974" xr:uid="{49C94ABB-EDCB-42F4-8779-FCBB709E3351}"/>
    <cellStyle name="Notiz 3 3" xfId="8771" xr:uid="{3E9475AA-99F9-4D4D-A285-7C168FF2DEFF}"/>
    <cellStyle name="Notiz 4" xfId="880" xr:uid="{00000000-0005-0000-0000-000061090000}"/>
    <cellStyle name="Notiz 4 2" xfId="6975" xr:uid="{EAEAD0BE-222D-4321-9F7C-9DFCE7753891}"/>
    <cellStyle name="Notiz 4 3" xfId="8772" xr:uid="{4D16F640-D786-4375-9B3A-5069EE368B11}"/>
    <cellStyle name="Notiz 5" xfId="881" xr:uid="{00000000-0005-0000-0000-000062090000}"/>
    <cellStyle name="Notiz 5 2" xfId="6976" xr:uid="{6691CA27-56A1-47FF-8CD4-60F081752946}"/>
    <cellStyle name="Notiz 5 3" xfId="8773" xr:uid="{752103C6-3219-44B9-9A36-758EE4E44535}"/>
    <cellStyle name="Notiz 6" xfId="882" xr:uid="{00000000-0005-0000-0000-000063090000}"/>
    <cellStyle name="Notiz 6 2" xfId="6977" xr:uid="{4B549EF8-91EB-4817-8F04-CFA790FA916C}"/>
    <cellStyle name="Notiz 6 3" xfId="8774" xr:uid="{F2F3F10E-2AE7-4F9D-A11A-388F34D90C61}"/>
    <cellStyle name="Notiz 7" xfId="883" xr:uid="{00000000-0005-0000-0000-000064090000}"/>
    <cellStyle name="Notiz 7 2" xfId="6978" xr:uid="{AE762CB3-434C-47C8-9C77-C033E0DC2DF5}"/>
    <cellStyle name="Notiz 7 3" xfId="8775" xr:uid="{ABE5A6FE-B563-40C8-8DBF-794C75D50D4F}"/>
    <cellStyle name="Notiz 8" xfId="884" xr:uid="{00000000-0005-0000-0000-000065090000}"/>
    <cellStyle name="Notiz 8 2" xfId="6979" xr:uid="{3B043EA1-FBC7-4577-9E61-31EA5A720825}"/>
    <cellStyle name="Notiz 8 3" xfId="8776" xr:uid="{3EF1A50F-686A-4071-99F9-5BC771D16937}"/>
    <cellStyle name="Prozent" xfId="2" builtinId="5"/>
    <cellStyle name="Prozent 2" xfId="518" xr:uid="{00000000-0005-0000-0000-000067090000}"/>
    <cellStyle name="Prozent 2 2" xfId="918" xr:uid="{00000000-0005-0000-0000-000068090000}"/>
    <cellStyle name="Prozent 2 2 2" xfId="919" xr:uid="{00000000-0005-0000-0000-000069090000}"/>
    <cellStyle name="Prozent 2 2 2 2" xfId="940" xr:uid="{00000000-0005-0000-0000-00006A090000}"/>
    <cellStyle name="Prozent 2 2 2 2 2" xfId="3727" xr:uid="{3E43921A-C834-447D-A9AA-2EB863830F9C}"/>
    <cellStyle name="Prozent 2 2 2 2 2 2" xfId="9409" xr:uid="{8A7A9571-9309-4C22-8545-A8E9AFDFF24C}"/>
    <cellStyle name="Prozent 2 2 2 2 2 3" xfId="8170" xr:uid="{4794BA93-C8EF-4144-A8AF-6AACA3DED6A5}"/>
    <cellStyle name="Prozent 2 2 2 2 2 4" xfId="9488" xr:uid="{40F2ED42-A431-4BBC-A7D4-37168B5FE2C7}"/>
    <cellStyle name="Prozent 2 2 2 2 3" xfId="8813" xr:uid="{1BEA8496-9D33-4C72-AAFE-611971AB5FCC}"/>
    <cellStyle name="Prozent 2 2 2 2 4" xfId="7611" xr:uid="{3D11F025-A163-4026-B477-F31767AB4219}"/>
    <cellStyle name="Prozent 2 2 2 2 5" xfId="10058" xr:uid="{5E204D9B-47F1-4228-B7BE-27EBBC80E183}"/>
    <cellStyle name="Prozent 2 2 2 3" xfId="3708" xr:uid="{CFD1A94B-C3E0-4B83-9366-89E50D64F79E}"/>
    <cellStyle name="Prozent 2 2 2 3 2" xfId="9390" xr:uid="{B03791C4-F678-4CF8-847B-A26A364A5D07}"/>
    <cellStyle name="Prozent 2 2 2 3 3" xfId="8151" xr:uid="{B3B4B6B2-B2B5-4DD3-A140-57C11C8844C9}"/>
    <cellStyle name="Prozent 2 2 2 3 4" xfId="9871" xr:uid="{54DBF89C-6404-4986-876E-1535974138C1}"/>
    <cellStyle name="Prozent 2 2 2 4" xfId="8794" xr:uid="{58334329-BF6C-45BC-B559-8D9530217F92}"/>
    <cellStyle name="Prozent 2 2 2 5" xfId="7591" xr:uid="{A5594244-E595-4BB4-8297-F67E7CE192AB}"/>
    <cellStyle name="Prozent 2 2 2 6" xfId="9495" xr:uid="{6F5E0C0F-2D27-4EE7-8442-D4222B4EA310}"/>
    <cellStyle name="Prozent 2 2 3" xfId="939" xr:uid="{00000000-0005-0000-0000-00006B090000}"/>
    <cellStyle name="Prozent 2 2 3 2" xfId="3726" xr:uid="{6D2686A2-F731-4A83-9323-037520C42E78}"/>
    <cellStyle name="Prozent 2 2 3 2 2" xfId="9408" xr:uid="{42379931-D3AF-43BC-940A-BE43E6551909}"/>
    <cellStyle name="Prozent 2 2 3 2 3" xfId="8169" xr:uid="{0418A895-808E-4EC7-8C3A-485CF83C0935}"/>
    <cellStyle name="Prozent 2 2 3 2 4" xfId="10409" xr:uid="{46F25B2A-4E5B-465D-B421-CD73F4311ED2}"/>
    <cellStyle name="Prozent 2 2 3 3" xfId="8812" xr:uid="{7443ED61-52CF-4D3E-9EB6-0F0902A7B802}"/>
    <cellStyle name="Prozent 2 2 3 4" xfId="7610" xr:uid="{4868EDC5-FB9C-4C7A-A5BC-C3C1B082C7B6}"/>
    <cellStyle name="Prozent 2 2 3 5" xfId="9585" xr:uid="{8EC008C7-504D-45EB-BD82-82908F6310A1}"/>
    <cellStyle name="Prozent 2 2 4" xfId="3707" xr:uid="{3B548644-64A1-4158-972F-AB2ADBFE4AC6}"/>
    <cellStyle name="Prozent 2 2 4 2" xfId="9389" xr:uid="{79E18AE9-67F6-4BD7-854F-BC6CB721D9F1}"/>
    <cellStyle name="Prozent 2 2 4 3" xfId="8150" xr:uid="{B861028E-5B75-499A-8F00-D9F9A6BB9E90}"/>
    <cellStyle name="Prozent 2 2 4 4" xfId="10114" xr:uid="{89F1942C-DC11-4285-B4E6-841B60DFB29D}"/>
    <cellStyle name="Prozent 2 2 5" xfId="8793" xr:uid="{EB76B7B8-B43F-468A-9ACB-2DEEE0FBBF1C}"/>
    <cellStyle name="Prozent 2 2 6" xfId="7590" xr:uid="{63B57E91-8E45-4630-B8A0-93BF1492C690}"/>
    <cellStyle name="Prozent 2 2 7" xfId="9934" xr:uid="{F452C529-4885-4A73-BED9-AA739CAEDA58}"/>
    <cellStyle name="Prozent 2 3" xfId="920" xr:uid="{00000000-0005-0000-0000-00006C090000}"/>
    <cellStyle name="Prozent 2 3 2" xfId="941" xr:uid="{00000000-0005-0000-0000-00006D090000}"/>
    <cellStyle name="Prozent 2 3 2 2" xfId="3728" xr:uid="{1D7AC11A-F8F8-4536-B84C-505C10C51D42}"/>
    <cellStyle name="Prozent 2 3 2 2 2" xfId="9410" xr:uid="{F5C5831F-20F7-4FD4-A8E5-10FF91D58925}"/>
    <cellStyle name="Prozent 2 3 2 2 3" xfId="8171" xr:uid="{534F2363-AB64-4495-965B-5B612E9B7A7D}"/>
    <cellStyle name="Prozent 2 3 2 2 4" xfId="9455" xr:uid="{6C45952E-8F0B-4573-9362-A57CCCA5C94D}"/>
    <cellStyle name="Prozent 2 3 2 3" xfId="8814" xr:uid="{CB81F8DC-FC96-4BF7-977B-619F3C17FDC0}"/>
    <cellStyle name="Prozent 2 3 2 4" xfId="7612" xr:uid="{C5D3115E-4D91-472B-8318-7145304EA0C7}"/>
    <cellStyle name="Prozent 2 3 2 5" xfId="9694" xr:uid="{B43A8BB6-8B61-4361-9A46-B15B7965818F}"/>
    <cellStyle name="Prozent 2 3 3" xfId="3709" xr:uid="{F7857327-3C1D-4615-B418-CD0DCA68A2E3}"/>
    <cellStyle name="Prozent 2 3 3 2" xfId="9391" xr:uid="{4D74EB80-AB70-4E41-BEE7-133E57742ECA}"/>
    <cellStyle name="Prozent 2 3 3 3" xfId="8152" xr:uid="{4B84A931-9749-4CF3-99CC-30F2892E799E}"/>
    <cellStyle name="Prozent 2 3 3 4" xfId="9981" xr:uid="{E5B5DA2B-3377-4C7D-9B58-B2A9443FF26D}"/>
    <cellStyle name="Prozent 2 3 4" xfId="8795" xr:uid="{72AC10AC-A049-4A18-8A83-B0131C11F1FE}"/>
    <cellStyle name="Prozent 2 3 5" xfId="7592" xr:uid="{638BEA00-8023-4B9E-9D85-16D87326809C}"/>
    <cellStyle name="Prozent 2 3 6" xfId="9442" xr:uid="{C4B7C52C-8402-43C2-88A5-444E7E55800C}"/>
    <cellStyle name="Prozent 2 4" xfId="906" xr:uid="{00000000-0005-0000-0000-00006E090000}"/>
    <cellStyle name="Prozent 2 5" xfId="3180" xr:uid="{C1F5455C-CCD4-44D5-B1ED-10807510F298}"/>
    <cellStyle name="Prozent 2 5 2" xfId="8825" xr:uid="{A5552959-2923-4EEA-9871-D3C0D7ADC585}"/>
    <cellStyle name="Prozent 2 5 3" xfId="7623" xr:uid="{84356444-C4BA-41DA-AB4B-77301723D513}"/>
    <cellStyle name="Prozent 2 5 4" xfId="10103" xr:uid="{5AF5F470-171A-49A8-9AF7-C203175D9CEA}"/>
    <cellStyle name="Prozent 2 6" xfId="8180" xr:uid="{3AD3CA10-B221-4EE8-B4DB-4AD7A4080F6D}"/>
    <cellStyle name="Prozent 2 7" xfId="6998" xr:uid="{ADD12C93-59C9-47A6-844F-67E2CC5F0759}"/>
    <cellStyle name="Prozent 2 8" xfId="10426" xr:uid="{CD16F54B-048B-4EFB-BE18-A632B1FBB89F}"/>
    <cellStyle name="Prozent 3" xfId="1457" xr:uid="{00000000-0005-0000-0000-00006F090000}"/>
    <cellStyle name="Prozent 3 2" xfId="3437" xr:uid="{7A330C3D-A190-4054-BF55-629150205F64}"/>
    <cellStyle name="Prozent 3 2 2" xfId="9082" xr:uid="{7B440887-F28E-424F-BB33-1FB6D82B1466}"/>
    <cellStyle name="Prozent 3 2 3" xfId="7880" xr:uid="{D6EE6BB6-69F1-4E69-B2B3-A1DFBAADA3CC}"/>
    <cellStyle name="Prozent 3 2 4" xfId="9508" xr:uid="{8FBEC6C8-7596-4141-A813-6E9DBF90E96D}"/>
    <cellStyle name="Prozent 3 3" xfId="8437" xr:uid="{45CB0846-F882-4C53-A287-39C12AE1FC00}"/>
    <cellStyle name="Prozent 3 4" xfId="7255" xr:uid="{9E6E4A25-FEBF-4FC1-B7E9-9E25219B3175}"/>
    <cellStyle name="Prozent 3 5" xfId="10070" xr:uid="{B935B743-8A9D-43E6-8382-6A9BF9E7B062}"/>
    <cellStyle name="Prozent 4" xfId="3170" xr:uid="{13D4BEA6-EDC5-45DF-BF5F-B98BE34695D7}"/>
    <cellStyle name="Prozent 4 2" xfId="8821" xr:uid="{1AED38D5-A38B-47F1-AEB5-1C54727CFBB5}"/>
    <cellStyle name="Prozent 4 3" xfId="6387" xr:uid="{91420E3C-29DF-47FE-82CF-54DC247C34A4}"/>
    <cellStyle name="Prozent 5" xfId="6991" xr:uid="{D9C5BB0B-534F-4E6D-8C51-A813AD4F330F}"/>
    <cellStyle name="Prozent 5 2" xfId="9417" xr:uid="{CE183C33-8CF4-4947-9788-0C240A21E9BE}"/>
    <cellStyle name="Schlecht 2" xfId="885" xr:uid="{00000000-0005-0000-0000-000070090000}"/>
    <cellStyle name="Standard" xfId="0" builtinId="0"/>
    <cellStyle name="Standard 10" xfId="785" xr:uid="{00000000-0005-0000-0000-000072090000}"/>
    <cellStyle name="Standard 10 2" xfId="6899" xr:uid="{F7064976-D3D3-40A8-AC81-BF8B123158B2}"/>
    <cellStyle name="Standard 10 3" xfId="8696" xr:uid="{C3CB0CE9-B947-4263-8915-7BF9B2AF392A}"/>
    <cellStyle name="Standard 11" xfId="905" xr:uid="{00000000-0005-0000-0000-000073090000}"/>
    <cellStyle name="Standard 11 2" xfId="931" xr:uid="{00000000-0005-0000-0000-000074090000}"/>
    <cellStyle name="Standard 11 2 2" xfId="3718" xr:uid="{B35A0400-A8C6-49BD-8941-B6C44F66A2FA}"/>
    <cellStyle name="Standard 11 2 2 2" xfId="9400" xr:uid="{EF3A757A-31BA-474E-ABC4-F9D7E1822F1C}"/>
    <cellStyle name="Standard 11 2 2 3" xfId="8161" xr:uid="{C35AD3F4-91A7-40F1-9F97-46CC0A6689CA}"/>
    <cellStyle name="Standard 11 2 2 4" xfId="10273" xr:uid="{DD50F3F8-C702-4E98-88CC-F877C0AE139F}"/>
    <cellStyle name="Standard 11 2 3" xfId="8804" xr:uid="{59457324-408E-4F99-B24D-BA35BA6327CB}"/>
    <cellStyle name="Standard 11 2 4" xfId="7602" xr:uid="{80FC5C47-E6D2-4858-B3EA-1F6501E85233}"/>
    <cellStyle name="Standard 11 2 5" xfId="10067" xr:uid="{7A996555-B84B-4C45-B654-05D26F86ACB5}"/>
    <cellStyle name="Standard 11 3" xfId="3699" xr:uid="{C2D92779-302B-467A-9D91-01177C56B4EE}"/>
    <cellStyle name="Standard 11 3 2" xfId="9381" xr:uid="{54CCE4D8-A72F-4410-9A7B-E5036E9CDBE2}"/>
    <cellStyle name="Standard 11 3 3" xfId="8142" xr:uid="{481F92AE-4784-4916-90A0-D3EABDD305F5}"/>
    <cellStyle name="Standard 11 3 4" xfId="9676" xr:uid="{D2618030-8E8A-45E4-ACF8-A4F2F7D8203D}"/>
    <cellStyle name="Standard 11 4" xfId="8785" xr:uid="{F7F6A535-A1D9-4AA4-B8BE-2A4F079CD392}"/>
    <cellStyle name="Standard 11 5" xfId="7580" xr:uid="{82133622-83FB-47E4-9EAD-BA38A22E3E3C}"/>
    <cellStyle name="Standard 11 6" xfId="9365" xr:uid="{F1E46F51-05DF-4ABF-BD60-46C5C2EDEC61}"/>
    <cellStyle name="Standard 12" xfId="922" xr:uid="{00000000-0005-0000-0000-000075090000}"/>
    <cellStyle name="Standard 12 2" xfId="3711" xr:uid="{D8DE7EA8-1275-4E5B-BFD2-0A9B48DFDF5E}"/>
    <cellStyle name="Standard 12 2 2" xfId="9393" xr:uid="{7FBA91AE-3F2A-496E-A6C7-3DF869CB462E}"/>
    <cellStyle name="Standard 12 2 3" xfId="8154" xr:uid="{15B0916D-5D4D-4125-B683-9373935137B2}"/>
    <cellStyle name="Standard 12 2 4" xfId="9776" xr:uid="{8D45E4BA-24AD-45B5-827E-525EA28F60B5}"/>
    <cellStyle name="Standard 12 3" xfId="8797" xr:uid="{AF6871A9-2450-45B7-9B72-53B894E0CBDE}"/>
    <cellStyle name="Standard 12 4" xfId="7594" xr:uid="{CF5FD0E8-0AE6-4E0C-87BA-BD3F85766A92}"/>
    <cellStyle name="Standard 12 5" xfId="9546" xr:uid="{5FFC6238-8FCD-4C10-B51E-1B39D03AA38E}"/>
    <cellStyle name="Standard 13" xfId="943" xr:uid="{00000000-0005-0000-0000-000076090000}"/>
    <cellStyle name="Standard 13 2" xfId="3730" xr:uid="{9CA91726-9E21-4D0C-989C-B1CE1D98AB8D}"/>
    <cellStyle name="Standard 13 2 2" xfId="9412" xr:uid="{95E78FE8-771F-4A9C-8CB0-750CDD708E19}"/>
    <cellStyle name="Standard 13 2 3" xfId="8173" xr:uid="{6CAC5F23-73AD-4D3A-9D29-A8C9C4BA48CB}"/>
    <cellStyle name="Standard 13 2 4" xfId="9359" xr:uid="{630B9668-A523-426E-BAB5-8369A50C27C1}"/>
    <cellStyle name="Standard 13 3" xfId="8816" xr:uid="{B606AB14-0C4B-4EE4-9C86-FAF6FBB890E6}"/>
    <cellStyle name="Standard 13 4" xfId="7614" xr:uid="{FA51046C-A4AD-45B5-9F23-10830F1AB2FB}"/>
    <cellStyle name="Standard 13 5" xfId="10326" xr:uid="{8FE215D9-48DD-4402-950F-558F84ED5679}"/>
    <cellStyle name="Standard 14" xfId="944" xr:uid="{00000000-0005-0000-0000-000077090000}"/>
    <cellStyle name="Standard 14 2" xfId="3731" xr:uid="{A323A385-EA1F-4B9E-AD54-6CE828BBD8FE}"/>
    <cellStyle name="Standard 14 2 2" xfId="9413" xr:uid="{E53F604E-BE00-488B-8638-AB08640881CC}"/>
    <cellStyle name="Standard 14 2 3" xfId="8174" xr:uid="{4F83AB8C-AE03-435F-B5D8-E1A1A61D39D8}"/>
    <cellStyle name="Standard 14 2 4" xfId="9377" xr:uid="{2300C51E-31DD-416E-AC9C-1C8B892E7E19}"/>
    <cellStyle name="Standard 14 3" xfId="8817" xr:uid="{5A80FD1F-7091-4967-86C9-6403D132A359}"/>
    <cellStyle name="Standard 14 4" xfId="7615" xr:uid="{A429D611-A78C-4352-96A0-506F43A28D49}"/>
    <cellStyle name="Standard 14 5" xfId="9999" xr:uid="{1D54A252-C9BE-40D0-BE12-E137EC3BA326}"/>
    <cellStyle name="Standard 15" xfId="773" xr:uid="{00000000-0005-0000-0000-000078090000}"/>
    <cellStyle name="Standard 16" xfId="1455" xr:uid="{00000000-0005-0000-0000-000079090000}"/>
    <cellStyle name="Standard 16 2" xfId="3435" xr:uid="{5956AB5A-2AA8-4DD8-B6EA-C1AD56FC289C}"/>
    <cellStyle name="Standard 16 2 2" xfId="9080" xr:uid="{E9FDBFC7-14A7-4DE4-902C-AED500B7AC84}"/>
    <cellStyle name="Standard 16 2 3" xfId="7878" xr:uid="{0FB3FD99-177E-47FA-A953-DC0FF75A46E0}"/>
    <cellStyle name="Standard 16 2 4" xfId="10389" xr:uid="{816ABE33-0B9E-4196-A90A-5F84D659AB19}"/>
    <cellStyle name="Standard 16 3" xfId="8435" xr:uid="{249EC1AA-A218-4FE7-B4B1-060F3908D712}"/>
    <cellStyle name="Standard 16 4" xfId="7253" xr:uid="{3E7AF719-DEAB-45C5-A061-6C575AF8C738}"/>
    <cellStyle name="Standard 16 5" xfId="9818" xr:uid="{C9610F35-5B0D-40EA-9978-9A52BA444B17}"/>
    <cellStyle name="Standard 17" xfId="3171" xr:uid="{01D0E502-5785-4DC7-AADC-9136E61DDC6F}"/>
    <cellStyle name="Standard 17 2" xfId="3732" xr:uid="{B5D59D87-0038-4EEE-9C3A-5A0DF5D58977}"/>
    <cellStyle name="Standard 17 2 2" xfId="10434" xr:uid="{CB0B181C-8E84-4A27-806D-DBC68773D10C}"/>
    <cellStyle name="Standard 17 3" xfId="8818" xr:uid="{927357E4-B7FC-4797-A4CF-629532EBC1C8}"/>
    <cellStyle name="Standard 17 4" xfId="7616" xr:uid="{CB35BD57-46F4-48B4-B8FD-046E50F51481}"/>
    <cellStyle name="Standard 17 5" xfId="10412" xr:uid="{42C927CD-B96D-4294-B4BD-DE030C41C4BE}"/>
    <cellStyle name="Standard 18" xfId="3172" xr:uid="{1B2ACF22-1F3D-40CC-9AD3-D2D8E2EAD8C0}"/>
    <cellStyle name="Standard 18 2" xfId="3733" xr:uid="{06115EF3-914F-4189-B405-A284C87EE7C6}"/>
    <cellStyle name="Standard 19" xfId="3175" xr:uid="{D90BAE38-A2F8-4A00-8A62-6EF5B07C553F}"/>
    <cellStyle name="Standard 19 2" xfId="9416" xr:uid="{CA9DDF79-9673-458E-8B2E-B075D1194A3B}"/>
    <cellStyle name="Standard 19 3" xfId="7619" xr:uid="{ED07E80D-88DF-4D99-8A77-4B23F047D656}"/>
    <cellStyle name="Standard 19 4" xfId="10113" xr:uid="{88DF9550-C53A-41E6-A4AA-DA0F5E10BEAC}"/>
    <cellStyle name="Standard 19 5" xfId="6990" xr:uid="{835A72A2-1F53-43A6-AC81-94A9773E7805}"/>
    <cellStyle name="Standard 2" xfId="258" xr:uid="{00000000-0005-0000-0000-00007A090000}"/>
    <cellStyle name="Standard 2 10" xfId="3176" xr:uid="{37E32EC6-BED6-426F-9B4C-D63B3DA97F97}"/>
    <cellStyle name="Standard 2 10 2" xfId="3736" xr:uid="{018F0998-376F-4C06-948B-9F73947EB7DB}"/>
    <cellStyle name="Standard 2 10 2 2" xfId="10435" xr:uid="{BEDA1069-B9C5-41A9-8C06-B217292703AC}"/>
    <cellStyle name="Standard 2 10 3" xfId="8822" xr:uid="{632E608B-7157-4044-BCEE-83110AF548A4}"/>
    <cellStyle name="Standard 2 10 4" xfId="7620" xr:uid="{333E7FB1-6D2F-4B34-AE21-996EA70B46C1}"/>
    <cellStyle name="Standard 2 10 5" xfId="10110" xr:uid="{A5E381B4-0715-4DB2-8166-58604DF50B7B}"/>
    <cellStyle name="Standard 2 11" xfId="3178" xr:uid="{93FC58A7-2090-467C-BB56-B8F0872791CA}"/>
    <cellStyle name="Standard 2 11 2" xfId="10433" xr:uid="{975E25B8-D06C-451F-9FAE-EC5FBFD93719}"/>
    <cellStyle name="Standard 2 12" xfId="8178" xr:uid="{7F36F96C-F9E6-46E8-A30E-3D189A34B042}"/>
    <cellStyle name="Standard 2 13" xfId="6996" xr:uid="{F2D49315-4980-4A37-A617-F44877DE187D}"/>
    <cellStyle name="Standard 2 14" xfId="9612" xr:uid="{EFC307ED-0903-4B5F-8611-D749EE7312DE}"/>
    <cellStyle name="Standard 2 2" xfId="886" xr:uid="{00000000-0005-0000-0000-00007B090000}"/>
    <cellStyle name="Standard 2 2 2" xfId="921" xr:uid="{00000000-0005-0000-0000-00007C090000}"/>
    <cellStyle name="Standard 2 2 2 2" xfId="942" xr:uid="{00000000-0005-0000-0000-00007D090000}"/>
    <cellStyle name="Standard 2 2 2 2 2" xfId="3729" xr:uid="{EEBE4242-1455-49C1-AA16-F58A9720276F}"/>
    <cellStyle name="Standard 2 2 2 2 2 2" xfId="9411" xr:uid="{205B7DB0-29FB-450E-9C67-1C6EA9F22CD9}"/>
    <cellStyle name="Standard 2 2 2 2 2 3" xfId="8172" xr:uid="{6117177F-E5D9-4C25-97F7-7F9BB7D14416}"/>
    <cellStyle name="Standard 2 2 2 2 2 4" xfId="9489" xr:uid="{80EB7406-17BF-4483-9F3A-C108B5FBD38A}"/>
    <cellStyle name="Standard 2 2 2 2 3" xfId="8815" xr:uid="{3FA38207-F3A9-413A-A4DD-305B266B4AC6}"/>
    <cellStyle name="Standard 2 2 2 2 4" xfId="7613" xr:uid="{1B6BC4D6-37C0-45CC-86A0-ED79B7D71939}"/>
    <cellStyle name="Standard 2 2 2 2 5" xfId="7569" xr:uid="{83DD40AB-137F-4D37-85BB-413668FFED89}"/>
    <cellStyle name="Standard 2 2 2 3" xfId="3710" xr:uid="{988D8DC3-96EE-4B46-A2A7-9343ED21C0C8}"/>
    <cellStyle name="Standard 2 2 2 3 2" xfId="9392" xr:uid="{BECE66EC-9F9B-4139-B5AF-8172F288E20B}"/>
    <cellStyle name="Standard 2 2 2 3 3" xfId="8153" xr:uid="{77810D56-0275-408D-82E3-12C1BE27D220}"/>
    <cellStyle name="Standard 2 2 2 3 4" xfId="10290" xr:uid="{41A2A1A0-16FE-4179-8F80-3643F3B4831B}"/>
    <cellStyle name="Standard 2 2 2 4" xfId="8796" xr:uid="{3DDC6F8A-6FEE-4AA2-A0EA-A0F5680D00EF}"/>
    <cellStyle name="Standard 2 2 2 5" xfId="7593" xr:uid="{738F00E8-EA8F-4F7E-B031-A18EAE95A7A3}"/>
    <cellStyle name="Standard 2 2 2 6" xfId="9653" xr:uid="{550B450E-102F-4600-834E-D70A7EA5C9A5}"/>
    <cellStyle name="Standard 2 3" xfId="887" xr:uid="{00000000-0005-0000-0000-00007E090000}"/>
    <cellStyle name="Standard 2 4" xfId="888" xr:uid="{00000000-0005-0000-0000-00007F090000}"/>
    <cellStyle name="Standard 2 5" xfId="889" xr:uid="{00000000-0005-0000-0000-000080090000}"/>
    <cellStyle name="Standard 2 5 2" xfId="6980" xr:uid="{B991E3F7-1AC4-45EE-A45E-4A14028C04AD}"/>
    <cellStyle name="Standard 2 5 3" xfId="8777" xr:uid="{1DFF7E2A-4677-40FA-8FA5-CB731F8EEDF9}"/>
    <cellStyle name="Standard 2 6" xfId="907" xr:uid="{00000000-0005-0000-0000-000081090000}"/>
    <cellStyle name="Standard 2 7" xfId="924" xr:uid="{00000000-0005-0000-0000-000082090000}"/>
    <cellStyle name="Standard 2 8" xfId="923" xr:uid="{00000000-0005-0000-0000-000083090000}"/>
    <cellStyle name="Standard 2 9" xfId="774" xr:uid="{00000000-0005-0000-0000-000084090000}"/>
    <cellStyle name="Standard 20" xfId="6992" xr:uid="{75707F47-5307-43EA-B1E2-CB1B5B3E78CC}"/>
    <cellStyle name="Standard 21" xfId="6993" xr:uid="{66807BE7-D4AF-439D-A1FA-391422A72610}"/>
    <cellStyle name="Standard 21 2" xfId="9418" xr:uid="{C2F237EB-8EC5-450F-B856-48BCC0DDE15A}"/>
    <cellStyle name="Standard 3" xfId="516" xr:uid="{00000000-0005-0000-0000-000085090000}"/>
    <cellStyle name="Standard 3 10" xfId="7571" xr:uid="{50D07FAA-2ADC-4A71-B73C-9E1D2D2EC0AE}"/>
    <cellStyle name="Standard 3 2" xfId="777" xr:uid="{00000000-0005-0000-0000-000086090000}"/>
    <cellStyle name="Standard 3 2 2" xfId="909" xr:uid="{00000000-0005-0000-0000-000087090000}"/>
    <cellStyle name="Standard 3 2 2 2" xfId="933" xr:uid="{00000000-0005-0000-0000-000088090000}"/>
    <cellStyle name="Standard 3 2 2 2 2" xfId="3720" xr:uid="{A953B0B8-1B54-43AE-AA12-6E3C219F901F}"/>
    <cellStyle name="Standard 3 2 2 2 2 2" xfId="9402" xr:uid="{627BD017-6C17-4CAF-819E-4CBE98CD1C1B}"/>
    <cellStyle name="Standard 3 2 2 2 2 3" xfId="8163" xr:uid="{07A7ED65-70D7-4160-8599-C6BFCDD4C514}"/>
    <cellStyle name="Standard 3 2 2 2 2 4" xfId="10413" xr:uid="{976D1EE0-B97F-436D-A5B8-624D6AC3766D}"/>
    <cellStyle name="Standard 3 2 2 2 3" xfId="8806" xr:uid="{82A00E41-0A14-472E-A5E8-DBE6865CB99B}"/>
    <cellStyle name="Standard 3 2 2 2 4" xfId="7604" xr:uid="{21A13A1C-7F7D-4FF9-87AE-6746DF95046A}"/>
    <cellStyle name="Standard 3 2 2 2 5" xfId="10153" xr:uid="{FF73B9B5-6B98-4BB2-8215-406236A89BF2}"/>
    <cellStyle name="Standard 3 2 2 3" xfId="3701" xr:uid="{45856C46-01FC-45E5-A5E8-DE57AA30674A}"/>
    <cellStyle name="Standard 3 2 2 3 2" xfId="9383" xr:uid="{6BB4E043-4CFB-45B9-B8DF-BFF3209409C8}"/>
    <cellStyle name="Standard 3 2 2 3 3" xfId="8144" xr:uid="{B0526B49-F839-4AAD-A04E-F2B84E682000}"/>
    <cellStyle name="Standard 3 2 2 3 4" xfId="9987" xr:uid="{107968C2-4C8F-4E92-8E9E-73F25BD3609E}"/>
    <cellStyle name="Standard 3 2 2 4" xfId="8787" xr:uid="{C98F5AF4-5757-4E99-B9A0-B2B77864EF4F}"/>
    <cellStyle name="Standard 3 2 2 5" xfId="7582" xr:uid="{FE7EFD7A-AD86-47D1-A3EE-6DBB61E9C598}"/>
    <cellStyle name="Standard 3 2 2 6" xfId="10233" xr:uid="{E3E84F38-2B99-4045-BCDA-ED63E4725B4A}"/>
    <cellStyle name="Standard 3 2 3" xfId="926" xr:uid="{00000000-0005-0000-0000-000089090000}"/>
    <cellStyle name="Standard 3 2 3 2" xfId="3713" xr:uid="{F0B9D388-A46B-4238-9346-DDF3F9490D2F}"/>
    <cellStyle name="Standard 3 2 3 2 2" xfId="9395" xr:uid="{159A4558-FCDF-4513-A3AB-96BC96C8478F}"/>
    <cellStyle name="Standard 3 2 3 2 3" xfId="8156" xr:uid="{550F5FA7-4425-4C67-80B5-C376CBB73DCC}"/>
    <cellStyle name="Standard 3 2 3 2 4" xfId="9431" xr:uid="{2E73B3A2-E892-49FC-B019-33B9D976509D}"/>
    <cellStyle name="Standard 3 2 3 3" xfId="8799" xr:uid="{1FA6DE99-8808-46F5-A18A-F9F47A757B47}"/>
    <cellStyle name="Standard 3 2 3 4" xfId="7597" xr:uid="{2BF736E1-4A71-4309-B990-ABE434DC51C2}"/>
    <cellStyle name="Standard 3 2 3 5" xfId="9506" xr:uid="{B3AE1F20-8DDA-40B8-AD44-35535B58371A}"/>
    <cellStyle name="Standard 3 2 4" xfId="3693" xr:uid="{FF69C0B7-46D0-411B-8D39-CCD70D99F930}"/>
    <cellStyle name="Standard 3 2 4 2" xfId="9338" xr:uid="{0D41783C-A1F0-4A5E-85E8-DDF10A8CEBE2}"/>
    <cellStyle name="Standard 3 2 4 3" xfId="8136" xr:uid="{7B22A8A9-DFBE-4524-AE4E-2F38CDB7CD3A}"/>
    <cellStyle name="Standard 3 2 4 4" xfId="9914" xr:uid="{567BA068-2B45-464D-945D-72AA3A966C43}"/>
    <cellStyle name="Standard 3 2 5" xfId="8693" xr:uid="{564CD7E9-E5C5-40F4-A1E7-49A46B82247A}"/>
    <cellStyle name="Standard 3 2 6" xfId="7514" xr:uid="{AA987F91-43AE-4C44-B601-7220FF45FDEF}"/>
    <cellStyle name="Standard 3 2 7" xfId="10331" xr:uid="{6942A3FD-4D1D-48C6-903D-BD88C5B651AA}"/>
    <cellStyle name="Standard 3 3" xfId="780" xr:uid="{00000000-0005-0000-0000-00008A090000}"/>
    <cellStyle name="Standard 3 3 2" xfId="784" xr:uid="{00000000-0005-0000-0000-00008B090000}"/>
    <cellStyle name="Standard 3 3 2 2" xfId="904" xr:uid="{00000000-0005-0000-0000-00008C090000}"/>
    <cellStyle name="Standard 3 3 2 2 2" xfId="916" xr:uid="{00000000-0005-0000-0000-00008D090000}"/>
    <cellStyle name="Standard 3 3 2 2 2 2" xfId="937" xr:uid="{00000000-0005-0000-0000-00008E090000}"/>
    <cellStyle name="Standard 3 3 2 2 2 2 2" xfId="3724" xr:uid="{FDA144DB-9F2E-481C-9F20-D0AD2AA161CE}"/>
    <cellStyle name="Standard 3 3 2 2 2 2 2 2" xfId="9406" xr:uid="{B2F6F4A6-8C37-47E3-9FA1-B02A6AE15360}"/>
    <cellStyle name="Standard 3 3 2 2 2 2 2 3" xfId="8167" xr:uid="{182FF92B-3907-4EB0-9C3B-98672B69F902}"/>
    <cellStyle name="Standard 3 3 2 2 2 2 2 4" xfId="9658" xr:uid="{259C7BD7-48E7-4F1F-BD1D-B4AF09508876}"/>
    <cellStyle name="Standard 3 3 2 2 2 2 3" xfId="8810" xr:uid="{D06F7AEC-0FBC-4337-B7E0-D4E5474EA3DD}"/>
    <cellStyle name="Standard 3 3 2 2 2 2 4" xfId="7608" xr:uid="{6FB31F07-B719-4EAF-B0DF-6365D7A33862}"/>
    <cellStyle name="Standard 3 3 2 2 2 2 5" xfId="9661" xr:uid="{2B391EF3-9676-44FB-8D6F-2A3BFB531B56}"/>
    <cellStyle name="Standard 3 3 2 2 2 3" xfId="3705" xr:uid="{187D2224-11A8-4DD2-B859-84B04FFC9D1C}"/>
    <cellStyle name="Standard 3 3 2 2 2 3 2" xfId="9387" xr:uid="{74E5A580-E6F4-43C3-88BC-EE52AE1310A7}"/>
    <cellStyle name="Standard 3 3 2 2 2 3 3" xfId="8148" xr:uid="{A4810F85-98A2-481A-B087-E0A1386EB57B}"/>
    <cellStyle name="Standard 3 3 2 2 2 3 4" xfId="7558" xr:uid="{90B7413D-09BC-491B-AE64-6D56AB4CD3FD}"/>
    <cellStyle name="Standard 3 3 2 2 2 4" xfId="8791" xr:uid="{8D9A69FF-DD0D-4E03-B66B-4D3707E4B6DA}"/>
    <cellStyle name="Standard 3 3 2 2 2 5" xfId="7588" xr:uid="{B7265D70-23D4-4815-8EDF-692C15A0DE02}"/>
    <cellStyle name="Standard 3 3 2 2 2 6" xfId="10116" xr:uid="{013D5771-74A5-4093-A07A-9FD32261F66E}"/>
    <cellStyle name="Standard 3 3 2 2 3" xfId="930" xr:uid="{00000000-0005-0000-0000-00008F090000}"/>
    <cellStyle name="Standard 3 3 2 2 3 2" xfId="3717" xr:uid="{3D2DE31A-F88C-440B-807A-BAE33AC94B5E}"/>
    <cellStyle name="Standard 3 3 2 2 3 2 2" xfId="9399" xr:uid="{96E04325-68F7-4455-BF0A-A0028D8D4E15}"/>
    <cellStyle name="Standard 3 3 2 2 3 2 3" xfId="8160" xr:uid="{5809D43C-2ADA-4313-8C1A-ECF5FBF39A74}"/>
    <cellStyle name="Standard 3 3 2 2 3 2 4" xfId="10280" xr:uid="{E507E749-53C4-4323-BFAD-88BEC1FAB3E6}"/>
    <cellStyle name="Standard 3 3 2 2 3 3" xfId="8803" xr:uid="{AEFED42C-08B4-4FDC-8CFE-9E604F3EB880}"/>
    <cellStyle name="Standard 3 3 2 2 3 4" xfId="7601" xr:uid="{8728814F-5484-4FDC-ABFA-2B20AB63D93F}"/>
    <cellStyle name="Standard 3 3 2 2 3 5" xfId="9430" xr:uid="{2B5CB5A5-75D8-4E94-8F8B-DF8EE7B4F6E9}"/>
    <cellStyle name="Standard 3 3 2 2 4" xfId="3698" xr:uid="{8FD17EE5-B105-46E7-AECE-9C10E885490E}"/>
    <cellStyle name="Standard 3 3 2 2 4 2" xfId="9380" xr:uid="{7FE08476-A505-49B5-A0D5-21690D27942A}"/>
    <cellStyle name="Standard 3 3 2 2 4 3" xfId="8141" xr:uid="{492CB167-21C9-42B7-A5FC-B4810EF71FC7}"/>
    <cellStyle name="Standard 3 3 2 2 4 4" xfId="9569" xr:uid="{76992DB5-A85A-4EC3-8C7B-42A73154B86C}"/>
    <cellStyle name="Standard 3 3 2 2 5" xfId="8784" xr:uid="{5AD16B32-D2C7-45D9-81B8-E4FE33427B56}"/>
    <cellStyle name="Standard 3 3 2 2 6" xfId="7579" xr:uid="{254C2F26-4F4A-4DBD-AC60-BD51F5527CE4}"/>
    <cellStyle name="Standard 3 3 2 2 7" xfId="9820" xr:uid="{DE1D905F-98D4-45D8-B40F-A0951669E9AF}"/>
    <cellStyle name="Standard 3 3 2 3" xfId="914" xr:uid="{00000000-0005-0000-0000-000090090000}"/>
    <cellStyle name="Standard 3 3 2 3 2" xfId="935" xr:uid="{00000000-0005-0000-0000-000091090000}"/>
    <cellStyle name="Standard 3 3 2 3 2 2" xfId="3722" xr:uid="{6836F9EF-9DE7-49BC-BF9C-2C6AC91C1CC3}"/>
    <cellStyle name="Standard 3 3 2 3 2 2 2" xfId="9404" xr:uid="{5D70E8C9-198E-4590-AC9B-74B4581FD820}"/>
    <cellStyle name="Standard 3 3 2 3 2 2 3" xfId="8165" xr:uid="{A08ABE8E-C3DB-40DE-9BCC-D2418D8C0C72}"/>
    <cellStyle name="Standard 3 3 2 3 2 2 4" xfId="7560" xr:uid="{9873D8A4-24D0-4676-A14A-C6F6F5EE2453}"/>
    <cellStyle name="Standard 3 3 2 3 2 3" xfId="8808" xr:uid="{825622F3-2B56-407E-95A5-4E3DFDD3D9E9}"/>
    <cellStyle name="Standard 3 3 2 3 2 4" xfId="7606" xr:uid="{B887166B-7365-40F3-AFF2-965F19D6E390}"/>
    <cellStyle name="Standard 3 3 2 3 2 5" xfId="9707" xr:uid="{DCD2841F-CE0B-44D3-A5AB-F4C1211C4E3F}"/>
    <cellStyle name="Standard 3 3 2 3 3" xfId="3703" xr:uid="{92875A1B-D679-490E-B0E3-2A932D4A342A}"/>
    <cellStyle name="Standard 3 3 2 3 3 2" xfId="9385" xr:uid="{0FDA7481-3BAC-4773-958E-AADAE2538962}"/>
    <cellStyle name="Standard 3 3 2 3 3 3" xfId="8146" xr:uid="{99B64D19-E344-43E7-AA04-45593677D464}"/>
    <cellStyle name="Standard 3 3 2 3 3 4" xfId="9941" xr:uid="{030FBE18-F2A8-44B7-8DDB-728E963E08C3}"/>
    <cellStyle name="Standard 3 3 2 3 4" xfId="8789" xr:uid="{A44FC8C4-177B-4D25-8D06-D9308C4D95A3}"/>
    <cellStyle name="Standard 3 3 2 3 5" xfId="7586" xr:uid="{A2FB3487-6590-4611-9A45-ED8BFC447B5A}"/>
    <cellStyle name="Standard 3 3 2 3 6" xfId="9875" xr:uid="{6409C32D-CBE7-431D-9656-96F2D9CACA07}"/>
    <cellStyle name="Standard 3 3 2 4" xfId="928" xr:uid="{00000000-0005-0000-0000-000092090000}"/>
    <cellStyle name="Standard 3 3 2 4 2" xfId="3715" xr:uid="{D3EDDFCF-75CD-41CF-BF4C-02963263AFA2}"/>
    <cellStyle name="Standard 3 3 2 4 2 2" xfId="9397" xr:uid="{059CC7BB-735C-4D5E-8238-9B44E7953D06}"/>
    <cellStyle name="Standard 3 3 2 4 2 3" xfId="8158" xr:uid="{739A3864-7795-40AA-A34A-C456B397E99A}"/>
    <cellStyle name="Standard 3 3 2 4 2 4" xfId="9896" xr:uid="{69719CC9-A9B2-45C2-86F3-603594C2FCC5}"/>
    <cellStyle name="Standard 3 3 2 4 3" xfId="8801" xr:uid="{50C7A3C0-AEBE-432D-AD2E-FC7594D9B7E3}"/>
    <cellStyle name="Standard 3 3 2 4 4" xfId="7599" xr:uid="{8FEF6D12-71D8-493D-9507-A3A8A4CD4414}"/>
    <cellStyle name="Standard 3 3 2 4 5" xfId="10299" xr:uid="{9628B7E0-C639-473D-821D-4B22477B59ED}"/>
    <cellStyle name="Standard 3 3 2 5" xfId="3695" xr:uid="{5C03472D-E030-43B0-A3FD-468099824A7C}"/>
    <cellStyle name="Standard 3 3 2 5 2" xfId="9340" xr:uid="{AA75A0A7-767B-4F7A-8C97-6DBDA62EC47D}"/>
    <cellStyle name="Standard 3 3 2 5 3" xfId="8138" xr:uid="{F08F663B-D094-42B5-B62D-AB7655FFC506}"/>
    <cellStyle name="Standard 3 3 2 5 4" xfId="10071" xr:uid="{49266F6B-4B62-49F2-9EED-2BC283EE4CC4}"/>
    <cellStyle name="Standard 3 3 2 6" xfId="8695" xr:uid="{7B1D0E53-4C4C-419F-BF13-37DD3CA135BC}"/>
    <cellStyle name="Standard 3 3 2 7" xfId="7518" xr:uid="{690056A8-A2D6-4C53-9901-F14C9DCC6EE8}"/>
    <cellStyle name="Standard 3 3 2 8" xfId="9611" xr:uid="{EEE2B8F6-8F3A-4AA2-B25C-3AEF22770E65}"/>
    <cellStyle name="Standard 3 3 3" xfId="910" xr:uid="{00000000-0005-0000-0000-000093090000}"/>
    <cellStyle name="Standard 3 3 3 2" xfId="934" xr:uid="{00000000-0005-0000-0000-000094090000}"/>
    <cellStyle name="Standard 3 3 3 2 2" xfId="3721" xr:uid="{0F56E27D-4B1E-4840-B520-608F6BA76963}"/>
    <cellStyle name="Standard 3 3 3 2 2 2" xfId="9403" xr:uid="{AAD4D1DB-D929-4617-B961-083FA82D56C6}"/>
    <cellStyle name="Standard 3 3 3 2 2 3" xfId="8164" xr:uid="{AFB3A006-1468-40ED-818C-625CD7F7C95B}"/>
    <cellStyle name="Standard 3 3 3 2 2 4" xfId="7567" xr:uid="{8E5A1B21-E631-42B1-BA6D-71777A4D4B10}"/>
    <cellStyle name="Standard 3 3 3 2 3" xfId="8807" xr:uid="{CFC9B64A-B43F-46A9-A6BA-BDACC2706DC0}"/>
    <cellStyle name="Standard 3 3 3 2 4" xfId="7605" xr:uid="{E6C05FF4-7D75-461B-92B0-23730B939CA6}"/>
    <cellStyle name="Standard 3 3 3 2 5" xfId="9432" xr:uid="{6AD4D478-8F93-4183-9F0F-E74D2FAFC85A}"/>
    <cellStyle name="Standard 3 3 3 3" xfId="3702" xr:uid="{C8381E8B-55E5-485B-AD3F-83CA2D567E0E}"/>
    <cellStyle name="Standard 3 3 3 3 2" xfId="9384" xr:uid="{7B3693A7-DBFB-4F5E-ACCD-80F6070EF527}"/>
    <cellStyle name="Standard 3 3 3 3 3" xfId="8145" xr:uid="{8610007D-330F-44A9-9B40-1563C471FAE5}"/>
    <cellStyle name="Standard 3 3 3 3 4" xfId="9786" xr:uid="{B4F0828A-97BD-4957-8A3D-DB761340BD71}"/>
    <cellStyle name="Standard 3 3 3 4" xfId="8788" xr:uid="{9CDD5A6B-514B-480E-A042-E4DD1062699B}"/>
    <cellStyle name="Standard 3 3 3 5" xfId="7583" xr:uid="{12AD1DFF-F7E2-44F9-A178-058EF3B8A8DF}"/>
    <cellStyle name="Standard 3 3 3 6" xfId="9704" xr:uid="{4CE108A6-B262-4B5F-8506-93FDF021E742}"/>
    <cellStyle name="Standard 3 3 4" xfId="927" xr:uid="{00000000-0005-0000-0000-000095090000}"/>
    <cellStyle name="Standard 3 3 4 2" xfId="3714" xr:uid="{0EE97E32-2EEF-4CD8-8AA7-3A3111055433}"/>
    <cellStyle name="Standard 3 3 4 2 2" xfId="9396" xr:uid="{3A9751C8-DA0E-46FB-8DCD-A6B2A7EA5AD5}"/>
    <cellStyle name="Standard 3 3 4 2 3" xfId="8157" xr:uid="{7711C91A-5459-4950-B16C-FA1BA6FCBB4F}"/>
    <cellStyle name="Standard 3 3 4 2 4" xfId="9461" xr:uid="{043CCBCF-2FC3-48C2-84AC-C37956490E89}"/>
    <cellStyle name="Standard 3 3 4 3" xfId="8800" xr:uid="{A7B9F7D1-17A2-4A6B-BFB7-3BE71B655CB4}"/>
    <cellStyle name="Standard 3 3 4 4" xfId="7598" xr:uid="{71CDCF91-5DF8-42CA-83E7-D7B3339D3A29}"/>
    <cellStyle name="Standard 3 3 4 5" xfId="9444" xr:uid="{F67548FF-296E-43DE-BF03-D55FED1DC54A}"/>
    <cellStyle name="Standard 3 3 5" xfId="3694" xr:uid="{D1F7BB8D-F28D-46D5-9B4F-D2066EFFDCE5}"/>
    <cellStyle name="Standard 3 3 5 2" xfId="9339" xr:uid="{2CB6D178-2667-4F1C-A060-00B6A55881CC}"/>
    <cellStyle name="Standard 3 3 5 3" xfId="8137" xr:uid="{6E875772-35E8-46AB-92C2-04A24B275FE5}"/>
    <cellStyle name="Standard 3 3 5 4" xfId="10396" xr:uid="{424412F0-9535-46F0-9579-A39DF76C054B}"/>
    <cellStyle name="Standard 3 3 6" xfId="8694" xr:uid="{CD514C18-2EFB-4AAA-9676-A4F8D46277C9}"/>
    <cellStyle name="Standard 3 3 7" xfId="7515" xr:uid="{20012525-D34D-4017-A300-20D3369CB85C}"/>
    <cellStyle name="Standard 3 3 8" xfId="9701" xr:uid="{D1AC2E26-49E3-46CA-B088-4A12B3A7F696}"/>
    <cellStyle name="Standard 3 4" xfId="890" xr:uid="{00000000-0005-0000-0000-000096090000}"/>
    <cellStyle name="Standard 3 4 2" xfId="903" xr:uid="{00000000-0005-0000-0000-000097090000}"/>
    <cellStyle name="Standard 3 4 2 2" xfId="915" xr:uid="{00000000-0005-0000-0000-000098090000}"/>
    <cellStyle name="Standard 3 4 2 2 2" xfId="936" xr:uid="{00000000-0005-0000-0000-000099090000}"/>
    <cellStyle name="Standard 3 4 2 2 2 2" xfId="3723" xr:uid="{371F7F76-5E80-4793-A754-A6EFA42FAAA0}"/>
    <cellStyle name="Standard 3 4 2 2 2 2 2" xfId="9405" xr:uid="{A08F390A-98EB-4D3E-AC2E-8B50EB39B8BF}"/>
    <cellStyle name="Standard 3 4 2 2 2 2 3" xfId="8166" xr:uid="{241150C5-6847-4157-B6FE-8374997DE53C}"/>
    <cellStyle name="Standard 3 4 2 2 2 2 4" xfId="9621" xr:uid="{BC8C2722-1A23-4E18-9E8C-CC6C65BD58E6}"/>
    <cellStyle name="Standard 3 4 2 2 2 3" xfId="8809" xr:uid="{F8145FA9-857F-49D0-810C-33A7CDEDB732}"/>
    <cellStyle name="Standard 3 4 2 2 2 4" xfId="7607" xr:uid="{0180851C-35F7-4A9B-979D-19754C55B60F}"/>
    <cellStyle name="Standard 3 4 2 2 2 5" xfId="10427" xr:uid="{39E6C4B0-EA1E-41D8-A368-9071602BDC71}"/>
    <cellStyle name="Standard 3 4 2 2 3" xfId="3704" xr:uid="{E5C0BA42-A6E4-4DC9-8DE4-679FE66EFA2F}"/>
    <cellStyle name="Standard 3 4 2 2 3 2" xfId="9386" xr:uid="{668AB051-6F34-4081-9173-B4F14109EE47}"/>
    <cellStyle name="Standard 3 4 2 2 3 3" xfId="8147" xr:uid="{D66913C2-025F-4438-91D1-4F5BFC29A866}"/>
    <cellStyle name="Standard 3 4 2 2 3 4" xfId="9544" xr:uid="{8DF8789D-5B19-4988-AADA-661E074503AC}"/>
    <cellStyle name="Standard 3 4 2 2 4" xfId="8790" xr:uid="{61E88C86-0878-4B91-847B-6FCEB1FDF582}"/>
    <cellStyle name="Standard 3 4 2 2 5" xfId="7587" xr:uid="{D2756840-97DE-40FA-AB63-495FE0E2338B}"/>
    <cellStyle name="Standard 3 4 2 2 6" xfId="10408" xr:uid="{2168EC74-113A-406B-B71E-A0A831BDF62E}"/>
    <cellStyle name="Standard 3 4 2 3" xfId="929" xr:uid="{00000000-0005-0000-0000-00009A090000}"/>
    <cellStyle name="Standard 3 4 2 3 2" xfId="3716" xr:uid="{B07ACE95-8389-4B9A-84AD-33223B6F3AD2}"/>
    <cellStyle name="Standard 3 4 2 3 2 2" xfId="9398" xr:uid="{0A47DD58-027C-422A-877C-51C7141C23E5}"/>
    <cellStyle name="Standard 3 4 2 3 2 3" xfId="8159" xr:uid="{C21BA4AD-1734-4027-818B-ECD2B9AB7877}"/>
    <cellStyle name="Standard 3 4 2 3 2 4" xfId="10395" xr:uid="{CAB4D37B-7CBF-4F03-8C17-07FFB308C4DF}"/>
    <cellStyle name="Standard 3 4 2 3 3" xfId="8802" xr:uid="{8CDA76DF-E78B-4021-86AA-543CFCA85A18}"/>
    <cellStyle name="Standard 3 4 2 3 4" xfId="7600" xr:uid="{923E080B-47AC-4665-BBFA-DED647DA063C}"/>
    <cellStyle name="Standard 3 4 2 3 5" xfId="10045" xr:uid="{08328F73-84A5-45F3-8766-4EE6811C8ABF}"/>
    <cellStyle name="Standard 3 4 2 4" xfId="3697" xr:uid="{F2E69F45-C880-4674-8AE3-C65B8A8848F9}"/>
    <cellStyle name="Standard 3 4 2 4 2" xfId="9379" xr:uid="{AB0359AC-3624-4A8C-BEC4-7D648316F9E5}"/>
    <cellStyle name="Standard 3 4 2 4 3" xfId="8140" xr:uid="{F08AD4B4-F78E-4521-8C77-B6DEC3AC4D30}"/>
    <cellStyle name="Standard 3 4 2 4 4" xfId="9852" xr:uid="{10C9684B-F418-47B0-B2C6-6DC1F671CBAE}"/>
    <cellStyle name="Standard 3 4 2 5" xfId="8783" xr:uid="{444CFE09-E936-4C00-B0B0-AF3DE7722EB6}"/>
    <cellStyle name="Standard 3 4 2 6" xfId="7578" xr:uid="{C1968785-5C5C-4B8A-A552-961914DEF051}"/>
    <cellStyle name="Standard 3 4 2 7" xfId="9925" xr:uid="{E04A363D-9B0B-4849-B609-617C6C9BB65C}"/>
    <cellStyle name="Standard 3 4 3" xfId="6981" xr:uid="{8D97E5D5-C534-48D2-BA6B-80CE24AA7CA0}"/>
    <cellStyle name="Standard 3 4 4" xfId="8778" xr:uid="{056F27DA-A427-4D75-B56F-E1A37A5C3ED5}"/>
    <cellStyle name="Standard 3 5" xfId="908" xr:uid="{00000000-0005-0000-0000-00009B090000}"/>
    <cellStyle name="Standard 3 5 2" xfId="932" xr:uid="{00000000-0005-0000-0000-00009C090000}"/>
    <cellStyle name="Standard 3 5 2 2" xfId="3719" xr:uid="{2956F1B3-EC6B-48D8-BA1D-28F3DAF07921}"/>
    <cellStyle name="Standard 3 5 2 2 2" xfId="9401" xr:uid="{7D9BA8F4-33CD-411E-A133-D7D3CDF7D7FA}"/>
    <cellStyle name="Standard 3 5 2 2 3" xfId="8162" xr:uid="{83ED6E9D-E3FD-4A56-B416-60F849A9EBB7}"/>
    <cellStyle name="Standard 3 5 2 2 4" xfId="9747" xr:uid="{CEFC1C92-2832-47CD-A96E-F8BB6ECF1081}"/>
    <cellStyle name="Standard 3 5 2 3" xfId="8805" xr:uid="{90E9035C-38FF-4762-8456-A63B9BFDD3A9}"/>
    <cellStyle name="Standard 3 5 2 4" xfId="7603" xr:uid="{60B18EF6-E75C-40F8-87E0-FAB168DEEAC5}"/>
    <cellStyle name="Standard 3 5 2 5" xfId="10085" xr:uid="{4B016ED9-EEC6-4DDF-A707-5A302FE6E864}"/>
    <cellStyle name="Standard 3 5 3" xfId="3700" xr:uid="{5BDE0BFA-36E7-481E-8F93-B6A6B3F1DAD9}"/>
    <cellStyle name="Standard 3 5 3 2" xfId="9382" xr:uid="{237DCE7F-89A7-41B2-8F7E-7807983F06C2}"/>
    <cellStyle name="Standard 3 5 3 3" xfId="8143" xr:uid="{F6B866E4-639A-47D8-9AB9-BB43CEDD7D18}"/>
    <cellStyle name="Standard 3 5 3 4" xfId="9785" xr:uid="{C549B9C1-2757-4B8D-B506-9FE89C70E5CD}"/>
    <cellStyle name="Standard 3 5 4" xfId="8786" xr:uid="{CC11BF4D-334A-4201-933B-367F05BAE437}"/>
    <cellStyle name="Standard 3 5 5" xfId="7581" xr:uid="{E7A177D4-962A-49BA-A47C-F4E5D037A8BE}"/>
    <cellStyle name="Standard 3 5 6" xfId="10316" xr:uid="{1623AB3A-992A-45E6-B78E-06370C3C993A}"/>
    <cellStyle name="Standard 3 6" xfId="925" xr:uid="{00000000-0005-0000-0000-00009D090000}"/>
    <cellStyle name="Standard 3 6 2" xfId="3712" xr:uid="{EE93B400-35CF-441A-8152-F46BB1D1A91F}"/>
    <cellStyle name="Standard 3 6 2 2" xfId="9394" xr:uid="{B5D8105A-0AC3-4BC1-A37B-506EF55391EB}"/>
    <cellStyle name="Standard 3 6 2 3" xfId="8155" xr:uid="{17CA4EC4-AA1A-49FC-B6EF-819C2ECBDA8C}"/>
    <cellStyle name="Standard 3 6 2 4" xfId="10351" xr:uid="{73D7563F-F8C7-4EEC-AE3A-FA93CA5537D9}"/>
    <cellStyle name="Standard 3 6 3" xfId="8798" xr:uid="{B431722C-0102-4CAE-B292-FDED40464B0E}"/>
    <cellStyle name="Standard 3 6 4" xfId="7596" xr:uid="{62170C21-52C0-4A43-A61B-4DAE08F1AE50}"/>
    <cellStyle name="Standard 3 6 5" xfId="10324" xr:uid="{47A58472-F82A-45AD-A82C-BD833C33F208}"/>
    <cellStyle name="Standard 3 7" xfId="775" xr:uid="{00000000-0005-0000-0000-00009E090000}"/>
    <cellStyle name="Standard 3 7 2" xfId="9337" xr:uid="{AB761158-3F9F-4318-9F73-B875D69901B2}"/>
    <cellStyle name="Standard 3 7 3" xfId="8135" xr:uid="{C53ECDEF-DE77-4D57-A7C1-3EDAC4A9EBCF}"/>
    <cellStyle name="Standard 3 7 4" xfId="10430" xr:uid="{72A370A5-A450-4D66-9437-F3C6DFBA0395}"/>
    <cellStyle name="Standard 3 8" xfId="8692" xr:uid="{1740B3B7-7FD1-41F9-B6E2-B84AE0D8719B}"/>
    <cellStyle name="Standard 3 9" xfId="7512" xr:uid="{71D26736-3CC4-4D96-B5B5-396C5B8FC98B}"/>
    <cellStyle name="Standard 4" xfId="776" xr:uid="{00000000-0005-0000-0000-00009F090000}"/>
    <cellStyle name="Standard 4 2" xfId="891" xr:uid="{00000000-0005-0000-0000-0000A0090000}"/>
    <cellStyle name="Standard 4 2 2" xfId="6982" xr:uid="{0364EF82-6A56-4141-B02E-B007F5E884B7}"/>
    <cellStyle name="Standard 4 2 3" xfId="8779" xr:uid="{408774A4-26A0-4ABD-9F4A-E6FEDD21BF11}"/>
    <cellStyle name="Standard 5" xfId="778" xr:uid="{00000000-0005-0000-0000-0000A1090000}"/>
    <cellStyle name="Standard 5 2" xfId="892" xr:uid="{00000000-0005-0000-0000-0000A2090000}"/>
    <cellStyle name="Standard 5 2 2" xfId="6983" xr:uid="{F59C8AC7-958F-42EF-BCFA-8ADBCB77E20D}"/>
    <cellStyle name="Standard 5 2 3" xfId="8780" xr:uid="{24FDE049-C22E-4FB7-B345-F131C4A3B761}"/>
    <cellStyle name="Standard 6" xfId="779" xr:uid="{00000000-0005-0000-0000-0000A3090000}"/>
    <cellStyle name="Standard 6 2" xfId="893" xr:uid="{00000000-0005-0000-0000-0000A4090000}"/>
    <cellStyle name="Standard 6 2 2" xfId="6984" xr:uid="{D6002FB9-5A2F-4F90-961F-9F288C1C1403}"/>
    <cellStyle name="Standard 6 2 3" xfId="8781" xr:uid="{A0A2FE19-FB23-4CB7-A157-A4CBBC578AA5}"/>
    <cellStyle name="Standard 7" xfId="781" xr:uid="{00000000-0005-0000-0000-0000A5090000}"/>
    <cellStyle name="Standard 7 2" xfId="894" xr:uid="{00000000-0005-0000-0000-0000A6090000}"/>
    <cellStyle name="Standard 7 2 2" xfId="6985" xr:uid="{67F676E2-636F-4C98-97D7-D51855BF96A0}"/>
    <cellStyle name="Standard 7 2 3" xfId="8782" xr:uid="{CB88BBC1-D66A-475C-B86C-6CFE68250AA9}"/>
    <cellStyle name="Standard 7 3" xfId="911" xr:uid="{00000000-0005-0000-0000-0000A7090000}"/>
    <cellStyle name="Standard 8" xfId="782" xr:uid="{00000000-0005-0000-0000-0000A8090000}"/>
    <cellStyle name="Standard 8 2" xfId="895" xr:uid="{00000000-0005-0000-0000-0000A9090000}"/>
    <cellStyle name="Standard 8 3" xfId="912" xr:uid="{00000000-0005-0000-0000-0000AA090000}"/>
    <cellStyle name="Standard 9" xfId="783" xr:uid="{00000000-0005-0000-0000-0000AB090000}"/>
    <cellStyle name="Standard 9 2" xfId="913" xr:uid="{00000000-0005-0000-0000-0000AC090000}"/>
    <cellStyle name="Überschrift 1 2" xfId="896" xr:uid="{00000000-0005-0000-0000-0000AD090000}"/>
    <cellStyle name="Überschrift 2 2" xfId="897" xr:uid="{00000000-0005-0000-0000-0000AE090000}"/>
    <cellStyle name="Überschrift 3 2" xfId="898" xr:uid="{00000000-0005-0000-0000-0000AF090000}"/>
    <cellStyle name="Überschrift 4 2" xfId="899" xr:uid="{00000000-0005-0000-0000-0000B0090000}"/>
    <cellStyle name="Verknüpfte Zelle 2" xfId="900" xr:uid="{00000000-0005-0000-0000-0000B1090000}"/>
    <cellStyle name="Warnender Text 2" xfId="901" xr:uid="{00000000-0005-0000-0000-0000B2090000}"/>
    <cellStyle name="Zelle überprüfen 2" xfId="902" xr:uid="{00000000-0005-0000-0000-0000B3090000}"/>
  </cellStyles>
  <dxfs count="456">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auto="1"/>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rgb="FFFFFF00"/>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auto="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CCFFCC"/>
        </patternFill>
      </fill>
    </dxf>
    <dxf>
      <fill>
        <patternFill>
          <bgColor rgb="FFCCFFCC"/>
        </patternFill>
      </fill>
    </dxf>
    <dxf>
      <fill>
        <patternFill>
          <bgColor rgb="FFFFFF99"/>
        </patternFill>
      </fill>
    </dxf>
    <dxf>
      <fill>
        <patternFill>
          <bgColor rgb="FFFF99CC"/>
        </patternFill>
      </fill>
    </dxf>
  </dxfs>
  <tableStyles count="0" defaultTableStyle="TableStyleMedium2" defaultPivotStyle="PivotStyleLight16"/>
  <colors>
    <mruColors>
      <color rgb="FFFFCCFF"/>
      <color rgb="FFFF99CC"/>
      <color rgb="FFFF6699"/>
      <color rgb="FF0000FF"/>
      <color rgb="FFFFFF99"/>
      <color rgb="FF3366FF"/>
      <color rgb="FFCCFFCC"/>
      <color rgb="FF0066FF"/>
      <color rgb="FF3F8D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5220836644214E-2"/>
          <c:y val="4.7947090327324492E-2"/>
          <c:w val="0.89235025985353722"/>
          <c:h val="0.86369474119394007"/>
        </c:manualLayout>
      </c:layout>
      <c:barChart>
        <c:barDir val="col"/>
        <c:grouping val="stacked"/>
        <c:varyColors val="0"/>
        <c:ser>
          <c:idx val="4"/>
          <c:order val="0"/>
          <c:tx>
            <c:strRef>
              <c:f>Dropdown!$AC$7:$AF$7</c:f>
              <c:strCache>
                <c:ptCount val="4"/>
                <c:pt idx="0">
                  <c:v>Jahresenergie unrentable Wasserkraft</c:v>
                </c:pt>
                <c:pt idx="1">
                  <c:v>Grundversorgungs-potential</c:v>
                </c:pt>
                <c:pt idx="2">
                  <c:v>Bereinigter Grundversorgungsabzug</c:v>
                </c:pt>
                <c:pt idx="3">
                  <c:v>Bereinigter Grundversorgungsabzug</c:v>
                </c:pt>
              </c:strCache>
            </c:strRef>
          </c:tx>
          <c:spPr>
            <a:solidFill>
              <a:srgbClr val="00B050"/>
            </a:solidFill>
            <a:ln w="12700">
              <a:noFill/>
            </a:ln>
            <a:effectLst/>
          </c:spPr>
          <c:invertIfNegative val="0"/>
          <c:dPt>
            <c:idx val="0"/>
            <c:invertIfNegative val="0"/>
            <c:bubble3D val="0"/>
            <c:spPr>
              <a:solidFill>
                <a:schemeClr val="accent1">
                  <a:lumMod val="75000"/>
                </a:schemeClr>
              </a:solidFill>
              <a:ln w="12700">
                <a:noFill/>
              </a:ln>
              <a:effectLst/>
            </c:spPr>
            <c:extLst>
              <c:ext xmlns:c16="http://schemas.microsoft.com/office/drawing/2014/chart" uri="{C3380CC4-5D6E-409C-BE32-E72D297353CC}">
                <c16:uniqueId val="{00000002-BF92-49A0-A481-DCED8A30BFB2}"/>
              </c:ext>
            </c:extLst>
          </c:dPt>
          <c:dPt>
            <c:idx val="1"/>
            <c:invertIfNegative val="0"/>
            <c:bubble3D val="0"/>
            <c:spPr>
              <a:solidFill>
                <a:schemeClr val="accent2">
                  <a:lumMod val="60000"/>
                  <a:lumOff val="40000"/>
                </a:schemeClr>
              </a:solidFill>
              <a:ln w="12700">
                <a:noFill/>
              </a:ln>
              <a:effectLst/>
            </c:spPr>
            <c:extLst>
              <c:ext xmlns:c16="http://schemas.microsoft.com/office/drawing/2014/chart" uri="{C3380CC4-5D6E-409C-BE32-E72D297353CC}">
                <c16:uniqueId val="{00000003-4C2F-46BB-833D-EF6739EEE65B}"/>
              </c:ext>
            </c:extLst>
          </c:dPt>
          <c:dPt>
            <c:idx val="2"/>
            <c:invertIfNegative val="0"/>
            <c:bubble3D val="0"/>
            <c:spPr>
              <a:solidFill>
                <a:schemeClr val="accent4">
                  <a:lumMod val="60000"/>
                  <a:lumOff val="40000"/>
                </a:schemeClr>
              </a:solidFill>
              <a:ln w="12700">
                <a:noFill/>
              </a:ln>
              <a:effectLst/>
            </c:spPr>
            <c:extLst>
              <c:ext xmlns:c16="http://schemas.microsoft.com/office/drawing/2014/chart" uri="{C3380CC4-5D6E-409C-BE32-E72D297353CC}">
                <c16:uniqueId val="{00000004-4C2F-46BB-833D-EF6739EEE65B}"/>
              </c:ext>
            </c:extLst>
          </c:dPt>
          <c:dPt>
            <c:idx val="3"/>
            <c:invertIfNegative val="0"/>
            <c:bubble3D val="0"/>
            <c:spPr>
              <a:solidFill>
                <a:schemeClr val="accent4">
                  <a:lumMod val="60000"/>
                  <a:lumOff val="40000"/>
                </a:schemeClr>
              </a:solidFill>
              <a:ln w="12700">
                <a:noFill/>
              </a:ln>
              <a:effectLst/>
            </c:spPr>
            <c:extLst>
              <c:ext xmlns:c16="http://schemas.microsoft.com/office/drawing/2014/chart" uri="{C3380CC4-5D6E-409C-BE32-E72D297353CC}">
                <c16:uniqueId val="{00000005-4C2F-46BB-833D-EF6739EEE65B}"/>
              </c:ext>
            </c:extLst>
          </c:dPt>
          <c:dLbls>
            <c:dLbl>
              <c:idx val="0"/>
              <c:layout>
                <c:manualLayout>
                  <c:x val="0"/>
                  <c:y val="-3.67405769570881E-2"/>
                </c:manualLayout>
              </c:layout>
              <c:tx>
                <c:rich>
                  <a:bodyPr/>
                  <a:lstStyle/>
                  <a:p>
                    <a:fld id="{03ECBC2D-7C20-4B57-9815-1820BA991A1E}" type="CELLREF">
                      <a:rPr lang="en-US"/>
                      <a:pPr/>
                      <a:t>[ZELLBEZ]</a:t>
                    </a:fld>
                    <a:r>
                      <a:rPr lang="en-US"/>
                      <a:t> </a:t>
                    </a:r>
                  </a:p>
                  <a:p>
                    <a:fld id="{04490DB5-45EB-4E32-98BA-8C2B6BA702D8}" type="VALUE">
                      <a:rPr lang="en-US"/>
                      <a:pPr/>
                      <a:t>[WERT]</a:t>
                    </a:fld>
                    <a:endParaRPr lang="de-CH"/>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dlblFTEntry>
                      <c15:txfldGUID>{03ECBC2D-7C20-4B57-9815-1820BA991A1E}</c15:txfldGUID>
                      <c15:f>Dropdown!$AC$7</c15:f>
                      <c15:dlblFieldTableCache>
                        <c:ptCount val="1"/>
                        <c:pt idx="0">
                          <c:v>Jahresenergie unrentable Wasserkraft</c:v>
                        </c:pt>
                      </c15:dlblFieldTableCache>
                    </c15:dlblFTEntry>
                  </c15:dlblFieldTable>
                  <c15:showDataLabelsRange val="1"/>
                </c:ext>
                <c:ext xmlns:c16="http://schemas.microsoft.com/office/drawing/2014/chart" uri="{C3380CC4-5D6E-409C-BE32-E72D297353CC}">
                  <c16:uniqueId val="{00000002-BF92-49A0-A481-DCED8A30BFB2}"/>
                </c:ext>
              </c:extLst>
            </c:dLbl>
            <c:dLbl>
              <c:idx val="1"/>
              <c:layout>
                <c:manualLayout>
                  <c:x val="1.4452073696270889E-3"/>
                  <c:y val="-3.3645970173108178E-2"/>
                </c:manualLayout>
              </c:layout>
              <c:tx>
                <c:rich>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F5662F44-AE67-4423-ACF6-F66C78872CDA}" type="CELLREF">
                      <a:rPr lang="en-US"/>
                      <a:pPr>
                        <a:defRPr b="1">
                          <a:solidFill>
                            <a:sysClr val="windowText" lastClr="000000"/>
                          </a:solidFill>
                        </a:defRPr>
                      </a:pPr>
                      <a:t>[ZELLBEZ]</a:t>
                    </a:fld>
                    <a:endParaRPr lang="en-US"/>
                  </a:p>
                  <a:p>
                    <a:pPr>
                      <a:defRPr b="1">
                        <a:solidFill>
                          <a:sysClr val="windowText" lastClr="000000"/>
                        </a:solidFill>
                      </a:defRPr>
                    </a:pPr>
                    <a:fld id="{D118E388-ECAF-47BA-B89D-07DE39E88F9E}" type="VALUE">
                      <a:rPr lang="en-US"/>
                      <a:pPr>
                        <a:defRPr b="1">
                          <a:solidFill>
                            <a:sysClr val="windowText" lastClr="000000"/>
                          </a:solidFill>
                        </a:defRPr>
                      </a:pPr>
                      <a:t>[WERT]</a:t>
                    </a:fld>
                    <a:endParaRPr lang="de-CH"/>
                  </a:p>
                </c:rich>
              </c:tx>
              <c:numFmt formatCode="#,##0.000;\-\ #,##0.000;" sourceLinked="0"/>
              <c:spPr>
                <a:noFill/>
                <a:ln w="25400">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15585613844606661"/>
                      <c:h val="0.18625254109168479"/>
                    </c:manualLayout>
                  </c15:layout>
                  <c15:dlblFieldTable>
                    <c15:dlblFTEntry>
                      <c15:txfldGUID>{F5662F44-AE67-4423-ACF6-F66C78872CDA}</c15:txfldGUID>
                      <c15:f>Dropdown!$AD$7</c15:f>
                      <c15:dlblFieldTableCache>
                        <c:ptCount val="1"/>
                        <c:pt idx="0">
                          <c:v>Grundversorgungs-potential</c:v>
                        </c:pt>
                      </c15:dlblFieldTableCache>
                    </c15:dlblFTEntry>
                  </c15:dlblFieldTable>
                  <c15:showDataLabelsRange val="1"/>
                </c:ext>
                <c:ext xmlns:c16="http://schemas.microsoft.com/office/drawing/2014/chart" uri="{C3380CC4-5D6E-409C-BE32-E72D297353CC}">
                  <c16:uniqueId val="{00000003-4C2F-46BB-833D-EF6739EEE65B}"/>
                </c:ext>
              </c:extLst>
            </c:dLbl>
            <c:dLbl>
              <c:idx val="2"/>
              <c:layout>
                <c:manualLayout>
                  <c:x val="1.5000359063711921E-3"/>
                  <c:y val="-2.5988067470880224E-2"/>
                </c:manualLayout>
              </c:layout>
              <c:tx>
                <c:rich>
                  <a:bodyPr/>
                  <a:lstStyle/>
                  <a:p>
                    <a:fld id="{2222151B-B45C-4793-A301-FC86D270D7D1}" type="CELLREF">
                      <a:rPr lang="en-US" baseline="0"/>
                      <a:pPr/>
                      <a:t>[ZELLBEZ]</a:t>
                    </a:fld>
                    <a:endParaRPr lang="en-US" baseline="0"/>
                  </a:p>
                  <a:p>
                    <a:fld id="{1BB421B2-540E-41DE-9205-299F4F82A614}" type="VALUE">
                      <a:rPr lang="en-US" baseline="0"/>
                      <a:pPr/>
                      <a:t>[WERT]</a:t>
                    </a:fld>
                    <a:endParaRPr lang="de-CH"/>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dlblFTEntry>
                      <c15:txfldGUID>{2222151B-B45C-4793-A301-FC86D270D7D1}</c15:txfldGUID>
                      <c15:f>Dropdown!$AE$7</c15:f>
                      <c15:dlblFieldTableCache>
                        <c:ptCount val="1"/>
                        <c:pt idx="0">
                          <c:v>Bereinigter Grundversorgungsabzug</c:v>
                        </c:pt>
                      </c15:dlblFieldTableCache>
                    </c15:dlblFTEntry>
                  </c15:dlblFieldTable>
                  <c15:showDataLabelsRange val="0"/>
                </c:ext>
                <c:ext xmlns:c16="http://schemas.microsoft.com/office/drawing/2014/chart" uri="{C3380CC4-5D6E-409C-BE32-E72D297353CC}">
                  <c16:uniqueId val="{00000004-4C2F-46BB-833D-EF6739EEE65B}"/>
                </c:ext>
              </c:extLst>
            </c:dLbl>
            <c:dLbl>
              <c:idx val="3"/>
              <c:layout>
                <c:manualLayout>
                  <c:x val="6.0002294064080081E-3"/>
                  <c:y val="-2.598783537721502E-2"/>
                </c:manualLayout>
              </c:layout>
              <c:tx>
                <c:rich>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9D66D612-100F-4A63-BF7E-D2C535C8D52A}" type="CELLREF">
                      <a:rPr lang="en-US" baseline="0"/>
                      <a:pPr>
                        <a:defRPr b="1">
                          <a:solidFill>
                            <a:sysClr val="windowText" lastClr="000000"/>
                          </a:solidFill>
                        </a:defRPr>
                      </a:pPr>
                      <a:t>[ZELLBEZ]</a:t>
                    </a:fld>
                    <a:r>
                      <a:rPr lang="en-US" baseline="0"/>
                      <a:t> </a:t>
                    </a:r>
                    <a:fld id="{549C601B-885F-4697-BB47-947BA2A9B36B}" type="VALUE">
                      <a:rPr lang="en-US" baseline="0"/>
                      <a:pPr>
                        <a:defRPr b="1">
                          <a:solidFill>
                            <a:sysClr val="windowText" lastClr="000000"/>
                          </a:solidFill>
                        </a:defRPr>
                      </a:pPr>
                      <a:t>[WERT]</a:t>
                    </a:fld>
                    <a:endParaRPr lang="en-US" baseline="0"/>
                  </a:p>
                </c:rich>
              </c:tx>
              <c:numFmt formatCode="#,##0.000;\-\ #,##0.000;" sourceLinked="0"/>
              <c:spPr>
                <a:noFill/>
                <a:ln w="25400">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19944179714883933"/>
                      <c:h val="0.20894602896579506"/>
                    </c:manualLayout>
                  </c15:layout>
                  <c15:dlblFieldTable>
                    <c15:dlblFTEntry>
                      <c15:txfldGUID>{9D66D612-100F-4A63-BF7E-D2C535C8D52A}</c15:txfldGUID>
                      <c15:f>Dropdown!$AF$7</c15:f>
                      <c15:dlblFieldTableCache>
                        <c:ptCount val="1"/>
                        <c:pt idx="0">
                          <c:v>Bereinigter Grundversorgungsabzug</c:v>
                        </c:pt>
                      </c15:dlblFieldTableCache>
                    </c15:dlblFTEntry>
                  </c15:dlblFieldTable>
                  <c15:showDataLabelsRange val="0"/>
                </c:ext>
                <c:ext xmlns:c16="http://schemas.microsoft.com/office/drawing/2014/chart" uri="{C3380CC4-5D6E-409C-BE32-E72D297353CC}">
                  <c16:uniqueId val="{00000005-4C2F-46BB-833D-EF6739EEE65B}"/>
                </c:ext>
              </c:extLst>
            </c:dLbl>
            <c:numFmt formatCode="#,##0.000;\-\ #,##0.000;" sourceLinked="0"/>
            <c:spPr>
              <a:noFill/>
              <a:ln w="25400">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de-DE"/>
              </a:p>
            </c:txPr>
            <c:dLblPos val="inBase"/>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Dropdown!$AC$7:$AF$7</c:f>
              <c:strCache>
                <c:ptCount val="4"/>
                <c:pt idx="0">
                  <c:v>Jahresenergie unrentable Wasserkraft</c:v>
                </c:pt>
                <c:pt idx="1">
                  <c:v>Grundversorgungs-potential</c:v>
                </c:pt>
                <c:pt idx="2">
                  <c:v>Bereinigter Grundversorgungsabzug</c:v>
                </c:pt>
                <c:pt idx="3">
                  <c:v>Bereinigter Grundversorgungsabzug</c:v>
                </c:pt>
              </c:strCache>
            </c:strRef>
          </c:cat>
          <c:val>
            <c:numRef>
              <c:f>Dropdown!$AC$9:$AF$9</c:f>
              <c:numCache>
                <c:formatCode>0.000</c:formatCode>
                <c:ptCount val="4"/>
                <c:pt idx="0">
                  <c:v>0</c:v>
                </c:pt>
                <c:pt idx="1">
                  <c:v>0</c:v>
                </c:pt>
                <c:pt idx="2">
                  <c:v>0</c:v>
                </c:pt>
                <c:pt idx="3">
                  <c:v>0</c:v>
                </c:pt>
              </c:numCache>
            </c:numRef>
          </c:val>
          <c:extLst>
            <c:ext xmlns:c15="http://schemas.microsoft.com/office/drawing/2012/chart" uri="{02D57815-91ED-43cb-92C2-25804820EDAC}">
              <c15:datalabelsRange>
                <c15:f>Übersicht!$L$9:$M$9</c15:f>
                <c15:dlblRangeCache>
                  <c:ptCount val="2"/>
                </c15:dlblRangeCache>
              </c15:datalabelsRange>
            </c:ext>
            <c:ext xmlns:c16="http://schemas.microsoft.com/office/drawing/2014/chart" uri="{C3380CC4-5D6E-409C-BE32-E72D297353CC}">
              <c16:uniqueId val="{00000002-AE2E-4E8D-9C72-B5A7CF6C34D3}"/>
            </c:ext>
          </c:extLst>
        </c:ser>
        <c:ser>
          <c:idx val="0"/>
          <c:order val="1"/>
          <c:tx>
            <c:strRef>
              <c:f>Dropdown!$AC$7:$AF$7</c:f>
              <c:strCache>
                <c:ptCount val="4"/>
                <c:pt idx="0">
                  <c:v>Jahresenergie unrentable Wasserkraft</c:v>
                </c:pt>
                <c:pt idx="1">
                  <c:v>Grundversorgungs-potential</c:v>
                </c:pt>
                <c:pt idx="2">
                  <c:v>Bereinigter Grundversorgungsabzug</c:v>
                </c:pt>
                <c:pt idx="3">
                  <c:v>Bereinigter Grundversorgungsabzug</c:v>
                </c:pt>
              </c:strCache>
            </c:strRef>
          </c:tx>
          <c:spPr>
            <a:solidFill>
              <a:schemeClr val="accent6">
                <a:lumMod val="60000"/>
                <a:lumOff val="40000"/>
              </a:schemeClr>
            </a:solidFill>
            <a:ln>
              <a:noFill/>
            </a:ln>
            <a:effectLst/>
          </c:spPr>
          <c:invertIfNegative val="0"/>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BF92-49A0-A481-DCED8A30BFB2}"/>
              </c:ext>
            </c:extLst>
          </c:dPt>
          <c:dLbls>
            <c:dLbl>
              <c:idx val="2"/>
              <c:layout>
                <c:manualLayout>
                  <c:x val="-3.482244880465047E-2"/>
                  <c:y val="-0.54844836954858511"/>
                </c:manualLayout>
              </c:layout>
              <c:tx>
                <c:rich>
                  <a:bodyPr/>
                  <a:lstStyle/>
                  <a:p>
                    <a:fld id="{33A01BEB-7D04-4719-9000-58255F845106}" type="CELLREF">
                      <a:rPr lang="en-US" b="1"/>
                      <a:pPr/>
                      <a:t>[ZELLBEZ]</a:t>
                    </a:fld>
                    <a:r>
                      <a:rPr lang="en-US" b="1"/>
                      <a:t> </a:t>
                    </a:r>
                  </a:p>
                  <a:p>
                    <a:fld id="{2F63CDC3-5E12-4A11-80AC-93FB43090FF9}" type="VALUE">
                      <a:rPr lang="en-US" b="1"/>
                      <a:pPr/>
                      <a:t>[WERT]</a:t>
                    </a:fld>
                    <a:endParaRPr lang="de-CH"/>
                  </a:p>
                </c:rich>
              </c:tx>
              <c:showLegendKey val="0"/>
              <c:showVal val="1"/>
              <c:showCatName val="0"/>
              <c:showSerName val="0"/>
              <c:showPercent val="0"/>
              <c:showBubbleSize val="0"/>
              <c:extLst>
                <c:ext xmlns:c15="http://schemas.microsoft.com/office/drawing/2012/chart" uri="{CE6537A1-D6FC-4f65-9D91-7224C49458BB}">
                  <c15:dlblFieldTable>
                    <c15:dlblFTEntry>
                      <c15:txfldGUID>{33A01BEB-7D04-4719-9000-58255F845106}</c15:txfldGUID>
                      <c15:f>Dropdown!$AE$10</c15:f>
                      <c15:dlblFieldTableCache>
                        <c:ptCount val="1"/>
                        <c:pt idx="0">
                          <c:v>Erneuerbare in Grundversorgung</c:v>
                        </c:pt>
                      </c15:dlblFieldTableCache>
                    </c15:dlblFTEntry>
                  </c15:dlblFieldTable>
                  <c15:showDataLabelsRange val="0"/>
                </c:ext>
                <c:ext xmlns:c16="http://schemas.microsoft.com/office/drawing/2014/chart" uri="{C3380CC4-5D6E-409C-BE32-E72D297353CC}">
                  <c16:uniqueId val="{00000003-BF92-49A0-A481-DCED8A30BFB2}"/>
                </c:ext>
              </c:extLst>
            </c:dLbl>
            <c:dLbl>
              <c:idx val="3"/>
              <c:layout>
                <c:manualLayout>
                  <c:x val="0"/>
                  <c:y val="-0.30382965150796953"/>
                </c:manualLayout>
              </c:layout>
              <c:tx>
                <c:rich>
                  <a:bodyPr/>
                  <a:lstStyle/>
                  <a:p>
                    <a:fld id="{E5379899-E309-4AC3-88DF-6A50672FCD68}" type="CELLREF">
                      <a:rPr lang="en-US"/>
                      <a:pPr/>
                      <a:t>[ZELLBEZ]</a:t>
                    </a:fld>
                    <a:endParaRPr lang="en-US"/>
                  </a:p>
                  <a:p>
                    <a:fld id="{FCEF353B-1C25-4803-8240-65B0C738253A}" type="VALUE">
                      <a:rPr lang="en-US"/>
                      <a:pPr/>
                      <a:t>[WERT]</a:t>
                    </a:fld>
                    <a:endParaRPr lang="de-CH"/>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{E5379899-E309-4AC3-88DF-6A50672FCD68}</c15:txfldGUID>
                      <c15:f>Dropdown!$AF$10</c15:f>
                      <c15:dlblFieldTableCache>
                        <c:ptCount val="1"/>
                        <c:pt idx="0">
                          <c:v>Prämienberechtigte Energie</c:v>
                        </c:pt>
                      </c15:dlblFieldTableCache>
                    </c15:dlblFTEntry>
                  </c15:dlblFieldTable>
                  <c15:showDataLabelsRange val="0"/>
                </c:ext>
                <c:ext xmlns:c16="http://schemas.microsoft.com/office/drawing/2014/chart" uri="{C3380CC4-5D6E-409C-BE32-E72D297353CC}">
                  <c16:uniqueId val="{00000004-BF92-49A0-A481-DCED8A30BFB2}"/>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Dropdown!$AC$7:$AF$7</c:f>
              <c:strCache>
                <c:ptCount val="4"/>
                <c:pt idx="0">
                  <c:v>Jahresenergie unrentable Wasserkraft</c:v>
                </c:pt>
                <c:pt idx="1">
                  <c:v>Grundversorgungs-potential</c:v>
                </c:pt>
                <c:pt idx="2">
                  <c:v>Bereinigter Grundversorgungsabzug</c:v>
                </c:pt>
                <c:pt idx="3">
                  <c:v>Bereinigter Grundversorgungsabzug</c:v>
                </c:pt>
              </c:strCache>
            </c:strRef>
          </c:cat>
          <c:val>
            <c:numRef>
              <c:f>Dropdown!$AC$11:$AF$11</c:f>
              <c:numCache>
                <c:formatCode>#,##0.000</c:formatCode>
                <c:ptCount val="4"/>
                <c:pt idx="2" formatCode="0.000">
                  <c:v>0</c:v>
                </c:pt>
                <c:pt idx="3" formatCode="0.000">
                  <c:v>0</c:v>
                </c:pt>
              </c:numCache>
            </c:numRef>
          </c:val>
          <c:extLst>
            <c:ext xmlns:c16="http://schemas.microsoft.com/office/drawing/2014/chart" uri="{C3380CC4-5D6E-409C-BE32-E72D297353CC}">
              <c16:uniqueId val="{00000003-AE2E-4E8D-9C72-B5A7CF6C34D3}"/>
            </c:ext>
          </c:extLst>
        </c:ser>
        <c:dLbls>
          <c:showLegendKey val="0"/>
          <c:showVal val="0"/>
          <c:showCatName val="0"/>
          <c:showSerName val="0"/>
          <c:showPercent val="0"/>
          <c:showBubbleSize val="0"/>
        </c:dLbls>
        <c:gapWidth val="213"/>
        <c:overlap val="100"/>
        <c:axId val="186145080"/>
        <c:axId val="186145464"/>
      </c:barChart>
      <c:catAx>
        <c:axId val="186145080"/>
        <c:scaling>
          <c:orientation val="minMax"/>
        </c:scaling>
        <c:delete val="1"/>
        <c:axPos val="b"/>
        <c:numFmt formatCode="General" sourceLinked="1"/>
        <c:majorTickMark val="none"/>
        <c:minorTickMark val="none"/>
        <c:tickLblPos val="nextTo"/>
        <c:crossAx val="186145464"/>
        <c:crosses val="autoZero"/>
        <c:auto val="1"/>
        <c:lblAlgn val="ctr"/>
        <c:lblOffset val="100"/>
        <c:noMultiLvlLbl val="0"/>
      </c:catAx>
      <c:valAx>
        <c:axId val="186145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b="0">
                    <a:solidFill>
                      <a:sysClr val="windowText" lastClr="000000"/>
                    </a:solidFill>
                  </a:rPr>
                  <a:t> [GWh]</a:t>
                </a:r>
              </a:p>
            </c:rich>
          </c:tx>
          <c:layout>
            <c:manualLayout>
              <c:xMode val="edge"/>
              <c:yMode val="edge"/>
              <c:x val="1.4266254380934556E-3"/>
              <c:y val="0.429491132255627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de-DE"/>
          </a:p>
        </c:txPr>
        <c:crossAx val="18614508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A39" lockText="1" noThreeD="1"/>
</file>

<file path=xl/ctrlProps/ctrlProp2.xml><?xml version="1.0" encoding="utf-8"?>
<formControlPr xmlns="http://schemas.microsoft.com/office/spreadsheetml/2009/9/main" objectType="Radio" checked="Checked"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1371600</xdr:colOff>
          <xdr:row>37</xdr:row>
          <xdr:rowOff>144780</xdr:rowOff>
        </xdr:from>
        <xdr:to>
          <xdr:col>1</xdr:col>
          <xdr:colOff>30480</xdr:colOff>
          <xdr:row>39</xdr:row>
          <xdr:rowOff>11430</xdr:rowOff>
        </xdr:to>
        <xdr:sp macro="" textlink="">
          <xdr:nvSpPr>
            <xdr:cNvPr id="129026" name="Option Button 2" hidden="1">
              <a:extLst>
                <a:ext uri="{63B3BB69-23CF-44E3-9099-C40C66FF867C}">
                  <a14:compatExt spid="_x0000_s129026"/>
                </a:ext>
                <a:ext uri="{FF2B5EF4-FFF2-40B4-BE49-F238E27FC236}">
                  <a16:creationId xmlns:a16="http://schemas.microsoft.com/office/drawing/2014/main" id="{00000000-0008-0000-0100-00000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1371600</xdr:colOff>
          <xdr:row>36</xdr:row>
          <xdr:rowOff>144780</xdr:rowOff>
        </xdr:from>
        <xdr:to>
          <xdr:col>1</xdr:col>
          <xdr:colOff>30480</xdr:colOff>
          <xdr:row>38</xdr:row>
          <xdr:rowOff>30480</xdr:rowOff>
        </xdr:to>
        <xdr:sp macro="" textlink="">
          <xdr:nvSpPr>
            <xdr:cNvPr id="129027" name="Option Button 3" hidden="1">
              <a:extLst>
                <a:ext uri="{63B3BB69-23CF-44E3-9099-C40C66FF867C}">
                  <a14:compatExt spid="_x0000_s129027"/>
                </a:ext>
                <a:ext uri="{FF2B5EF4-FFF2-40B4-BE49-F238E27FC236}">
                  <a16:creationId xmlns:a16="http://schemas.microsoft.com/office/drawing/2014/main" id="{00000000-0008-0000-0100-00000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517964</xdr:colOff>
      <xdr:row>0</xdr:row>
      <xdr:rowOff>185120</xdr:rowOff>
    </xdr:from>
    <xdr:to>
      <xdr:col>16</xdr:col>
      <xdr:colOff>501576</xdr:colOff>
      <xdr:row>25</xdr:row>
      <xdr:rowOff>41070</xdr:rowOff>
    </xdr:to>
    <xdr:graphicFrame macro="">
      <xdr:nvGraphicFramePr>
        <xdr:cNvPr id="3" name="Diagramm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17369</xdr:colOff>
      <xdr:row>56</xdr:row>
      <xdr:rowOff>38100</xdr:rowOff>
    </xdr:from>
    <xdr:to>
      <xdr:col>16</xdr:col>
      <xdr:colOff>0</xdr:colOff>
      <xdr:row>59</xdr:row>
      <xdr:rowOff>134471</xdr:rowOff>
    </xdr:to>
    <xdr:sp macro="" textlink="" fLocksText="0">
      <xdr:nvSpPr>
        <xdr:cNvPr id="2" name="Textfeld 1">
          <a:extLst>
            <a:ext uri="{FF2B5EF4-FFF2-40B4-BE49-F238E27FC236}">
              <a16:creationId xmlns:a16="http://schemas.microsoft.com/office/drawing/2014/main" id="{00000000-0008-0000-0400-000002000000}"/>
            </a:ext>
          </a:extLst>
        </xdr:cNvPr>
        <xdr:cNvSpPr txBox="1"/>
      </xdr:nvSpPr>
      <xdr:spPr>
        <a:xfrm>
          <a:off x="17369" y="9772650"/>
          <a:ext cx="14051056" cy="58214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85726</xdr:colOff>
      <xdr:row>6</xdr:row>
      <xdr:rowOff>723901</xdr:rowOff>
    </xdr:from>
    <xdr:to>
      <xdr:col>28</xdr:col>
      <xdr:colOff>779937</xdr:colOff>
      <xdr:row>7</xdr:row>
      <xdr:rowOff>132113</xdr:rowOff>
    </xdr:to>
    <xdr:pic>
      <xdr:nvPicPr>
        <xdr:cNvPr id="3" name="Grafik 2">
          <a:extLst>
            <a:ext uri="{FF2B5EF4-FFF2-40B4-BE49-F238E27FC236}">
              <a16:creationId xmlns:a16="http://schemas.microsoft.com/office/drawing/2014/main" id="{00000000-0008-0000-2200-000003000000}"/>
            </a:ext>
          </a:extLst>
        </xdr:cNvPr>
        <xdr:cNvPicPr>
          <a:picLocks noChangeAspect="1"/>
        </xdr:cNvPicPr>
      </xdr:nvPicPr>
      <xdr:blipFill rotWithShape="1">
        <a:blip xmlns:r="http://schemas.openxmlformats.org/officeDocument/2006/relationships" r:embed="rId1">
          <a:duotone>
            <a:prstClr val="black"/>
            <a:schemeClr val="accent4">
              <a:tint val="45000"/>
              <a:satMod val="400000"/>
            </a:schemeClr>
          </a:duotone>
        </a:blip>
        <a:srcRect l="44241" t="3999"/>
        <a:stretch/>
      </xdr:blipFill>
      <xdr:spPr>
        <a:xfrm>
          <a:off x="13192126" y="1790701"/>
          <a:ext cx="705006" cy="228632"/>
        </a:xfrm>
        <a:prstGeom prst="rect">
          <a:avLst/>
        </a:prstGeom>
      </xdr:spPr>
    </xdr:pic>
    <xdr:clientData/>
  </xdr:twoCellAnchor>
  <xdr:twoCellAnchor editAs="oneCell">
    <xdr:from>
      <xdr:col>29</xdr:col>
      <xdr:colOff>209550</xdr:colOff>
      <xdr:row>6</xdr:row>
      <xdr:rowOff>704850</xdr:rowOff>
    </xdr:from>
    <xdr:to>
      <xdr:col>29</xdr:col>
      <xdr:colOff>701743</xdr:colOff>
      <xdr:row>7</xdr:row>
      <xdr:rowOff>152436</xdr:rowOff>
    </xdr:to>
    <xdr:pic>
      <xdr:nvPicPr>
        <xdr:cNvPr id="4" name="Grafik 3">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2">
          <a:duotone>
            <a:prstClr val="black"/>
            <a:schemeClr val="accent4">
              <a:tint val="45000"/>
              <a:satMod val="400000"/>
            </a:schemeClr>
          </a:duotone>
        </a:blip>
        <a:stretch>
          <a:fillRect/>
        </a:stretch>
      </xdr:blipFill>
      <xdr:spPr>
        <a:xfrm>
          <a:off x="14163675" y="1771650"/>
          <a:ext cx="485843" cy="257211"/>
        </a:xfrm>
        <a:prstGeom prst="rect">
          <a:avLst/>
        </a:prstGeom>
      </xdr:spPr>
    </xdr:pic>
    <xdr:clientData/>
  </xdr:twoCellAnchor>
  <xdr:twoCellAnchor editAs="oneCell">
    <xdr:from>
      <xdr:col>30</xdr:col>
      <xdr:colOff>219075</xdr:colOff>
      <xdr:row>6</xdr:row>
      <xdr:rowOff>714375</xdr:rowOff>
    </xdr:from>
    <xdr:to>
      <xdr:col>30</xdr:col>
      <xdr:colOff>723970</xdr:colOff>
      <xdr:row>7</xdr:row>
      <xdr:rowOff>168311</xdr:rowOff>
    </xdr:to>
    <xdr:pic>
      <xdr:nvPicPr>
        <xdr:cNvPr id="5" name="Grafik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3">
          <a:duotone>
            <a:prstClr val="black"/>
            <a:schemeClr val="accent4">
              <a:tint val="45000"/>
              <a:satMod val="400000"/>
            </a:schemeClr>
          </a:duotone>
        </a:blip>
        <a:stretch>
          <a:fillRect/>
        </a:stretch>
      </xdr:blipFill>
      <xdr:spPr>
        <a:xfrm>
          <a:off x="15020925" y="1781175"/>
          <a:ext cx="504895" cy="257211"/>
        </a:xfrm>
        <a:prstGeom prst="rect">
          <a:avLst/>
        </a:prstGeom>
      </xdr:spPr>
    </xdr:pic>
    <xdr:clientData/>
  </xdr:twoCellAnchor>
  <xdr:twoCellAnchor editAs="oneCell">
    <xdr:from>
      <xdr:col>31</xdr:col>
      <xdr:colOff>114300</xdr:colOff>
      <xdr:row>6</xdr:row>
      <xdr:rowOff>704850</xdr:rowOff>
    </xdr:from>
    <xdr:to>
      <xdr:col>31</xdr:col>
      <xdr:colOff>723985</xdr:colOff>
      <xdr:row>7</xdr:row>
      <xdr:rowOff>133350</xdr:rowOff>
    </xdr:to>
    <xdr:pic>
      <xdr:nvPicPr>
        <xdr:cNvPr id="6" name="Grafik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4">
          <a:duotone>
            <a:prstClr val="black"/>
            <a:schemeClr val="accent4">
              <a:tint val="45000"/>
              <a:satMod val="400000"/>
            </a:schemeClr>
          </a:duotone>
        </a:blip>
        <a:srcRect b="28582"/>
        <a:stretch/>
      </xdr:blipFill>
      <xdr:spPr>
        <a:xfrm>
          <a:off x="15763875" y="1771650"/>
          <a:ext cx="609685" cy="238125"/>
        </a:xfrm>
        <a:prstGeom prst="rect">
          <a:avLst/>
        </a:prstGeom>
      </xdr:spPr>
    </xdr:pic>
    <xdr:clientData/>
  </xdr:twoCellAnchor>
  <xdr:twoCellAnchor editAs="oneCell">
    <xdr:from>
      <xdr:col>30</xdr:col>
      <xdr:colOff>247650</xdr:colOff>
      <xdr:row>11</xdr:row>
      <xdr:rowOff>28575</xdr:rowOff>
    </xdr:from>
    <xdr:to>
      <xdr:col>30</xdr:col>
      <xdr:colOff>743019</xdr:colOff>
      <xdr:row>12</xdr:row>
      <xdr:rowOff>38147</xdr:rowOff>
    </xdr:to>
    <xdr:pic>
      <xdr:nvPicPr>
        <xdr:cNvPr id="7" name="Grafik 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5">
          <a:duotone>
            <a:prstClr val="black"/>
            <a:schemeClr val="accent4">
              <a:tint val="45000"/>
              <a:satMod val="400000"/>
            </a:schemeClr>
          </a:duotone>
        </a:blip>
        <a:stretch>
          <a:fillRect/>
        </a:stretch>
      </xdr:blipFill>
      <xdr:spPr>
        <a:xfrm>
          <a:off x="15049500" y="3038475"/>
          <a:ext cx="495369" cy="333422"/>
        </a:xfrm>
        <a:prstGeom prst="rect">
          <a:avLst/>
        </a:prstGeom>
      </xdr:spPr>
    </xdr:pic>
    <xdr:clientData/>
  </xdr:twoCellAnchor>
  <xdr:twoCellAnchor editAs="oneCell">
    <xdr:from>
      <xdr:col>31</xdr:col>
      <xdr:colOff>219075</xdr:colOff>
      <xdr:row>11</xdr:row>
      <xdr:rowOff>28575</xdr:rowOff>
    </xdr:from>
    <xdr:to>
      <xdr:col>31</xdr:col>
      <xdr:colOff>685865</xdr:colOff>
      <xdr:row>11</xdr:row>
      <xdr:rowOff>266733</xdr:rowOff>
    </xdr:to>
    <xdr:pic>
      <xdr:nvPicPr>
        <xdr:cNvPr id="8" name="Grafik 7">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duotone>
            <a:prstClr val="black"/>
            <a:schemeClr val="accent4">
              <a:tint val="45000"/>
              <a:satMod val="400000"/>
            </a:schemeClr>
          </a:duotone>
        </a:blip>
        <a:stretch>
          <a:fillRect/>
        </a:stretch>
      </xdr:blipFill>
      <xdr:spPr>
        <a:xfrm>
          <a:off x="15868650" y="3038475"/>
          <a:ext cx="466790" cy="238158"/>
        </a:xfrm>
        <a:prstGeom prst="rect">
          <a:avLst/>
        </a:prstGeom>
      </xdr:spPr>
    </xdr:pic>
    <xdr:clientData/>
  </xdr:twoCellAnchor>
  <xdr:twoCellAnchor>
    <xdr:from>
      <xdr:col>27</xdr:col>
      <xdr:colOff>400050</xdr:colOff>
      <xdr:row>7</xdr:row>
      <xdr:rowOff>400050</xdr:rowOff>
    </xdr:from>
    <xdr:to>
      <xdr:col>30</xdr:col>
      <xdr:colOff>609600</xdr:colOff>
      <xdr:row>8</xdr:row>
      <xdr:rowOff>314325</xdr:rowOff>
    </xdr:to>
    <xdr:sp macro="" textlink="">
      <xdr:nvSpPr>
        <xdr:cNvPr id="2" name="Textfeld 1">
          <a:extLst>
            <a:ext uri="{FF2B5EF4-FFF2-40B4-BE49-F238E27FC236}">
              <a16:creationId xmlns:a16="http://schemas.microsoft.com/office/drawing/2014/main" id="{00000000-0008-0000-2200-000002000000}"/>
            </a:ext>
          </a:extLst>
        </xdr:cNvPr>
        <xdr:cNvSpPr txBox="1"/>
      </xdr:nvSpPr>
      <xdr:spPr>
        <a:xfrm rot="19275375">
          <a:off x="44329350" y="2924175"/>
          <a:ext cx="2324100" cy="723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800">
              <a:solidFill>
                <a:srgbClr val="FF0000"/>
              </a:solidFill>
            </a:rPr>
            <a:t>nicht ändern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ccbd05t\t\4337_BFE-MP\07_Unterlagen\Gesuchsformular%202019\zz_alt\MP%2019.xxx%20GF_v.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Freigabeerklärung"/>
      <sheetName val="Gesuchsteller"/>
      <sheetName val="Anhänge"/>
      <sheetName val="Eigene EE"/>
      <sheetName val="Fremde EE"/>
      <sheetName val="A - MP"/>
      <sheetName val="E_prod_Eingabe"/>
      <sheetName val="KW-1"/>
      <sheetName val="KW-2"/>
      <sheetName val="KW-3"/>
      <sheetName val="KW-4"/>
      <sheetName val="KW-5"/>
      <sheetName val="KW-6"/>
      <sheetName val="KW-7"/>
      <sheetName val="KW-8"/>
      <sheetName val="KW-9"/>
      <sheetName val="KW-10"/>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F7" t="str">
            <v>Linear über Nutzungs- dauer</v>
          </cell>
        </row>
        <row r="8">
          <cell r="F8" t="str">
            <v>Linear bis Ende Konzessions- dauer</v>
          </cell>
        </row>
        <row r="9">
          <cell r="F9" t="str">
            <v>Degressiv</v>
          </cell>
        </row>
        <row r="10">
          <cell r="F10" t="str">
            <v>weitere (im Feld Bemerkungen spezifizieren)</v>
          </cell>
        </row>
      </sheetData>
    </sheetDataSet>
  </externalBook>
</externalLink>
</file>

<file path=xl/persons/person.xml><?xml version="1.0" encoding="utf-8"?>
<personList xmlns="http://schemas.microsoft.com/office/spreadsheetml/2018/threadedcomments" xmlns:x="http://schemas.openxmlformats.org/spreadsheetml/2006/main">
  <person displayName="Tanno Gian-Andri" id="{84C3CFBB-AD55-4FCF-9B38-70BEF5BF5B60}" userId="S::gian-andri.tanno@afconsult.com::5ae51b53-85ed-4e94-ba5c-de486c89bc0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W30" dT="2020-02-16T12:17:26.31" personId="{84C3CFBB-AD55-4FCF-9B38-70BEF5BF5B60}" id="{2A9D5DE3-9276-414D-95F3-910A1953077F}">
    <text>Muss Zeile von Anhang Risikoabtragung von KW Nr. 1 im Blatt Anhänge sein, d.h. Zeile 24</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7" Type="http://schemas.openxmlformats.org/officeDocument/2006/relationships/comments" Target="../comments5.xm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vmlDrawing" Target="../drawings/vmlDrawing6.vml"/><Relationship Id="rId5" Type="http://schemas.openxmlformats.org/officeDocument/2006/relationships/customProperty" Target="../customProperty1.bin"/><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6.xml"/><Relationship Id="rId5" Type="http://schemas.openxmlformats.org/officeDocument/2006/relationships/vmlDrawing" Target="../drawings/vmlDrawing7.v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7.xml"/><Relationship Id="rId5" Type="http://schemas.openxmlformats.org/officeDocument/2006/relationships/vmlDrawing" Target="../drawings/vmlDrawing8.v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8.xml"/><Relationship Id="rId5" Type="http://schemas.openxmlformats.org/officeDocument/2006/relationships/vmlDrawing" Target="../drawings/vmlDrawing9.v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9.xml"/><Relationship Id="rId5" Type="http://schemas.openxmlformats.org/officeDocument/2006/relationships/vmlDrawing" Target="../drawings/vmlDrawing10.v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10.xml"/><Relationship Id="rId5" Type="http://schemas.openxmlformats.org/officeDocument/2006/relationships/vmlDrawing" Target="../drawings/vmlDrawing11.v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11.xml"/><Relationship Id="rId5" Type="http://schemas.openxmlformats.org/officeDocument/2006/relationships/vmlDrawing" Target="../drawings/vmlDrawing12.v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12.xml"/><Relationship Id="rId5" Type="http://schemas.openxmlformats.org/officeDocument/2006/relationships/vmlDrawing" Target="../drawings/vmlDrawing13.v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13.xml"/><Relationship Id="rId5" Type="http://schemas.openxmlformats.org/officeDocument/2006/relationships/vmlDrawing" Target="../drawings/vmlDrawing14.v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www.bfe.admin.ch/bfe/de/home/foerderung/erneuerbare-energien/foerderung-wasserkraft/marktpraemie-grosswasserkraft.html" TargetMode="External"/><Relationship Id="rId2" Type="http://schemas.openxmlformats.org/officeDocument/2006/relationships/hyperlink" Target="https://www.bfe.admin.ch/bfe/de/home/foerderung/erneuerbare-energien/foerderung-wasserkraft/marktpraemie-grosswasserkraft.html" TargetMode="External"/><Relationship Id="rId1" Type="http://schemas.openxmlformats.org/officeDocument/2006/relationships/hyperlink" Target="https://www.bfe.admin.ch/bfe/de/home/foerderung/erneuerbare-energien/marktpraemie-grosswasserkraft.html" TargetMode="External"/><Relationship Id="rId6" Type="http://schemas.openxmlformats.org/officeDocument/2006/relationships/comments" Target="../comments14.xml"/><Relationship Id="rId5" Type="http://schemas.openxmlformats.org/officeDocument/2006/relationships/vmlDrawing" Target="../drawings/vmlDrawing15.v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bfe.admin.ch/marktpraemie" TargetMode="External"/><Relationship Id="rId13" Type="http://schemas.openxmlformats.org/officeDocument/2006/relationships/hyperlink" Target="http://www.bfe.admin.ch/marktpraemie" TargetMode="External"/><Relationship Id="rId18" Type="http://schemas.openxmlformats.org/officeDocument/2006/relationships/hyperlink" Target="http://www.bfe.admin.ch/marktpraemie" TargetMode="External"/><Relationship Id="rId26" Type="http://schemas.openxmlformats.org/officeDocument/2006/relationships/printerSettings" Target="../printerSettings/printerSettings4.bin"/><Relationship Id="rId3" Type="http://schemas.openxmlformats.org/officeDocument/2006/relationships/hyperlink" Target="http://www.bfe.admin.ch/marktpraemie" TargetMode="External"/><Relationship Id="rId21" Type="http://schemas.openxmlformats.org/officeDocument/2006/relationships/hyperlink" Target="http://www.bfe.admin.ch/marktpraemie" TargetMode="External"/><Relationship Id="rId7" Type="http://schemas.openxmlformats.org/officeDocument/2006/relationships/hyperlink" Target="http://www.bfe.admin.ch/marktpraemie" TargetMode="External"/><Relationship Id="rId12" Type="http://schemas.openxmlformats.org/officeDocument/2006/relationships/hyperlink" Target="http://www.bfe.admin.ch/marktpraemie" TargetMode="External"/><Relationship Id="rId17" Type="http://schemas.openxmlformats.org/officeDocument/2006/relationships/hyperlink" Target="http://www.bfe.admin.ch/marktpraemie" TargetMode="External"/><Relationship Id="rId25" Type="http://schemas.openxmlformats.org/officeDocument/2006/relationships/hyperlink" Target="http://www.bfe.admin.ch/marktpraemie" TargetMode="External"/><Relationship Id="rId2" Type="http://schemas.openxmlformats.org/officeDocument/2006/relationships/hyperlink" Target="http://www.bfe.admin.ch/marktpraemie" TargetMode="External"/><Relationship Id="rId16" Type="http://schemas.openxmlformats.org/officeDocument/2006/relationships/hyperlink" Target="http://www.bfe.admin.ch/marktpraemie" TargetMode="External"/><Relationship Id="rId20" Type="http://schemas.openxmlformats.org/officeDocument/2006/relationships/hyperlink" Target="http://www.bfe.admin.ch/marktpraemie" TargetMode="External"/><Relationship Id="rId1" Type="http://schemas.openxmlformats.org/officeDocument/2006/relationships/hyperlink" Target="http://www.bfe.admin.ch/marktpraemie" TargetMode="External"/><Relationship Id="rId6" Type="http://schemas.openxmlformats.org/officeDocument/2006/relationships/hyperlink" Target="http://www.bfe.admin.ch/marktpraemie" TargetMode="External"/><Relationship Id="rId11" Type="http://schemas.openxmlformats.org/officeDocument/2006/relationships/hyperlink" Target="http://www.bfe.admin.ch/marktpraemie" TargetMode="External"/><Relationship Id="rId24" Type="http://schemas.openxmlformats.org/officeDocument/2006/relationships/hyperlink" Target="http://www.bfe.admin.ch/marktpraemie" TargetMode="External"/><Relationship Id="rId5" Type="http://schemas.openxmlformats.org/officeDocument/2006/relationships/hyperlink" Target="http://www.bfe.admin.ch/marktpraemie" TargetMode="External"/><Relationship Id="rId15" Type="http://schemas.openxmlformats.org/officeDocument/2006/relationships/hyperlink" Target="http://www.bfe.admin.ch/marktpraemie" TargetMode="External"/><Relationship Id="rId23" Type="http://schemas.openxmlformats.org/officeDocument/2006/relationships/hyperlink" Target="http://www.bfe.admin.ch/marktpraemie" TargetMode="External"/><Relationship Id="rId10" Type="http://schemas.openxmlformats.org/officeDocument/2006/relationships/hyperlink" Target="http://www.bfe.admin.ch/marktpraemie" TargetMode="External"/><Relationship Id="rId19" Type="http://schemas.openxmlformats.org/officeDocument/2006/relationships/hyperlink" Target="http://www.bfe.admin.ch/marktpraemie" TargetMode="External"/><Relationship Id="rId4" Type="http://schemas.openxmlformats.org/officeDocument/2006/relationships/hyperlink" Target="http://www.bfe.admin.ch/marktpraemie" TargetMode="External"/><Relationship Id="rId9" Type="http://schemas.openxmlformats.org/officeDocument/2006/relationships/hyperlink" Target="http://www.bfe.admin.ch/marktpraemie" TargetMode="External"/><Relationship Id="rId14" Type="http://schemas.openxmlformats.org/officeDocument/2006/relationships/hyperlink" Target="http://www.bfe.admin.ch/marktpraemie" TargetMode="External"/><Relationship Id="rId22" Type="http://schemas.openxmlformats.org/officeDocument/2006/relationships/hyperlink" Target="http://www.bfe.admin.ch/marktpraemie"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tint="0.39997558519241921"/>
    <pageSetUpPr fitToPage="1"/>
  </sheetPr>
  <dimension ref="A1:G61"/>
  <sheetViews>
    <sheetView tabSelected="1" zoomScale="85" zoomScaleNormal="85" workbookViewId="0">
      <selection activeCell="C4" sqref="C4"/>
    </sheetView>
  </sheetViews>
  <sheetFormatPr baseColWidth="10" defaultColWidth="11.44140625" defaultRowHeight="12.3" x14ac:dyDescent="0.4"/>
  <cols>
    <col min="1" max="1" width="27.5546875" customWidth="1"/>
    <col min="2" max="2" width="3.44140625" customWidth="1"/>
    <col min="3" max="3" width="80.5546875" customWidth="1"/>
    <col min="4" max="4" width="4.5546875" customWidth="1"/>
    <col min="5" max="5" width="85.5546875" customWidth="1"/>
    <col min="6" max="6" width="9.44140625" customWidth="1"/>
    <col min="7" max="7" width="15.5546875" customWidth="1"/>
    <col min="8" max="8" width="12.44140625" bestFit="1" customWidth="1"/>
  </cols>
  <sheetData>
    <row r="1" spans="1:7" ht="17.7" x14ac:dyDescent="0.6">
      <c r="A1" s="54" t="str">
        <f ca="1">OFFSET(Sprachen!B4,0,B4-1,1,1)</f>
        <v>Gesuchsformular um Marktprämie für Grosswasserkraftanlagen</v>
      </c>
      <c r="B1" s="54"/>
      <c r="C1" s="54"/>
      <c r="D1" s="54"/>
      <c r="E1" s="54"/>
      <c r="F1" s="54"/>
      <c r="G1" s="54"/>
    </row>
    <row r="2" spans="1:7" ht="15" customHeight="1" x14ac:dyDescent="0.6">
      <c r="A2" s="285" t="str">
        <f ca="1">VLOOKUP(_xlfn.SHEET(),Dropdown!BF7:BI15,B4+1,FALSE)</f>
        <v>Allg. Informationen</v>
      </c>
      <c r="B2" s="284"/>
      <c r="C2" s="284"/>
      <c r="D2" s="284"/>
      <c r="E2" s="284"/>
      <c r="F2" s="284"/>
      <c r="G2" s="284"/>
    </row>
    <row r="4" spans="1:7" x14ac:dyDescent="0.4">
      <c r="A4" t="str">
        <f ca="1">OFFSET(Sprachen!B5,0,B4-1,1,1)</f>
        <v>Sprache</v>
      </c>
      <c r="B4">
        <f>IF(C4="Deutsch",1,IF(C4="Italiano",3,2))</f>
        <v>1</v>
      </c>
      <c r="C4" s="287" t="s">
        <v>0</v>
      </c>
    </row>
    <row r="7" spans="1:7" ht="15" customHeight="1" x14ac:dyDescent="0.4">
      <c r="A7" s="582" t="str">
        <f ca="1">OFFSET(Sprachen!B7,0,$B$4-1,1,1)</f>
        <v>Neuerungen im Gesuchsformular</v>
      </c>
      <c r="B7" s="582"/>
      <c r="C7" s="582"/>
      <c r="D7" s="582"/>
      <c r="E7" s="582"/>
      <c r="F7" s="582"/>
      <c r="G7" s="582"/>
    </row>
    <row r="8" spans="1:7" s="96" customFormat="1" ht="74.099999999999994" customHeight="1" x14ac:dyDescent="0.4">
      <c r="A8" s="576" t="str">
        <f ca="1">OFFSET(Sprachen!B8,0,$B$4-1,1,1)</f>
        <v>• Auf der Erlösseite werden neu zusätzlich zum Erlös aus dem Handel von Strom für den folgenden Tag (Day Ahead Market) auch die Absicherungserlöse bzw. -kosten aus Terminmärkten, die  Erlöse aus dem Verkauf von Systemdienstleistungen, sowie die Erlöse aus Herkunftsnachweisen und der Winterreserve berücksichtigt (Art. 90 Abs. 1 EnFV, sieht Richtlinie Ziff. 4.2 bis 4.5).
• Auf der Kostenseite werden neu auch die Aufwendungen für gesamtbetriebliche Leistungen und die Vermarktung des Stroms berücksichtigt (Art. 90 Abs. 1 Bst. d EnFV, siehe Richtlinie Ziff. 3.1.11)</v>
      </c>
      <c r="B8" s="576"/>
      <c r="C8" s="576"/>
      <c r="D8" s="576"/>
      <c r="E8" s="576"/>
      <c r="F8" s="576"/>
      <c r="G8" s="576"/>
    </row>
    <row r="9" spans="1:7" ht="45" customHeight="1" x14ac:dyDescent="0.4">
      <c r="A9" s="577" t="str">
        <f ca="1">OFFSET(Sprachen!B9,0,$B$4-1,1,1)</f>
        <v>• Um sicherzustellen, dass das Gesuchsformular bei allen Gesuchstellern korrekt funktioniert, wurden für das Gesuchsjahr 2026 alle Makros aus dem vorliegenden Hauptformular der Gesuchsunterlagen entfernt. Ansonsten gab es keine wesentlichen Änderungen gegenüber der Version 2025.</v>
      </c>
      <c r="B9" s="578"/>
      <c r="C9" s="578"/>
      <c r="D9" s="578"/>
      <c r="E9" s="578"/>
      <c r="F9" s="578"/>
      <c r="G9" s="579"/>
    </row>
    <row r="10" spans="1:7" ht="69.599999999999994" customHeight="1" x14ac:dyDescent="0.4">
      <c r="A10" s="580" t="str">
        <f ca="1">OFFSET(Sprachen!B10,0,$B$4-1,1,1)</f>
        <v xml:space="preserve">• Die Tabellenblätter für die einzelnen Kraftwerke müssen ausschliesslich vom Kraftwerksbevollmächtigten vollständig ausgefüllt werden. Ist der Gesuchsteller nicht Kraftwerksbevollmächtigter, sondern nur Träger des wirtschaftlichen Risikos für einen Teil der Energie des Kraftwerks, muss er nur ausgewählte Werte ausfüllen (Zellen in pink). 
• Alle anderen kraftwerksspezifischen Daten werden bei der Gesuchsprüfung vom BFE aus dem Gesuch des Kraftwerksbevollmächtigten übernommen. Der Gesuchsteller (der nicht Kraftwerksbevollmächtigter ist) muss angeben, aus welchem Gesuch die Daten der entsprechenden Grosswasserkraftanlage übernommen werden sollen und das Datum dieses Gesuches angeben. Dadurch bestätigt er die Richtigkeit der Daten, die übernommen werden sollen. </v>
      </c>
      <c r="B10" s="576"/>
      <c r="C10" s="576"/>
      <c r="D10" s="576"/>
      <c r="E10" s="576"/>
      <c r="F10" s="576"/>
      <c r="G10" s="581"/>
    </row>
    <row r="11" spans="1:7" ht="85.5" customHeight="1" x14ac:dyDescent="0.4">
      <c r="A11" s="580" t="str">
        <f ca="1">OFFSET(Sprachen!B11,0,$B$4-1,1,1)</f>
        <v>• Das Gesuchsformular enthält eine Liste der Grosswasserkraftanlagen und Anlagenverbünde zur Auswahl. Diese Liste ist in den Tabellenblättern zu den Kraftwerken hinterlegt. Auch ist für jede Grosswasserkraftanlage ein Kürzel aus drei Buchstaben hinterlegt. 
Achtung: Die Liste enthält Kraftwerke/Anlagenverbünde mit einer installierten Leistung grösser als 10 MW. Anspruch auf eine Marktprämie haben jedoch nur Grosswasserkraftanlagen oder Anlagenverbünde mit einer mittleren mechanischen Bruttoleistung grösser als 10 MW. Der Gesuchsteller muss in jedem Fall darlegen, dass die Anlagen, für die er ein Gesuch stellt, alle Anspruchsvoraussetzungen erfüllen.</v>
      </c>
      <c r="B11" s="576"/>
      <c r="C11" s="576"/>
      <c r="D11" s="576"/>
      <c r="E11" s="576"/>
      <c r="F11" s="576"/>
      <c r="G11" s="581"/>
    </row>
    <row r="12" spans="1:7" ht="270" customHeight="1" x14ac:dyDescent="0.4">
      <c r="A12" s="573" t="str">
        <f ca="1">OFFSET(Sprachen!B12,0,$B$4-1,1,1)</f>
        <v>• Gemäss Art. 92 Abs. 3 EnFV dürfen die Summe der Erlöse am Referenzmarkt, in der Grundversorgung und aus der Marktprämie die gesamten Gestehungskosten nicht übersteigen. Ansonsten muss die Marktprämie entsprechend reduziert werden. Die Prüfung dieser Bedingung ist im Gesuchsformular im Tabellenblatt «Übersicht» umgesetzt.
• Der Anhang A-5.x.8 bildet neben den Erlösen am Day-Ahead-Markt auch Erlöse durch HKN, Winterreserve, SDL sowie am Terminmarkt ab (vgl. Richtlinie über den Vollzug der Marktprämie). 
1) Erlöse aus Herkunftsnachweisen (HKN)
Gesuchstellende geben das gesamte monatliche HKN-Volumen für die im Gesuch enthaltenen Kraftwerke an. Der Preis für die Herkunftsnachweise für Wasserkraftanlagen entspricht 5% Referenz-Marktpreises nach Artikel 15 EnFV (Art. 30aquinquies EnFV).
2) Erlöse durch Winterreserve
Gesuchstellende geben für jede Grosswasserkraftanlage die Vorhaltemenge und das Vorhalteentgelt aus der Winterreserve an.
3) Erlöse aus Systemdienstleistungen (SDL)
Die bei Swissgrid entstandenen Kosten für SDL werden mit einem Verteilschlüssel auf die einzelnen Kraftwerke verteilt, jedoch ohne Abzug der Opportunitätskosten (vgl. Anhang 6.1, Ziff. 4.2.5 EnFV und Richtlinie Ziff. 4.3). Die Herleitung der entstandenen Kosten für Primär-, Sekundär-, Tertiärregelleistung ist in der separaten Excel-Tabelle "MP.26.xxx_A-5.xxx.8_E-Prod - Herleitungen" enthalten.
4) Absicherungserlöse bzw. -kosten aus Terminmärkten
Die Erlöse am Terminmarkt werden im Gesuchsformular berechnet. Dabei wird angenommen, dass 80 Prozent der erwarteten Produktion am Terminmarkt über 3 Jahre mit je einem Drittel der erwarteten Produktion abgesichert werden. Dafür werden Terminpreise von der European Energy Exchange (EEX) verwendet.</v>
      </c>
      <c r="B12" s="574"/>
      <c r="C12" s="574"/>
      <c r="D12" s="574"/>
      <c r="E12" s="574"/>
      <c r="F12" s="574"/>
      <c r="G12" s="575"/>
    </row>
    <row r="13" spans="1:7" ht="12" customHeight="1" x14ac:dyDescent="0.4">
      <c r="A13" s="96"/>
      <c r="B13" s="96"/>
      <c r="C13" s="96"/>
      <c r="D13" s="96"/>
      <c r="E13" s="96"/>
      <c r="F13" s="96"/>
      <c r="G13" s="96"/>
    </row>
    <row r="14" spans="1:7" ht="16.5" customHeight="1" x14ac:dyDescent="0.4">
      <c r="A14" s="576" t="str">
        <f ca="1">OFFSET(Sprachen!B13,0,$B$4-1,1,1)</f>
        <v>Weiter sind die folgenden Punkte zu beachten:</v>
      </c>
      <c r="B14" s="576"/>
      <c r="C14" s="576"/>
      <c r="D14" s="576"/>
      <c r="E14" s="576"/>
      <c r="F14" s="576"/>
      <c r="G14" s="576"/>
    </row>
    <row r="15" spans="1:7" ht="38.25" customHeight="1" x14ac:dyDescent="0.4">
      <c r="A15" s="577" t="str">
        <f ca="1">OFFSET(Sprachen!B14,0,$B$4-1,1,1)</f>
        <v xml:space="preserve">• Alle Konzessionsleistungen, welche in der Konzession klar definiert und effektiv geschuldet sind, gelten als unmittelbar nötige Betriebskosten und können angerechnet werden. </v>
      </c>
      <c r="B15" s="578"/>
      <c r="C15" s="578"/>
      <c r="D15" s="578"/>
      <c r="E15" s="578"/>
      <c r="F15" s="578"/>
      <c r="G15" s="579"/>
    </row>
    <row r="16" spans="1:7" ht="34.5" customHeight="1" x14ac:dyDescent="0.4">
      <c r="A16" s="580" t="str">
        <f ca="1">OFFSET(Sprachen!B15,0,$B$4-1,1,1)</f>
        <v>• Bei der Bestimmung der marktprämienberechtigten Energiemenge ist Folgendes zu beachten: Konzessionsenergie ist marktprämienberechtigt, Restitutionsenergie wird beim Kraftwerk, dass die Energie schuldet abgezogen und beim Kraftwerk, dem die Energie zusteht hinzugezählt. Verluste und Eigenbedarfsenergie sind nicht marktprämienberechtigt und dürfen in der im Gesuch deklarierten Nettoproduktion nicht enthalten sein.</v>
      </c>
      <c r="B16" s="576"/>
      <c r="C16" s="576"/>
      <c r="D16" s="576"/>
      <c r="E16" s="576"/>
      <c r="F16" s="576"/>
      <c r="G16" s="581"/>
    </row>
    <row r="17" spans="1:7" ht="35.25" customHeight="1" x14ac:dyDescent="0.4">
      <c r="A17" s="580" t="str">
        <f ca="1">OFFSET(Sprachen!B16,0,$B$4-1,1,1)</f>
        <v>• Wenn die Bewertung von Energiemengen notwendig ist, muss dies immer mit dem Preis am Day-Ahead-Markt geschehen. Je nach zeitlicher Auflösung der Produktion kann der Jahresdurchschnittspreis, der Saisondurchschnitt, die Monatswerte oder die Stundenwerte des Marktpreises herangezogen werden.</v>
      </c>
      <c r="B17" s="576"/>
      <c r="C17" s="576"/>
      <c r="D17" s="576"/>
      <c r="E17" s="576"/>
      <c r="F17" s="576"/>
      <c r="G17" s="581"/>
    </row>
    <row r="18" spans="1:7" ht="43.5" customHeight="1" x14ac:dyDescent="0.4">
      <c r="A18" s="580" t="str">
        <f ca="1">OFFSET(Sprachen!B17,0,$B$4-1,1,1)</f>
        <v>• 	Zur Beurteilung, ob ein Kraftwerk ungedeckte Gestehungskosten aufweist, ist immer die Differenz zwischen den Gestehungskosten (Art. 90 EnFV) und dem Referenzmarkterlös (Summe aller Erlöse vgl. Art. 89 EnFV) relevant. Effektive Abnahmepreise, welche in kraftwerksscharfen Verträgen definiert sind, werden nur herangezogen, um zu beurteilen, wer das Risiko ungedeckter Gestehungskosten trägt. Wird Energie zu Gestehungskosten oder ähnlichen Konditionen weiterverkauft, geht das Risiko ungedeckter Gestehungskosten an den Käufer über.</v>
      </c>
      <c r="B18" s="576"/>
      <c r="C18" s="576"/>
      <c r="D18" s="576"/>
      <c r="E18" s="576"/>
      <c r="F18" s="576"/>
      <c r="G18" s="581"/>
    </row>
    <row r="19" spans="1:7" ht="50.25" customHeight="1" x14ac:dyDescent="0.4">
      <c r="A19" s="580" t="str">
        <f ca="1">OFFSET(Sprachen!B18,0,$B$4-1,1,1)</f>
        <v>• 	Damit ein Anlagenverbund vorliegt, müssen die Einzelanlagen durch einen künstlichen Wasserweg miteinander verknüpft sein und gemeinsam optimiert werden. Bei alpinen Kraftwerkskomplexen, die meistens als Partnerwerk betrieben werden, ist die hydraulische Verknüpfung und gemeinsame Optimierung in der Regel gegeben. Bei hintereinanderliegenden Flusskraftwerken ist die hydraulische Verknüpfung durch einen künstlichen Wasserweg in der Regel nicht gegeben. Sie erfüllen die Anforderungen an Anlagenverbünde in der Regel nicht.</v>
      </c>
      <c r="B19" s="576"/>
      <c r="C19" s="576"/>
      <c r="D19" s="576"/>
      <c r="E19" s="576"/>
      <c r="F19" s="576"/>
      <c r="G19" s="581"/>
    </row>
    <row r="20" spans="1:7" x14ac:dyDescent="0.4">
      <c r="A20" s="355"/>
      <c r="B20" s="355"/>
      <c r="C20" s="355"/>
      <c r="D20" s="355"/>
      <c r="E20" s="355"/>
      <c r="F20" s="355"/>
      <c r="G20" s="355"/>
    </row>
    <row r="21" spans="1:7" ht="11.25" customHeight="1" x14ac:dyDescent="0.4">
      <c r="A21" s="582" t="str">
        <f ca="1">OFFSET(Sprachen!B19,0,$B$4-1,1,1)</f>
        <v>Vorgehen Gesuchseinreichung</v>
      </c>
      <c r="B21" s="582"/>
      <c r="C21" s="582"/>
      <c r="D21" s="582"/>
      <c r="E21" s="582"/>
      <c r="F21" s="582"/>
      <c r="G21" s="582"/>
    </row>
    <row r="22" spans="1:7" ht="167.25" customHeight="1" x14ac:dyDescent="0.4">
      <c r="A22" s="570" t="str">
        <f ca="1">OFFSET(Sprachen!B20,0,$B$4-1,1,1)</f>
        <v>Das ausgefüllte Gesuchsformular sowie alle im Tabellenblatt "Anhänge" aufgeführten Anhänge sind auf der SharePoint-Plattform für die Marktprämie elektronisch hochzuladen. Erwartet werden Dateien in den Formaten MS Word, MS Excel oder Adobe PDF. Unter marktpraemie@bfe.admin.ch kann ein Antrag für ein Login für die SharePoint-Plattform gestellt werden. Für einen Antrag müssen Vorname, Name und Kontaktdaten einer Ansprechsperson sowie der Name des marktprämienberechtigten Unternehmens in einer E-Mail ans BFE gesendet werden, worauf das BFE die Anleitung zum Erstellen eines Logins verschickt. 
Das Gesuch gilt erst als eingereicht, wenn das Gesuchsformular inklusive aller Anhänge auf der SharePoint-Plattform hochgeladen wurde und die rechtsgültig unterschriebene Freigabeerklärung zusammen mit allfälligen Vollmachten bis spätestens am 31. Mai 2026 beim BFE eingereicht wird. Massgebend ist der Poststempel. Jeder Gesuchsteller reicht ein Gesuch ein, das die gesamte Elektrizität im Portfolio umfasst, für die um Marktprämie ersucht wird.
Gesuchsteller, die bereits in vergangenen Jahren ein Gesuch eingereicht haben, behalten ihre Gesuchsnummer. Einzig die Jahreszahl ist zu ersetzen (Bsp. MP.26.125). Gesuchsteller, die erstmalig ein Gesuch einreichen, erhalten ihre Gesuchsnummer zusammen mit dem Login für die SharePoint-Plattform. 
Dieses Gesuchsformular kann für bis zu zehn Kraftwerke benutzt werden. Hat ein Gesuchsteller mehr als zehn Kraftwerke im Portfolio, so kann er bei der Vollzugsstelle AFRY Schweiz AG (lukas.schneider@afry.com) ein erweitertes Gesuchsformular verlangen.</v>
      </c>
      <c r="B22" s="571"/>
      <c r="C22" s="571"/>
      <c r="D22" s="571"/>
      <c r="E22" s="571"/>
      <c r="F22" s="571"/>
      <c r="G22" s="572"/>
    </row>
    <row r="23" spans="1:7" ht="13.5" customHeight="1" x14ac:dyDescent="0.4">
      <c r="A23" s="355"/>
      <c r="B23" s="355"/>
      <c r="C23" s="355"/>
      <c r="D23" s="355"/>
      <c r="E23" s="355"/>
      <c r="F23" s="355"/>
      <c r="G23" s="355"/>
    </row>
    <row r="24" spans="1:7" ht="13.5" customHeight="1" x14ac:dyDescent="0.4">
      <c r="A24" s="582" t="str">
        <f ca="1">OFFSET(Sprachen!B21,0,$B$4-1,1,1)</f>
        <v>Vorgehen zum Ausfüllen des Gesuchformulars</v>
      </c>
      <c r="B24" s="582"/>
      <c r="C24" s="582"/>
      <c r="D24" s="582"/>
      <c r="E24" s="582"/>
      <c r="F24" s="582"/>
      <c r="G24" s="582"/>
    </row>
    <row r="25" spans="1:7" ht="208.5" customHeight="1" x14ac:dyDescent="0.4">
      <c r="A25" s="570" t="str">
        <f ca="1">OFFSET(Sprachen!B22,0,$B$4-1,1,1)</f>
        <v>•	Im Tabellenblatt «Allg. Informationen» kann die Sprache umgestellt werden.
•	Für die kraftwerksspezifischen Informationen wird im Gesuchsformular zwischen dem Bevollmächtigten und weiteren Gesuchstellern, die das Risiko ungedeckter Gestehungskosten für einen Teil der Energie aus dem Kraftwerk tragen, unterschieden. Jeder Gesuchsteller füllt die Kraftwerksblätter und Energieproduktionsdaten für die Grosswasserkraftanlagen, für die er bevollmächtigt ist, vollständig aus. Für Grosswasserkraftanlagen, für die der Gesuchsteller nicht bevollmächtigt ist, muss er keine Energieproduktionsprofile erfassen und in den Kraftwerksblättern nur ausgewählte Werte (pinke Zellen) ausfüllen.
Es wird empfohlen, die Daten in der folgenden Reihenfolge zu erfassen:
1.	Zuerst die Erlösangaben und Produktionsdaten ins separate Excel-Formular "MP.26.xxx.A-5.x.8_E_prod.xlsm" eintragen und die zusammengefassten Daten anschliessend vom Tabellenblatt "E_Prod_Ausgabe" ins Tabellenblatt "E_prod_Eingabe" dieses Formulars übertragen.  (fällt weg, falls Gesuchsteller nicht kraftwerksbevollmächtigt)
2.	Anschliessend können die entsprechenden Kraftwerke in den Kraftwerksdatenblätter ausgewählt und ergänzt werden.
3.	Zuletzt die übrigen Blätter (Anhänge, Grundversorgung, Eigene EE, Fremde EE,…) ausfüllen.
In dieser Reihenfolge werden eingegebene Daten auf neue Blätter verknüpft, damit sie nicht neu eingegeben werden müssen. In den nachfolgenden Blättern sind dieselben Daten gesperrt und können nicht verändert werden. Bei der Einhaltung dieser Abfolge ist gewährleistet, dass beim Zeitpunkt der Bearbeitung der Blätter stets alle Zellen mit Datenverknüpfungen die bereits eingegebenen Werte aufweisen.</v>
      </c>
      <c r="B25" s="571"/>
      <c r="C25" s="571"/>
      <c r="D25" s="571"/>
      <c r="E25" s="571"/>
      <c r="F25" s="571"/>
      <c r="G25" s="572"/>
    </row>
    <row r="26" spans="1:7" x14ac:dyDescent="0.4">
      <c r="A26" s="8"/>
      <c r="B26" s="8"/>
      <c r="C26" s="8"/>
      <c r="D26" s="267"/>
      <c r="E26" s="267"/>
      <c r="F26" s="267"/>
      <c r="G26" s="267"/>
    </row>
    <row r="27" spans="1:7" x14ac:dyDescent="0.4">
      <c r="A27" s="268" t="str">
        <f ca="1">OFFSET(Sprachen!B23,0,'Allg. Informationen'!$B$4-1,1,1)</f>
        <v>Tabellenblätter</v>
      </c>
      <c r="B27" s="268"/>
      <c r="C27" s="8"/>
      <c r="D27" s="269" t="str">
        <f ca="1">OFFSET(Sprachen!B44,0,'Allg. Informationen'!$B$4-1,1,1)</f>
        <v>Grundlagendokumente</v>
      </c>
      <c r="E27" s="8"/>
      <c r="F27" s="270"/>
      <c r="G27" s="8"/>
    </row>
    <row r="28" spans="1:7" x14ac:dyDescent="0.4">
      <c r="A28" s="271" t="str">
        <f ca="1">OFFSET(Sprachen!B24,0,'Allg. Informationen'!$B$4-1,1,1)</f>
        <v>Allg. Informationen</v>
      </c>
      <c r="B28" s="272" t="s">
        <v>1</v>
      </c>
      <c r="C28" s="273" t="str">
        <f ca="1">OFFSET(Sprachen!B34,0,'Allg. Informationen'!$B$4-1,1,1)</f>
        <v>Deckblatt mit Erklärungen zur Gesuchseinreichung</v>
      </c>
      <c r="D28" s="272" t="s">
        <v>1</v>
      </c>
      <c r="E28" s="584" t="str">
        <f ca="1">OFFSET(Sprachen!B45,0,'Allg. Informationen'!$B$4-1,1,1)</f>
        <v>Energiegesetz vom 30. September 2016 (EnG, SR 730.0)</v>
      </c>
      <c r="F28" s="584"/>
      <c r="G28" s="584"/>
    </row>
    <row r="29" spans="1:7" x14ac:dyDescent="0.4">
      <c r="A29" s="271" t="str">
        <f ca="1">OFFSET(Sprachen!B25,0,'Allg. Informationen'!$B$4-1,1,1)</f>
        <v>Gesuchsteller</v>
      </c>
      <c r="B29" s="272" t="s">
        <v>1</v>
      </c>
      <c r="C29" s="273" t="str">
        <f ca="1">OFFSET(Sprachen!B35,0,'Allg. Informationen'!$B$4-1,1,1)</f>
        <v>Angaben zum Gesuchsteller, Bevollmächtigte sowie Bankkonto</v>
      </c>
      <c r="D29" s="272" t="s">
        <v>1</v>
      </c>
      <c r="E29" s="584" t="str">
        <f ca="1">OFFSET(Sprachen!B46,0,'Allg. Informationen'!$B$4-1,1,1)</f>
        <v>Energieförderungsverordnung vom 1. November 2017 (EnFV, SR 730.03)</v>
      </c>
      <c r="F29" s="584"/>
      <c r="G29" s="584"/>
    </row>
    <row r="30" spans="1:7" x14ac:dyDescent="0.4">
      <c r="A30" s="271" t="str">
        <f ca="1">OFFSET(Sprachen!B26,0,'Allg. Informationen'!$B$4-1,1,1)</f>
        <v>Freigabeerklärung</v>
      </c>
      <c r="B30" s="272" t="s">
        <v>1</v>
      </c>
      <c r="C30" s="273" t="str">
        <f ca="1">OFFSET(Sprachen!B36,0,'Allg. Informationen'!$B$4-1,1,1)</f>
        <v>Bestätigung der Richtigkeit der Angaben im vorliegenden  Gesuch</v>
      </c>
      <c r="D30" s="272" t="s">
        <v>1</v>
      </c>
      <c r="E30" s="584" t="str">
        <f ca="1">OFFSET(Sprachen!B47,0,'Allg. Informationen'!$B$4-1,1,1)</f>
        <v xml:space="preserve">Erläuterungen zur EnFV vom 1. November 2017 </v>
      </c>
      <c r="F30" s="584"/>
      <c r="G30" s="584"/>
    </row>
    <row r="31" spans="1:7" ht="27.6" customHeight="1" x14ac:dyDescent="0.4">
      <c r="A31" s="271" t="str">
        <f ca="1">OFFSET(Sprachen!B27,0,'Allg. Informationen'!$B$4-1,1,1)</f>
        <v>Anhänge</v>
      </c>
      <c r="B31" s="272" t="s">
        <v>1</v>
      </c>
      <c r="C31" s="273" t="str">
        <f ca="1">OFFSET(Sprachen!B37,0,'Allg. Informationen'!$B$4-1,1,1)</f>
        <v>Liste aller eingereichten Anhänge</v>
      </c>
      <c r="D31" s="272" t="s">
        <v>1</v>
      </c>
      <c r="E31" s="583" t="str">
        <f ca="1">OFFSET(Sprachen!B48,0,'Allg. Informationen'!$B$4-1,1,1)</f>
        <v>Richtlinie des BFE über den Vollzug der Marktprämie</v>
      </c>
      <c r="F31" s="583"/>
      <c r="G31" s="583"/>
    </row>
    <row r="32" spans="1:7" ht="27.6" customHeight="1" x14ac:dyDescent="0.4">
      <c r="A32" s="271" t="str">
        <f ca="1">OFFSET(Sprachen!B28,0,'Allg. Informationen'!$B$4-1,1,1)</f>
        <v>Übersicht</v>
      </c>
      <c r="B32" s="272" t="s">
        <v>1</v>
      </c>
      <c r="C32" s="273" t="str">
        <f ca="1">OFFSET(Sprachen!B38,0,'Allg. Informationen'!$B$4-1,1,1)</f>
        <v>Zusammenfassung des Gesuchs, Berechnung der Marktprämienquote und der Marktprämie; gleichzeitig Anhang der Verfügung</v>
      </c>
      <c r="D32" s="272" t="s">
        <v>1</v>
      </c>
      <c r="E32" s="583" t="str">
        <f ca="1">OFFSET(Sprachen!B49,0,'Allg. Informationen'!$B$4-1,1,1)</f>
        <v>BFE-Website zur Marktprämie: 
https://www.bfe.admin.ch/bfe/de/home/foerderung/erneuerbare-energien/foerderung-wasserkraft/marktpraemie-grosswasserkraft.html</v>
      </c>
      <c r="F32" s="583"/>
      <c r="G32" s="583"/>
    </row>
    <row r="33" spans="1:7" x14ac:dyDescent="0.4">
      <c r="A33" s="271" t="str">
        <f ca="1">OFFSET(Sprachen!B29,0,'Allg. Informationen'!$B$4-1,1,1)</f>
        <v>Grundversorgung</v>
      </c>
      <c r="B33" s="272" t="s">
        <v>1</v>
      </c>
      <c r="C33" s="273" t="str">
        <f ca="1">OFFSET(Sprachen!B39,0,'Allg. Informationen'!$B$4-1,1,1)</f>
        <v xml:space="preserve">Angaben zur Grundversorgung nach Art. 94 Abs. 3 EnFV </v>
      </c>
      <c r="D33" s="8"/>
      <c r="E33" s="273"/>
      <c r="F33" s="8"/>
      <c r="G33" s="8"/>
    </row>
    <row r="34" spans="1:7" x14ac:dyDescent="0.4">
      <c r="A34" s="271" t="str">
        <f ca="1">OFFSET(Sprachen!B30,0,'Allg. Informationen'!$B$4-1,1,1)</f>
        <v>Eigene EE</v>
      </c>
      <c r="B34" s="272" t="s">
        <v>1</v>
      </c>
      <c r="C34" s="273" t="str">
        <f ca="1">OFFSET(Sprachen!B40,0,'Allg. Informationen'!$B$4-1,1,1)</f>
        <v xml:space="preserve">Eigene Anlagen Erneuerbare Energien </v>
      </c>
      <c r="D34" s="8"/>
      <c r="E34" s="8"/>
      <c r="F34" s="8"/>
      <c r="G34" s="8"/>
    </row>
    <row r="35" spans="1:7" x14ac:dyDescent="0.4">
      <c r="A35" s="271" t="str">
        <f ca="1">OFFSET(Sprachen!B31,0,'Allg. Informationen'!$B$4-1,1,1)</f>
        <v>Fremde EE</v>
      </c>
      <c r="B35" s="272" t="s">
        <v>1</v>
      </c>
      <c r="C35" s="273" t="str">
        <f ca="1">OFFSET(Sprachen!B41,0,'Allg. Informationen'!$B$4-1,1,1)</f>
        <v>Fremde Anlagen Erneuerbare Energien</v>
      </c>
      <c r="D35" s="271"/>
      <c r="E35" s="271"/>
      <c r="F35" s="271"/>
      <c r="G35" s="271"/>
    </row>
    <row r="36" spans="1:7" ht="32.1" customHeight="1" x14ac:dyDescent="0.4">
      <c r="A36" s="271" t="str">
        <f ca="1">OFFSET(Sprachen!B32,0,'Allg. Informationen'!$B$4-1,1,1)</f>
        <v>E_prod_Eingabe</v>
      </c>
      <c r="B36" s="272" t="s">
        <v>1</v>
      </c>
      <c r="C36" s="273" t="str">
        <f ca="1">OFFSET(Sprachen!B42,0,'Allg. Informationen'!$B$4-1,1,1)</f>
        <v>Übertrag der Energieproduktionsdaten aus dem Excel-File 
"MP.26.xxx.A-5.x.8_E_prod.xlsm"</v>
      </c>
      <c r="D36" s="271"/>
      <c r="E36" s="271"/>
      <c r="F36" s="271"/>
      <c r="G36" s="271"/>
    </row>
    <row r="37" spans="1:7" x14ac:dyDescent="0.4">
      <c r="A37" s="271" t="str">
        <f ca="1">OFFSET(Sprachen!B33,0,'Allg. Informationen'!$B$4-1,1,1)</f>
        <v>KW-1, KW-2, KW-3, … KW-10</v>
      </c>
      <c r="B37" s="272" t="s">
        <v>1</v>
      </c>
      <c r="C37" s="273" t="str">
        <f ca="1">OFFSET(Sprachen!B43,0,'Allg. Informationen'!$B$4-1,1,1)</f>
        <v>Eingabe der Daten zu den einzelnen Wasserkraftanlagen</v>
      </c>
      <c r="D37" s="271"/>
      <c r="E37" s="271"/>
      <c r="F37" s="271"/>
      <c r="G37" s="271"/>
    </row>
    <row r="38" spans="1:7" x14ac:dyDescent="0.4">
      <c r="A38" s="27"/>
      <c r="B38" s="48"/>
      <c r="C38" s="80"/>
    </row>
    <row r="39" spans="1:7" x14ac:dyDescent="0.4">
      <c r="A39" s="23"/>
      <c r="B39" s="23"/>
    </row>
    <row r="40" spans="1:7" x14ac:dyDescent="0.4">
      <c r="A40" s="66" t="str">
        <f ca="1">OFFSET(Sprachen!B50,0,'Allg. Informationen'!$B$4-1,1,1)</f>
        <v>Farbcodierung Tabellenblätter</v>
      </c>
      <c r="B40" s="66"/>
    </row>
    <row r="41" spans="1:7" x14ac:dyDescent="0.4">
      <c r="A41" s="73"/>
      <c r="B41" s="23"/>
      <c r="C41" t="str">
        <f ca="1">OFFSET(Sprachen!B51,0,'Allg. Informationen'!$B$4-1,1,1)</f>
        <v>Tabellenblatt mit Eingaben durch Gesuchsteller</v>
      </c>
    </row>
    <row r="42" spans="1:7" x14ac:dyDescent="0.4">
      <c r="A42" s="88"/>
      <c r="B42" s="23"/>
      <c r="C42" t="str">
        <f ca="1">OFFSET(Sprachen!B52,0,'Allg. Informationen'!$B$4-1,1,1)</f>
        <v>Tabellenblatt mit Freigabeerklärung. Muss zwingend unterschrieben, ausgedruckt und beim BFE eingereicht werden</v>
      </c>
    </row>
    <row r="43" spans="1:7" x14ac:dyDescent="0.4">
      <c r="A43" s="37"/>
      <c r="B43" s="23"/>
      <c r="C43" t="str">
        <f ca="1">OFFSET(Sprachen!B53,0,'Allg. Informationen'!$B$4-1,1,1)</f>
        <v>Tabellenblatt dient der Übersicht</v>
      </c>
    </row>
    <row r="44" spans="1:7" x14ac:dyDescent="0.4">
      <c r="A44" s="15"/>
      <c r="B44" s="23"/>
      <c r="C44" t="str">
        <f ca="1">OFFSET(Sprachen!B54,0,'Allg. Informationen'!$B$4-1,1,1)</f>
        <v>Tabellenblatt dient als Inputblatt für die Berechnung</v>
      </c>
    </row>
    <row r="45" spans="1:7" x14ac:dyDescent="0.4">
      <c r="B45" s="23"/>
    </row>
    <row r="46" spans="1:7" x14ac:dyDescent="0.4">
      <c r="A46" s="66" t="str">
        <f ca="1">OFFSET(Sprachen!B55,0,'Allg. Informationen'!$B$4-1,1,1)</f>
        <v>Farbcodierung Zellen</v>
      </c>
      <c r="B46" s="23"/>
    </row>
    <row r="47" spans="1:7" x14ac:dyDescent="0.4">
      <c r="A47" s="73"/>
      <c r="B47" s="23"/>
      <c r="C47" t="str">
        <f ca="1">OFFSET(Sprachen!B56,0,'Allg. Informationen'!$B$4-1,1,1)</f>
        <v>Zelle wird vom Gesuchsteller ausgefüllt</v>
      </c>
    </row>
    <row r="48" spans="1:7" x14ac:dyDescent="0.4">
      <c r="A48" s="44"/>
      <c r="B48" s="23"/>
      <c r="C48" t="str">
        <f ca="1">OFFSET(Sprachen!B57,0,'Allg. Informationen'!$B$4-1,1,1)</f>
        <v>Zelle dient für notwendige Angaben oder ist leer</v>
      </c>
    </row>
    <row r="49" spans="1:5" x14ac:dyDescent="0.4">
      <c r="A49" s="74"/>
      <c r="B49" s="23"/>
      <c r="C49" t="str">
        <f ca="1">OFFSET(Sprachen!B58,0,'Allg. Informationen'!$B$4-1,1,1)</f>
        <v>Zelle dient einer besseren Darstellung</v>
      </c>
    </row>
    <row r="50" spans="1:5" x14ac:dyDescent="0.4">
      <c r="A50" s="37"/>
      <c r="B50" s="23"/>
      <c r="C50" t="str">
        <f ca="1">OFFSET(Sprachen!B59,0,'Allg. Informationen'!$B$4-1,1,1)</f>
        <v>Zelle dient einer besseren Darstellung</v>
      </c>
    </row>
    <row r="51" spans="1:5" x14ac:dyDescent="0.4">
      <c r="A51" s="15"/>
      <c r="B51" s="23"/>
      <c r="C51" t="str">
        <f ca="1">OFFSET(Sprachen!B60,0,'Allg. Informationen'!$B$4-1,1,1)</f>
        <v>Zelle wird über Zellbezug automatisch berechnet</v>
      </c>
    </row>
    <row r="52" spans="1:5" x14ac:dyDescent="0.4">
      <c r="B52" s="23"/>
    </row>
    <row r="53" spans="1:5" x14ac:dyDescent="0.4">
      <c r="A53" s="23" t="str">
        <f ca="1">OFFSET(Sprachen!B61,0,'Allg. Informationen'!$B$4-1,1,1)</f>
        <v>Version</v>
      </c>
      <c r="B53" s="23"/>
      <c r="C53" s="563" t="s">
        <v>2227</v>
      </c>
    </row>
    <row r="55" spans="1:5" x14ac:dyDescent="0.4">
      <c r="A55" s="23"/>
      <c r="B55" s="23"/>
    </row>
    <row r="56" spans="1:5" x14ac:dyDescent="0.4">
      <c r="A56" s="23"/>
      <c r="B56" s="23"/>
    </row>
    <row r="57" spans="1:5" x14ac:dyDescent="0.4">
      <c r="A57" s="23"/>
      <c r="B57" s="23"/>
    </row>
    <row r="58" spans="1:5" x14ac:dyDescent="0.4">
      <c r="D58" s="55"/>
      <c r="E58" s="55"/>
    </row>
    <row r="59" spans="1:5" x14ac:dyDescent="0.4">
      <c r="A59" s="23"/>
      <c r="B59" s="23"/>
      <c r="D59" s="55"/>
      <c r="E59" s="55"/>
    </row>
    <row r="61" spans="1:5" x14ac:dyDescent="0.4">
      <c r="A61" s="23"/>
      <c r="B61" s="23"/>
    </row>
  </sheetData>
  <sheetProtection algorithmName="SHA-512" hashValue="XiGYs1gn3oDRNWTi43FYgmPTkMJ4naJttY34KrxW17FR9uZfhlRdvMiBuQfSLRBq+YWPiFRhXQDrlhJOjLBnxw==" saltValue="Pb7sCTmJkNeshGf0OAPRXw==" spinCount="100000" sheet="1" objects="1" scenarios="1"/>
  <protectedRanges>
    <protectedRange sqref="C4" name="Bereich1"/>
  </protectedRanges>
  <mergeCells count="21">
    <mergeCell ref="E32:G32"/>
    <mergeCell ref="E30:G30"/>
    <mergeCell ref="E29:G29"/>
    <mergeCell ref="E28:G28"/>
    <mergeCell ref="E31:G31"/>
    <mergeCell ref="A7:G7"/>
    <mergeCell ref="A8:G8"/>
    <mergeCell ref="A9:G9"/>
    <mergeCell ref="A10:G10"/>
    <mergeCell ref="A11:G11"/>
    <mergeCell ref="A25:G25"/>
    <mergeCell ref="A12:G12"/>
    <mergeCell ref="A14:G14"/>
    <mergeCell ref="A15:G15"/>
    <mergeCell ref="A16:G16"/>
    <mergeCell ref="A17:G17"/>
    <mergeCell ref="A24:G24"/>
    <mergeCell ref="A18:G18"/>
    <mergeCell ref="A19:G19"/>
    <mergeCell ref="A21:G21"/>
    <mergeCell ref="A22:G22"/>
  </mergeCells>
  <pageMargins left="0.51181102362204722" right="0.51181102362204722" top="0.59055118110236227" bottom="0.59055118110236227" header="0.19685039370078741" footer="0.19685039370078741"/>
  <pageSetup paperSize="9" scale="61" orientation="landscape" r:id="rId1"/>
  <headerFooter>
    <oddHeader>&amp;LBFE-MP&amp;C &amp;A&amp;R&amp;D</oddHeader>
    <oddFooter>&amp;L&amp;F, &amp;T&amp;RS. &amp;P /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D03895C-18FD-40C1-9111-17B0BAB87BD3}">
          <x14:formula1>
            <xm:f>Dropdown!$BB$7:$BB$9</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7" tint="0.39997558519241921"/>
    <pageSetUpPr fitToPage="1"/>
  </sheetPr>
  <dimension ref="A1:AC130"/>
  <sheetViews>
    <sheetView zoomScale="85" zoomScaleNormal="85" workbookViewId="0">
      <selection activeCell="C117" sqref="C117"/>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KW1</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KW1</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KW1 / 1</v>
      </c>
      <c r="B13" s="426" t="str">
        <f ca="1">OFFSET(Sprachen!B402,0,'Allg. Informationen'!$B$4-1,1,1)</f>
        <v>Name Kraftwerksanlage:</v>
      </c>
      <c r="C13" s="595"/>
      <c r="D13" s="723" t="str">
        <f ca="1">A2</f>
        <v>KW1</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KW1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KW1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KW1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KW1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KW1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KW1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KW1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KW1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KW1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KW1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KW1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KW1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KW1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KW1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KW1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KW1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KW1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KW1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KW1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KW1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KW1 / 19</v>
      </c>
      <c r="B35" s="445" t="str">
        <f ca="1">OFFSET(Sprachen!B424,0,'Allg. Informationen'!$B$4-1,1,1)</f>
        <v>Jahresenergie zur Verfügung der Energiebezüger (auto)</v>
      </c>
      <c r="C35" s="436" t="s">
        <v>3</v>
      </c>
      <c r="D35" s="555">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KW1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KW1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KW1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KW1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KW1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KW1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KW1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KW1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KW1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KW1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KW1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KW1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KW1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KW1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KW1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KW1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KW1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KW1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KW1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KW1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KW1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KW1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KW1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5.KW1.7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KW1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KW1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KW1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KW1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KW1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KW1 / 49</v>
      </c>
      <c r="B69" s="98" t="str">
        <f ca="1">OFFSET(Sprachen!B458,0,'Allg. Informationen'!$B$4-1,1,1)</f>
        <v>Netznutzungsaufwand</v>
      </c>
      <c r="C69" s="105" t="s">
        <v>4</v>
      </c>
      <c r="D69" s="115"/>
      <c r="E69" s="251"/>
      <c r="F69" s="251"/>
      <c r="G69" s="251"/>
      <c r="H69" s="742" t="str">
        <f ca="1">CONCATENATE($A$2, " 49a")</f>
        <v>KW1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KW1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KW1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KW1 / 52</v>
      </c>
      <c r="B72" s="98" t="str">
        <f ca="1">OFFSET(Sprachen!B461,0,'Allg. Informationen'!$B$4-1,1,1)</f>
        <v>übriger Betriebsaufwand (inkl. HKN)</v>
      </c>
      <c r="C72" s="105" t="s">
        <v>4</v>
      </c>
      <c r="D72" s="115"/>
      <c r="E72" s="478"/>
      <c r="F72" s="478"/>
      <c r="G72" s="478"/>
      <c r="H72" s="433" t="str">
        <f ca="1">CONCATENATE($A$2, " 52a")</f>
        <v>KW1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KW1 / 54</v>
      </c>
      <c r="B73" s="98" t="str">
        <f ca="1">OFFSET(Sprachen!B462,0,'Allg. Informationen'!$B$4-1,1,1)</f>
        <v>Total Betriebskosten</v>
      </c>
      <c r="C73" s="105" t="s">
        <v>4</v>
      </c>
      <c r="D73" s="479">
        <f ca="1">SUM(D67:D72)-SUM(D62:D64)+K73</f>
        <v>0</v>
      </c>
      <c r="E73" s="248"/>
      <c r="F73" s="248"/>
      <c r="G73" s="248"/>
      <c r="H73" s="433" t="str">
        <f ca="1">CONCATENATE($A$2, " 54a")</f>
        <v>KW1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KW1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5.KW1.7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KW1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KW1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KW1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KW1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KW1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KW1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KW1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KW1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KW1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KW1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KW1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KW1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KW1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KW1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KW1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KW1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KW1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KW1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KW1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KW1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KW1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KW1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KW1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KW1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KW1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KW1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KW1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KW1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KW1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KW1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KW1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KW1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KW1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KW1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KW1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KW1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KW1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KW1 / 91</v>
      </c>
      <c r="B123" s="737" t="str">
        <f ca="1">+CONCATENATE(OFFSET(Sprachen!B510,0,'Allg. Informationen'!$B$4-1,1,1)," ",IF(D13=0,"",D13))</f>
        <v>Erlös Day-Ahead-Markt für KW KW1</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KW1 / 92</v>
      </c>
      <c r="B124" s="737" t="str">
        <f ca="1">+CONCATENATE(OFFSET(Sprachen!B511,0,'Allg. Informationen'!$B$4-1,1,1)," ",IF(D13=0,"",D13))</f>
        <v>Erlöse HKN, Winterreserve, SDL und Terminmarkt KW1</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rnVIYykWF0pOLamSXvxirsV27pn5tIisMF3mrZfh1sPvXDas3MPSAFIpYqrLKJwd+DF7LKItHHmzfW4DrNmw4w==" saltValue="Fa47JRIvdF7FY90UUk6iew==" spinCount="100000" sheet="1" objects="1" scenarios="1"/>
  <protectedRanges>
    <protectedRange sqref="D5 B14 D15:D23 D25 D28 D30:D31 D33:D34 D36 D37:D39 D41 D43:D44 D63:D64 D68:D72 D76:D82 D82 D89:D95 D97 H76:K78 K66:L71 H55:Q58 H48:Q52 H6:J8 L6:N8 P6:R7 T6:U7" name="Eingaben"/>
    <protectedRange sqref="M13:U44 T47:U58 M61:U73 Q76:U86 M89:U101 M117:Q118" name="Bermerkungen"/>
  </protectedRanges>
  <mergeCells count="204">
    <mergeCell ref="B5:C5"/>
    <mergeCell ref="B120:C120"/>
    <mergeCell ref="B121:C121"/>
    <mergeCell ref="B122:C122"/>
    <mergeCell ref="B124:C124"/>
    <mergeCell ref="K73:L73"/>
    <mergeCell ref="I73:J73"/>
    <mergeCell ref="I72:J72"/>
    <mergeCell ref="K72:L72"/>
    <mergeCell ref="B123:C123"/>
    <mergeCell ref="H86:P86"/>
    <mergeCell ref="H69:H71"/>
    <mergeCell ref="I69:J71"/>
    <mergeCell ref="K69:L71"/>
    <mergeCell ref="M66:U66"/>
    <mergeCell ref="M67:U67"/>
    <mergeCell ref="Q80:U80"/>
    <mergeCell ref="Q81:U81"/>
    <mergeCell ref="H118:L118"/>
    <mergeCell ref="M118:Q118"/>
    <mergeCell ref="M97:U97"/>
    <mergeCell ref="H63:L64"/>
    <mergeCell ref="H61:L61"/>
    <mergeCell ref="M60:U60"/>
    <mergeCell ref="A13:A14"/>
    <mergeCell ref="C13:C14"/>
    <mergeCell ref="D13:D14"/>
    <mergeCell ref="H13:L14"/>
    <mergeCell ref="M13:U14"/>
    <mergeCell ref="V13:V14"/>
    <mergeCell ref="H26:L26"/>
    <mergeCell ref="H30:L30"/>
    <mergeCell ref="H34:L34"/>
    <mergeCell ref="M24:U24"/>
    <mergeCell ref="M25:U25"/>
    <mergeCell ref="M29:U29"/>
    <mergeCell ref="M30:U30"/>
    <mergeCell ref="M31:U31"/>
    <mergeCell ref="M32:U32"/>
    <mergeCell ref="M33:U33"/>
    <mergeCell ref="M34:U34"/>
    <mergeCell ref="H23:L23"/>
    <mergeCell ref="H24:L24"/>
    <mergeCell ref="M28:U28"/>
    <mergeCell ref="H27:L27"/>
    <mergeCell ref="H29:L29"/>
    <mergeCell ref="M63:U63"/>
    <mergeCell ref="R58:S58"/>
    <mergeCell ref="H62:L62"/>
    <mergeCell ref="M62:U62"/>
    <mergeCell ref="W13:W14"/>
    <mergeCell ref="X13:X14"/>
    <mergeCell ref="Y13:Y14"/>
    <mergeCell ref="R49:S49"/>
    <mergeCell ref="T47:U47"/>
    <mergeCell ref="R46:S46"/>
    <mergeCell ref="M26:U26"/>
    <mergeCell ref="M27:U27"/>
    <mergeCell ref="H35:L35"/>
    <mergeCell ref="H40:L40"/>
    <mergeCell ref="M23:U23"/>
    <mergeCell ref="H39:L39"/>
    <mergeCell ref="H37:L37"/>
    <mergeCell ref="H31:L31"/>
    <mergeCell ref="H33:L33"/>
    <mergeCell ref="H25:L25"/>
    <mergeCell ref="H32:L32"/>
    <mergeCell ref="H38:L38"/>
    <mergeCell ref="H28:L28"/>
    <mergeCell ref="H36:L36"/>
    <mergeCell ref="M12:U12"/>
    <mergeCell ref="M19:U19"/>
    <mergeCell ref="M20:U20"/>
    <mergeCell ref="M21:U21"/>
    <mergeCell ref="M22:U22"/>
    <mergeCell ref="H18:L18"/>
    <mergeCell ref="H12:L12"/>
    <mergeCell ref="H19:L19"/>
    <mergeCell ref="H20:L21"/>
    <mergeCell ref="H15:L15"/>
    <mergeCell ref="H16:L16"/>
    <mergeCell ref="M15:U15"/>
    <mergeCell ref="M16:U16"/>
    <mergeCell ref="M17:U17"/>
    <mergeCell ref="M18:U18"/>
    <mergeCell ref="M36:U36"/>
    <mergeCell ref="H41:L41"/>
    <mergeCell ref="M37:U37"/>
    <mergeCell ref="M38:U38"/>
    <mergeCell ref="M39:U39"/>
    <mergeCell ref="M40:U40"/>
    <mergeCell ref="M41:U41"/>
    <mergeCell ref="M42:U42"/>
    <mergeCell ref="M44:U44"/>
    <mergeCell ref="M35:U35"/>
    <mergeCell ref="M43:U43"/>
    <mergeCell ref="H42:L42"/>
    <mergeCell ref="L79:P79"/>
    <mergeCell ref="H65:L65"/>
    <mergeCell ref="L75:P75"/>
    <mergeCell ref="Q84:U84"/>
    <mergeCell ref="L81:P81"/>
    <mergeCell ref="H82:P82"/>
    <mergeCell ref="H83:P83"/>
    <mergeCell ref="H44:L44"/>
    <mergeCell ref="H43:L43"/>
    <mergeCell ref="R57:S57"/>
    <mergeCell ref="T57:U57"/>
    <mergeCell ref="R51:S51"/>
    <mergeCell ref="R52:S52"/>
    <mergeCell ref="T54:U54"/>
    <mergeCell ref="R53:S54"/>
    <mergeCell ref="R55:S55"/>
    <mergeCell ref="T51:U51"/>
    <mergeCell ref="T52:U52"/>
    <mergeCell ref="M61:U61"/>
    <mergeCell ref="M64:U64"/>
    <mergeCell ref="H60:L60"/>
    <mergeCell ref="T58:U58"/>
    <mergeCell ref="R47:S47"/>
    <mergeCell ref="H91:L91"/>
    <mergeCell ref="M101:U101"/>
    <mergeCell ref="M88:U88"/>
    <mergeCell ref="M95:U95"/>
    <mergeCell ref="M96:U96"/>
    <mergeCell ref="M92:U92"/>
    <mergeCell ref="M89:U89"/>
    <mergeCell ref="M90:U90"/>
    <mergeCell ref="M91:U91"/>
    <mergeCell ref="R50:S50"/>
    <mergeCell ref="T48:U48"/>
    <mergeCell ref="R48:S48"/>
    <mergeCell ref="T53:U53"/>
    <mergeCell ref="T55:U55"/>
    <mergeCell ref="T56:U56"/>
    <mergeCell ref="R56:S56"/>
    <mergeCell ref="T49:U49"/>
    <mergeCell ref="T50:U50"/>
    <mergeCell ref="Q85:U85"/>
    <mergeCell ref="Q76:U78"/>
    <mergeCell ref="M94:U94"/>
    <mergeCell ref="H93:L93"/>
    <mergeCell ref="H97:L97"/>
    <mergeCell ref="H94:L94"/>
    <mergeCell ref="M98:U98"/>
    <mergeCell ref="M99:U99"/>
    <mergeCell ref="H95:L95"/>
    <mergeCell ref="H100:L100"/>
    <mergeCell ref="M100:U100"/>
    <mergeCell ref="M93:U93"/>
    <mergeCell ref="Q83:U83"/>
    <mergeCell ref="Q75:U75"/>
    <mergeCell ref="M68:U68"/>
    <mergeCell ref="M69:U69"/>
    <mergeCell ref="M70:U70"/>
    <mergeCell ref="M71:U71"/>
    <mergeCell ref="M72:U72"/>
    <mergeCell ref="M73:U73"/>
    <mergeCell ref="Q79:U79"/>
    <mergeCell ref="L80:P80"/>
    <mergeCell ref="L76:P78"/>
    <mergeCell ref="H68:L68"/>
    <mergeCell ref="H5:U5"/>
    <mergeCell ref="P6:R6"/>
    <mergeCell ref="P7:R7"/>
    <mergeCell ref="T6:U6"/>
    <mergeCell ref="T7:U7"/>
    <mergeCell ref="D6:D7"/>
    <mergeCell ref="K6:K7"/>
    <mergeCell ref="O6:O7"/>
    <mergeCell ref="S6:S7"/>
    <mergeCell ref="B6:C6"/>
    <mergeCell ref="B7:C7"/>
    <mergeCell ref="B8:C8"/>
    <mergeCell ref="H8:J8"/>
    <mergeCell ref="H7:J7"/>
    <mergeCell ref="H6:J6"/>
    <mergeCell ref="L6:N6"/>
    <mergeCell ref="L7:N7"/>
    <mergeCell ref="L8:N8"/>
    <mergeCell ref="E12:G12"/>
    <mergeCell ref="C118:D118"/>
    <mergeCell ref="H101:L101"/>
    <mergeCell ref="H98:L98"/>
    <mergeCell ref="H96:L96"/>
    <mergeCell ref="H88:L88"/>
    <mergeCell ref="H99:L99"/>
    <mergeCell ref="H92:L92"/>
    <mergeCell ref="H116:L116"/>
    <mergeCell ref="H89:L89"/>
    <mergeCell ref="H90:L90"/>
    <mergeCell ref="H17:L17"/>
    <mergeCell ref="H22:L22"/>
    <mergeCell ref="B12:D12"/>
    <mergeCell ref="B15:C15"/>
    <mergeCell ref="B16:C16"/>
    <mergeCell ref="H84:P84"/>
    <mergeCell ref="H85:P85"/>
    <mergeCell ref="M116:Q116"/>
    <mergeCell ref="H117:L117"/>
    <mergeCell ref="M117:Q117"/>
    <mergeCell ref="Q82:U82"/>
    <mergeCell ref="M65:U65"/>
    <mergeCell ref="Q86:U86"/>
  </mergeCells>
  <conditionalFormatting sqref="V15:V45">
    <cfRule type="containsText" dxfId="439" priority="76" operator="containsText" text="korrigiert">
      <formula>NOT(ISERROR(SEARCH("korrigiert",V15)))</formula>
    </cfRule>
    <cfRule type="containsText" dxfId="438" priority="75" operator="containsText" text="i.O.">
      <formula>NOT(ISERROR(SEARCH("i.O.",V15)))</formula>
    </cfRule>
    <cfRule type="containsText" dxfId="437" priority="74" operator="containsText" text="in Abklärung">
      <formula>NOT(ISERROR(SEARCH("in Abklärung",V15)))</formula>
    </cfRule>
    <cfRule type="containsText" dxfId="436" priority="73" operator="containsText" text="nicht i.O.">
      <formula>NOT(ISERROR(SEARCH("nicht i.O.",V15)))</formula>
    </cfRule>
  </conditionalFormatting>
  <conditionalFormatting sqref="V47:V59">
    <cfRule type="containsText" dxfId="435" priority="52" operator="containsText" text="korrigiert">
      <formula>NOT(ISERROR(SEARCH("korrigiert",V47)))</formula>
    </cfRule>
    <cfRule type="containsText" dxfId="434" priority="50" operator="containsText" text="in Abklärung">
      <formula>NOT(ISERROR(SEARCH("in Abklärung",V47)))</formula>
    </cfRule>
    <cfRule type="containsText" dxfId="433" priority="49" operator="containsText" text="nicht i.O.">
      <formula>NOT(ISERROR(SEARCH("nicht i.O.",V47)))</formula>
    </cfRule>
    <cfRule type="containsText" dxfId="432" priority="51" operator="containsText" text="i.O.">
      <formula>NOT(ISERROR(SEARCH("i.O.",V47)))</formula>
    </cfRule>
  </conditionalFormatting>
  <conditionalFormatting sqref="V61:V74">
    <cfRule type="containsText" dxfId="431" priority="41" operator="containsText" text="nicht i.O.">
      <formula>NOT(ISERROR(SEARCH("nicht i.O.",V61)))</formula>
    </cfRule>
    <cfRule type="containsText" dxfId="430" priority="43" operator="containsText" text="i.O.">
      <formula>NOT(ISERROR(SEARCH("i.O.",V61)))</formula>
    </cfRule>
    <cfRule type="containsText" dxfId="429" priority="44" operator="containsText" text="korrigiert">
      <formula>NOT(ISERROR(SEARCH("korrigiert",V61)))</formula>
    </cfRule>
    <cfRule type="containsText" dxfId="428" priority="42" operator="containsText" text="in Abklärung">
      <formula>NOT(ISERROR(SEARCH("in Abklärung",V61)))</formula>
    </cfRule>
  </conditionalFormatting>
  <conditionalFormatting sqref="V76:V87">
    <cfRule type="containsText" dxfId="427" priority="27" operator="containsText" text="i.O.">
      <formula>NOT(ISERROR(SEARCH("i.O.",V76)))</formula>
    </cfRule>
    <cfRule type="containsText" dxfId="426" priority="25" operator="containsText" text="nicht i.O.">
      <formula>NOT(ISERROR(SEARCH("nicht i.O.",V76)))</formula>
    </cfRule>
    <cfRule type="containsText" dxfId="425" priority="26" operator="containsText" text="in Abklärung">
      <formula>NOT(ISERROR(SEARCH("in Abklärung",V76)))</formula>
    </cfRule>
    <cfRule type="containsText" dxfId="424" priority="28" operator="containsText" text="korrigiert">
      <formula>NOT(ISERROR(SEARCH("korrigiert",V76)))</formula>
    </cfRule>
  </conditionalFormatting>
  <conditionalFormatting sqref="V89:V101">
    <cfRule type="containsText" dxfId="423" priority="2" operator="containsText" text="in Abklärung">
      <formula>NOT(ISERROR(SEARCH("in Abklärung",V89)))</formula>
    </cfRule>
    <cfRule type="containsText" dxfId="422" priority="3" operator="containsText" text="i.O.">
      <formula>NOT(ISERROR(SEARCH("i.O.",V89)))</formula>
    </cfRule>
    <cfRule type="containsText" dxfId="421" priority="4" operator="containsText" text="korrigiert">
      <formula>NOT(ISERROR(SEARCH("korrigiert",V89)))</formula>
    </cfRule>
    <cfRule type="containsText" dxfId="420" priority="1" operator="containsText" text="nicht i.O.">
      <formula>NOT(ISERROR(SEARCH("nicht i.O.",V89)))</formula>
    </cfRule>
  </conditionalFormatting>
  <conditionalFormatting sqref="X13">
    <cfRule type="containsText" dxfId="419" priority="152" operator="containsText" text="korrigiert">
      <formula>NOT(ISERROR(SEARCH("korrigiert",X13)))</formula>
    </cfRule>
    <cfRule type="containsText" dxfId="418" priority="149" operator="containsText" text="nicht i.O.">
      <formula>NOT(ISERROR(SEARCH("nicht i.O.",X13)))</formula>
    </cfRule>
    <cfRule type="containsText" dxfId="417" priority="150" operator="containsText" text="in Abklärung">
      <formula>NOT(ISERROR(SEARCH("in Abklärung",X13)))</formula>
    </cfRule>
    <cfRule type="containsText" dxfId="416" priority="151" operator="containsText" text="i.O.">
      <formula>NOT(ISERROR(SEARCH("i.O.",X13)))</formula>
    </cfRule>
  </conditionalFormatting>
  <conditionalFormatting sqref="X15:X45">
    <cfRule type="containsText" dxfId="415" priority="77" operator="containsText" text="nicht i.O.">
      <formula>NOT(ISERROR(SEARCH("nicht i.O.",X15)))</formula>
    </cfRule>
    <cfRule type="containsText" dxfId="414" priority="78" operator="containsText" text="in Abklärung">
      <formula>NOT(ISERROR(SEARCH("in Abklärung",X15)))</formula>
    </cfRule>
    <cfRule type="containsText" dxfId="413" priority="80" operator="containsText" text="korrigiert">
      <formula>NOT(ISERROR(SEARCH("korrigiert",X15)))</formula>
    </cfRule>
    <cfRule type="containsText" dxfId="412" priority="79" operator="containsText" text="i.O.">
      <formula>NOT(ISERROR(SEARCH("i.O.",X15)))</formula>
    </cfRule>
  </conditionalFormatting>
  <conditionalFormatting sqref="X47:X59">
    <cfRule type="containsText" dxfId="411" priority="53" operator="containsText" text="nicht i.O.">
      <formula>NOT(ISERROR(SEARCH("nicht i.O.",X47)))</formula>
    </cfRule>
    <cfRule type="containsText" dxfId="410" priority="54" operator="containsText" text="in Abklärung">
      <formula>NOT(ISERROR(SEARCH("in Abklärung",X47)))</formula>
    </cfRule>
    <cfRule type="containsText" dxfId="409" priority="55" operator="containsText" text="i.O.">
      <formula>NOT(ISERROR(SEARCH("i.O.",X47)))</formula>
    </cfRule>
    <cfRule type="containsText" dxfId="408" priority="56" operator="containsText" text="korrigiert">
      <formula>NOT(ISERROR(SEARCH("korrigiert",X47)))</formula>
    </cfRule>
  </conditionalFormatting>
  <conditionalFormatting sqref="X61:X74">
    <cfRule type="containsText" dxfId="407" priority="48" operator="containsText" text="korrigiert">
      <formula>NOT(ISERROR(SEARCH("korrigiert",X61)))</formula>
    </cfRule>
    <cfRule type="containsText" dxfId="406" priority="46" operator="containsText" text="in Abklärung">
      <formula>NOT(ISERROR(SEARCH("in Abklärung",X61)))</formula>
    </cfRule>
    <cfRule type="containsText" dxfId="405" priority="45" operator="containsText" text="nicht i.O.">
      <formula>NOT(ISERROR(SEARCH("nicht i.O.",X61)))</formula>
    </cfRule>
    <cfRule type="containsText" dxfId="404" priority="47" operator="containsText" text="i.O.">
      <formula>NOT(ISERROR(SEARCH("i.O.",X61)))</formula>
    </cfRule>
  </conditionalFormatting>
  <conditionalFormatting sqref="X76:X87">
    <cfRule type="containsText" dxfId="403" priority="32" operator="containsText" text="korrigiert">
      <formula>NOT(ISERROR(SEARCH("korrigiert",X76)))</formula>
    </cfRule>
    <cfRule type="containsText" dxfId="402" priority="31" operator="containsText" text="i.O.">
      <formula>NOT(ISERROR(SEARCH("i.O.",X76)))</formula>
    </cfRule>
    <cfRule type="containsText" dxfId="401" priority="30" operator="containsText" text="in Abklärung">
      <formula>NOT(ISERROR(SEARCH("in Abklärung",X76)))</formula>
    </cfRule>
    <cfRule type="containsText" dxfId="400" priority="29" operator="containsText" text="nicht i.O.">
      <formula>NOT(ISERROR(SEARCH("nicht i.O.",X76)))</formula>
    </cfRule>
  </conditionalFormatting>
  <conditionalFormatting sqref="X89:X101">
    <cfRule type="containsText" dxfId="399" priority="5" operator="containsText" text="nicht i.O.">
      <formula>NOT(ISERROR(SEARCH("nicht i.O.",X89)))</formula>
    </cfRule>
    <cfRule type="containsText" dxfId="398" priority="7" operator="containsText" text="i.O.">
      <formula>NOT(ISERROR(SEARCH("i.O.",X89)))</formula>
    </cfRule>
    <cfRule type="containsText" dxfId="397" priority="8" operator="containsText" text="korrigiert">
      <formula>NOT(ISERROR(SEARCH("korrigiert",X89)))</formula>
    </cfRule>
    <cfRule type="containsText" dxfId="396" priority="6" operator="containsText" text="in Abklärung">
      <formula>NOT(ISERROR(SEARCH("in Abklärung",X89)))</formula>
    </cfRule>
  </conditionalFormatting>
  <dataValidations count="6">
    <dataValidation type="date" operator="lessThan" allowBlank="1" showInputMessage="1" showErrorMessage="1" sqref="E20:G20" xr:uid="{00000000-0002-0000-0900-000000000000}">
      <formula1>43101</formula1>
    </dataValidation>
    <dataValidation type="date" operator="greaterThan" allowBlank="1" showInputMessage="1" showErrorMessage="1" sqref="D21:G21" xr:uid="{00000000-0002-0000-0900-000001000000}">
      <formula1>D20</formula1>
    </dataValidation>
    <dataValidation type="date" operator="greaterThan" allowBlank="1" showInputMessage="1" showErrorMessage="1" sqref="D43:G43" xr:uid="{00000000-0002-0000-0900-000002000000}">
      <formula1>42370</formula1>
    </dataValidation>
    <dataValidation type="list" allowBlank="1" showInputMessage="1" showErrorMessage="1" sqref="X15:X16 X13 X100" xr:uid="{00000000-0002-0000-0900-000003000000}">
      <formula1>"',i.O.,in Abklärung,nicht i.O.,korrigiert"</formula1>
    </dataValidation>
    <dataValidation type="date" operator="lessThan" allowBlank="1" showInputMessage="1" showErrorMessage="1" sqref="D20" xr:uid="{00000000-0002-0000-0900-000004000000}">
      <formula1>44197</formula1>
    </dataValidation>
    <dataValidation type="list" allowBlank="1" showInputMessage="1" showErrorMessage="1" sqref="K69" xr:uid="{717AF365-324E-4A76-8C37-3421FF995398}">
      <formula1>Ausw.KWTyp</formula1>
    </dataValidation>
  </dataValidations>
  <hyperlinks>
    <hyperlink ref="H65:L65" r:id="rId1" display="download" xr:uid="{E8A9EE55-0590-4B00-9175-20F2E2F70531}"/>
    <hyperlink ref="L79" r:id="rId2" display="https://www.bfe.admin.ch/bfe/de/home/foerderung/erneuerbare-energien/foerderung-wasserkraft/marktpraemie-grosswasserkraft.html" xr:uid="{C9FAC69F-97DA-4370-8840-58C740012819}"/>
    <hyperlink ref="L79:P79" r:id="rId3" display="download" xr:uid="{0721EDFD-37BE-4085-A672-E0D3B8506EA4}"/>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customProperties>
    <customPr name="EpmWorksheetKeyString_GUID" r:id="rId5"/>
  </customProperties>
  <legacyDrawing r:id="rId6"/>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900-000006000000}">
          <x14:formula1>
            <xm:f>Dropdown!$M$7:$M$11</xm:f>
          </x14:formula1>
          <xm:sqref>E44:G44</xm:sqref>
        </x14:dataValidation>
        <x14:dataValidation type="list" allowBlank="1" showInputMessage="1" showErrorMessage="1" xr:uid="{00000000-0002-0000-0900-000007000000}">
          <x14:formula1>
            <xm:f>Dropdown!$A$7:$A$9</xm:f>
          </x14:formula1>
          <xm:sqref>E41:G41</xm:sqref>
        </x14:dataValidation>
        <x14:dataValidation type="list" allowBlank="1" showInputMessage="1" showErrorMessage="1" xr:uid="{00000000-0002-0000-0900-000008000000}">
          <x14:formula1>
            <xm:f>Dropdown!$G$7:$G$11</xm:f>
          </x14:formula1>
          <xm:sqref>E19:G19</xm:sqref>
        </x14:dataValidation>
        <x14:dataValidation type="list" allowBlank="1" showInputMessage="1" showErrorMessage="1" xr:uid="{00000000-0002-0000-0900-000009000000}">
          <x14:formula1>
            <xm:f>Dropdown!$P$7:$P$10</xm:f>
          </x14:formula1>
          <xm:sqref>E76:K76</xm:sqref>
        </x14:dataValidation>
        <x14:dataValidation type="list" allowBlank="1" showInputMessage="1" showErrorMessage="1" xr:uid="{6ADC6324-CEFB-4F0D-A05E-FC4BD048E227}">
          <x14:formula1>
            <xm:f>Dropdown!$AS$7:$AS$9</xm:f>
          </x14:formula1>
          <xm:sqref>V83:V85 V100:V101 V98 V96 V26:V29 V24 V35:V36 V53:V54 V32</xm:sqref>
        </x14:dataValidation>
        <x14:dataValidation type="list" allowBlank="1" showInputMessage="1" showErrorMessage="1" xr:uid="{52B4A332-C871-4A01-85A0-ED235FA98763}">
          <x14:formula1>
            <xm:f>OFFSET(Dropdown!$G$7:$I$11,0,'Allg. Informationen'!$B$4-1,5,1)</xm:f>
          </x14:formula1>
          <xm:sqref>D19</xm:sqref>
        </x14:dataValidation>
        <x14:dataValidation type="list" allowBlank="1" showInputMessage="1" showErrorMessage="1" xr:uid="{AB96AD61-0FD2-448B-A052-8FFF37EDFB4E}">
          <x14:formula1>
            <xm:f>OFFSET(Dropdown!$A$7:$C$9,0,'Allg. Informationen'!$B$4-1,3,1)</xm:f>
          </x14:formula1>
          <xm:sqref>D41</xm:sqref>
        </x14:dataValidation>
        <x14:dataValidation type="list" allowBlank="1" showInputMessage="1" showErrorMessage="1" xr:uid="{7B1642C4-C53E-4678-941B-53543396FAFD}">
          <x14:formula1>
            <xm:f>OFFSET(Dropdown!$M$7:$O$11,0,'Allg. Informationen'!$B$4-1,5,1)</xm:f>
          </x14:formula1>
          <xm:sqref>D44</xm:sqref>
        </x14:dataValidation>
        <x14:dataValidation type="list" allowBlank="1" showInputMessage="1" showErrorMessage="1" xr:uid="{81AC2A30-A0DF-4313-811F-0F2695B0E659}">
          <x14:formula1>
            <xm:f>OFFSET(Dropdown!$D$7:$F$8,0,'Allg. Informationen'!$B$4-1,2,1)</xm:f>
          </x14:formula1>
          <xm:sqref>H49:Q49 H55:Q55</xm:sqref>
        </x14:dataValidation>
        <x14:dataValidation type="list" allowBlank="1" showInputMessage="1" showErrorMessage="1" xr:uid="{87B13784-2300-443C-8115-843ED4165D86}">
          <x14:formula1>
            <xm:f>OFFSET(Dropdown!$P$7:$R$10,0,'Allg. Informationen'!$B$4-1,4,1)</xm:f>
          </x14:formula1>
          <xm:sqref>D76</xm:sqref>
        </x14:dataValidation>
        <x14:dataValidation type="list" allowBlank="1" showInputMessage="1" showErrorMessage="1" xr:uid="{23CA3996-E254-49C7-9197-C537BFD6BF4C}">
          <x14:formula1>
            <xm:f>OFFSET(Dropdown!$AS$7:$AU$19,0,'Allg. Informationen'!$B$4-1,3,1)</xm:f>
          </x14:formula1>
          <xm:sqref>V13:V14 V61:V73 V97 V89:V95 V86 V76:V82 V99 V55:V58 V47:V52 V37:V44 V33:V34 V30:V31 V25 V17:V23</xm:sqref>
        </x14:dataValidation>
        <x14:dataValidation type="list" allowBlank="1" showInputMessage="1" showErrorMessage="1" xr:uid="{7D59A618-8E7F-4A3B-B615-2855567A16C0}">
          <x14:formula1>
            <xm:f>OFFSET(Dropdown!$AV$7:$AX$19,0,'Allg. Informationen'!$B$4-1,4,1)</xm:f>
          </x14:formula1>
          <xm:sqref>X17:X23 X61:X73 X97 X89:X95 X86 X76:X82 X99 X55:X58 X47:X52 X37:X44 X33:X34 X30:X31 X25</xm:sqref>
        </x14:dataValidation>
        <x14:dataValidation type="list" allowBlank="1" showInputMessage="1" showErrorMessage="1" xr:uid="{3803CEDF-5447-4EF8-B4B8-226C9EBE355D}">
          <x14:formula1>
            <xm:f>Dropdown!$AL$6:$AL$135</xm:f>
          </x14:formula1>
          <xm:sqref>B14</xm:sqref>
        </x14:dataValidation>
        <x14:dataValidation type="list" allowBlank="1" showInputMessage="1" showErrorMessage="1" xr:uid="{A800A523-2192-418A-B9D9-0A89BDDED536}">
          <x14:formula1>
            <xm:f>Dropdown!$BM$7:$BM$8</xm:f>
          </x14:formula1>
          <xm:sqref>D5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759B-E551-4802-B6FD-7317F9B2B0EE}">
  <sheetPr>
    <tabColor theme="7" tint="0.39997558519241921"/>
    <pageSetUpPr fitToPage="1"/>
  </sheetPr>
  <dimension ref="A1:AC130"/>
  <sheetViews>
    <sheetView zoomScale="85" zoomScaleNormal="85"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KW2</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KW2</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KW2 / 1</v>
      </c>
      <c r="B13" s="426" t="str">
        <f ca="1">OFFSET(Sprachen!B402,0,'Allg. Informationen'!$B$4-1,1,1)</f>
        <v>Name Kraftwerksanlage:</v>
      </c>
      <c r="C13" s="595"/>
      <c r="D13" s="723" t="str">
        <f ca="1">A2</f>
        <v>KW2</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KW2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KW2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KW2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KW2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KW2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KW2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KW2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KW2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KW2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KW2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KW2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KW2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KW2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KW2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KW2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KW2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KW2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KW2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KW2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KW2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KW2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KW2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KW2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KW2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KW2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KW2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KW2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KW2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KW2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KW2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KW2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KW2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KW2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KW2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KW2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KW2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KW2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KW2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KW2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KW2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KW2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KW2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KW2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KW2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5.KW2.7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KW2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KW2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KW2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KW2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KW2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KW2 / 49</v>
      </c>
      <c r="B69" s="98" t="str">
        <f ca="1">OFFSET(Sprachen!B458,0,'Allg. Informationen'!$B$4-1,1,1)</f>
        <v>Netznutzungsaufwand</v>
      </c>
      <c r="C69" s="105" t="s">
        <v>4</v>
      </c>
      <c r="D69" s="115"/>
      <c r="E69" s="251"/>
      <c r="F69" s="251"/>
      <c r="G69" s="251"/>
      <c r="H69" s="742" t="str">
        <f ca="1">CONCATENATE($A$2, " 49a")</f>
        <v>KW2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KW2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KW2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KW2 / 52</v>
      </c>
      <c r="B72" s="98" t="str">
        <f ca="1">OFFSET(Sprachen!B461,0,'Allg. Informationen'!$B$4-1,1,1)</f>
        <v>übriger Betriebsaufwand (inkl. HKN)</v>
      </c>
      <c r="C72" s="105" t="s">
        <v>4</v>
      </c>
      <c r="D72" s="115"/>
      <c r="E72" s="478"/>
      <c r="F72" s="478"/>
      <c r="G72" s="478"/>
      <c r="H72" s="433" t="str">
        <f ca="1">CONCATENATE($A$2, " 52a")</f>
        <v>KW2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KW2 / 54</v>
      </c>
      <c r="B73" s="98" t="str">
        <f ca="1">OFFSET(Sprachen!B462,0,'Allg. Informationen'!$B$4-1,1,1)</f>
        <v>Total Betriebskosten</v>
      </c>
      <c r="C73" s="105" t="s">
        <v>4</v>
      </c>
      <c r="D73" s="479">
        <f ca="1">SUM(D67:D72)-SUM(D62:D64)+K73</f>
        <v>0</v>
      </c>
      <c r="E73" s="248"/>
      <c r="F73" s="248"/>
      <c r="G73" s="248"/>
      <c r="H73" s="433" t="str">
        <f ca="1">CONCATENATE($A$2, " 54a")</f>
        <v>KW2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KW2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5.KW2.7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KW2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KW2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KW2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KW2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KW2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KW2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KW2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KW2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KW2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KW2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KW2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KW2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KW2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KW2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KW2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KW2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KW2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KW2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KW2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KW2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KW2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KW2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KW2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KW2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KW2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KW2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KW2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KW2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KW2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KW2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KW2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KW2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KW2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KW2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KW2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KW2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KW2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KW2 / 91</v>
      </c>
      <c r="B123" s="737" t="str">
        <f ca="1">+CONCATENATE(OFFSET(Sprachen!B510,0,'Allg. Informationen'!$B$4-1,1,1)," ",IF(D13=0,"",D13))</f>
        <v>Erlös Day-Ahead-Markt für KW KW2</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KW2 / 92</v>
      </c>
      <c r="B124" s="737" t="str">
        <f ca="1">+CONCATENATE(OFFSET(Sprachen!B511,0,'Allg. Informationen'!$B$4-1,1,1)," ",IF(D13=0,"",D13))</f>
        <v>Erlöse HKN, Winterreserve, SDL und Terminmarkt KW2</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TYMscHDZHQmDlz3zhsCg7QgoGdehfQf3lw3Mm6ZXRKikxfDKBhhVPNHYNONiXZG+HrQb7zowJa7EHPt5Z3wclA==" saltValue="Zzrt5Kp2+Nj6cVrSoS/ATA=="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395" priority="36" operator="containsText" text="korrigiert">
      <formula>NOT(ISERROR(SEARCH("korrigiert",V15)))</formula>
    </cfRule>
    <cfRule type="containsText" dxfId="394" priority="35" operator="containsText" text="i.O.">
      <formula>NOT(ISERROR(SEARCH("i.O.",V15)))</formula>
    </cfRule>
    <cfRule type="containsText" dxfId="393" priority="34" operator="containsText" text="in Abklärung">
      <formula>NOT(ISERROR(SEARCH("in Abklärung",V15)))</formula>
    </cfRule>
    <cfRule type="containsText" dxfId="392" priority="33" operator="containsText" text="nicht i.O.">
      <formula>NOT(ISERROR(SEARCH("nicht i.O.",V15)))</formula>
    </cfRule>
  </conditionalFormatting>
  <conditionalFormatting sqref="V47:V59">
    <cfRule type="containsText" dxfId="391" priority="28" operator="containsText" text="korrigiert">
      <formula>NOT(ISERROR(SEARCH("korrigiert",V47)))</formula>
    </cfRule>
    <cfRule type="containsText" dxfId="390" priority="26" operator="containsText" text="in Abklärung">
      <formula>NOT(ISERROR(SEARCH("in Abklärung",V47)))</formula>
    </cfRule>
    <cfRule type="containsText" dxfId="389" priority="25" operator="containsText" text="nicht i.O.">
      <formula>NOT(ISERROR(SEARCH("nicht i.O.",V47)))</formula>
    </cfRule>
    <cfRule type="containsText" dxfId="388" priority="27" operator="containsText" text="i.O.">
      <formula>NOT(ISERROR(SEARCH("i.O.",V47)))</formula>
    </cfRule>
  </conditionalFormatting>
  <conditionalFormatting sqref="V61:V74">
    <cfRule type="containsText" dxfId="387" priority="17" operator="containsText" text="nicht i.O.">
      <formula>NOT(ISERROR(SEARCH("nicht i.O.",V61)))</formula>
    </cfRule>
    <cfRule type="containsText" dxfId="386" priority="19" operator="containsText" text="i.O.">
      <formula>NOT(ISERROR(SEARCH("i.O.",V61)))</formula>
    </cfRule>
    <cfRule type="containsText" dxfId="385" priority="20" operator="containsText" text="korrigiert">
      <formula>NOT(ISERROR(SEARCH("korrigiert",V61)))</formula>
    </cfRule>
    <cfRule type="containsText" dxfId="384" priority="18" operator="containsText" text="in Abklärung">
      <formula>NOT(ISERROR(SEARCH("in Abklärung",V61)))</formula>
    </cfRule>
  </conditionalFormatting>
  <conditionalFormatting sqref="V76:V87">
    <cfRule type="containsText" dxfId="383" priority="11" operator="containsText" text="i.O.">
      <formula>NOT(ISERROR(SEARCH("i.O.",V76)))</formula>
    </cfRule>
    <cfRule type="containsText" dxfId="382" priority="9" operator="containsText" text="nicht i.O.">
      <formula>NOT(ISERROR(SEARCH("nicht i.O.",V76)))</formula>
    </cfRule>
    <cfRule type="containsText" dxfId="381" priority="10" operator="containsText" text="in Abklärung">
      <formula>NOT(ISERROR(SEARCH("in Abklärung",V76)))</formula>
    </cfRule>
    <cfRule type="containsText" dxfId="380" priority="12" operator="containsText" text="korrigiert">
      <formula>NOT(ISERROR(SEARCH("korrigiert",V76)))</formula>
    </cfRule>
  </conditionalFormatting>
  <conditionalFormatting sqref="V89:V101">
    <cfRule type="containsText" dxfId="379" priority="2" operator="containsText" text="in Abklärung">
      <formula>NOT(ISERROR(SEARCH("in Abklärung",V89)))</formula>
    </cfRule>
    <cfRule type="containsText" dxfId="378" priority="3" operator="containsText" text="i.O.">
      <formula>NOT(ISERROR(SEARCH("i.O.",V89)))</formula>
    </cfRule>
    <cfRule type="containsText" dxfId="377" priority="4" operator="containsText" text="korrigiert">
      <formula>NOT(ISERROR(SEARCH("korrigiert",V89)))</formula>
    </cfRule>
    <cfRule type="containsText" dxfId="376" priority="1" operator="containsText" text="nicht i.O.">
      <formula>NOT(ISERROR(SEARCH("nicht i.O.",V89)))</formula>
    </cfRule>
  </conditionalFormatting>
  <conditionalFormatting sqref="X13">
    <cfRule type="containsText" dxfId="375" priority="44" operator="containsText" text="korrigiert">
      <formula>NOT(ISERROR(SEARCH("korrigiert",X13)))</formula>
    </cfRule>
    <cfRule type="containsText" dxfId="374" priority="41" operator="containsText" text="nicht i.O.">
      <formula>NOT(ISERROR(SEARCH("nicht i.O.",X13)))</formula>
    </cfRule>
    <cfRule type="containsText" dxfId="373" priority="42" operator="containsText" text="in Abklärung">
      <formula>NOT(ISERROR(SEARCH("in Abklärung",X13)))</formula>
    </cfRule>
    <cfRule type="containsText" dxfId="372" priority="43" operator="containsText" text="i.O.">
      <formula>NOT(ISERROR(SEARCH("i.O.",X13)))</formula>
    </cfRule>
  </conditionalFormatting>
  <conditionalFormatting sqref="X15:X45">
    <cfRule type="containsText" dxfId="371" priority="37" operator="containsText" text="nicht i.O.">
      <formula>NOT(ISERROR(SEARCH("nicht i.O.",X15)))</formula>
    </cfRule>
    <cfRule type="containsText" dxfId="370" priority="38" operator="containsText" text="in Abklärung">
      <formula>NOT(ISERROR(SEARCH("in Abklärung",X15)))</formula>
    </cfRule>
    <cfRule type="containsText" dxfId="369" priority="40" operator="containsText" text="korrigiert">
      <formula>NOT(ISERROR(SEARCH("korrigiert",X15)))</formula>
    </cfRule>
    <cfRule type="containsText" dxfId="368" priority="39" operator="containsText" text="i.O.">
      <formula>NOT(ISERROR(SEARCH("i.O.",X15)))</formula>
    </cfRule>
  </conditionalFormatting>
  <conditionalFormatting sqref="X47:X59">
    <cfRule type="containsText" dxfId="367" priority="29" operator="containsText" text="nicht i.O.">
      <formula>NOT(ISERROR(SEARCH("nicht i.O.",X47)))</formula>
    </cfRule>
    <cfRule type="containsText" dxfId="366" priority="30" operator="containsText" text="in Abklärung">
      <formula>NOT(ISERROR(SEARCH("in Abklärung",X47)))</formula>
    </cfRule>
    <cfRule type="containsText" dxfId="365" priority="31" operator="containsText" text="i.O.">
      <formula>NOT(ISERROR(SEARCH("i.O.",X47)))</formula>
    </cfRule>
    <cfRule type="containsText" dxfId="364" priority="32" operator="containsText" text="korrigiert">
      <formula>NOT(ISERROR(SEARCH("korrigiert",X47)))</formula>
    </cfRule>
  </conditionalFormatting>
  <conditionalFormatting sqref="X61:X74">
    <cfRule type="containsText" dxfId="363" priority="24" operator="containsText" text="korrigiert">
      <formula>NOT(ISERROR(SEARCH("korrigiert",X61)))</formula>
    </cfRule>
    <cfRule type="containsText" dxfId="362" priority="22" operator="containsText" text="in Abklärung">
      <formula>NOT(ISERROR(SEARCH("in Abklärung",X61)))</formula>
    </cfRule>
    <cfRule type="containsText" dxfId="361" priority="21" operator="containsText" text="nicht i.O.">
      <formula>NOT(ISERROR(SEARCH("nicht i.O.",X61)))</formula>
    </cfRule>
    <cfRule type="containsText" dxfId="360" priority="23" operator="containsText" text="i.O.">
      <formula>NOT(ISERROR(SEARCH("i.O.",X61)))</formula>
    </cfRule>
  </conditionalFormatting>
  <conditionalFormatting sqref="X76:X87">
    <cfRule type="containsText" dxfId="359" priority="16" operator="containsText" text="korrigiert">
      <formula>NOT(ISERROR(SEARCH("korrigiert",X76)))</formula>
    </cfRule>
    <cfRule type="containsText" dxfId="358" priority="15" operator="containsText" text="i.O.">
      <formula>NOT(ISERROR(SEARCH("i.O.",X76)))</formula>
    </cfRule>
    <cfRule type="containsText" dxfId="357" priority="14" operator="containsText" text="in Abklärung">
      <formula>NOT(ISERROR(SEARCH("in Abklärung",X76)))</formula>
    </cfRule>
    <cfRule type="containsText" dxfId="356" priority="13" operator="containsText" text="nicht i.O.">
      <formula>NOT(ISERROR(SEARCH("nicht i.O.",X76)))</formula>
    </cfRule>
  </conditionalFormatting>
  <conditionalFormatting sqref="X89:X101">
    <cfRule type="containsText" dxfId="355" priority="5" operator="containsText" text="nicht i.O.">
      <formula>NOT(ISERROR(SEARCH("nicht i.O.",X89)))</formula>
    </cfRule>
    <cfRule type="containsText" dxfId="354" priority="7" operator="containsText" text="i.O.">
      <formula>NOT(ISERROR(SEARCH("i.O.",X89)))</formula>
    </cfRule>
    <cfRule type="containsText" dxfId="353" priority="8" operator="containsText" text="korrigiert">
      <formula>NOT(ISERROR(SEARCH("korrigiert",X89)))</formula>
    </cfRule>
    <cfRule type="containsText" dxfId="352" priority="6" operator="containsText" text="in Abklärung">
      <formula>NOT(ISERROR(SEARCH("in Abklärung",X89)))</formula>
    </cfRule>
  </conditionalFormatting>
  <dataValidations count="6">
    <dataValidation type="list" allowBlank="1" showInputMessage="1" showErrorMessage="1" sqref="K69" xr:uid="{F264F2B3-11DA-4AB7-A6B1-6A8E3656F861}">
      <formula1>Ausw.KWTyp</formula1>
    </dataValidation>
    <dataValidation type="date" operator="lessThan" allowBlank="1" showInputMessage="1" showErrorMessage="1" sqref="D20" xr:uid="{9A5AC47C-1E9F-4CED-8942-972868F8C046}">
      <formula1>44197</formula1>
    </dataValidation>
    <dataValidation type="list" allowBlank="1" showInputMessage="1" showErrorMessage="1" sqref="X15:X16 X13 X100" xr:uid="{89BC9786-93B8-47CF-A694-4B07756B2EF1}">
      <formula1>"',i.O.,in Abklärung,nicht i.O.,korrigiert"</formula1>
    </dataValidation>
    <dataValidation type="date" operator="greaterThan" allowBlank="1" showInputMessage="1" showErrorMessage="1" sqref="D43:G43" xr:uid="{C7AA456E-7A64-437C-9E82-413655E1CE6A}">
      <formula1>42370</formula1>
    </dataValidation>
    <dataValidation type="date" operator="greaterThan" allowBlank="1" showInputMessage="1" showErrorMessage="1" sqref="D21:G21" xr:uid="{C92C98C1-59D8-4260-87E7-20AC66D14EF2}">
      <formula1>D20</formula1>
    </dataValidation>
    <dataValidation type="date" operator="lessThan" allowBlank="1" showInputMessage="1" showErrorMessage="1" sqref="E20:G20" xr:uid="{666BDBDA-255E-4CA4-91FC-3204A2030284}">
      <formula1>43101</formula1>
    </dataValidation>
  </dataValidations>
  <hyperlinks>
    <hyperlink ref="H65:L65" r:id="rId1" display="download" xr:uid="{C365F2FF-475F-40B5-98CE-D9722EF6BA3A}"/>
    <hyperlink ref="L79" r:id="rId2" display="https://www.bfe.admin.ch/bfe/de/home/foerderung/erneuerbare-energien/foerderung-wasserkraft/marktpraemie-grosswasserkraft.html" xr:uid="{DB9C3FBA-2E6B-4C23-81D6-2574E054802F}"/>
    <hyperlink ref="L79:P79" r:id="rId3" display="download" xr:uid="{A7572D55-709E-4D1F-9F9D-E061679E5286}"/>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F254A077-751E-4C07-83C8-5DE7897368E7}">
          <x14:formula1>
            <xm:f>Dropdown!$BM$7:$BM$8</xm:f>
          </x14:formula1>
          <xm:sqref>D5</xm:sqref>
        </x14:dataValidation>
        <x14:dataValidation type="list" allowBlank="1" showInputMessage="1" showErrorMessage="1" xr:uid="{740C3853-8171-4AF9-89EF-0E74CAC51C7E}">
          <x14:formula1>
            <xm:f>Dropdown!$AL$6:$AL$135</xm:f>
          </x14:formula1>
          <xm:sqref>B14</xm:sqref>
        </x14:dataValidation>
        <x14:dataValidation type="list" allowBlank="1" showInputMessage="1" showErrorMessage="1" xr:uid="{82379E42-1696-44CF-9440-BF2A2151A112}">
          <x14:formula1>
            <xm:f>OFFSET(Dropdown!$AV$7:$AX$19,0,'Allg. Informationen'!$B$4-1,4,1)</xm:f>
          </x14:formula1>
          <xm:sqref>X17:X23 X61:X73 X97 X89:X95 X86 X76:X82 X99 X55:X58 X47:X52 X37:X44 X33:X34 X30:X31 X25</xm:sqref>
        </x14:dataValidation>
        <x14:dataValidation type="list" allowBlank="1" showInputMessage="1" showErrorMessage="1" xr:uid="{560076D6-5991-4C8A-A6E4-3091EDAC1DD8}">
          <x14:formula1>
            <xm:f>OFFSET(Dropdown!$AS$7:$AU$19,0,'Allg. Informationen'!$B$4-1,3,1)</xm:f>
          </x14:formula1>
          <xm:sqref>V13:V14 V61:V73 V97 V89:V95 V86 V76:V82 V99 V55:V58 V47:V52 V37:V44 V33:V34 V30:V31 V25 V17:V23</xm:sqref>
        </x14:dataValidation>
        <x14:dataValidation type="list" allowBlank="1" showInputMessage="1" showErrorMessage="1" xr:uid="{038C9948-B514-448E-BC85-4A8B50CFAF62}">
          <x14:formula1>
            <xm:f>OFFSET(Dropdown!$P$7:$R$10,0,'Allg. Informationen'!$B$4-1,4,1)</xm:f>
          </x14:formula1>
          <xm:sqref>D76</xm:sqref>
        </x14:dataValidation>
        <x14:dataValidation type="list" allowBlank="1" showInputMessage="1" showErrorMessage="1" xr:uid="{0B62F90C-E265-4A18-A192-3132FFD23878}">
          <x14:formula1>
            <xm:f>OFFSET(Dropdown!$D$7:$F$8,0,'Allg. Informationen'!$B$4-1,2,1)</xm:f>
          </x14:formula1>
          <xm:sqref>H49:Q49 H55:Q55</xm:sqref>
        </x14:dataValidation>
        <x14:dataValidation type="list" allowBlank="1" showInputMessage="1" showErrorMessage="1" xr:uid="{3061B202-3C74-4F52-BA59-C16038A30C46}">
          <x14:formula1>
            <xm:f>OFFSET(Dropdown!$M$7:$O$11,0,'Allg. Informationen'!$B$4-1,5,1)</xm:f>
          </x14:formula1>
          <xm:sqref>D44</xm:sqref>
        </x14:dataValidation>
        <x14:dataValidation type="list" allowBlank="1" showInputMessage="1" showErrorMessage="1" xr:uid="{481D31BA-94DD-4A58-8A5E-79E15C3151F7}">
          <x14:formula1>
            <xm:f>OFFSET(Dropdown!$A$7:$C$9,0,'Allg. Informationen'!$B$4-1,3,1)</xm:f>
          </x14:formula1>
          <xm:sqref>D41</xm:sqref>
        </x14:dataValidation>
        <x14:dataValidation type="list" allowBlank="1" showInputMessage="1" showErrorMessage="1" xr:uid="{1B9288AF-F84D-48CB-944D-72D6530D54AF}">
          <x14:formula1>
            <xm:f>OFFSET(Dropdown!$G$7:$I$11,0,'Allg. Informationen'!$B$4-1,5,1)</xm:f>
          </x14:formula1>
          <xm:sqref>D19</xm:sqref>
        </x14:dataValidation>
        <x14:dataValidation type="list" allowBlank="1" showInputMessage="1" showErrorMessage="1" xr:uid="{C8267A18-F1AC-4436-A2B9-B7F5D6B6E245}">
          <x14:formula1>
            <xm:f>Dropdown!$AS$7:$AS$9</xm:f>
          </x14:formula1>
          <xm:sqref>V83:V85 V100:V101 V98 V96 V26:V29 V24 V35:V36 V53:V54 V32</xm:sqref>
        </x14:dataValidation>
        <x14:dataValidation type="list" allowBlank="1" showInputMessage="1" showErrorMessage="1" xr:uid="{3B534C1F-AA5F-4F68-B1A5-54710D680BE9}">
          <x14:formula1>
            <xm:f>Dropdown!$P$7:$P$10</xm:f>
          </x14:formula1>
          <xm:sqref>E76:K76</xm:sqref>
        </x14:dataValidation>
        <x14:dataValidation type="list" allowBlank="1" showInputMessage="1" showErrorMessage="1" xr:uid="{C4780016-CA67-4A7F-9C48-8A0F1DC42168}">
          <x14:formula1>
            <xm:f>Dropdown!$G$7:$G$11</xm:f>
          </x14:formula1>
          <xm:sqref>E19:G19</xm:sqref>
        </x14:dataValidation>
        <x14:dataValidation type="list" allowBlank="1" showInputMessage="1" showErrorMessage="1" xr:uid="{12A8EF79-E019-4B68-BE4F-6206D74BE700}">
          <x14:formula1>
            <xm:f>Dropdown!$A$7:$A$9</xm:f>
          </x14:formula1>
          <xm:sqref>E41:G41</xm:sqref>
        </x14:dataValidation>
        <x14:dataValidation type="list" allowBlank="1" showInputMessage="1" showErrorMessage="1" xr:uid="{59413BD0-F70A-4217-AB58-E996B5A09A6E}">
          <x14:formula1>
            <xm:f>Dropdown!$M$7:$M$11</xm:f>
          </x14:formula1>
          <xm:sqref>E44:G44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CD59-6527-417B-8861-1F4D0066FBD3}">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KW3</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KW3</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KW3 / 1</v>
      </c>
      <c r="B13" s="426" t="str">
        <f ca="1">OFFSET(Sprachen!B402,0,'Allg. Informationen'!$B$4-1,1,1)</f>
        <v>Name Kraftwerksanlage:</v>
      </c>
      <c r="C13" s="595"/>
      <c r="D13" s="723" t="str">
        <f ca="1">A2</f>
        <v>KW3</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KW3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KW3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KW3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KW3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KW3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KW3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KW3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KW3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KW3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KW3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KW3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KW3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KW3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KW3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KW3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KW3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KW3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KW3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KW3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KW3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KW3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KW3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KW3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KW3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KW3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KW3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KW3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KW3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KW3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KW3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KW3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KW3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KW3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KW3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KW3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KW3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KW3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KW3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KW3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KW3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KW3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KW3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KW3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KW3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5.KW3.7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KW3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KW3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KW3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KW3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KW3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KW3 / 49</v>
      </c>
      <c r="B69" s="98" t="str">
        <f ca="1">OFFSET(Sprachen!B458,0,'Allg. Informationen'!$B$4-1,1,1)</f>
        <v>Netznutzungsaufwand</v>
      </c>
      <c r="C69" s="105" t="s">
        <v>4</v>
      </c>
      <c r="D69" s="115"/>
      <c r="E69" s="251"/>
      <c r="F69" s="251"/>
      <c r="G69" s="251"/>
      <c r="H69" s="742" t="str">
        <f ca="1">CONCATENATE($A$2, " 49a")</f>
        <v>KW3 49a</v>
      </c>
      <c r="I69" s="652" t="str">
        <f ca="1">OFFSET(Sprachen!B464,0,'Allg. Informationen'!$B$4-1,1,1)</f>
        <v>Kraftwerkstyp</v>
      </c>
      <c r="J69" s="652"/>
      <c r="K69" s="589" t="s">
        <v>136</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KW3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KW3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KW3 / 52</v>
      </c>
      <c r="B72" s="98" t="str">
        <f ca="1">OFFSET(Sprachen!B461,0,'Allg. Informationen'!$B$4-1,1,1)</f>
        <v>übriger Betriebsaufwand (inkl. HKN)</v>
      </c>
      <c r="C72" s="105" t="s">
        <v>4</v>
      </c>
      <c r="D72" s="115"/>
      <c r="E72" s="478"/>
      <c r="F72" s="478"/>
      <c r="G72" s="478"/>
      <c r="H72" s="433" t="str">
        <f ca="1">CONCATENATE($A$2, " 52a")</f>
        <v>KW3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KW3 / 54</v>
      </c>
      <c r="B73" s="98" t="str">
        <f ca="1">OFFSET(Sprachen!B462,0,'Allg. Informationen'!$B$4-1,1,1)</f>
        <v>Total Betriebskosten</v>
      </c>
      <c r="C73" s="105" t="s">
        <v>4</v>
      </c>
      <c r="D73" s="479">
        <f ca="1">SUM(D67:D72)-SUM(D62:D64)+K73</f>
        <v>0</v>
      </c>
      <c r="E73" s="248"/>
      <c r="F73" s="248"/>
      <c r="G73" s="248"/>
      <c r="H73" s="433" t="str">
        <f ca="1">CONCATENATE($A$2, " 54a")</f>
        <v>KW3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KW3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5.KW3.7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KW3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KW3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KW3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KW3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KW3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KW3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KW3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KW3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KW3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KW3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KW3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KW3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KW3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KW3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KW3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KW3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KW3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KW3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KW3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KW3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KW3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KW3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KW3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KW3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KW3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KW3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KW3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KW3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KW3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KW3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KW3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KW3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KW3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KW3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KW3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KW3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KW3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KW3 / 91</v>
      </c>
      <c r="B123" s="737" t="str">
        <f ca="1">+CONCATENATE(OFFSET(Sprachen!B510,0,'Allg. Informationen'!$B$4-1,1,1)," ",IF(D13=0,"",D13))</f>
        <v>Erlös Day-Ahead-Markt für KW KW3</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KW3 / 92</v>
      </c>
      <c r="B124" s="737" t="str">
        <f ca="1">+CONCATENATE(OFFSET(Sprachen!B511,0,'Allg. Informationen'!$B$4-1,1,1)," ",IF(D13=0,"",D13))</f>
        <v>Erlöse HKN, Winterreserve, SDL und Terminmarkt KW3</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3MdOzAOcd9P9zs8Zo6GeobTcT5V1G3D45OqlgQv3K34bmtkw2W0ndGOvSk10R9YLv3GC35lSRfF7KFLShp398g==" saltValue="qpBcguNRDt9xK3QZmSWuLA=="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351" priority="36" operator="containsText" text="korrigiert">
      <formula>NOT(ISERROR(SEARCH("korrigiert",V15)))</formula>
    </cfRule>
    <cfRule type="containsText" dxfId="350" priority="35" operator="containsText" text="i.O.">
      <formula>NOT(ISERROR(SEARCH("i.O.",V15)))</formula>
    </cfRule>
    <cfRule type="containsText" dxfId="349" priority="34" operator="containsText" text="in Abklärung">
      <formula>NOT(ISERROR(SEARCH("in Abklärung",V15)))</formula>
    </cfRule>
    <cfRule type="containsText" dxfId="348" priority="33" operator="containsText" text="nicht i.O.">
      <formula>NOT(ISERROR(SEARCH("nicht i.O.",V15)))</formula>
    </cfRule>
  </conditionalFormatting>
  <conditionalFormatting sqref="V47:V59">
    <cfRule type="containsText" dxfId="347" priority="28" operator="containsText" text="korrigiert">
      <formula>NOT(ISERROR(SEARCH("korrigiert",V47)))</formula>
    </cfRule>
    <cfRule type="containsText" dxfId="346" priority="26" operator="containsText" text="in Abklärung">
      <formula>NOT(ISERROR(SEARCH("in Abklärung",V47)))</formula>
    </cfRule>
    <cfRule type="containsText" dxfId="345" priority="25" operator="containsText" text="nicht i.O.">
      <formula>NOT(ISERROR(SEARCH("nicht i.O.",V47)))</formula>
    </cfRule>
    <cfRule type="containsText" dxfId="344" priority="27" operator="containsText" text="i.O.">
      <formula>NOT(ISERROR(SEARCH("i.O.",V47)))</formula>
    </cfRule>
  </conditionalFormatting>
  <conditionalFormatting sqref="V61:V74">
    <cfRule type="containsText" dxfId="343" priority="17" operator="containsText" text="nicht i.O.">
      <formula>NOT(ISERROR(SEARCH("nicht i.O.",V61)))</formula>
    </cfRule>
    <cfRule type="containsText" dxfId="342" priority="19" operator="containsText" text="i.O.">
      <formula>NOT(ISERROR(SEARCH("i.O.",V61)))</formula>
    </cfRule>
    <cfRule type="containsText" dxfId="341" priority="20" operator="containsText" text="korrigiert">
      <formula>NOT(ISERROR(SEARCH("korrigiert",V61)))</formula>
    </cfRule>
    <cfRule type="containsText" dxfId="340" priority="18" operator="containsText" text="in Abklärung">
      <formula>NOT(ISERROR(SEARCH("in Abklärung",V61)))</formula>
    </cfRule>
  </conditionalFormatting>
  <conditionalFormatting sqref="V76:V87">
    <cfRule type="containsText" dxfId="339" priority="11" operator="containsText" text="i.O.">
      <formula>NOT(ISERROR(SEARCH("i.O.",V76)))</formula>
    </cfRule>
    <cfRule type="containsText" dxfId="338" priority="9" operator="containsText" text="nicht i.O.">
      <formula>NOT(ISERROR(SEARCH("nicht i.O.",V76)))</formula>
    </cfRule>
    <cfRule type="containsText" dxfId="337" priority="10" operator="containsText" text="in Abklärung">
      <formula>NOT(ISERROR(SEARCH("in Abklärung",V76)))</formula>
    </cfRule>
    <cfRule type="containsText" dxfId="336" priority="12" operator="containsText" text="korrigiert">
      <formula>NOT(ISERROR(SEARCH("korrigiert",V76)))</formula>
    </cfRule>
  </conditionalFormatting>
  <conditionalFormatting sqref="V89:V101">
    <cfRule type="containsText" dxfId="335" priority="2" operator="containsText" text="in Abklärung">
      <formula>NOT(ISERROR(SEARCH("in Abklärung",V89)))</formula>
    </cfRule>
    <cfRule type="containsText" dxfId="334" priority="3" operator="containsText" text="i.O.">
      <formula>NOT(ISERROR(SEARCH("i.O.",V89)))</formula>
    </cfRule>
    <cfRule type="containsText" dxfId="333" priority="4" operator="containsText" text="korrigiert">
      <formula>NOT(ISERROR(SEARCH("korrigiert",V89)))</formula>
    </cfRule>
    <cfRule type="containsText" dxfId="332" priority="1" operator="containsText" text="nicht i.O.">
      <formula>NOT(ISERROR(SEARCH("nicht i.O.",V89)))</formula>
    </cfRule>
  </conditionalFormatting>
  <conditionalFormatting sqref="X13">
    <cfRule type="containsText" dxfId="331" priority="44" operator="containsText" text="korrigiert">
      <formula>NOT(ISERROR(SEARCH("korrigiert",X13)))</formula>
    </cfRule>
    <cfRule type="containsText" dxfId="330" priority="41" operator="containsText" text="nicht i.O.">
      <formula>NOT(ISERROR(SEARCH("nicht i.O.",X13)))</formula>
    </cfRule>
    <cfRule type="containsText" dxfId="329" priority="42" operator="containsText" text="in Abklärung">
      <formula>NOT(ISERROR(SEARCH("in Abklärung",X13)))</formula>
    </cfRule>
    <cfRule type="containsText" dxfId="328" priority="43" operator="containsText" text="i.O.">
      <formula>NOT(ISERROR(SEARCH("i.O.",X13)))</formula>
    </cfRule>
  </conditionalFormatting>
  <conditionalFormatting sqref="X15:X45">
    <cfRule type="containsText" dxfId="327" priority="37" operator="containsText" text="nicht i.O.">
      <formula>NOT(ISERROR(SEARCH("nicht i.O.",X15)))</formula>
    </cfRule>
    <cfRule type="containsText" dxfId="326" priority="38" operator="containsText" text="in Abklärung">
      <formula>NOT(ISERROR(SEARCH("in Abklärung",X15)))</formula>
    </cfRule>
    <cfRule type="containsText" dxfId="325" priority="40" operator="containsText" text="korrigiert">
      <formula>NOT(ISERROR(SEARCH("korrigiert",X15)))</formula>
    </cfRule>
    <cfRule type="containsText" dxfId="324" priority="39" operator="containsText" text="i.O.">
      <formula>NOT(ISERROR(SEARCH("i.O.",X15)))</formula>
    </cfRule>
  </conditionalFormatting>
  <conditionalFormatting sqref="X47:X59">
    <cfRule type="containsText" dxfId="323" priority="29" operator="containsText" text="nicht i.O.">
      <formula>NOT(ISERROR(SEARCH("nicht i.O.",X47)))</formula>
    </cfRule>
    <cfRule type="containsText" dxfId="322" priority="30" operator="containsText" text="in Abklärung">
      <formula>NOT(ISERROR(SEARCH("in Abklärung",X47)))</formula>
    </cfRule>
    <cfRule type="containsText" dxfId="321" priority="31" operator="containsText" text="i.O.">
      <formula>NOT(ISERROR(SEARCH("i.O.",X47)))</formula>
    </cfRule>
    <cfRule type="containsText" dxfId="320" priority="32" operator="containsText" text="korrigiert">
      <formula>NOT(ISERROR(SEARCH("korrigiert",X47)))</formula>
    </cfRule>
  </conditionalFormatting>
  <conditionalFormatting sqref="X61:X74">
    <cfRule type="containsText" dxfId="319" priority="24" operator="containsText" text="korrigiert">
      <formula>NOT(ISERROR(SEARCH("korrigiert",X61)))</formula>
    </cfRule>
    <cfRule type="containsText" dxfId="318" priority="22" operator="containsText" text="in Abklärung">
      <formula>NOT(ISERROR(SEARCH("in Abklärung",X61)))</formula>
    </cfRule>
    <cfRule type="containsText" dxfId="317" priority="21" operator="containsText" text="nicht i.O.">
      <formula>NOT(ISERROR(SEARCH("nicht i.O.",X61)))</formula>
    </cfRule>
    <cfRule type="containsText" dxfId="316" priority="23" operator="containsText" text="i.O.">
      <formula>NOT(ISERROR(SEARCH("i.O.",X61)))</formula>
    </cfRule>
  </conditionalFormatting>
  <conditionalFormatting sqref="X76:X87">
    <cfRule type="containsText" dxfId="315" priority="16" operator="containsText" text="korrigiert">
      <formula>NOT(ISERROR(SEARCH("korrigiert",X76)))</formula>
    </cfRule>
    <cfRule type="containsText" dxfId="314" priority="15" operator="containsText" text="i.O.">
      <formula>NOT(ISERROR(SEARCH("i.O.",X76)))</formula>
    </cfRule>
    <cfRule type="containsText" dxfId="313" priority="14" operator="containsText" text="in Abklärung">
      <formula>NOT(ISERROR(SEARCH("in Abklärung",X76)))</formula>
    </cfRule>
    <cfRule type="containsText" dxfId="312" priority="13" operator="containsText" text="nicht i.O.">
      <formula>NOT(ISERROR(SEARCH("nicht i.O.",X76)))</formula>
    </cfRule>
  </conditionalFormatting>
  <conditionalFormatting sqref="X89:X101">
    <cfRule type="containsText" dxfId="311" priority="5" operator="containsText" text="nicht i.O.">
      <formula>NOT(ISERROR(SEARCH("nicht i.O.",X89)))</formula>
    </cfRule>
    <cfRule type="containsText" dxfId="310" priority="7" operator="containsText" text="i.O.">
      <formula>NOT(ISERROR(SEARCH("i.O.",X89)))</formula>
    </cfRule>
    <cfRule type="containsText" dxfId="309" priority="8" operator="containsText" text="korrigiert">
      <formula>NOT(ISERROR(SEARCH("korrigiert",X89)))</formula>
    </cfRule>
    <cfRule type="containsText" dxfId="308" priority="6" operator="containsText" text="in Abklärung">
      <formula>NOT(ISERROR(SEARCH("in Abklärung",X89)))</formula>
    </cfRule>
  </conditionalFormatting>
  <dataValidations count="6">
    <dataValidation type="list" allowBlank="1" showInputMessage="1" showErrorMessage="1" sqref="K69" xr:uid="{A5E7E4D0-D036-43A2-A286-419AD9D74D57}">
      <formula1>Ausw.KWTyp</formula1>
    </dataValidation>
    <dataValidation type="date" operator="lessThan" allowBlank="1" showInputMessage="1" showErrorMessage="1" sqref="D20" xr:uid="{ACF710EA-65AF-4017-81AF-0DDDA387FAEA}">
      <formula1>44197</formula1>
    </dataValidation>
    <dataValidation type="list" allowBlank="1" showInputMessage="1" showErrorMessage="1" sqref="X15:X16 X13 X100" xr:uid="{547E4E9B-DB79-4EF2-9BD0-A9AD2911FF31}">
      <formula1>"',i.O.,in Abklärung,nicht i.O.,korrigiert"</formula1>
    </dataValidation>
    <dataValidation type="date" operator="greaterThan" allowBlank="1" showInputMessage="1" showErrorMessage="1" sqref="D43:G43" xr:uid="{BA2A609A-969A-4762-941C-F348400D7324}">
      <formula1>42370</formula1>
    </dataValidation>
    <dataValidation type="date" operator="greaterThan" allowBlank="1" showInputMessage="1" showErrorMessage="1" sqref="D21:G21" xr:uid="{B9985E7F-2D60-472B-9FE1-67946926BE12}">
      <formula1>D20</formula1>
    </dataValidation>
    <dataValidation type="date" operator="lessThan" allowBlank="1" showInputMessage="1" showErrorMessage="1" sqref="E20:G20" xr:uid="{FD56CFDE-934F-4DBE-8FC4-ED4EA6C4FDFE}">
      <formula1>43101</formula1>
    </dataValidation>
  </dataValidations>
  <hyperlinks>
    <hyperlink ref="H65:L65" r:id="rId1" display="download" xr:uid="{5D670828-E80B-4DA2-86E0-81A5165BA6CD}"/>
    <hyperlink ref="L79" r:id="rId2" display="https://www.bfe.admin.ch/bfe/de/home/foerderung/erneuerbare-energien/foerderung-wasserkraft/marktpraemie-grosswasserkraft.html" xr:uid="{EB2E5C1A-A0C2-4B09-BD16-D8C5ED0EF5E2}"/>
    <hyperlink ref="L79:P79" r:id="rId3" display="download" xr:uid="{8EB64759-864E-4489-9666-9F72391B0FEF}"/>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6A17C1FD-4569-40A0-9FF1-7A635747248D}">
          <x14:formula1>
            <xm:f>Dropdown!$BM$7:$BM$8</xm:f>
          </x14:formula1>
          <xm:sqref>D5</xm:sqref>
        </x14:dataValidation>
        <x14:dataValidation type="list" allowBlank="1" showInputMessage="1" showErrorMessage="1" xr:uid="{2F411981-62A2-4DE9-AC3E-0063EDD7650A}">
          <x14:formula1>
            <xm:f>Dropdown!$AL$6:$AL$135</xm:f>
          </x14:formula1>
          <xm:sqref>B14</xm:sqref>
        </x14:dataValidation>
        <x14:dataValidation type="list" allowBlank="1" showInputMessage="1" showErrorMessage="1" xr:uid="{25BEE0DB-F331-4FD8-891F-BEDE77FEFCD0}">
          <x14:formula1>
            <xm:f>OFFSET(Dropdown!$AV$7:$AX$19,0,'Allg. Informationen'!$B$4-1,4,1)</xm:f>
          </x14:formula1>
          <xm:sqref>X17:X23 X61:X73 X97 X89:X95 X86 X76:X82 X99 X55:X58 X47:X52 X37:X44 X33:X34 X30:X31 X25</xm:sqref>
        </x14:dataValidation>
        <x14:dataValidation type="list" allowBlank="1" showInputMessage="1" showErrorMessage="1" xr:uid="{CD14BF2A-249F-4CD9-BB63-CD7A463D49A2}">
          <x14:formula1>
            <xm:f>OFFSET(Dropdown!$AS$7:$AU$19,0,'Allg. Informationen'!$B$4-1,3,1)</xm:f>
          </x14:formula1>
          <xm:sqref>V13:V14 V61:V73 V97 V89:V95 V86 V76:V82 V99 V55:V58 V47:V52 V37:V44 V33:V34 V30:V31 V25 V17:V23</xm:sqref>
        </x14:dataValidation>
        <x14:dataValidation type="list" allowBlank="1" showInputMessage="1" showErrorMessage="1" xr:uid="{B0C97D57-6EDF-49FD-8A21-7C28DF62DDAB}">
          <x14:formula1>
            <xm:f>OFFSET(Dropdown!$P$7:$R$10,0,'Allg. Informationen'!$B$4-1,4,1)</xm:f>
          </x14:formula1>
          <xm:sqref>D76</xm:sqref>
        </x14:dataValidation>
        <x14:dataValidation type="list" allowBlank="1" showInputMessage="1" showErrorMessage="1" xr:uid="{2584E9DD-677D-4ABF-AB65-65CF89EA35FE}">
          <x14:formula1>
            <xm:f>OFFSET(Dropdown!$D$7:$F$8,0,'Allg. Informationen'!$B$4-1,2,1)</xm:f>
          </x14:formula1>
          <xm:sqref>H49:Q49 H55:Q55</xm:sqref>
        </x14:dataValidation>
        <x14:dataValidation type="list" allowBlank="1" showInputMessage="1" showErrorMessage="1" xr:uid="{862E1741-46D9-4C65-886F-4A3C0399CE18}">
          <x14:formula1>
            <xm:f>OFFSET(Dropdown!$M$7:$O$11,0,'Allg. Informationen'!$B$4-1,5,1)</xm:f>
          </x14:formula1>
          <xm:sqref>D44</xm:sqref>
        </x14:dataValidation>
        <x14:dataValidation type="list" allowBlank="1" showInputMessage="1" showErrorMessage="1" xr:uid="{70D1AE36-D2D0-453A-8FD5-9517FF898817}">
          <x14:formula1>
            <xm:f>OFFSET(Dropdown!$A$7:$C$9,0,'Allg. Informationen'!$B$4-1,3,1)</xm:f>
          </x14:formula1>
          <xm:sqref>D41</xm:sqref>
        </x14:dataValidation>
        <x14:dataValidation type="list" allowBlank="1" showInputMessage="1" showErrorMessage="1" xr:uid="{C3D05055-51E4-4CAE-B8F8-469737FED46B}">
          <x14:formula1>
            <xm:f>OFFSET(Dropdown!$G$7:$I$11,0,'Allg. Informationen'!$B$4-1,5,1)</xm:f>
          </x14:formula1>
          <xm:sqref>D19</xm:sqref>
        </x14:dataValidation>
        <x14:dataValidation type="list" allowBlank="1" showInputMessage="1" showErrorMessage="1" xr:uid="{F573F71E-5245-43F8-8DC7-38B93924C59D}">
          <x14:formula1>
            <xm:f>Dropdown!$AS$7:$AS$9</xm:f>
          </x14:formula1>
          <xm:sqref>V83:V85 V100:V101 V98 V96 V26:V29 V24 V35:V36 V53:V54 V32</xm:sqref>
        </x14:dataValidation>
        <x14:dataValidation type="list" allowBlank="1" showInputMessage="1" showErrorMessage="1" xr:uid="{78DDD5CF-FB60-4CE0-B982-79AE6EEC69BF}">
          <x14:formula1>
            <xm:f>Dropdown!$P$7:$P$10</xm:f>
          </x14:formula1>
          <xm:sqref>E76:K76</xm:sqref>
        </x14:dataValidation>
        <x14:dataValidation type="list" allowBlank="1" showInputMessage="1" showErrorMessage="1" xr:uid="{E79F80AA-43C4-45A8-8EEE-EC4DDC0039E6}">
          <x14:formula1>
            <xm:f>Dropdown!$G$7:$G$11</xm:f>
          </x14:formula1>
          <xm:sqref>E19:G19</xm:sqref>
        </x14:dataValidation>
        <x14:dataValidation type="list" allowBlank="1" showInputMessage="1" showErrorMessage="1" xr:uid="{E5FEA5B7-5954-4B30-BD78-F4E2314FCCC0}">
          <x14:formula1>
            <xm:f>Dropdown!$A$7:$A$9</xm:f>
          </x14:formula1>
          <xm:sqref>E41:G41</xm:sqref>
        </x14:dataValidation>
        <x14:dataValidation type="list" allowBlank="1" showInputMessage="1" showErrorMessage="1" xr:uid="{027F1BB6-EDDF-4FC1-A996-110DB9A5CDE3}">
          <x14:formula1>
            <xm:f>Dropdown!$M$7:$M$11</xm:f>
          </x14:formula1>
          <xm:sqref>E44:G44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4D5B-F218-4C84-8A82-1C3DEA0AD2EF}">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KW4</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KW4</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KW4 / 1</v>
      </c>
      <c r="B13" s="426" t="str">
        <f ca="1">OFFSET(Sprachen!B402,0,'Allg. Informationen'!$B$4-1,1,1)</f>
        <v>Name Kraftwerksanlage:</v>
      </c>
      <c r="C13" s="595"/>
      <c r="D13" s="723" t="str">
        <f ca="1">A2</f>
        <v>KW4</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KW4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KW4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KW4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KW4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KW4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KW4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KW4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KW4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KW4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KW4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KW4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KW4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KW4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KW4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KW4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KW4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KW4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KW4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KW4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KW4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KW4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KW4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KW4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KW4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KW4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KW4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KW4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KW4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KW4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KW4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KW4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KW4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KW4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KW4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KW4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KW4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KW4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KW4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KW4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KW4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KW4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KW4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KW4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KW4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5.KW4.7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KW4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KW4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KW4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KW4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KW4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KW4 / 49</v>
      </c>
      <c r="B69" s="98" t="str">
        <f ca="1">OFFSET(Sprachen!B458,0,'Allg. Informationen'!$B$4-1,1,1)</f>
        <v>Netznutzungsaufwand</v>
      </c>
      <c r="C69" s="105" t="s">
        <v>4</v>
      </c>
      <c r="D69" s="115"/>
      <c r="E69" s="251"/>
      <c r="F69" s="251"/>
      <c r="G69" s="251"/>
      <c r="H69" s="742" t="str">
        <f ca="1">CONCATENATE($A$2, " 49a")</f>
        <v>KW4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KW4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KW4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KW4 / 52</v>
      </c>
      <c r="B72" s="98" t="str">
        <f ca="1">OFFSET(Sprachen!B461,0,'Allg. Informationen'!$B$4-1,1,1)</f>
        <v>übriger Betriebsaufwand (inkl. HKN)</v>
      </c>
      <c r="C72" s="105" t="s">
        <v>4</v>
      </c>
      <c r="D72" s="115"/>
      <c r="E72" s="478"/>
      <c r="F72" s="478"/>
      <c r="G72" s="478"/>
      <c r="H72" s="433" t="str">
        <f ca="1">CONCATENATE($A$2, " 52a")</f>
        <v>KW4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KW4 / 54</v>
      </c>
      <c r="B73" s="98" t="str">
        <f ca="1">OFFSET(Sprachen!B462,0,'Allg. Informationen'!$B$4-1,1,1)</f>
        <v>Total Betriebskosten</v>
      </c>
      <c r="C73" s="105" t="s">
        <v>4</v>
      </c>
      <c r="D73" s="479">
        <f ca="1">SUM(D67:D72)-SUM(D62:D64)+K73</f>
        <v>0</v>
      </c>
      <c r="E73" s="248"/>
      <c r="F73" s="248"/>
      <c r="G73" s="248"/>
      <c r="H73" s="433" t="str">
        <f ca="1">CONCATENATE($A$2, " 54a")</f>
        <v>KW4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KW4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5.KW4.7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KW4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KW4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KW4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KW4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KW4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KW4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KW4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KW4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KW4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KW4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KW4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KW4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KW4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KW4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KW4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KW4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KW4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KW4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KW4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KW4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KW4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KW4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KW4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KW4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KW4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KW4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KW4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KW4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KW4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KW4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KW4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KW4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KW4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KW4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KW4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KW4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KW4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KW4 / 91</v>
      </c>
      <c r="B123" s="737" t="str">
        <f ca="1">+CONCATENATE(OFFSET(Sprachen!B510,0,'Allg. Informationen'!$B$4-1,1,1)," ",IF(D13=0,"",D13))</f>
        <v>Erlös Day-Ahead-Markt für KW KW4</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KW4 / 92</v>
      </c>
      <c r="B124" s="737" t="str">
        <f ca="1">+CONCATENATE(OFFSET(Sprachen!B511,0,'Allg. Informationen'!$B$4-1,1,1)," ",IF(D13=0,"",D13))</f>
        <v>Erlöse HKN, Winterreserve, SDL und Terminmarkt KW4</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B4piodw12p6G65jFc62T1PRq5W6MQdv0AIaTh6MsjzL27YuQOzeSo14x95U9ddepVjsfYk6b5X0fsWJKIMgDGQ==" saltValue="QnhlS3zL1l0Yg045PcaY+Q==" spinCount="100000" sheet="1" objects="1" scenarios="1"/>
  <protectedRanges>
    <protectedRange sqref="M13:U44 T47:U58 M61:U73 Q76:U86 M89:U101 M117:Q118" name="Bemerkung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307" priority="36" operator="containsText" text="korrigiert">
      <formula>NOT(ISERROR(SEARCH("korrigiert",V15)))</formula>
    </cfRule>
    <cfRule type="containsText" dxfId="306" priority="35" operator="containsText" text="i.O.">
      <formula>NOT(ISERROR(SEARCH("i.O.",V15)))</formula>
    </cfRule>
    <cfRule type="containsText" dxfId="305" priority="34" operator="containsText" text="in Abklärung">
      <formula>NOT(ISERROR(SEARCH("in Abklärung",V15)))</formula>
    </cfRule>
    <cfRule type="containsText" dxfId="304" priority="33" operator="containsText" text="nicht i.O.">
      <formula>NOT(ISERROR(SEARCH("nicht i.O.",V15)))</formula>
    </cfRule>
  </conditionalFormatting>
  <conditionalFormatting sqref="V47:V59">
    <cfRule type="containsText" dxfId="303" priority="28" operator="containsText" text="korrigiert">
      <formula>NOT(ISERROR(SEARCH("korrigiert",V47)))</formula>
    </cfRule>
    <cfRule type="containsText" dxfId="302" priority="26" operator="containsText" text="in Abklärung">
      <formula>NOT(ISERROR(SEARCH("in Abklärung",V47)))</formula>
    </cfRule>
    <cfRule type="containsText" dxfId="301" priority="25" operator="containsText" text="nicht i.O.">
      <formula>NOT(ISERROR(SEARCH("nicht i.O.",V47)))</formula>
    </cfRule>
    <cfRule type="containsText" dxfId="300" priority="27" operator="containsText" text="i.O.">
      <formula>NOT(ISERROR(SEARCH("i.O.",V47)))</formula>
    </cfRule>
  </conditionalFormatting>
  <conditionalFormatting sqref="V61:V74">
    <cfRule type="containsText" dxfId="299" priority="17" operator="containsText" text="nicht i.O.">
      <formula>NOT(ISERROR(SEARCH("nicht i.O.",V61)))</formula>
    </cfRule>
    <cfRule type="containsText" dxfId="298" priority="19" operator="containsText" text="i.O.">
      <formula>NOT(ISERROR(SEARCH("i.O.",V61)))</formula>
    </cfRule>
    <cfRule type="containsText" dxfId="297" priority="20" operator="containsText" text="korrigiert">
      <formula>NOT(ISERROR(SEARCH("korrigiert",V61)))</formula>
    </cfRule>
    <cfRule type="containsText" dxfId="296" priority="18" operator="containsText" text="in Abklärung">
      <formula>NOT(ISERROR(SEARCH("in Abklärung",V61)))</formula>
    </cfRule>
  </conditionalFormatting>
  <conditionalFormatting sqref="V76:V87">
    <cfRule type="containsText" dxfId="295" priority="11" operator="containsText" text="i.O.">
      <formula>NOT(ISERROR(SEARCH("i.O.",V76)))</formula>
    </cfRule>
    <cfRule type="containsText" dxfId="294" priority="9" operator="containsText" text="nicht i.O.">
      <formula>NOT(ISERROR(SEARCH("nicht i.O.",V76)))</formula>
    </cfRule>
    <cfRule type="containsText" dxfId="293" priority="10" operator="containsText" text="in Abklärung">
      <formula>NOT(ISERROR(SEARCH("in Abklärung",V76)))</formula>
    </cfRule>
    <cfRule type="containsText" dxfId="292" priority="12" operator="containsText" text="korrigiert">
      <formula>NOT(ISERROR(SEARCH("korrigiert",V76)))</formula>
    </cfRule>
  </conditionalFormatting>
  <conditionalFormatting sqref="V89:V101">
    <cfRule type="containsText" dxfId="291" priority="2" operator="containsText" text="in Abklärung">
      <formula>NOT(ISERROR(SEARCH("in Abklärung",V89)))</formula>
    </cfRule>
    <cfRule type="containsText" dxfId="290" priority="3" operator="containsText" text="i.O.">
      <formula>NOT(ISERROR(SEARCH("i.O.",V89)))</formula>
    </cfRule>
    <cfRule type="containsText" dxfId="289" priority="4" operator="containsText" text="korrigiert">
      <formula>NOT(ISERROR(SEARCH("korrigiert",V89)))</formula>
    </cfRule>
    <cfRule type="containsText" dxfId="288" priority="1" operator="containsText" text="nicht i.O.">
      <formula>NOT(ISERROR(SEARCH("nicht i.O.",V89)))</formula>
    </cfRule>
  </conditionalFormatting>
  <conditionalFormatting sqref="X13">
    <cfRule type="containsText" dxfId="287" priority="44" operator="containsText" text="korrigiert">
      <formula>NOT(ISERROR(SEARCH("korrigiert",X13)))</formula>
    </cfRule>
    <cfRule type="containsText" dxfId="286" priority="41" operator="containsText" text="nicht i.O.">
      <formula>NOT(ISERROR(SEARCH("nicht i.O.",X13)))</formula>
    </cfRule>
    <cfRule type="containsText" dxfId="285" priority="42" operator="containsText" text="in Abklärung">
      <formula>NOT(ISERROR(SEARCH("in Abklärung",X13)))</formula>
    </cfRule>
    <cfRule type="containsText" dxfId="284" priority="43" operator="containsText" text="i.O.">
      <formula>NOT(ISERROR(SEARCH("i.O.",X13)))</formula>
    </cfRule>
  </conditionalFormatting>
  <conditionalFormatting sqref="X15:X45">
    <cfRule type="containsText" dxfId="283" priority="37" operator="containsText" text="nicht i.O.">
      <formula>NOT(ISERROR(SEARCH("nicht i.O.",X15)))</formula>
    </cfRule>
    <cfRule type="containsText" dxfId="282" priority="38" operator="containsText" text="in Abklärung">
      <formula>NOT(ISERROR(SEARCH("in Abklärung",X15)))</formula>
    </cfRule>
    <cfRule type="containsText" dxfId="281" priority="40" operator="containsText" text="korrigiert">
      <formula>NOT(ISERROR(SEARCH("korrigiert",X15)))</formula>
    </cfRule>
    <cfRule type="containsText" dxfId="280" priority="39" operator="containsText" text="i.O.">
      <formula>NOT(ISERROR(SEARCH("i.O.",X15)))</formula>
    </cfRule>
  </conditionalFormatting>
  <conditionalFormatting sqref="X47:X59">
    <cfRule type="containsText" dxfId="279" priority="29" operator="containsText" text="nicht i.O.">
      <formula>NOT(ISERROR(SEARCH("nicht i.O.",X47)))</formula>
    </cfRule>
    <cfRule type="containsText" dxfId="278" priority="30" operator="containsText" text="in Abklärung">
      <formula>NOT(ISERROR(SEARCH("in Abklärung",X47)))</formula>
    </cfRule>
    <cfRule type="containsText" dxfId="277" priority="31" operator="containsText" text="i.O.">
      <formula>NOT(ISERROR(SEARCH("i.O.",X47)))</formula>
    </cfRule>
    <cfRule type="containsText" dxfId="276" priority="32" operator="containsText" text="korrigiert">
      <formula>NOT(ISERROR(SEARCH("korrigiert",X47)))</formula>
    </cfRule>
  </conditionalFormatting>
  <conditionalFormatting sqref="X61:X74">
    <cfRule type="containsText" dxfId="275" priority="24" operator="containsText" text="korrigiert">
      <formula>NOT(ISERROR(SEARCH("korrigiert",X61)))</formula>
    </cfRule>
    <cfRule type="containsText" dxfId="274" priority="22" operator="containsText" text="in Abklärung">
      <formula>NOT(ISERROR(SEARCH("in Abklärung",X61)))</formula>
    </cfRule>
    <cfRule type="containsText" dxfId="273" priority="21" operator="containsText" text="nicht i.O.">
      <formula>NOT(ISERROR(SEARCH("nicht i.O.",X61)))</formula>
    </cfRule>
    <cfRule type="containsText" dxfId="272" priority="23" operator="containsText" text="i.O.">
      <formula>NOT(ISERROR(SEARCH("i.O.",X61)))</formula>
    </cfRule>
  </conditionalFormatting>
  <conditionalFormatting sqref="X76:X87">
    <cfRule type="containsText" dxfId="271" priority="16" operator="containsText" text="korrigiert">
      <formula>NOT(ISERROR(SEARCH("korrigiert",X76)))</formula>
    </cfRule>
    <cfRule type="containsText" dxfId="270" priority="15" operator="containsText" text="i.O.">
      <formula>NOT(ISERROR(SEARCH("i.O.",X76)))</formula>
    </cfRule>
    <cfRule type="containsText" dxfId="269" priority="14" operator="containsText" text="in Abklärung">
      <formula>NOT(ISERROR(SEARCH("in Abklärung",X76)))</formula>
    </cfRule>
    <cfRule type="containsText" dxfId="268" priority="13" operator="containsText" text="nicht i.O.">
      <formula>NOT(ISERROR(SEARCH("nicht i.O.",X76)))</formula>
    </cfRule>
  </conditionalFormatting>
  <conditionalFormatting sqref="X89:X101">
    <cfRule type="containsText" dxfId="267" priority="5" operator="containsText" text="nicht i.O.">
      <formula>NOT(ISERROR(SEARCH("nicht i.O.",X89)))</formula>
    </cfRule>
    <cfRule type="containsText" dxfId="266" priority="7" operator="containsText" text="i.O.">
      <formula>NOT(ISERROR(SEARCH("i.O.",X89)))</formula>
    </cfRule>
    <cfRule type="containsText" dxfId="265" priority="8" operator="containsText" text="korrigiert">
      <formula>NOT(ISERROR(SEARCH("korrigiert",X89)))</formula>
    </cfRule>
    <cfRule type="containsText" dxfId="264" priority="6" operator="containsText" text="in Abklärung">
      <formula>NOT(ISERROR(SEARCH("in Abklärung",X89)))</formula>
    </cfRule>
  </conditionalFormatting>
  <dataValidations count="6">
    <dataValidation type="date" operator="lessThan" allowBlank="1" showInputMessage="1" showErrorMessage="1" sqref="E20:G20" xr:uid="{85DBDFC4-4C57-4A76-A7D1-05AC2D8500CF}">
      <formula1>43101</formula1>
    </dataValidation>
    <dataValidation type="date" operator="greaterThan" allowBlank="1" showInputMessage="1" showErrorMessage="1" sqref="D21:G21" xr:uid="{EF102C67-2870-4CCC-9A29-99AE796CAF8B}">
      <formula1>D20</formula1>
    </dataValidation>
    <dataValidation type="date" operator="greaterThan" allowBlank="1" showInputMessage="1" showErrorMessage="1" sqref="D43:G43" xr:uid="{B42C373D-B4B1-4CCE-A9C7-B3FAB6A7BAAB}">
      <formula1>42370</formula1>
    </dataValidation>
    <dataValidation type="list" allowBlank="1" showInputMessage="1" showErrorMessage="1" sqref="X15:X16 X13 X100" xr:uid="{2C284946-A953-42FD-9DE7-9C2C240868A9}">
      <formula1>"',i.O.,in Abklärung,nicht i.O.,korrigiert"</formula1>
    </dataValidation>
    <dataValidation type="date" operator="lessThan" allowBlank="1" showInputMessage="1" showErrorMessage="1" sqref="D20" xr:uid="{DEEE3CF5-AB7E-43E3-B309-F6CFBE90C134}">
      <formula1>44197</formula1>
    </dataValidation>
    <dataValidation type="list" allowBlank="1" showInputMessage="1" showErrorMessage="1" sqref="K69" xr:uid="{C9767529-057A-4E89-AAB6-3B06A7B4C283}">
      <formula1>Ausw.KWTyp</formula1>
    </dataValidation>
  </dataValidations>
  <hyperlinks>
    <hyperlink ref="H65:L65" r:id="rId1" display="download" xr:uid="{F5371C42-CEC1-470E-9C7A-C3FF3B07689C}"/>
    <hyperlink ref="L79" r:id="rId2" display="https://www.bfe.admin.ch/bfe/de/home/foerderung/erneuerbare-energien/foerderung-wasserkraft/marktpraemie-grosswasserkraft.html" xr:uid="{C3C11C48-E1CD-4928-9A1A-FDD9F6A541F8}"/>
    <hyperlink ref="L79:P79" r:id="rId3" display="download" xr:uid="{751E5E4E-967D-4EB1-B156-E906D3EB2931}"/>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98D3AC57-D573-4644-99C6-7E70D4B349E9}">
          <x14:formula1>
            <xm:f>Dropdown!$M$7:$M$11</xm:f>
          </x14:formula1>
          <xm:sqref>E44:G44</xm:sqref>
        </x14:dataValidation>
        <x14:dataValidation type="list" allowBlank="1" showInputMessage="1" showErrorMessage="1" xr:uid="{6FDE9B07-F02D-4DCC-8E6B-6F46EEF32964}">
          <x14:formula1>
            <xm:f>Dropdown!$A$7:$A$9</xm:f>
          </x14:formula1>
          <xm:sqref>E41:G41</xm:sqref>
        </x14:dataValidation>
        <x14:dataValidation type="list" allowBlank="1" showInputMessage="1" showErrorMessage="1" xr:uid="{A5535BA4-D236-4DF7-8956-F5F2A260DFD4}">
          <x14:formula1>
            <xm:f>Dropdown!$G$7:$G$11</xm:f>
          </x14:formula1>
          <xm:sqref>E19:G19</xm:sqref>
        </x14:dataValidation>
        <x14:dataValidation type="list" allowBlank="1" showInputMessage="1" showErrorMessage="1" xr:uid="{C1FC3512-DD72-4E11-992D-F666C2870303}">
          <x14:formula1>
            <xm:f>Dropdown!$P$7:$P$10</xm:f>
          </x14:formula1>
          <xm:sqref>E76:K76</xm:sqref>
        </x14:dataValidation>
        <x14:dataValidation type="list" allowBlank="1" showInputMessage="1" showErrorMessage="1" xr:uid="{EF2270D8-BBC8-4317-833B-C5A7258C888D}">
          <x14:formula1>
            <xm:f>Dropdown!$AS$7:$AS$9</xm:f>
          </x14:formula1>
          <xm:sqref>V83:V85 V100:V101 V98 V96 V26:V29 V24 V35:V36 V53:V54 V32</xm:sqref>
        </x14:dataValidation>
        <x14:dataValidation type="list" allowBlank="1" showInputMessage="1" showErrorMessage="1" xr:uid="{33137DF0-4A87-4772-835B-94EB38331833}">
          <x14:formula1>
            <xm:f>OFFSET(Dropdown!$G$7:$I$11,0,'Allg. Informationen'!$B$4-1,5,1)</xm:f>
          </x14:formula1>
          <xm:sqref>D19</xm:sqref>
        </x14:dataValidation>
        <x14:dataValidation type="list" allowBlank="1" showInputMessage="1" showErrorMessage="1" xr:uid="{0ABA6A0D-B68D-4A34-B5CD-03896E257416}">
          <x14:formula1>
            <xm:f>OFFSET(Dropdown!$A$7:$C$9,0,'Allg. Informationen'!$B$4-1,3,1)</xm:f>
          </x14:formula1>
          <xm:sqref>D41</xm:sqref>
        </x14:dataValidation>
        <x14:dataValidation type="list" allowBlank="1" showInputMessage="1" showErrorMessage="1" xr:uid="{976C92B0-9B61-42DC-908C-7319F24CFD99}">
          <x14:formula1>
            <xm:f>OFFSET(Dropdown!$M$7:$O$11,0,'Allg. Informationen'!$B$4-1,5,1)</xm:f>
          </x14:formula1>
          <xm:sqref>D44</xm:sqref>
        </x14:dataValidation>
        <x14:dataValidation type="list" allowBlank="1" showInputMessage="1" showErrorMessage="1" xr:uid="{C58B4EB5-F61E-441B-BFC0-370E01CE3F63}">
          <x14:formula1>
            <xm:f>OFFSET(Dropdown!$D$7:$F$8,0,'Allg. Informationen'!$B$4-1,2,1)</xm:f>
          </x14:formula1>
          <xm:sqref>H49:Q49 H55:Q55</xm:sqref>
        </x14:dataValidation>
        <x14:dataValidation type="list" allowBlank="1" showInputMessage="1" showErrorMessage="1" xr:uid="{51847838-DEB5-4E39-95EA-6CE8826E97E4}">
          <x14:formula1>
            <xm:f>OFFSET(Dropdown!$P$7:$R$10,0,'Allg. Informationen'!$B$4-1,4,1)</xm:f>
          </x14:formula1>
          <xm:sqref>D76</xm:sqref>
        </x14:dataValidation>
        <x14:dataValidation type="list" allowBlank="1" showInputMessage="1" showErrorMessage="1" xr:uid="{E21ECC71-65A3-439F-B60E-FC02BE77011B}">
          <x14:formula1>
            <xm:f>OFFSET(Dropdown!$AS$7:$AU$19,0,'Allg. Informationen'!$B$4-1,3,1)</xm:f>
          </x14:formula1>
          <xm:sqref>V13:V14 V61:V73 V97 V89:V95 V86 V76:V82 V99 V55:V58 V47:V52 V37:V44 V33:V34 V30:V31 V25 V17:V23</xm:sqref>
        </x14:dataValidation>
        <x14:dataValidation type="list" allowBlank="1" showInputMessage="1" showErrorMessage="1" xr:uid="{61207250-56D0-4FCF-AA8F-E52E63720039}">
          <x14:formula1>
            <xm:f>OFFSET(Dropdown!$AV$7:$AX$19,0,'Allg. Informationen'!$B$4-1,4,1)</xm:f>
          </x14:formula1>
          <xm:sqref>X17:X23 X61:X73 X97 X89:X95 X86 X76:X82 X99 X55:X58 X47:X52 X37:X44 X33:X34 X30:X31 X25</xm:sqref>
        </x14:dataValidation>
        <x14:dataValidation type="list" allowBlank="1" showInputMessage="1" showErrorMessage="1" xr:uid="{1BA32E2C-FF19-42DE-867F-8CC6CA8B438C}">
          <x14:formula1>
            <xm:f>Dropdown!$AL$6:$AL$135</xm:f>
          </x14:formula1>
          <xm:sqref>B14</xm:sqref>
        </x14:dataValidation>
        <x14:dataValidation type="list" allowBlank="1" showInputMessage="1" showErrorMessage="1" xr:uid="{2764B2FB-61BA-41B5-AF13-50BF6053CEAE}">
          <x14:formula1>
            <xm:f>Dropdown!$BM$7:$BM$8</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BFA9B-0603-4079-BDC1-64825723AFAE}">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KW5</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KW5</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KW5 / 1</v>
      </c>
      <c r="B13" s="426" t="str">
        <f ca="1">OFFSET(Sprachen!B402,0,'Allg. Informationen'!$B$4-1,1,1)</f>
        <v>Name Kraftwerksanlage:</v>
      </c>
      <c r="C13" s="595"/>
      <c r="D13" s="723" t="str">
        <f ca="1">A2</f>
        <v>KW5</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KW5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KW5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KW5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KW5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KW5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KW5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KW5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KW5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KW5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KW5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KW5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KW5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KW5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KW5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KW5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KW5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KW5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KW5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KW5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KW5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KW5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KW5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KW5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KW5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KW5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KW5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KW5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KW5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KW5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KW5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KW5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KW5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KW5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KW5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KW5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KW5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KW5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KW5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KW5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KW5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KW5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KW5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KW5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KW5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5.KW5.7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KW5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KW5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KW5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KW5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KW5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KW5 / 49</v>
      </c>
      <c r="B69" s="98" t="str">
        <f ca="1">OFFSET(Sprachen!B458,0,'Allg. Informationen'!$B$4-1,1,1)</f>
        <v>Netznutzungsaufwand</v>
      </c>
      <c r="C69" s="105" t="s">
        <v>4</v>
      </c>
      <c r="D69" s="115"/>
      <c r="E69" s="251"/>
      <c r="F69" s="251"/>
      <c r="G69" s="251"/>
      <c r="H69" s="742" t="str">
        <f ca="1">CONCATENATE($A$2, " 49a")</f>
        <v>KW5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KW5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KW5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KW5 / 52</v>
      </c>
      <c r="B72" s="98" t="str">
        <f ca="1">OFFSET(Sprachen!B461,0,'Allg. Informationen'!$B$4-1,1,1)</f>
        <v>übriger Betriebsaufwand (inkl. HKN)</v>
      </c>
      <c r="C72" s="105" t="s">
        <v>4</v>
      </c>
      <c r="D72" s="115"/>
      <c r="E72" s="478"/>
      <c r="F72" s="478"/>
      <c r="G72" s="478"/>
      <c r="H72" s="433" t="str">
        <f ca="1">CONCATENATE($A$2, " 52a")</f>
        <v>KW5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KW5 / 54</v>
      </c>
      <c r="B73" s="98" t="str">
        <f ca="1">OFFSET(Sprachen!B462,0,'Allg. Informationen'!$B$4-1,1,1)</f>
        <v>Total Betriebskosten</v>
      </c>
      <c r="C73" s="105" t="s">
        <v>4</v>
      </c>
      <c r="D73" s="479">
        <f ca="1">SUM(D67:D72)-SUM(D62:D64)+K73</f>
        <v>0</v>
      </c>
      <c r="E73" s="248"/>
      <c r="F73" s="248"/>
      <c r="G73" s="248"/>
      <c r="H73" s="433" t="str">
        <f ca="1">CONCATENATE($A$2, " 54a")</f>
        <v>KW5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KW5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5.KW5.7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KW5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KW5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KW5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KW5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KW5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KW5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KW5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KW5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KW5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KW5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KW5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KW5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KW5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KW5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KW5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KW5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KW5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KW5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KW5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KW5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KW5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KW5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KW5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KW5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KW5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KW5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KW5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KW5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KW5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KW5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KW5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KW5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KW5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KW5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KW5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KW5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KW5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KW5 / 91</v>
      </c>
      <c r="B123" s="737" t="str">
        <f ca="1">+CONCATENATE(OFFSET(Sprachen!B510,0,'Allg. Informationen'!$B$4-1,1,1)," ",IF(D13=0,"",D13))</f>
        <v>Erlös Day-Ahead-Markt für KW KW5</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KW5 / 92</v>
      </c>
      <c r="B124" s="737" t="str">
        <f ca="1">+CONCATENATE(OFFSET(Sprachen!B511,0,'Allg. Informationen'!$B$4-1,1,1)," ",IF(D13=0,"",D13))</f>
        <v>Erlöse HKN, Winterreserve, SDL und Terminmarkt KW5</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tTI3S7DwhVQYnLDuMGmXhjCyrDGhug4N9W/ParRYbTqPkapb+uQPXJnrsfvaGoO+RHcDTOZ5fX++rWUtbzxmaw==" saltValue="qIv+Ku15Wzd1tAp7uyfjBw==" spinCount="100000" sheet="1" objects="1" scenarios="1"/>
  <protectedRanges>
    <protectedRange sqref="D5 B14 D15:D23 D25 D28 D30:D31 D33:D34 D36 D37:D39 D41 D43:D44 D63:D64 D68:D72 D76:D82 D82 D89:D95 D97 H76:K78 K66:L71 H55:Q58 H48:Q52 H6:J8 L6:N8 P6:R7 T6:U7" name="Eingaben"/>
    <protectedRange sqref="M13:U44 T47:U58 M61:U73 Q76:U86 M89:U101 M117:Q118" name="Bemerkung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263" priority="36" operator="containsText" text="korrigiert">
      <formula>NOT(ISERROR(SEARCH("korrigiert",V15)))</formula>
    </cfRule>
    <cfRule type="containsText" dxfId="262" priority="35" operator="containsText" text="i.O.">
      <formula>NOT(ISERROR(SEARCH("i.O.",V15)))</formula>
    </cfRule>
    <cfRule type="containsText" dxfId="261" priority="34" operator="containsText" text="in Abklärung">
      <formula>NOT(ISERROR(SEARCH("in Abklärung",V15)))</formula>
    </cfRule>
    <cfRule type="containsText" dxfId="260" priority="33" operator="containsText" text="nicht i.O.">
      <formula>NOT(ISERROR(SEARCH("nicht i.O.",V15)))</formula>
    </cfRule>
  </conditionalFormatting>
  <conditionalFormatting sqref="V47:V59">
    <cfRule type="containsText" dxfId="259" priority="28" operator="containsText" text="korrigiert">
      <formula>NOT(ISERROR(SEARCH("korrigiert",V47)))</formula>
    </cfRule>
    <cfRule type="containsText" dxfId="258" priority="26" operator="containsText" text="in Abklärung">
      <formula>NOT(ISERROR(SEARCH("in Abklärung",V47)))</formula>
    </cfRule>
    <cfRule type="containsText" dxfId="257" priority="25" operator="containsText" text="nicht i.O.">
      <formula>NOT(ISERROR(SEARCH("nicht i.O.",V47)))</formula>
    </cfRule>
    <cfRule type="containsText" dxfId="256" priority="27" operator="containsText" text="i.O.">
      <formula>NOT(ISERROR(SEARCH("i.O.",V47)))</formula>
    </cfRule>
  </conditionalFormatting>
  <conditionalFormatting sqref="V61:V74">
    <cfRule type="containsText" dxfId="255" priority="17" operator="containsText" text="nicht i.O.">
      <formula>NOT(ISERROR(SEARCH("nicht i.O.",V61)))</formula>
    </cfRule>
    <cfRule type="containsText" dxfId="254" priority="19" operator="containsText" text="i.O.">
      <formula>NOT(ISERROR(SEARCH("i.O.",V61)))</formula>
    </cfRule>
    <cfRule type="containsText" dxfId="253" priority="20" operator="containsText" text="korrigiert">
      <formula>NOT(ISERROR(SEARCH("korrigiert",V61)))</formula>
    </cfRule>
    <cfRule type="containsText" dxfId="252" priority="18" operator="containsText" text="in Abklärung">
      <formula>NOT(ISERROR(SEARCH("in Abklärung",V61)))</formula>
    </cfRule>
  </conditionalFormatting>
  <conditionalFormatting sqref="V76:V87">
    <cfRule type="containsText" dxfId="251" priority="11" operator="containsText" text="i.O.">
      <formula>NOT(ISERROR(SEARCH("i.O.",V76)))</formula>
    </cfRule>
    <cfRule type="containsText" dxfId="250" priority="9" operator="containsText" text="nicht i.O.">
      <formula>NOT(ISERROR(SEARCH("nicht i.O.",V76)))</formula>
    </cfRule>
    <cfRule type="containsText" dxfId="249" priority="10" operator="containsText" text="in Abklärung">
      <formula>NOT(ISERROR(SEARCH("in Abklärung",V76)))</formula>
    </cfRule>
    <cfRule type="containsText" dxfId="248" priority="12" operator="containsText" text="korrigiert">
      <formula>NOT(ISERROR(SEARCH("korrigiert",V76)))</formula>
    </cfRule>
  </conditionalFormatting>
  <conditionalFormatting sqref="V89:V101">
    <cfRule type="containsText" dxfId="247" priority="2" operator="containsText" text="in Abklärung">
      <formula>NOT(ISERROR(SEARCH("in Abklärung",V89)))</formula>
    </cfRule>
    <cfRule type="containsText" dxfId="246" priority="3" operator="containsText" text="i.O.">
      <formula>NOT(ISERROR(SEARCH("i.O.",V89)))</formula>
    </cfRule>
    <cfRule type="containsText" dxfId="245" priority="4" operator="containsText" text="korrigiert">
      <formula>NOT(ISERROR(SEARCH("korrigiert",V89)))</formula>
    </cfRule>
    <cfRule type="containsText" dxfId="244" priority="1" operator="containsText" text="nicht i.O.">
      <formula>NOT(ISERROR(SEARCH("nicht i.O.",V89)))</formula>
    </cfRule>
  </conditionalFormatting>
  <conditionalFormatting sqref="X13">
    <cfRule type="containsText" dxfId="243" priority="44" operator="containsText" text="korrigiert">
      <formula>NOT(ISERROR(SEARCH("korrigiert",X13)))</formula>
    </cfRule>
    <cfRule type="containsText" dxfId="242" priority="41" operator="containsText" text="nicht i.O.">
      <formula>NOT(ISERROR(SEARCH("nicht i.O.",X13)))</formula>
    </cfRule>
    <cfRule type="containsText" dxfId="241" priority="42" operator="containsText" text="in Abklärung">
      <formula>NOT(ISERROR(SEARCH("in Abklärung",X13)))</formula>
    </cfRule>
    <cfRule type="containsText" dxfId="240" priority="43" operator="containsText" text="i.O.">
      <formula>NOT(ISERROR(SEARCH("i.O.",X13)))</formula>
    </cfRule>
  </conditionalFormatting>
  <conditionalFormatting sqref="X15:X45">
    <cfRule type="containsText" dxfId="239" priority="37" operator="containsText" text="nicht i.O.">
      <formula>NOT(ISERROR(SEARCH("nicht i.O.",X15)))</formula>
    </cfRule>
    <cfRule type="containsText" dxfId="238" priority="38" operator="containsText" text="in Abklärung">
      <formula>NOT(ISERROR(SEARCH("in Abklärung",X15)))</formula>
    </cfRule>
    <cfRule type="containsText" dxfId="237" priority="40" operator="containsText" text="korrigiert">
      <formula>NOT(ISERROR(SEARCH("korrigiert",X15)))</formula>
    </cfRule>
    <cfRule type="containsText" dxfId="236" priority="39" operator="containsText" text="i.O.">
      <formula>NOT(ISERROR(SEARCH("i.O.",X15)))</formula>
    </cfRule>
  </conditionalFormatting>
  <conditionalFormatting sqref="X47:X59">
    <cfRule type="containsText" dxfId="235" priority="29" operator="containsText" text="nicht i.O.">
      <formula>NOT(ISERROR(SEARCH("nicht i.O.",X47)))</formula>
    </cfRule>
    <cfRule type="containsText" dxfId="234" priority="30" operator="containsText" text="in Abklärung">
      <formula>NOT(ISERROR(SEARCH("in Abklärung",X47)))</formula>
    </cfRule>
    <cfRule type="containsText" dxfId="233" priority="31" operator="containsText" text="i.O.">
      <formula>NOT(ISERROR(SEARCH("i.O.",X47)))</formula>
    </cfRule>
    <cfRule type="containsText" dxfId="232" priority="32" operator="containsText" text="korrigiert">
      <formula>NOT(ISERROR(SEARCH("korrigiert",X47)))</formula>
    </cfRule>
  </conditionalFormatting>
  <conditionalFormatting sqref="X61:X74">
    <cfRule type="containsText" dxfId="231" priority="24" operator="containsText" text="korrigiert">
      <formula>NOT(ISERROR(SEARCH("korrigiert",X61)))</formula>
    </cfRule>
    <cfRule type="containsText" dxfId="230" priority="22" operator="containsText" text="in Abklärung">
      <formula>NOT(ISERROR(SEARCH("in Abklärung",X61)))</formula>
    </cfRule>
    <cfRule type="containsText" dxfId="229" priority="21" operator="containsText" text="nicht i.O.">
      <formula>NOT(ISERROR(SEARCH("nicht i.O.",X61)))</formula>
    </cfRule>
    <cfRule type="containsText" dxfId="228" priority="23" operator="containsText" text="i.O.">
      <formula>NOT(ISERROR(SEARCH("i.O.",X61)))</formula>
    </cfRule>
  </conditionalFormatting>
  <conditionalFormatting sqref="X76:X87">
    <cfRule type="containsText" dxfId="227" priority="16" operator="containsText" text="korrigiert">
      <formula>NOT(ISERROR(SEARCH("korrigiert",X76)))</formula>
    </cfRule>
    <cfRule type="containsText" dxfId="226" priority="15" operator="containsText" text="i.O.">
      <formula>NOT(ISERROR(SEARCH("i.O.",X76)))</formula>
    </cfRule>
    <cfRule type="containsText" dxfId="225" priority="14" operator="containsText" text="in Abklärung">
      <formula>NOT(ISERROR(SEARCH("in Abklärung",X76)))</formula>
    </cfRule>
    <cfRule type="containsText" dxfId="224" priority="13" operator="containsText" text="nicht i.O.">
      <formula>NOT(ISERROR(SEARCH("nicht i.O.",X76)))</formula>
    </cfRule>
  </conditionalFormatting>
  <conditionalFormatting sqref="X89:X101">
    <cfRule type="containsText" dxfId="223" priority="5" operator="containsText" text="nicht i.O.">
      <formula>NOT(ISERROR(SEARCH("nicht i.O.",X89)))</formula>
    </cfRule>
    <cfRule type="containsText" dxfId="222" priority="7" operator="containsText" text="i.O.">
      <formula>NOT(ISERROR(SEARCH("i.O.",X89)))</formula>
    </cfRule>
    <cfRule type="containsText" dxfId="221" priority="8" operator="containsText" text="korrigiert">
      <formula>NOT(ISERROR(SEARCH("korrigiert",X89)))</formula>
    </cfRule>
    <cfRule type="containsText" dxfId="220" priority="6" operator="containsText" text="in Abklärung">
      <formula>NOT(ISERROR(SEARCH("in Abklärung",X89)))</formula>
    </cfRule>
  </conditionalFormatting>
  <dataValidations count="6">
    <dataValidation type="list" allowBlank="1" showInputMessage="1" showErrorMessage="1" sqref="K69" xr:uid="{DB0170DD-91A1-45FA-A773-5FA32DDAF780}">
      <formula1>Ausw.KWTyp</formula1>
    </dataValidation>
    <dataValidation type="date" operator="lessThan" allowBlank="1" showInputMessage="1" showErrorMessage="1" sqref="D20" xr:uid="{447FFD43-24AC-45BB-9FD0-EC7B5CD10B22}">
      <formula1>44197</formula1>
    </dataValidation>
    <dataValidation type="list" allowBlank="1" showInputMessage="1" showErrorMessage="1" sqref="X15:X16 X13 X100" xr:uid="{2CAABFBD-CCEA-4FDA-926B-2D7E746B192E}">
      <formula1>"',i.O.,in Abklärung,nicht i.O.,korrigiert"</formula1>
    </dataValidation>
    <dataValidation type="date" operator="greaterThan" allowBlank="1" showInputMessage="1" showErrorMessage="1" sqref="D43:G43" xr:uid="{8D71015B-705A-4539-BB8E-BB00EABF4BEA}">
      <formula1>42370</formula1>
    </dataValidation>
    <dataValidation type="date" operator="greaterThan" allowBlank="1" showInputMessage="1" showErrorMessage="1" sqref="D21:G21" xr:uid="{BC557890-50A7-4290-A3CA-38B77B368565}">
      <formula1>D20</formula1>
    </dataValidation>
    <dataValidation type="date" operator="lessThan" allowBlank="1" showInputMessage="1" showErrorMessage="1" sqref="E20:G20" xr:uid="{D90BCEE1-15EF-436B-BC64-DFEE285B64D7}">
      <formula1>43101</formula1>
    </dataValidation>
  </dataValidations>
  <hyperlinks>
    <hyperlink ref="H65:L65" r:id="rId1" display="download" xr:uid="{81754991-7927-496E-B75B-639BFC012C36}"/>
    <hyperlink ref="L79" r:id="rId2" display="https://www.bfe.admin.ch/bfe/de/home/foerderung/erneuerbare-energien/foerderung-wasserkraft/marktpraemie-grosswasserkraft.html" xr:uid="{89DDFE97-99DB-48CE-B095-52546294903E}"/>
    <hyperlink ref="L79:P79" r:id="rId3" display="download" xr:uid="{64A41674-534C-48B5-8A54-9611866A4F50}"/>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5C61184F-05C4-450C-8073-3B143EE4116C}">
          <x14:formula1>
            <xm:f>Dropdown!$BM$7:$BM$8</xm:f>
          </x14:formula1>
          <xm:sqref>D5</xm:sqref>
        </x14:dataValidation>
        <x14:dataValidation type="list" allowBlank="1" showInputMessage="1" showErrorMessage="1" xr:uid="{F3DBEDE7-91E7-4FDB-934E-B1250AB9D93C}">
          <x14:formula1>
            <xm:f>Dropdown!$AL$6:$AL$135</xm:f>
          </x14:formula1>
          <xm:sqref>B14</xm:sqref>
        </x14:dataValidation>
        <x14:dataValidation type="list" allowBlank="1" showInputMessage="1" showErrorMessage="1" xr:uid="{1A96B5F9-7109-4224-8AE1-4DCDBB5924C7}">
          <x14:formula1>
            <xm:f>OFFSET(Dropdown!$AV$7:$AX$19,0,'Allg. Informationen'!$B$4-1,4,1)</xm:f>
          </x14:formula1>
          <xm:sqref>X17:X23 X61:X73 X97 X89:X95 X86 X76:X82 X99 X55:X58 X47:X52 X37:X44 X33:X34 X30:X31 X25</xm:sqref>
        </x14:dataValidation>
        <x14:dataValidation type="list" allowBlank="1" showInputMessage="1" showErrorMessage="1" xr:uid="{36029014-E2C3-466A-AD36-E9C68BCAE965}">
          <x14:formula1>
            <xm:f>OFFSET(Dropdown!$AS$7:$AU$19,0,'Allg. Informationen'!$B$4-1,3,1)</xm:f>
          </x14:formula1>
          <xm:sqref>V13:V14 V61:V73 V97 V89:V95 V86 V76:V82 V99 V55:V58 V47:V52 V37:V44 V33:V34 V30:V31 V25 V17:V23</xm:sqref>
        </x14:dataValidation>
        <x14:dataValidation type="list" allowBlank="1" showInputMessage="1" showErrorMessage="1" xr:uid="{BAE6F961-B2F7-4353-900A-EDAFE2FA32C1}">
          <x14:formula1>
            <xm:f>OFFSET(Dropdown!$P$7:$R$10,0,'Allg. Informationen'!$B$4-1,4,1)</xm:f>
          </x14:formula1>
          <xm:sqref>D76</xm:sqref>
        </x14:dataValidation>
        <x14:dataValidation type="list" allowBlank="1" showInputMessage="1" showErrorMessage="1" xr:uid="{62C68607-97FD-4CEE-ADA9-D60269C93EDE}">
          <x14:formula1>
            <xm:f>OFFSET(Dropdown!$D$7:$F$8,0,'Allg. Informationen'!$B$4-1,2,1)</xm:f>
          </x14:formula1>
          <xm:sqref>H49:Q49 H55:Q55</xm:sqref>
        </x14:dataValidation>
        <x14:dataValidation type="list" allowBlank="1" showInputMessage="1" showErrorMessage="1" xr:uid="{35AB8C31-D51C-4955-92DC-227DDE2B0BF2}">
          <x14:formula1>
            <xm:f>OFFSET(Dropdown!$M$7:$O$11,0,'Allg. Informationen'!$B$4-1,5,1)</xm:f>
          </x14:formula1>
          <xm:sqref>D44</xm:sqref>
        </x14:dataValidation>
        <x14:dataValidation type="list" allowBlank="1" showInputMessage="1" showErrorMessage="1" xr:uid="{3E87651B-C9B3-446D-BF98-D4EF3A5B63CE}">
          <x14:formula1>
            <xm:f>OFFSET(Dropdown!$A$7:$C$9,0,'Allg. Informationen'!$B$4-1,3,1)</xm:f>
          </x14:formula1>
          <xm:sqref>D41</xm:sqref>
        </x14:dataValidation>
        <x14:dataValidation type="list" allowBlank="1" showInputMessage="1" showErrorMessage="1" xr:uid="{B9DAEFF5-80D0-45C1-9827-080C31C05918}">
          <x14:formula1>
            <xm:f>OFFSET(Dropdown!$G$7:$I$11,0,'Allg. Informationen'!$B$4-1,5,1)</xm:f>
          </x14:formula1>
          <xm:sqref>D19</xm:sqref>
        </x14:dataValidation>
        <x14:dataValidation type="list" allowBlank="1" showInputMessage="1" showErrorMessage="1" xr:uid="{0213329F-9199-4E5E-AED4-3C478D786F17}">
          <x14:formula1>
            <xm:f>Dropdown!$AS$7:$AS$9</xm:f>
          </x14:formula1>
          <xm:sqref>V83:V85 V100:V101 V98 V96 V26:V29 V24 V35:V36 V53:V54 V32</xm:sqref>
        </x14:dataValidation>
        <x14:dataValidation type="list" allowBlank="1" showInputMessage="1" showErrorMessage="1" xr:uid="{2C9C5DA9-8634-4950-A336-1B0E2B1E0DD4}">
          <x14:formula1>
            <xm:f>Dropdown!$P$7:$P$10</xm:f>
          </x14:formula1>
          <xm:sqref>E76:K76</xm:sqref>
        </x14:dataValidation>
        <x14:dataValidation type="list" allowBlank="1" showInputMessage="1" showErrorMessage="1" xr:uid="{EEA84CDA-8D7C-4DA8-8C9F-C828CBEA6411}">
          <x14:formula1>
            <xm:f>Dropdown!$G$7:$G$11</xm:f>
          </x14:formula1>
          <xm:sqref>E19:G19</xm:sqref>
        </x14:dataValidation>
        <x14:dataValidation type="list" allowBlank="1" showInputMessage="1" showErrorMessage="1" xr:uid="{7EF2A842-703B-4565-8226-4773C7414FE6}">
          <x14:formula1>
            <xm:f>Dropdown!$A$7:$A$9</xm:f>
          </x14:formula1>
          <xm:sqref>E41:G41</xm:sqref>
        </x14:dataValidation>
        <x14:dataValidation type="list" allowBlank="1" showInputMessage="1" showErrorMessage="1" xr:uid="{823430CD-CCFC-4763-A235-DE6856EC55FA}">
          <x14:formula1>
            <xm:f>Dropdown!$M$7:$M$11</xm:f>
          </x14:formula1>
          <xm:sqref>E44:G44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7098D-880A-42F0-B995-93927A9D138E}">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KW6</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KW6</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KW6 / 1</v>
      </c>
      <c r="B13" s="426" t="str">
        <f ca="1">OFFSET(Sprachen!B402,0,'Allg. Informationen'!$B$4-1,1,1)</f>
        <v>Name Kraftwerksanlage:</v>
      </c>
      <c r="C13" s="595"/>
      <c r="D13" s="723" t="str">
        <f ca="1">A2</f>
        <v>KW6</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KW6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KW6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KW6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KW6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KW6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KW6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KW6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KW6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KW6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KW6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KW6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KW6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KW6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KW6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KW6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KW6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KW6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KW6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KW6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KW6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KW6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KW6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KW6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KW6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KW6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KW6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KW6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KW6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KW6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KW6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KW6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KW6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KW6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KW6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KW6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KW6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KW6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KW6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KW6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KW6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KW6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KW6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KW6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KW6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5.KW6.7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KW6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KW6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KW6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KW6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KW6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KW6 / 49</v>
      </c>
      <c r="B69" s="98" t="str">
        <f ca="1">OFFSET(Sprachen!B458,0,'Allg. Informationen'!$B$4-1,1,1)</f>
        <v>Netznutzungsaufwand</v>
      </c>
      <c r="C69" s="105" t="s">
        <v>4</v>
      </c>
      <c r="D69" s="115"/>
      <c r="E69" s="251"/>
      <c r="F69" s="251"/>
      <c r="G69" s="251"/>
      <c r="H69" s="742" t="str">
        <f ca="1">CONCATENATE($A$2, " 49a")</f>
        <v>KW6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KW6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KW6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KW6 / 52</v>
      </c>
      <c r="B72" s="98" t="str">
        <f ca="1">OFFSET(Sprachen!B461,0,'Allg. Informationen'!$B$4-1,1,1)</f>
        <v>übriger Betriebsaufwand (inkl. HKN)</v>
      </c>
      <c r="C72" s="105" t="s">
        <v>4</v>
      </c>
      <c r="D72" s="115"/>
      <c r="E72" s="478"/>
      <c r="F72" s="478"/>
      <c r="G72" s="478"/>
      <c r="H72" s="433" t="str">
        <f ca="1">CONCATENATE($A$2, " 52a")</f>
        <v>KW6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KW6 / 54</v>
      </c>
      <c r="B73" s="98" t="str">
        <f ca="1">OFFSET(Sprachen!B462,0,'Allg. Informationen'!$B$4-1,1,1)</f>
        <v>Total Betriebskosten</v>
      </c>
      <c r="C73" s="105" t="s">
        <v>4</v>
      </c>
      <c r="D73" s="479">
        <f ca="1">SUM(D67:D72)-SUM(D62:D64)+K73</f>
        <v>0</v>
      </c>
      <c r="E73" s="248"/>
      <c r="F73" s="248"/>
      <c r="G73" s="248"/>
      <c r="H73" s="433" t="str">
        <f ca="1">CONCATENATE($A$2, " 54a")</f>
        <v>KW6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KW6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5.KW6.7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KW6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KW6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KW6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KW6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KW6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KW6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KW6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KW6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KW6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KW6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KW6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KW6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KW6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KW6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KW6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KW6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KW6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KW6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KW6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KW6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KW6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KW6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KW6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KW6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KW6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KW6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KW6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KW6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KW6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KW6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KW6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KW6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KW6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KW6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KW6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KW6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KW6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KW6 / 91</v>
      </c>
      <c r="B123" s="737" t="str">
        <f ca="1">+CONCATENATE(OFFSET(Sprachen!B510,0,'Allg. Informationen'!$B$4-1,1,1)," ",IF(D13=0,"",D13))</f>
        <v>Erlös Day-Ahead-Markt für KW KW6</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KW6 / 92</v>
      </c>
      <c r="B124" s="737" t="str">
        <f ca="1">+CONCATENATE(OFFSET(Sprachen!B511,0,'Allg. Informationen'!$B$4-1,1,1)," ",IF(D13=0,"",D13))</f>
        <v>Erlöse HKN, Winterreserve, SDL und Terminmarkt KW6</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D3SXkbKSp3+kDexRhxHApI9xN7Os9lRbuxO86rRJf1mK1a/j45lSaAOLYxHLs7LTKToKnWoTTxqGCHCUP/ydQ==" saltValue="VWUfKKtBNc8ix7pl0Sd3qw=="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219" priority="36" operator="containsText" text="korrigiert">
      <formula>NOT(ISERROR(SEARCH("korrigiert",V15)))</formula>
    </cfRule>
    <cfRule type="containsText" dxfId="218" priority="35" operator="containsText" text="i.O.">
      <formula>NOT(ISERROR(SEARCH("i.O.",V15)))</formula>
    </cfRule>
    <cfRule type="containsText" dxfId="217" priority="34" operator="containsText" text="in Abklärung">
      <formula>NOT(ISERROR(SEARCH("in Abklärung",V15)))</formula>
    </cfRule>
    <cfRule type="containsText" dxfId="216" priority="33" operator="containsText" text="nicht i.O.">
      <formula>NOT(ISERROR(SEARCH("nicht i.O.",V15)))</formula>
    </cfRule>
  </conditionalFormatting>
  <conditionalFormatting sqref="V47:V59">
    <cfRule type="containsText" dxfId="215" priority="28" operator="containsText" text="korrigiert">
      <formula>NOT(ISERROR(SEARCH("korrigiert",V47)))</formula>
    </cfRule>
    <cfRule type="containsText" dxfId="214" priority="26" operator="containsText" text="in Abklärung">
      <formula>NOT(ISERROR(SEARCH("in Abklärung",V47)))</formula>
    </cfRule>
    <cfRule type="containsText" dxfId="213" priority="25" operator="containsText" text="nicht i.O.">
      <formula>NOT(ISERROR(SEARCH("nicht i.O.",V47)))</formula>
    </cfRule>
    <cfRule type="containsText" dxfId="212" priority="27" operator="containsText" text="i.O.">
      <formula>NOT(ISERROR(SEARCH("i.O.",V47)))</formula>
    </cfRule>
  </conditionalFormatting>
  <conditionalFormatting sqref="V61:V74">
    <cfRule type="containsText" dxfId="211" priority="17" operator="containsText" text="nicht i.O.">
      <formula>NOT(ISERROR(SEARCH("nicht i.O.",V61)))</formula>
    </cfRule>
    <cfRule type="containsText" dxfId="210" priority="19" operator="containsText" text="i.O.">
      <formula>NOT(ISERROR(SEARCH("i.O.",V61)))</formula>
    </cfRule>
    <cfRule type="containsText" dxfId="209" priority="20" operator="containsText" text="korrigiert">
      <formula>NOT(ISERROR(SEARCH("korrigiert",V61)))</formula>
    </cfRule>
    <cfRule type="containsText" dxfId="208" priority="18" operator="containsText" text="in Abklärung">
      <formula>NOT(ISERROR(SEARCH("in Abklärung",V61)))</formula>
    </cfRule>
  </conditionalFormatting>
  <conditionalFormatting sqref="V76:V87">
    <cfRule type="containsText" dxfId="207" priority="11" operator="containsText" text="i.O.">
      <formula>NOT(ISERROR(SEARCH("i.O.",V76)))</formula>
    </cfRule>
    <cfRule type="containsText" dxfId="206" priority="9" operator="containsText" text="nicht i.O.">
      <formula>NOT(ISERROR(SEARCH("nicht i.O.",V76)))</formula>
    </cfRule>
    <cfRule type="containsText" dxfId="205" priority="10" operator="containsText" text="in Abklärung">
      <formula>NOT(ISERROR(SEARCH("in Abklärung",V76)))</formula>
    </cfRule>
    <cfRule type="containsText" dxfId="204" priority="12" operator="containsText" text="korrigiert">
      <formula>NOT(ISERROR(SEARCH("korrigiert",V76)))</formula>
    </cfRule>
  </conditionalFormatting>
  <conditionalFormatting sqref="V89:V101">
    <cfRule type="containsText" dxfId="203" priority="2" operator="containsText" text="in Abklärung">
      <formula>NOT(ISERROR(SEARCH("in Abklärung",V89)))</formula>
    </cfRule>
    <cfRule type="containsText" dxfId="202" priority="3" operator="containsText" text="i.O.">
      <formula>NOT(ISERROR(SEARCH("i.O.",V89)))</formula>
    </cfRule>
    <cfRule type="containsText" dxfId="201" priority="4" operator="containsText" text="korrigiert">
      <formula>NOT(ISERROR(SEARCH("korrigiert",V89)))</formula>
    </cfRule>
    <cfRule type="containsText" dxfId="200" priority="1" operator="containsText" text="nicht i.O.">
      <formula>NOT(ISERROR(SEARCH("nicht i.O.",V89)))</formula>
    </cfRule>
  </conditionalFormatting>
  <conditionalFormatting sqref="X13">
    <cfRule type="containsText" dxfId="199" priority="44" operator="containsText" text="korrigiert">
      <formula>NOT(ISERROR(SEARCH("korrigiert",X13)))</formula>
    </cfRule>
    <cfRule type="containsText" dxfId="198" priority="41" operator="containsText" text="nicht i.O.">
      <formula>NOT(ISERROR(SEARCH("nicht i.O.",X13)))</formula>
    </cfRule>
    <cfRule type="containsText" dxfId="197" priority="42" operator="containsText" text="in Abklärung">
      <formula>NOT(ISERROR(SEARCH("in Abklärung",X13)))</formula>
    </cfRule>
    <cfRule type="containsText" dxfId="196" priority="43" operator="containsText" text="i.O.">
      <formula>NOT(ISERROR(SEARCH("i.O.",X13)))</formula>
    </cfRule>
  </conditionalFormatting>
  <conditionalFormatting sqref="X15:X45">
    <cfRule type="containsText" dxfId="195" priority="37" operator="containsText" text="nicht i.O.">
      <formula>NOT(ISERROR(SEARCH("nicht i.O.",X15)))</formula>
    </cfRule>
    <cfRule type="containsText" dxfId="194" priority="38" operator="containsText" text="in Abklärung">
      <formula>NOT(ISERROR(SEARCH("in Abklärung",X15)))</formula>
    </cfRule>
    <cfRule type="containsText" dxfId="193" priority="40" operator="containsText" text="korrigiert">
      <formula>NOT(ISERROR(SEARCH("korrigiert",X15)))</formula>
    </cfRule>
    <cfRule type="containsText" dxfId="192" priority="39" operator="containsText" text="i.O.">
      <formula>NOT(ISERROR(SEARCH("i.O.",X15)))</formula>
    </cfRule>
  </conditionalFormatting>
  <conditionalFormatting sqref="X47:X59">
    <cfRule type="containsText" dxfId="191" priority="29" operator="containsText" text="nicht i.O.">
      <formula>NOT(ISERROR(SEARCH("nicht i.O.",X47)))</formula>
    </cfRule>
    <cfRule type="containsText" dxfId="190" priority="30" operator="containsText" text="in Abklärung">
      <formula>NOT(ISERROR(SEARCH("in Abklärung",X47)))</formula>
    </cfRule>
    <cfRule type="containsText" dxfId="189" priority="31" operator="containsText" text="i.O.">
      <formula>NOT(ISERROR(SEARCH("i.O.",X47)))</formula>
    </cfRule>
    <cfRule type="containsText" dxfId="188" priority="32" operator="containsText" text="korrigiert">
      <formula>NOT(ISERROR(SEARCH("korrigiert",X47)))</formula>
    </cfRule>
  </conditionalFormatting>
  <conditionalFormatting sqref="X61:X74">
    <cfRule type="containsText" dxfId="187" priority="24" operator="containsText" text="korrigiert">
      <formula>NOT(ISERROR(SEARCH("korrigiert",X61)))</formula>
    </cfRule>
    <cfRule type="containsText" dxfId="186" priority="22" operator="containsText" text="in Abklärung">
      <formula>NOT(ISERROR(SEARCH("in Abklärung",X61)))</formula>
    </cfRule>
    <cfRule type="containsText" dxfId="185" priority="21" operator="containsText" text="nicht i.O.">
      <formula>NOT(ISERROR(SEARCH("nicht i.O.",X61)))</formula>
    </cfRule>
    <cfRule type="containsText" dxfId="184" priority="23" operator="containsText" text="i.O.">
      <formula>NOT(ISERROR(SEARCH("i.O.",X61)))</formula>
    </cfRule>
  </conditionalFormatting>
  <conditionalFormatting sqref="X76:X87">
    <cfRule type="containsText" dxfId="183" priority="16" operator="containsText" text="korrigiert">
      <formula>NOT(ISERROR(SEARCH("korrigiert",X76)))</formula>
    </cfRule>
    <cfRule type="containsText" dxfId="182" priority="15" operator="containsText" text="i.O.">
      <formula>NOT(ISERROR(SEARCH("i.O.",X76)))</formula>
    </cfRule>
    <cfRule type="containsText" dxfId="181" priority="14" operator="containsText" text="in Abklärung">
      <formula>NOT(ISERROR(SEARCH("in Abklärung",X76)))</formula>
    </cfRule>
    <cfRule type="containsText" dxfId="180" priority="13" operator="containsText" text="nicht i.O.">
      <formula>NOT(ISERROR(SEARCH("nicht i.O.",X76)))</formula>
    </cfRule>
  </conditionalFormatting>
  <conditionalFormatting sqref="X89:X101">
    <cfRule type="containsText" dxfId="179" priority="5" operator="containsText" text="nicht i.O.">
      <formula>NOT(ISERROR(SEARCH("nicht i.O.",X89)))</formula>
    </cfRule>
    <cfRule type="containsText" dxfId="178" priority="7" operator="containsText" text="i.O.">
      <formula>NOT(ISERROR(SEARCH("i.O.",X89)))</formula>
    </cfRule>
    <cfRule type="containsText" dxfId="177" priority="8" operator="containsText" text="korrigiert">
      <formula>NOT(ISERROR(SEARCH("korrigiert",X89)))</formula>
    </cfRule>
    <cfRule type="containsText" dxfId="176" priority="6" operator="containsText" text="in Abklärung">
      <formula>NOT(ISERROR(SEARCH("in Abklärung",X89)))</formula>
    </cfRule>
  </conditionalFormatting>
  <dataValidations count="6">
    <dataValidation type="date" operator="lessThan" allowBlank="1" showInputMessage="1" showErrorMessage="1" sqref="E20:G20" xr:uid="{B4EFD429-C808-4E39-BCD1-EA5BBF52A54B}">
      <formula1>43101</formula1>
    </dataValidation>
    <dataValidation type="date" operator="greaterThan" allowBlank="1" showInputMessage="1" showErrorMessage="1" sqref="D21:G21" xr:uid="{ED44B42E-2CF5-4E05-A6FE-F069BD949511}">
      <formula1>D20</formula1>
    </dataValidation>
    <dataValidation type="date" operator="greaterThan" allowBlank="1" showInputMessage="1" showErrorMessage="1" sqref="D43:G43" xr:uid="{275E3382-8C3D-4E1B-9493-9901BEB60798}">
      <formula1>42370</formula1>
    </dataValidation>
    <dataValidation type="list" allowBlank="1" showInputMessage="1" showErrorMessage="1" sqref="X15:X16 X13 X100" xr:uid="{85A1D768-ABFD-44BE-A10B-F14E4F24F23B}">
      <formula1>"',i.O.,in Abklärung,nicht i.O.,korrigiert"</formula1>
    </dataValidation>
    <dataValidation type="date" operator="lessThan" allowBlank="1" showInputMessage="1" showErrorMessage="1" sqref="D20" xr:uid="{6FE89E1B-35C5-4413-8235-F320E8345205}">
      <formula1>44197</formula1>
    </dataValidation>
    <dataValidation type="list" allowBlank="1" showInputMessage="1" showErrorMessage="1" sqref="K69" xr:uid="{AB3CFDB0-8181-4905-A892-B8B3B28F61DE}">
      <formula1>Ausw.KWTyp</formula1>
    </dataValidation>
  </dataValidations>
  <hyperlinks>
    <hyperlink ref="H65:L65" r:id="rId1" display="download" xr:uid="{A7C8C7A8-F698-4F0E-B3E9-9FE5AF697D38}"/>
    <hyperlink ref="L79" r:id="rId2" display="https://www.bfe.admin.ch/bfe/de/home/foerderung/erneuerbare-energien/foerderung-wasserkraft/marktpraemie-grosswasserkraft.html" xr:uid="{89128B5B-D10F-4801-902F-108C7A8E15D3}"/>
    <hyperlink ref="L79:P79" r:id="rId3" display="download" xr:uid="{5CF39753-646B-481C-A988-9D2B2AFDE55B}"/>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0D3352F3-4029-405B-BC08-E42CFB1BE372}">
          <x14:formula1>
            <xm:f>Dropdown!$M$7:$M$11</xm:f>
          </x14:formula1>
          <xm:sqref>E44:G44</xm:sqref>
        </x14:dataValidation>
        <x14:dataValidation type="list" allowBlank="1" showInputMessage="1" showErrorMessage="1" xr:uid="{8939E6F7-9463-4162-A893-AE19D5F062CE}">
          <x14:formula1>
            <xm:f>Dropdown!$A$7:$A$9</xm:f>
          </x14:formula1>
          <xm:sqref>E41:G41</xm:sqref>
        </x14:dataValidation>
        <x14:dataValidation type="list" allowBlank="1" showInputMessage="1" showErrorMessage="1" xr:uid="{A42FFC8D-A51F-4027-8157-390ABB5CDB03}">
          <x14:formula1>
            <xm:f>Dropdown!$G$7:$G$11</xm:f>
          </x14:formula1>
          <xm:sqref>E19:G19</xm:sqref>
        </x14:dataValidation>
        <x14:dataValidation type="list" allowBlank="1" showInputMessage="1" showErrorMessage="1" xr:uid="{2696110C-DA2C-4533-9741-337E53D7BED8}">
          <x14:formula1>
            <xm:f>Dropdown!$P$7:$P$10</xm:f>
          </x14:formula1>
          <xm:sqref>E76:K76</xm:sqref>
        </x14:dataValidation>
        <x14:dataValidation type="list" allowBlank="1" showInputMessage="1" showErrorMessage="1" xr:uid="{C2F3D6F0-E723-4EC8-94E4-C31444027953}">
          <x14:formula1>
            <xm:f>Dropdown!$AS$7:$AS$9</xm:f>
          </x14:formula1>
          <xm:sqref>V83:V85 V100:V101 V98 V96 V26:V29 V24 V35:V36 V53:V54 V32</xm:sqref>
        </x14:dataValidation>
        <x14:dataValidation type="list" allowBlank="1" showInputMessage="1" showErrorMessage="1" xr:uid="{E7C39C64-BCB4-481C-BFF0-0D171A576CC1}">
          <x14:formula1>
            <xm:f>OFFSET(Dropdown!$G$7:$I$11,0,'Allg. Informationen'!$B$4-1,5,1)</xm:f>
          </x14:formula1>
          <xm:sqref>D19</xm:sqref>
        </x14:dataValidation>
        <x14:dataValidation type="list" allowBlank="1" showInputMessage="1" showErrorMessage="1" xr:uid="{5CEEB515-AD63-4990-820F-0C8176F7C6F1}">
          <x14:formula1>
            <xm:f>OFFSET(Dropdown!$A$7:$C$9,0,'Allg. Informationen'!$B$4-1,3,1)</xm:f>
          </x14:formula1>
          <xm:sqref>D41</xm:sqref>
        </x14:dataValidation>
        <x14:dataValidation type="list" allowBlank="1" showInputMessage="1" showErrorMessage="1" xr:uid="{21E8EA69-1FE8-4398-B3DF-76C9B04BC46D}">
          <x14:formula1>
            <xm:f>OFFSET(Dropdown!$M$7:$O$11,0,'Allg. Informationen'!$B$4-1,5,1)</xm:f>
          </x14:formula1>
          <xm:sqref>D44</xm:sqref>
        </x14:dataValidation>
        <x14:dataValidation type="list" allowBlank="1" showInputMessage="1" showErrorMessage="1" xr:uid="{8A4BCAC4-84A0-460A-AF28-2A4E3FEFA5DD}">
          <x14:formula1>
            <xm:f>OFFSET(Dropdown!$D$7:$F$8,0,'Allg. Informationen'!$B$4-1,2,1)</xm:f>
          </x14:formula1>
          <xm:sqref>H49:Q49 H55:Q55</xm:sqref>
        </x14:dataValidation>
        <x14:dataValidation type="list" allowBlank="1" showInputMessage="1" showErrorMessage="1" xr:uid="{D18EA593-E770-4613-AB98-B9E0DCC9697D}">
          <x14:formula1>
            <xm:f>OFFSET(Dropdown!$P$7:$R$10,0,'Allg. Informationen'!$B$4-1,4,1)</xm:f>
          </x14:formula1>
          <xm:sqref>D76</xm:sqref>
        </x14:dataValidation>
        <x14:dataValidation type="list" allowBlank="1" showInputMessage="1" showErrorMessage="1" xr:uid="{9E2460AD-7A1F-4206-99C6-AA4E7B4811D1}">
          <x14:formula1>
            <xm:f>OFFSET(Dropdown!$AS$7:$AU$19,0,'Allg. Informationen'!$B$4-1,3,1)</xm:f>
          </x14:formula1>
          <xm:sqref>V13:V14 V61:V73 V97 V89:V95 V86 V76:V82 V99 V55:V58 V47:V52 V37:V44 V33:V34 V30:V31 V25 V17:V23</xm:sqref>
        </x14:dataValidation>
        <x14:dataValidation type="list" allowBlank="1" showInputMessage="1" showErrorMessage="1" xr:uid="{F7787FFE-B6BC-4BD8-9B0F-05C57144AA6A}">
          <x14:formula1>
            <xm:f>OFFSET(Dropdown!$AV$7:$AX$19,0,'Allg. Informationen'!$B$4-1,4,1)</xm:f>
          </x14:formula1>
          <xm:sqref>X17:X23 X61:X73 X97 X89:X95 X86 X76:X82 X99 X55:X58 X47:X52 X37:X44 X33:X34 X30:X31 X25</xm:sqref>
        </x14:dataValidation>
        <x14:dataValidation type="list" allowBlank="1" showInputMessage="1" showErrorMessage="1" xr:uid="{423EDA9E-3FDE-4515-8ADD-C51A53D01FA6}">
          <x14:formula1>
            <xm:f>Dropdown!$AL$6:$AL$135</xm:f>
          </x14:formula1>
          <xm:sqref>B14</xm:sqref>
        </x14:dataValidation>
        <x14:dataValidation type="list" allowBlank="1" showInputMessage="1" showErrorMessage="1" xr:uid="{D43615C8-A16D-45BD-9D84-410DFD69DDDF}">
          <x14:formula1>
            <xm:f>Dropdown!$BM$7:$BM$8</xm:f>
          </x14:formula1>
          <xm:sqref>D5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7C9F2-25E4-4FDA-ADC0-176678C36244}">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KW7</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KW7</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KW7 / 1</v>
      </c>
      <c r="B13" s="426" t="str">
        <f ca="1">OFFSET(Sprachen!B402,0,'Allg. Informationen'!$B$4-1,1,1)</f>
        <v>Name Kraftwerksanlage:</v>
      </c>
      <c r="C13" s="595"/>
      <c r="D13" s="723" t="str">
        <f ca="1">A2</f>
        <v>KW7</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KW7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KW7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KW7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KW7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KW7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KW7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KW7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KW7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KW7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KW7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KW7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KW7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KW7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KW7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KW7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KW7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KW7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KW7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KW7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KW7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KW7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KW7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KW7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KW7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KW7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KW7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KW7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KW7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KW7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KW7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KW7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KW7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KW7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KW7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KW7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KW7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KW7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KW7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KW7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KW7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KW7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KW7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KW7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KW7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5.KW7.7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KW7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KW7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KW7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KW7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KW7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KW7 / 49</v>
      </c>
      <c r="B69" s="98" t="str">
        <f ca="1">OFFSET(Sprachen!B458,0,'Allg. Informationen'!$B$4-1,1,1)</f>
        <v>Netznutzungsaufwand</v>
      </c>
      <c r="C69" s="105" t="s">
        <v>4</v>
      </c>
      <c r="D69" s="115"/>
      <c r="E69" s="251"/>
      <c r="F69" s="251"/>
      <c r="G69" s="251"/>
      <c r="H69" s="742" t="str">
        <f ca="1">CONCATENATE($A$2, " 49a")</f>
        <v>KW7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KW7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KW7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KW7 / 52</v>
      </c>
      <c r="B72" s="98" t="str">
        <f ca="1">OFFSET(Sprachen!B461,0,'Allg. Informationen'!$B$4-1,1,1)</f>
        <v>übriger Betriebsaufwand (inkl. HKN)</v>
      </c>
      <c r="C72" s="105" t="s">
        <v>4</v>
      </c>
      <c r="D72" s="115"/>
      <c r="E72" s="478"/>
      <c r="F72" s="478"/>
      <c r="G72" s="478"/>
      <c r="H72" s="433" t="str">
        <f ca="1">CONCATENATE($A$2, " 52a")</f>
        <v>KW7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KW7 / 54</v>
      </c>
      <c r="B73" s="98" t="str">
        <f ca="1">OFFSET(Sprachen!B462,0,'Allg. Informationen'!$B$4-1,1,1)</f>
        <v>Total Betriebskosten</v>
      </c>
      <c r="C73" s="105" t="s">
        <v>4</v>
      </c>
      <c r="D73" s="479">
        <f ca="1">SUM(D67:D72)-SUM(D62:D64)+K73</f>
        <v>0</v>
      </c>
      <c r="E73" s="248"/>
      <c r="F73" s="248"/>
      <c r="G73" s="248"/>
      <c r="H73" s="433" t="str">
        <f ca="1">CONCATENATE($A$2, " 54a")</f>
        <v>KW7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KW7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5.KW7.7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KW7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KW7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KW7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KW7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KW7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KW7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KW7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KW7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KW7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KW7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KW7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KW7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KW7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KW7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KW7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KW7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KW7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KW7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KW7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KW7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KW7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KW7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KW7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KW7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KW7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KW7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KW7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KW7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KW7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KW7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KW7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KW7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KW7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KW7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KW7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KW7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KW7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KW7 / 91</v>
      </c>
      <c r="B123" s="737" t="str">
        <f ca="1">+CONCATENATE(OFFSET(Sprachen!B510,0,'Allg. Informationen'!$B$4-1,1,1)," ",IF(D13=0,"",D13))</f>
        <v>Erlös Day-Ahead-Markt für KW KW7</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KW7 / 92</v>
      </c>
      <c r="B124" s="737" t="str">
        <f ca="1">+CONCATENATE(OFFSET(Sprachen!B511,0,'Allg. Informationen'!$B$4-1,1,1)," ",IF(D13=0,"",D13))</f>
        <v>Erlöse HKN, Winterreserve, SDL und Terminmarkt KW7</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y3JfzvvoLFtdj1AOINI2PmrWSgU9OJAsJ87nfMI6p1E5BVMQ9CbB4En7z+4qV1latjRIs7r6+ahfzPz4y51A3A==" saltValue="grVvmzST9jOFQ0dUJrL+6Q=="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175" priority="36" operator="containsText" text="korrigiert">
      <formula>NOT(ISERROR(SEARCH("korrigiert",V15)))</formula>
    </cfRule>
    <cfRule type="containsText" dxfId="174" priority="35" operator="containsText" text="i.O.">
      <formula>NOT(ISERROR(SEARCH("i.O.",V15)))</formula>
    </cfRule>
    <cfRule type="containsText" dxfId="173" priority="34" operator="containsText" text="in Abklärung">
      <formula>NOT(ISERROR(SEARCH("in Abklärung",V15)))</formula>
    </cfRule>
    <cfRule type="containsText" dxfId="172" priority="33" operator="containsText" text="nicht i.O.">
      <formula>NOT(ISERROR(SEARCH("nicht i.O.",V15)))</formula>
    </cfRule>
  </conditionalFormatting>
  <conditionalFormatting sqref="V47:V59">
    <cfRule type="containsText" dxfId="171" priority="28" operator="containsText" text="korrigiert">
      <formula>NOT(ISERROR(SEARCH("korrigiert",V47)))</formula>
    </cfRule>
    <cfRule type="containsText" dxfId="170" priority="26" operator="containsText" text="in Abklärung">
      <formula>NOT(ISERROR(SEARCH("in Abklärung",V47)))</formula>
    </cfRule>
    <cfRule type="containsText" dxfId="169" priority="25" operator="containsText" text="nicht i.O.">
      <formula>NOT(ISERROR(SEARCH("nicht i.O.",V47)))</formula>
    </cfRule>
    <cfRule type="containsText" dxfId="168" priority="27" operator="containsText" text="i.O.">
      <formula>NOT(ISERROR(SEARCH("i.O.",V47)))</formula>
    </cfRule>
  </conditionalFormatting>
  <conditionalFormatting sqref="V61:V74">
    <cfRule type="containsText" dxfId="167" priority="17" operator="containsText" text="nicht i.O.">
      <formula>NOT(ISERROR(SEARCH("nicht i.O.",V61)))</formula>
    </cfRule>
    <cfRule type="containsText" dxfId="166" priority="19" operator="containsText" text="i.O.">
      <formula>NOT(ISERROR(SEARCH("i.O.",V61)))</formula>
    </cfRule>
    <cfRule type="containsText" dxfId="165" priority="20" operator="containsText" text="korrigiert">
      <formula>NOT(ISERROR(SEARCH("korrigiert",V61)))</formula>
    </cfRule>
    <cfRule type="containsText" dxfId="164" priority="18" operator="containsText" text="in Abklärung">
      <formula>NOT(ISERROR(SEARCH("in Abklärung",V61)))</formula>
    </cfRule>
  </conditionalFormatting>
  <conditionalFormatting sqref="V76:V87">
    <cfRule type="containsText" dxfId="163" priority="11" operator="containsText" text="i.O.">
      <formula>NOT(ISERROR(SEARCH("i.O.",V76)))</formula>
    </cfRule>
    <cfRule type="containsText" dxfId="162" priority="9" operator="containsText" text="nicht i.O.">
      <formula>NOT(ISERROR(SEARCH("nicht i.O.",V76)))</formula>
    </cfRule>
    <cfRule type="containsText" dxfId="161" priority="10" operator="containsText" text="in Abklärung">
      <formula>NOT(ISERROR(SEARCH("in Abklärung",V76)))</formula>
    </cfRule>
    <cfRule type="containsText" dxfId="160" priority="12" operator="containsText" text="korrigiert">
      <formula>NOT(ISERROR(SEARCH("korrigiert",V76)))</formula>
    </cfRule>
  </conditionalFormatting>
  <conditionalFormatting sqref="V89:V101">
    <cfRule type="containsText" dxfId="159" priority="2" operator="containsText" text="in Abklärung">
      <formula>NOT(ISERROR(SEARCH("in Abklärung",V89)))</formula>
    </cfRule>
    <cfRule type="containsText" dxfId="158" priority="3" operator="containsText" text="i.O.">
      <formula>NOT(ISERROR(SEARCH("i.O.",V89)))</formula>
    </cfRule>
    <cfRule type="containsText" dxfId="157" priority="4" operator="containsText" text="korrigiert">
      <formula>NOT(ISERROR(SEARCH("korrigiert",V89)))</formula>
    </cfRule>
    <cfRule type="containsText" dxfId="156" priority="1" operator="containsText" text="nicht i.O.">
      <formula>NOT(ISERROR(SEARCH("nicht i.O.",V89)))</formula>
    </cfRule>
  </conditionalFormatting>
  <conditionalFormatting sqref="X13">
    <cfRule type="containsText" dxfId="155" priority="44" operator="containsText" text="korrigiert">
      <formula>NOT(ISERROR(SEARCH("korrigiert",X13)))</formula>
    </cfRule>
    <cfRule type="containsText" dxfId="154" priority="41" operator="containsText" text="nicht i.O.">
      <formula>NOT(ISERROR(SEARCH("nicht i.O.",X13)))</formula>
    </cfRule>
    <cfRule type="containsText" dxfId="153" priority="42" operator="containsText" text="in Abklärung">
      <formula>NOT(ISERROR(SEARCH("in Abklärung",X13)))</formula>
    </cfRule>
    <cfRule type="containsText" dxfId="152" priority="43" operator="containsText" text="i.O.">
      <formula>NOT(ISERROR(SEARCH("i.O.",X13)))</formula>
    </cfRule>
  </conditionalFormatting>
  <conditionalFormatting sqref="X15:X45">
    <cfRule type="containsText" dxfId="151" priority="37" operator="containsText" text="nicht i.O.">
      <formula>NOT(ISERROR(SEARCH("nicht i.O.",X15)))</formula>
    </cfRule>
    <cfRule type="containsText" dxfId="150" priority="38" operator="containsText" text="in Abklärung">
      <formula>NOT(ISERROR(SEARCH("in Abklärung",X15)))</formula>
    </cfRule>
    <cfRule type="containsText" dxfId="149" priority="40" operator="containsText" text="korrigiert">
      <formula>NOT(ISERROR(SEARCH("korrigiert",X15)))</formula>
    </cfRule>
    <cfRule type="containsText" dxfId="148" priority="39" operator="containsText" text="i.O.">
      <formula>NOT(ISERROR(SEARCH("i.O.",X15)))</formula>
    </cfRule>
  </conditionalFormatting>
  <conditionalFormatting sqref="X47:X59">
    <cfRule type="containsText" dxfId="147" priority="29" operator="containsText" text="nicht i.O.">
      <formula>NOT(ISERROR(SEARCH("nicht i.O.",X47)))</formula>
    </cfRule>
    <cfRule type="containsText" dxfId="146" priority="30" operator="containsText" text="in Abklärung">
      <formula>NOT(ISERROR(SEARCH("in Abklärung",X47)))</formula>
    </cfRule>
    <cfRule type="containsText" dxfId="145" priority="31" operator="containsText" text="i.O.">
      <formula>NOT(ISERROR(SEARCH("i.O.",X47)))</formula>
    </cfRule>
    <cfRule type="containsText" dxfId="144" priority="32" operator="containsText" text="korrigiert">
      <formula>NOT(ISERROR(SEARCH("korrigiert",X47)))</formula>
    </cfRule>
  </conditionalFormatting>
  <conditionalFormatting sqref="X61:X74">
    <cfRule type="containsText" dxfId="143" priority="24" operator="containsText" text="korrigiert">
      <formula>NOT(ISERROR(SEARCH("korrigiert",X61)))</formula>
    </cfRule>
    <cfRule type="containsText" dxfId="142" priority="22" operator="containsText" text="in Abklärung">
      <formula>NOT(ISERROR(SEARCH("in Abklärung",X61)))</formula>
    </cfRule>
    <cfRule type="containsText" dxfId="141" priority="21" operator="containsText" text="nicht i.O.">
      <formula>NOT(ISERROR(SEARCH("nicht i.O.",X61)))</formula>
    </cfRule>
    <cfRule type="containsText" dxfId="140" priority="23" operator="containsText" text="i.O.">
      <formula>NOT(ISERROR(SEARCH("i.O.",X61)))</formula>
    </cfRule>
  </conditionalFormatting>
  <conditionalFormatting sqref="X76:X87">
    <cfRule type="containsText" dxfId="139" priority="16" operator="containsText" text="korrigiert">
      <formula>NOT(ISERROR(SEARCH("korrigiert",X76)))</formula>
    </cfRule>
    <cfRule type="containsText" dxfId="138" priority="15" operator="containsText" text="i.O.">
      <formula>NOT(ISERROR(SEARCH("i.O.",X76)))</formula>
    </cfRule>
    <cfRule type="containsText" dxfId="137" priority="14" operator="containsText" text="in Abklärung">
      <formula>NOT(ISERROR(SEARCH("in Abklärung",X76)))</formula>
    </cfRule>
    <cfRule type="containsText" dxfId="136" priority="13" operator="containsText" text="nicht i.O.">
      <formula>NOT(ISERROR(SEARCH("nicht i.O.",X76)))</formula>
    </cfRule>
  </conditionalFormatting>
  <conditionalFormatting sqref="X89:X101">
    <cfRule type="containsText" dxfId="135" priority="5" operator="containsText" text="nicht i.O.">
      <formula>NOT(ISERROR(SEARCH("nicht i.O.",X89)))</formula>
    </cfRule>
    <cfRule type="containsText" dxfId="134" priority="7" operator="containsText" text="i.O.">
      <formula>NOT(ISERROR(SEARCH("i.O.",X89)))</formula>
    </cfRule>
    <cfRule type="containsText" dxfId="133" priority="8" operator="containsText" text="korrigiert">
      <formula>NOT(ISERROR(SEARCH("korrigiert",X89)))</formula>
    </cfRule>
    <cfRule type="containsText" dxfId="132" priority="6" operator="containsText" text="in Abklärung">
      <formula>NOT(ISERROR(SEARCH("in Abklärung",X89)))</formula>
    </cfRule>
  </conditionalFormatting>
  <dataValidations count="6">
    <dataValidation type="list" allowBlank="1" showInputMessage="1" showErrorMessage="1" sqref="K69" xr:uid="{C58B6581-23C0-4C0B-BAA3-6E210B77604E}">
      <formula1>Ausw.KWTyp</formula1>
    </dataValidation>
    <dataValidation type="date" operator="lessThan" allowBlank="1" showInputMessage="1" showErrorMessage="1" sqref="D20" xr:uid="{64914044-5585-448C-8D2D-D96EF4410D05}">
      <formula1>44197</formula1>
    </dataValidation>
    <dataValidation type="list" allowBlank="1" showInputMessage="1" showErrorMessage="1" sqref="X15:X16 X13 X100" xr:uid="{D203C610-666C-4407-AA23-90A6803F89C2}">
      <formula1>"',i.O.,in Abklärung,nicht i.O.,korrigiert"</formula1>
    </dataValidation>
    <dataValidation type="date" operator="greaterThan" allowBlank="1" showInputMessage="1" showErrorMessage="1" sqref="D43:G43" xr:uid="{75F96217-5A24-46E3-AEB0-5BC190A32150}">
      <formula1>42370</formula1>
    </dataValidation>
    <dataValidation type="date" operator="greaterThan" allowBlank="1" showInputMessage="1" showErrorMessage="1" sqref="D21:G21" xr:uid="{0D0AF1A9-6FE2-4510-9D34-82A22AF86A05}">
      <formula1>D20</formula1>
    </dataValidation>
    <dataValidation type="date" operator="lessThan" allowBlank="1" showInputMessage="1" showErrorMessage="1" sqref="E20:G20" xr:uid="{4A5B6BF1-8F95-464D-8A0E-829D91623A5E}">
      <formula1>43101</formula1>
    </dataValidation>
  </dataValidations>
  <hyperlinks>
    <hyperlink ref="H65:L65" r:id="rId1" display="download" xr:uid="{FE170397-AFFC-4BD4-B6F1-2FF7837C9E4F}"/>
    <hyperlink ref="L79" r:id="rId2" display="https://www.bfe.admin.ch/bfe/de/home/foerderung/erneuerbare-energien/foerderung-wasserkraft/marktpraemie-grosswasserkraft.html" xr:uid="{0D2BC62D-16CA-41C2-9E70-E64D27303B08}"/>
    <hyperlink ref="L79:P79" r:id="rId3" display="download" xr:uid="{646D2560-6B5F-49BA-9FEF-9DD457D6E5AC}"/>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5372965F-5FC8-4D2E-A950-D6007A4B819B}">
          <x14:formula1>
            <xm:f>Dropdown!$BM$7:$BM$8</xm:f>
          </x14:formula1>
          <xm:sqref>D5</xm:sqref>
        </x14:dataValidation>
        <x14:dataValidation type="list" allowBlank="1" showInputMessage="1" showErrorMessage="1" xr:uid="{4209325E-DAA9-4D9D-9580-05B3CCB6776F}">
          <x14:formula1>
            <xm:f>Dropdown!$AL$6:$AL$135</xm:f>
          </x14:formula1>
          <xm:sqref>B14</xm:sqref>
        </x14:dataValidation>
        <x14:dataValidation type="list" allowBlank="1" showInputMessage="1" showErrorMessage="1" xr:uid="{B0309F64-36F7-4D7F-86E7-9BB471F6E08F}">
          <x14:formula1>
            <xm:f>OFFSET(Dropdown!$AV$7:$AX$19,0,'Allg. Informationen'!$B$4-1,4,1)</xm:f>
          </x14:formula1>
          <xm:sqref>X17:X23 X61:X73 X97 X89:X95 X86 X76:X82 X99 X55:X58 X47:X52 X37:X44 X33:X34 X30:X31 X25</xm:sqref>
        </x14:dataValidation>
        <x14:dataValidation type="list" allowBlank="1" showInputMessage="1" showErrorMessage="1" xr:uid="{AA7EBD6E-E507-4F14-AB39-5232FDBC9F8B}">
          <x14:formula1>
            <xm:f>OFFSET(Dropdown!$AS$7:$AU$19,0,'Allg. Informationen'!$B$4-1,3,1)</xm:f>
          </x14:formula1>
          <xm:sqref>V13:V14 V61:V73 V97 V89:V95 V86 V76:V82 V99 V55:V58 V47:V52 V37:V44 V33:V34 V30:V31 V25 V17:V23</xm:sqref>
        </x14:dataValidation>
        <x14:dataValidation type="list" allowBlank="1" showInputMessage="1" showErrorMessage="1" xr:uid="{CA796504-A9DE-476A-9426-7A631BE2B1C8}">
          <x14:formula1>
            <xm:f>OFFSET(Dropdown!$P$7:$R$10,0,'Allg. Informationen'!$B$4-1,4,1)</xm:f>
          </x14:formula1>
          <xm:sqref>D76</xm:sqref>
        </x14:dataValidation>
        <x14:dataValidation type="list" allowBlank="1" showInputMessage="1" showErrorMessage="1" xr:uid="{E06813AF-D5F1-4BCA-8244-584DE1238C5E}">
          <x14:formula1>
            <xm:f>OFFSET(Dropdown!$D$7:$F$8,0,'Allg. Informationen'!$B$4-1,2,1)</xm:f>
          </x14:formula1>
          <xm:sqref>H49:Q49 H55:Q55</xm:sqref>
        </x14:dataValidation>
        <x14:dataValidation type="list" allowBlank="1" showInputMessage="1" showErrorMessage="1" xr:uid="{C5BF70AC-CD50-4616-81ED-3D5D6AD61584}">
          <x14:formula1>
            <xm:f>OFFSET(Dropdown!$M$7:$O$11,0,'Allg. Informationen'!$B$4-1,5,1)</xm:f>
          </x14:formula1>
          <xm:sqref>D44</xm:sqref>
        </x14:dataValidation>
        <x14:dataValidation type="list" allowBlank="1" showInputMessage="1" showErrorMessage="1" xr:uid="{1CFBFA66-98A9-4657-B70D-D37894401372}">
          <x14:formula1>
            <xm:f>OFFSET(Dropdown!$A$7:$C$9,0,'Allg. Informationen'!$B$4-1,3,1)</xm:f>
          </x14:formula1>
          <xm:sqref>D41</xm:sqref>
        </x14:dataValidation>
        <x14:dataValidation type="list" allowBlank="1" showInputMessage="1" showErrorMessage="1" xr:uid="{2C078353-F905-417B-9C99-4F459A1E62D1}">
          <x14:formula1>
            <xm:f>OFFSET(Dropdown!$G$7:$I$11,0,'Allg. Informationen'!$B$4-1,5,1)</xm:f>
          </x14:formula1>
          <xm:sqref>D19</xm:sqref>
        </x14:dataValidation>
        <x14:dataValidation type="list" allowBlank="1" showInputMessage="1" showErrorMessage="1" xr:uid="{4C05C88F-CE22-4BCE-8B80-F9896213FE72}">
          <x14:formula1>
            <xm:f>Dropdown!$AS$7:$AS$9</xm:f>
          </x14:formula1>
          <xm:sqref>V83:V85 V100:V101 V98 V96 V26:V29 V24 V35:V36 V53:V54 V32</xm:sqref>
        </x14:dataValidation>
        <x14:dataValidation type="list" allowBlank="1" showInputMessage="1" showErrorMessage="1" xr:uid="{40478DDE-EA36-415D-828D-BCED2BDC2B25}">
          <x14:formula1>
            <xm:f>Dropdown!$P$7:$P$10</xm:f>
          </x14:formula1>
          <xm:sqref>E76:K76</xm:sqref>
        </x14:dataValidation>
        <x14:dataValidation type="list" allowBlank="1" showInputMessage="1" showErrorMessage="1" xr:uid="{24778B59-9753-4747-BB36-3B02969BF797}">
          <x14:formula1>
            <xm:f>Dropdown!$G$7:$G$11</xm:f>
          </x14:formula1>
          <xm:sqref>E19:G19</xm:sqref>
        </x14:dataValidation>
        <x14:dataValidation type="list" allowBlank="1" showInputMessage="1" showErrorMessage="1" xr:uid="{00A57097-2621-4AC7-B576-9A8361172995}">
          <x14:formula1>
            <xm:f>Dropdown!$A$7:$A$9</xm:f>
          </x14:formula1>
          <xm:sqref>E41:G41</xm:sqref>
        </x14:dataValidation>
        <x14:dataValidation type="list" allowBlank="1" showInputMessage="1" showErrorMessage="1" xr:uid="{FD3FB7F2-1492-4003-AB70-2AB27280D943}">
          <x14:formula1>
            <xm:f>Dropdown!$M$7:$M$11</xm:f>
          </x14:formula1>
          <xm:sqref>E44:G44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B738-CB10-4A9A-A001-796B2EB94A19}">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KW8</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KW8</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KW8 / 1</v>
      </c>
      <c r="B13" s="426" t="str">
        <f ca="1">OFFSET(Sprachen!B402,0,'Allg. Informationen'!$B$4-1,1,1)</f>
        <v>Name Kraftwerksanlage:</v>
      </c>
      <c r="C13" s="595"/>
      <c r="D13" s="723" t="str">
        <f ca="1">A2</f>
        <v>KW8</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KW8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KW8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KW8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KW8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KW8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KW8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KW8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KW8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KW8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KW8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KW8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KW8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KW8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KW8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KW8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KW8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KW8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KW8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KW8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KW8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KW8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KW8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KW8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KW8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KW8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KW8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KW8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KW8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KW8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KW8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KW8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KW8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KW8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KW8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KW8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KW8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KW8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KW8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KW8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KW8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KW8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KW8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KW8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KW8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5.KW8.7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KW8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KW8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KW8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KW8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KW8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KW8 / 49</v>
      </c>
      <c r="B69" s="98" t="str">
        <f ca="1">OFFSET(Sprachen!B458,0,'Allg. Informationen'!$B$4-1,1,1)</f>
        <v>Netznutzungsaufwand</v>
      </c>
      <c r="C69" s="105" t="s">
        <v>4</v>
      </c>
      <c r="D69" s="115"/>
      <c r="E69" s="251"/>
      <c r="F69" s="251"/>
      <c r="G69" s="251"/>
      <c r="H69" s="742" t="str">
        <f ca="1">CONCATENATE($A$2, " 49a")</f>
        <v>KW8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KW8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KW8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KW8 / 52</v>
      </c>
      <c r="B72" s="98" t="str">
        <f ca="1">OFFSET(Sprachen!B461,0,'Allg. Informationen'!$B$4-1,1,1)</f>
        <v>übriger Betriebsaufwand (inkl. HKN)</v>
      </c>
      <c r="C72" s="105" t="s">
        <v>4</v>
      </c>
      <c r="D72" s="115"/>
      <c r="E72" s="478"/>
      <c r="F72" s="478"/>
      <c r="G72" s="478"/>
      <c r="H72" s="433" t="str">
        <f ca="1">CONCATENATE($A$2, " 52a")</f>
        <v>KW8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KW8 / 54</v>
      </c>
      <c r="B73" s="98" t="str">
        <f ca="1">OFFSET(Sprachen!B462,0,'Allg. Informationen'!$B$4-1,1,1)</f>
        <v>Total Betriebskosten</v>
      </c>
      <c r="C73" s="105" t="s">
        <v>4</v>
      </c>
      <c r="D73" s="479">
        <f ca="1">SUM(D67:D72)-SUM(D62:D64)+K73</f>
        <v>0</v>
      </c>
      <c r="E73" s="248"/>
      <c r="F73" s="248"/>
      <c r="G73" s="248"/>
      <c r="H73" s="433" t="str">
        <f ca="1">CONCATENATE($A$2, " 54a")</f>
        <v>KW8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KW8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5.KW8.7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KW8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KW8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KW8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KW8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KW8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KW8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KW8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KW8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KW8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KW8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KW8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KW8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KW8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KW8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KW8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KW8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KW8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KW8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KW8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KW8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KW8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KW8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KW8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KW8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KW8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KW8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KW8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KW8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KW8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KW8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KW8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KW8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KW8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KW8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KW8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KW8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KW8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KW8 / 91</v>
      </c>
      <c r="B123" s="737" t="str">
        <f ca="1">+CONCATENATE(OFFSET(Sprachen!B510,0,'Allg. Informationen'!$B$4-1,1,1)," ",IF(D13=0,"",D13))</f>
        <v>Erlös Day-Ahead-Markt für KW KW8</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KW8 / 92</v>
      </c>
      <c r="B124" s="737" t="str">
        <f ca="1">+CONCATENATE(OFFSET(Sprachen!B511,0,'Allg. Informationen'!$B$4-1,1,1)," ",IF(D13=0,"",D13))</f>
        <v>Erlöse HKN, Winterreserve, SDL und Terminmarkt KW8</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QnvcJnTfZiYcefqAVa8UHb/6a4NTkOVK/bW6MipfpvByo29cs6JeCx+zrS8njlzwzjcCOX8UPuaCw7WO0Fxz2Q==" saltValue="LOjXoNsC1fcIxrMRmmZYSQ=="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131" priority="36" operator="containsText" text="korrigiert">
      <formula>NOT(ISERROR(SEARCH("korrigiert",V15)))</formula>
    </cfRule>
    <cfRule type="containsText" dxfId="130" priority="35" operator="containsText" text="i.O.">
      <formula>NOT(ISERROR(SEARCH("i.O.",V15)))</formula>
    </cfRule>
    <cfRule type="containsText" dxfId="129" priority="34" operator="containsText" text="in Abklärung">
      <formula>NOT(ISERROR(SEARCH("in Abklärung",V15)))</formula>
    </cfRule>
    <cfRule type="containsText" dxfId="128" priority="33" operator="containsText" text="nicht i.O.">
      <formula>NOT(ISERROR(SEARCH("nicht i.O.",V15)))</formula>
    </cfRule>
  </conditionalFormatting>
  <conditionalFormatting sqref="V47:V59">
    <cfRule type="containsText" dxfId="127" priority="28" operator="containsText" text="korrigiert">
      <formula>NOT(ISERROR(SEARCH("korrigiert",V47)))</formula>
    </cfRule>
    <cfRule type="containsText" dxfId="126" priority="26" operator="containsText" text="in Abklärung">
      <formula>NOT(ISERROR(SEARCH("in Abklärung",V47)))</formula>
    </cfRule>
    <cfRule type="containsText" dxfId="125" priority="25" operator="containsText" text="nicht i.O.">
      <formula>NOT(ISERROR(SEARCH("nicht i.O.",V47)))</formula>
    </cfRule>
    <cfRule type="containsText" dxfId="124" priority="27" operator="containsText" text="i.O.">
      <formula>NOT(ISERROR(SEARCH("i.O.",V47)))</formula>
    </cfRule>
  </conditionalFormatting>
  <conditionalFormatting sqref="V61:V74">
    <cfRule type="containsText" dxfId="123" priority="17" operator="containsText" text="nicht i.O.">
      <formula>NOT(ISERROR(SEARCH("nicht i.O.",V61)))</formula>
    </cfRule>
    <cfRule type="containsText" dxfId="122" priority="19" operator="containsText" text="i.O.">
      <formula>NOT(ISERROR(SEARCH("i.O.",V61)))</formula>
    </cfRule>
    <cfRule type="containsText" dxfId="121" priority="20" operator="containsText" text="korrigiert">
      <formula>NOT(ISERROR(SEARCH("korrigiert",V61)))</formula>
    </cfRule>
    <cfRule type="containsText" dxfId="120" priority="18" operator="containsText" text="in Abklärung">
      <formula>NOT(ISERROR(SEARCH("in Abklärung",V61)))</formula>
    </cfRule>
  </conditionalFormatting>
  <conditionalFormatting sqref="V76:V87">
    <cfRule type="containsText" dxfId="119" priority="11" operator="containsText" text="i.O.">
      <formula>NOT(ISERROR(SEARCH("i.O.",V76)))</formula>
    </cfRule>
    <cfRule type="containsText" dxfId="118" priority="9" operator="containsText" text="nicht i.O.">
      <formula>NOT(ISERROR(SEARCH("nicht i.O.",V76)))</formula>
    </cfRule>
    <cfRule type="containsText" dxfId="117" priority="10" operator="containsText" text="in Abklärung">
      <formula>NOT(ISERROR(SEARCH("in Abklärung",V76)))</formula>
    </cfRule>
    <cfRule type="containsText" dxfId="116" priority="12" operator="containsText" text="korrigiert">
      <formula>NOT(ISERROR(SEARCH("korrigiert",V76)))</formula>
    </cfRule>
  </conditionalFormatting>
  <conditionalFormatting sqref="V89:V101">
    <cfRule type="containsText" dxfId="115" priority="2" operator="containsText" text="in Abklärung">
      <formula>NOT(ISERROR(SEARCH("in Abklärung",V89)))</formula>
    </cfRule>
    <cfRule type="containsText" dxfId="114" priority="3" operator="containsText" text="i.O.">
      <formula>NOT(ISERROR(SEARCH("i.O.",V89)))</formula>
    </cfRule>
    <cfRule type="containsText" dxfId="113" priority="4" operator="containsText" text="korrigiert">
      <formula>NOT(ISERROR(SEARCH("korrigiert",V89)))</formula>
    </cfRule>
    <cfRule type="containsText" dxfId="112" priority="1" operator="containsText" text="nicht i.O.">
      <formula>NOT(ISERROR(SEARCH("nicht i.O.",V89)))</formula>
    </cfRule>
  </conditionalFormatting>
  <conditionalFormatting sqref="X13">
    <cfRule type="containsText" dxfId="111" priority="44" operator="containsText" text="korrigiert">
      <formula>NOT(ISERROR(SEARCH("korrigiert",X13)))</formula>
    </cfRule>
    <cfRule type="containsText" dxfId="110" priority="41" operator="containsText" text="nicht i.O.">
      <formula>NOT(ISERROR(SEARCH("nicht i.O.",X13)))</formula>
    </cfRule>
    <cfRule type="containsText" dxfId="109" priority="42" operator="containsText" text="in Abklärung">
      <formula>NOT(ISERROR(SEARCH("in Abklärung",X13)))</formula>
    </cfRule>
    <cfRule type="containsText" dxfId="108" priority="43" operator="containsText" text="i.O.">
      <formula>NOT(ISERROR(SEARCH("i.O.",X13)))</formula>
    </cfRule>
  </conditionalFormatting>
  <conditionalFormatting sqref="X15:X45">
    <cfRule type="containsText" dxfId="107" priority="37" operator="containsText" text="nicht i.O.">
      <formula>NOT(ISERROR(SEARCH("nicht i.O.",X15)))</formula>
    </cfRule>
    <cfRule type="containsText" dxfId="106" priority="38" operator="containsText" text="in Abklärung">
      <formula>NOT(ISERROR(SEARCH("in Abklärung",X15)))</formula>
    </cfRule>
    <cfRule type="containsText" dxfId="105" priority="40" operator="containsText" text="korrigiert">
      <formula>NOT(ISERROR(SEARCH("korrigiert",X15)))</formula>
    </cfRule>
    <cfRule type="containsText" dxfId="104" priority="39" operator="containsText" text="i.O.">
      <formula>NOT(ISERROR(SEARCH("i.O.",X15)))</formula>
    </cfRule>
  </conditionalFormatting>
  <conditionalFormatting sqref="X47:X59">
    <cfRule type="containsText" dxfId="103" priority="29" operator="containsText" text="nicht i.O.">
      <formula>NOT(ISERROR(SEARCH("nicht i.O.",X47)))</formula>
    </cfRule>
    <cfRule type="containsText" dxfId="102" priority="30" operator="containsText" text="in Abklärung">
      <formula>NOT(ISERROR(SEARCH("in Abklärung",X47)))</formula>
    </cfRule>
    <cfRule type="containsText" dxfId="101" priority="31" operator="containsText" text="i.O.">
      <formula>NOT(ISERROR(SEARCH("i.O.",X47)))</formula>
    </cfRule>
    <cfRule type="containsText" dxfId="100" priority="32" operator="containsText" text="korrigiert">
      <formula>NOT(ISERROR(SEARCH("korrigiert",X47)))</formula>
    </cfRule>
  </conditionalFormatting>
  <conditionalFormatting sqref="X61:X74">
    <cfRule type="containsText" dxfId="99" priority="24" operator="containsText" text="korrigiert">
      <formula>NOT(ISERROR(SEARCH("korrigiert",X61)))</formula>
    </cfRule>
    <cfRule type="containsText" dxfId="98" priority="22" operator="containsText" text="in Abklärung">
      <formula>NOT(ISERROR(SEARCH("in Abklärung",X61)))</formula>
    </cfRule>
    <cfRule type="containsText" dxfId="97" priority="21" operator="containsText" text="nicht i.O.">
      <formula>NOT(ISERROR(SEARCH("nicht i.O.",X61)))</formula>
    </cfRule>
    <cfRule type="containsText" dxfId="96" priority="23" operator="containsText" text="i.O.">
      <formula>NOT(ISERROR(SEARCH("i.O.",X61)))</formula>
    </cfRule>
  </conditionalFormatting>
  <conditionalFormatting sqref="X76:X87">
    <cfRule type="containsText" dxfId="95" priority="16" operator="containsText" text="korrigiert">
      <formula>NOT(ISERROR(SEARCH("korrigiert",X76)))</formula>
    </cfRule>
    <cfRule type="containsText" dxfId="94" priority="15" operator="containsText" text="i.O.">
      <formula>NOT(ISERROR(SEARCH("i.O.",X76)))</formula>
    </cfRule>
    <cfRule type="containsText" dxfId="93" priority="14" operator="containsText" text="in Abklärung">
      <formula>NOT(ISERROR(SEARCH("in Abklärung",X76)))</formula>
    </cfRule>
    <cfRule type="containsText" dxfId="92" priority="13" operator="containsText" text="nicht i.O.">
      <formula>NOT(ISERROR(SEARCH("nicht i.O.",X76)))</formula>
    </cfRule>
  </conditionalFormatting>
  <conditionalFormatting sqref="X89:X101">
    <cfRule type="containsText" dxfId="91" priority="5" operator="containsText" text="nicht i.O.">
      <formula>NOT(ISERROR(SEARCH("nicht i.O.",X89)))</formula>
    </cfRule>
    <cfRule type="containsText" dxfId="90" priority="7" operator="containsText" text="i.O.">
      <formula>NOT(ISERROR(SEARCH("i.O.",X89)))</formula>
    </cfRule>
    <cfRule type="containsText" dxfId="89" priority="8" operator="containsText" text="korrigiert">
      <formula>NOT(ISERROR(SEARCH("korrigiert",X89)))</formula>
    </cfRule>
    <cfRule type="containsText" dxfId="88" priority="6" operator="containsText" text="in Abklärung">
      <formula>NOT(ISERROR(SEARCH("in Abklärung",X89)))</formula>
    </cfRule>
  </conditionalFormatting>
  <dataValidations count="6">
    <dataValidation type="date" operator="lessThan" allowBlank="1" showInputMessage="1" showErrorMessage="1" sqref="E20:G20" xr:uid="{188C6481-FC74-47B9-8AB9-FAD3EFE31F12}">
      <formula1>43101</formula1>
    </dataValidation>
    <dataValidation type="date" operator="greaterThan" allowBlank="1" showInputMessage="1" showErrorMessage="1" sqref="D21:G21" xr:uid="{675C50AB-C90E-4BE9-A2B1-36652F670C48}">
      <formula1>D20</formula1>
    </dataValidation>
    <dataValidation type="date" operator="greaterThan" allowBlank="1" showInputMessage="1" showErrorMessage="1" sqref="D43:G43" xr:uid="{E9D317F3-B444-44C9-BCB9-7A3129A2D08F}">
      <formula1>42370</formula1>
    </dataValidation>
    <dataValidation type="list" allowBlank="1" showInputMessage="1" showErrorMessage="1" sqref="X15:X16 X13 X100" xr:uid="{324EF74E-16ED-4C15-A64A-677A9EB274C8}">
      <formula1>"',i.O.,in Abklärung,nicht i.O.,korrigiert"</formula1>
    </dataValidation>
    <dataValidation type="date" operator="lessThan" allowBlank="1" showInputMessage="1" showErrorMessage="1" sqref="D20" xr:uid="{919977FE-2857-4710-B15A-718470BB00DC}">
      <formula1>44197</formula1>
    </dataValidation>
    <dataValidation type="list" allowBlank="1" showInputMessage="1" showErrorMessage="1" sqref="K69" xr:uid="{738EBEE8-AD6A-4808-90AC-02BF13E696AB}">
      <formula1>Ausw.KWTyp</formula1>
    </dataValidation>
  </dataValidations>
  <hyperlinks>
    <hyperlink ref="H65:L65" r:id="rId1" display="download" xr:uid="{DCFEF9DC-625B-4A3E-BB44-5D7CFD1D31A2}"/>
    <hyperlink ref="L79" r:id="rId2" display="https://www.bfe.admin.ch/bfe/de/home/foerderung/erneuerbare-energien/foerderung-wasserkraft/marktpraemie-grosswasserkraft.html" xr:uid="{83A3E5FD-DD60-43F9-8748-04D13205A5DB}"/>
    <hyperlink ref="L79:P79" r:id="rId3" display="download" xr:uid="{9EA6D0A2-66DC-46B9-AC7B-82993A4BE82D}"/>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7D810F1B-9816-4C54-94DA-7DEC53B92105}">
          <x14:formula1>
            <xm:f>Dropdown!$M$7:$M$11</xm:f>
          </x14:formula1>
          <xm:sqref>E44:G44</xm:sqref>
        </x14:dataValidation>
        <x14:dataValidation type="list" allowBlank="1" showInputMessage="1" showErrorMessage="1" xr:uid="{A057BDE6-C714-44A8-A2AA-77A3D5AFA677}">
          <x14:formula1>
            <xm:f>Dropdown!$A$7:$A$9</xm:f>
          </x14:formula1>
          <xm:sqref>E41:G41</xm:sqref>
        </x14:dataValidation>
        <x14:dataValidation type="list" allowBlank="1" showInputMessage="1" showErrorMessage="1" xr:uid="{81CEFE8F-A8D2-4AF3-ABDC-1660E0DB983D}">
          <x14:formula1>
            <xm:f>Dropdown!$G$7:$G$11</xm:f>
          </x14:formula1>
          <xm:sqref>E19:G19</xm:sqref>
        </x14:dataValidation>
        <x14:dataValidation type="list" allowBlank="1" showInputMessage="1" showErrorMessage="1" xr:uid="{85ECFE2B-E5E2-4C96-83BD-C0780BC016AB}">
          <x14:formula1>
            <xm:f>Dropdown!$P$7:$P$10</xm:f>
          </x14:formula1>
          <xm:sqref>E76:K76</xm:sqref>
        </x14:dataValidation>
        <x14:dataValidation type="list" allowBlank="1" showInputMessage="1" showErrorMessage="1" xr:uid="{521C42B8-AD6E-41CA-8FE8-4689612BB83A}">
          <x14:formula1>
            <xm:f>Dropdown!$AS$7:$AS$9</xm:f>
          </x14:formula1>
          <xm:sqref>V83:V85 V100:V101 V98 V96 V26:V29 V24 V35:V36 V53:V54 V32</xm:sqref>
        </x14:dataValidation>
        <x14:dataValidation type="list" allowBlank="1" showInputMessage="1" showErrorMessage="1" xr:uid="{6E4A9A4A-0A31-4E83-B06E-492B20B5B7EF}">
          <x14:formula1>
            <xm:f>OFFSET(Dropdown!$G$7:$I$11,0,'Allg. Informationen'!$B$4-1,5,1)</xm:f>
          </x14:formula1>
          <xm:sqref>D19</xm:sqref>
        </x14:dataValidation>
        <x14:dataValidation type="list" allowBlank="1" showInputMessage="1" showErrorMessage="1" xr:uid="{2A0E527A-A68F-4D27-80D0-C824881179C7}">
          <x14:formula1>
            <xm:f>OFFSET(Dropdown!$A$7:$C$9,0,'Allg. Informationen'!$B$4-1,3,1)</xm:f>
          </x14:formula1>
          <xm:sqref>D41</xm:sqref>
        </x14:dataValidation>
        <x14:dataValidation type="list" allowBlank="1" showInputMessage="1" showErrorMessage="1" xr:uid="{05DBFC46-9570-4438-9856-F4140FD764EB}">
          <x14:formula1>
            <xm:f>OFFSET(Dropdown!$M$7:$O$11,0,'Allg. Informationen'!$B$4-1,5,1)</xm:f>
          </x14:formula1>
          <xm:sqref>D44</xm:sqref>
        </x14:dataValidation>
        <x14:dataValidation type="list" allowBlank="1" showInputMessage="1" showErrorMessage="1" xr:uid="{C06921FE-4069-41AD-BAA9-742BD3C55BE2}">
          <x14:formula1>
            <xm:f>OFFSET(Dropdown!$D$7:$F$8,0,'Allg. Informationen'!$B$4-1,2,1)</xm:f>
          </x14:formula1>
          <xm:sqref>H49:Q49 H55:Q55</xm:sqref>
        </x14:dataValidation>
        <x14:dataValidation type="list" allowBlank="1" showInputMessage="1" showErrorMessage="1" xr:uid="{61E803A6-E4BB-48C6-948A-E7B2F7EAEE90}">
          <x14:formula1>
            <xm:f>OFFSET(Dropdown!$P$7:$R$10,0,'Allg. Informationen'!$B$4-1,4,1)</xm:f>
          </x14:formula1>
          <xm:sqref>D76</xm:sqref>
        </x14:dataValidation>
        <x14:dataValidation type="list" allowBlank="1" showInputMessage="1" showErrorMessage="1" xr:uid="{2040AD19-1482-4130-84D8-8072FABA0DDC}">
          <x14:formula1>
            <xm:f>OFFSET(Dropdown!$AS$7:$AU$19,0,'Allg. Informationen'!$B$4-1,3,1)</xm:f>
          </x14:formula1>
          <xm:sqref>V13:V14 V61:V73 V97 V89:V95 V86 V76:V82 V99 V55:V58 V47:V52 V37:V44 V33:V34 V30:V31 V25 V17:V23</xm:sqref>
        </x14:dataValidation>
        <x14:dataValidation type="list" allowBlank="1" showInputMessage="1" showErrorMessage="1" xr:uid="{0FE98871-7812-4E95-AE3C-E9BBD4D41D41}">
          <x14:formula1>
            <xm:f>OFFSET(Dropdown!$AV$7:$AX$19,0,'Allg. Informationen'!$B$4-1,4,1)</xm:f>
          </x14:formula1>
          <xm:sqref>X17:X23 X61:X73 X97 X89:X95 X86 X76:X82 X99 X55:X58 X47:X52 X37:X44 X33:X34 X30:X31 X25</xm:sqref>
        </x14:dataValidation>
        <x14:dataValidation type="list" allowBlank="1" showInputMessage="1" showErrorMessage="1" xr:uid="{0CE04750-9398-4380-AD88-CBC12D9A48CD}">
          <x14:formula1>
            <xm:f>Dropdown!$AL$6:$AL$135</xm:f>
          </x14:formula1>
          <xm:sqref>B14</xm:sqref>
        </x14:dataValidation>
        <x14:dataValidation type="list" allowBlank="1" showInputMessage="1" showErrorMessage="1" xr:uid="{456279F4-5632-44BE-92B5-70CB189CED52}">
          <x14:formula1>
            <xm:f>Dropdown!$BM$7:$BM$8</xm:f>
          </x14:formula1>
          <xm:sqref>D5</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F78B-0BB2-4912-AB3A-C37BDE17B86E}">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KW9</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KW9</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KW9 / 1</v>
      </c>
      <c r="B13" s="426" t="str">
        <f ca="1">OFFSET(Sprachen!B402,0,'Allg. Informationen'!$B$4-1,1,1)</f>
        <v>Name Kraftwerksanlage:</v>
      </c>
      <c r="C13" s="595"/>
      <c r="D13" s="723" t="str">
        <f ca="1">A2</f>
        <v>KW9</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KW9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KW9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KW9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KW9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KW9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KW9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KW9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KW9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KW9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KW9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KW9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KW9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KW9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KW9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KW9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KW9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KW9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KW9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KW9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KW9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KW9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KW9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KW9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KW9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KW9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KW9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KW9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KW9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KW9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KW9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KW9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KW9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KW9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KW9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KW9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KW9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KW9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KW9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KW9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KW9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KW9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KW9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KW9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KW9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5.KW9.7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KW9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KW9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KW9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KW9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KW9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KW9 / 49</v>
      </c>
      <c r="B69" s="98" t="str">
        <f ca="1">OFFSET(Sprachen!B458,0,'Allg. Informationen'!$B$4-1,1,1)</f>
        <v>Netznutzungsaufwand</v>
      </c>
      <c r="C69" s="105" t="s">
        <v>4</v>
      </c>
      <c r="D69" s="115"/>
      <c r="E69" s="251"/>
      <c r="F69" s="251"/>
      <c r="G69" s="251"/>
      <c r="H69" s="742" t="str">
        <f ca="1">CONCATENATE($A$2, " 49a")</f>
        <v>KW9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KW9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KW9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KW9 / 52</v>
      </c>
      <c r="B72" s="98" t="str">
        <f ca="1">OFFSET(Sprachen!B461,0,'Allg. Informationen'!$B$4-1,1,1)</f>
        <v>übriger Betriebsaufwand (inkl. HKN)</v>
      </c>
      <c r="C72" s="105" t="s">
        <v>4</v>
      </c>
      <c r="D72" s="115"/>
      <c r="E72" s="478"/>
      <c r="F72" s="478"/>
      <c r="G72" s="478"/>
      <c r="H72" s="433" t="str">
        <f ca="1">CONCATENATE($A$2, " 52a")</f>
        <v>KW9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KW9 / 54</v>
      </c>
      <c r="B73" s="98" t="str">
        <f ca="1">OFFSET(Sprachen!B462,0,'Allg. Informationen'!$B$4-1,1,1)</f>
        <v>Total Betriebskosten</v>
      </c>
      <c r="C73" s="105" t="s">
        <v>4</v>
      </c>
      <c r="D73" s="479">
        <f ca="1">SUM(D67:D72)-SUM(D62:D64)+K73</f>
        <v>0</v>
      </c>
      <c r="E73" s="248"/>
      <c r="F73" s="248"/>
      <c r="G73" s="248"/>
      <c r="H73" s="433" t="str">
        <f ca="1">CONCATENATE($A$2, " 54a")</f>
        <v>KW9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KW9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5.KW9.7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KW9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KW9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KW9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KW9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KW9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KW9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KW9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KW9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KW9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KW9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KW9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KW9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KW9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KW9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KW9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KW9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KW9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KW9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KW9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KW9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KW9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KW9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KW9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KW9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KW9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KW9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KW9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KW9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KW9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KW9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KW9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KW9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KW9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KW9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KW9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KW9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KW9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KW9 / 91</v>
      </c>
      <c r="B123" s="737" t="str">
        <f ca="1">+CONCATENATE(OFFSET(Sprachen!B510,0,'Allg. Informationen'!$B$4-1,1,1)," ",IF(D13=0,"",D13))</f>
        <v>Erlös Day-Ahead-Markt für KW KW9</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KW9 / 92</v>
      </c>
      <c r="B124" s="737" t="str">
        <f ca="1">+CONCATENATE(OFFSET(Sprachen!B511,0,'Allg. Informationen'!$B$4-1,1,1)," ",IF(D13=0,"",D13))</f>
        <v>Erlöse HKN, Winterreserve, SDL und Terminmarkt KW9</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ns/Ap4I6pmhaVFfALPJHrOtbfUzEDqsqEUQDk7b6Grx0M4Ma4e/Q8mVcqRqpt3oQEJXoPGH40wXHcrcqZKIPEw==" saltValue="kic0UYmJiVtT+bWQ2mrdRA=="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87" priority="36" operator="containsText" text="korrigiert">
      <formula>NOT(ISERROR(SEARCH("korrigiert",V15)))</formula>
    </cfRule>
    <cfRule type="containsText" dxfId="86" priority="35" operator="containsText" text="i.O.">
      <formula>NOT(ISERROR(SEARCH("i.O.",V15)))</formula>
    </cfRule>
    <cfRule type="containsText" dxfId="85" priority="34" operator="containsText" text="in Abklärung">
      <formula>NOT(ISERROR(SEARCH("in Abklärung",V15)))</formula>
    </cfRule>
    <cfRule type="containsText" dxfId="84" priority="33" operator="containsText" text="nicht i.O.">
      <formula>NOT(ISERROR(SEARCH("nicht i.O.",V15)))</formula>
    </cfRule>
  </conditionalFormatting>
  <conditionalFormatting sqref="V47:V59">
    <cfRule type="containsText" dxfId="83" priority="28" operator="containsText" text="korrigiert">
      <formula>NOT(ISERROR(SEARCH("korrigiert",V47)))</formula>
    </cfRule>
    <cfRule type="containsText" dxfId="82" priority="26" operator="containsText" text="in Abklärung">
      <formula>NOT(ISERROR(SEARCH("in Abklärung",V47)))</formula>
    </cfRule>
    <cfRule type="containsText" dxfId="81" priority="25" operator="containsText" text="nicht i.O.">
      <formula>NOT(ISERROR(SEARCH("nicht i.O.",V47)))</formula>
    </cfRule>
    <cfRule type="containsText" dxfId="80" priority="27" operator="containsText" text="i.O.">
      <formula>NOT(ISERROR(SEARCH("i.O.",V47)))</formula>
    </cfRule>
  </conditionalFormatting>
  <conditionalFormatting sqref="V61:V74">
    <cfRule type="containsText" dxfId="79" priority="17" operator="containsText" text="nicht i.O.">
      <formula>NOT(ISERROR(SEARCH("nicht i.O.",V61)))</formula>
    </cfRule>
    <cfRule type="containsText" dxfId="78" priority="19" operator="containsText" text="i.O.">
      <formula>NOT(ISERROR(SEARCH("i.O.",V61)))</formula>
    </cfRule>
    <cfRule type="containsText" dxfId="77" priority="20" operator="containsText" text="korrigiert">
      <formula>NOT(ISERROR(SEARCH("korrigiert",V61)))</formula>
    </cfRule>
    <cfRule type="containsText" dxfId="76" priority="18" operator="containsText" text="in Abklärung">
      <formula>NOT(ISERROR(SEARCH("in Abklärung",V61)))</formula>
    </cfRule>
  </conditionalFormatting>
  <conditionalFormatting sqref="V76:V87">
    <cfRule type="containsText" dxfId="75" priority="11" operator="containsText" text="i.O.">
      <formula>NOT(ISERROR(SEARCH("i.O.",V76)))</formula>
    </cfRule>
    <cfRule type="containsText" dxfId="74" priority="9" operator="containsText" text="nicht i.O.">
      <formula>NOT(ISERROR(SEARCH("nicht i.O.",V76)))</formula>
    </cfRule>
    <cfRule type="containsText" dxfId="73" priority="10" operator="containsText" text="in Abklärung">
      <formula>NOT(ISERROR(SEARCH("in Abklärung",V76)))</formula>
    </cfRule>
    <cfRule type="containsText" dxfId="72" priority="12" operator="containsText" text="korrigiert">
      <formula>NOT(ISERROR(SEARCH("korrigiert",V76)))</formula>
    </cfRule>
  </conditionalFormatting>
  <conditionalFormatting sqref="V89:V101">
    <cfRule type="containsText" dxfId="71" priority="2" operator="containsText" text="in Abklärung">
      <formula>NOT(ISERROR(SEARCH("in Abklärung",V89)))</formula>
    </cfRule>
    <cfRule type="containsText" dxfId="70" priority="3" operator="containsText" text="i.O.">
      <formula>NOT(ISERROR(SEARCH("i.O.",V89)))</formula>
    </cfRule>
    <cfRule type="containsText" dxfId="69" priority="4" operator="containsText" text="korrigiert">
      <formula>NOT(ISERROR(SEARCH("korrigiert",V89)))</formula>
    </cfRule>
    <cfRule type="containsText" dxfId="68" priority="1" operator="containsText" text="nicht i.O.">
      <formula>NOT(ISERROR(SEARCH("nicht i.O.",V89)))</formula>
    </cfRule>
  </conditionalFormatting>
  <conditionalFormatting sqref="X13">
    <cfRule type="containsText" dxfId="67" priority="44" operator="containsText" text="korrigiert">
      <formula>NOT(ISERROR(SEARCH("korrigiert",X13)))</formula>
    </cfRule>
    <cfRule type="containsText" dxfId="66" priority="41" operator="containsText" text="nicht i.O.">
      <formula>NOT(ISERROR(SEARCH("nicht i.O.",X13)))</formula>
    </cfRule>
    <cfRule type="containsText" dxfId="65" priority="42" operator="containsText" text="in Abklärung">
      <formula>NOT(ISERROR(SEARCH("in Abklärung",X13)))</formula>
    </cfRule>
    <cfRule type="containsText" dxfId="64" priority="43" operator="containsText" text="i.O.">
      <formula>NOT(ISERROR(SEARCH("i.O.",X13)))</formula>
    </cfRule>
  </conditionalFormatting>
  <conditionalFormatting sqref="X15:X45">
    <cfRule type="containsText" dxfId="63" priority="37" operator="containsText" text="nicht i.O.">
      <formula>NOT(ISERROR(SEARCH("nicht i.O.",X15)))</formula>
    </cfRule>
    <cfRule type="containsText" dxfId="62" priority="38" operator="containsText" text="in Abklärung">
      <formula>NOT(ISERROR(SEARCH("in Abklärung",X15)))</formula>
    </cfRule>
    <cfRule type="containsText" dxfId="61" priority="40" operator="containsText" text="korrigiert">
      <formula>NOT(ISERROR(SEARCH("korrigiert",X15)))</formula>
    </cfRule>
    <cfRule type="containsText" dxfId="60" priority="39" operator="containsText" text="i.O.">
      <formula>NOT(ISERROR(SEARCH("i.O.",X15)))</formula>
    </cfRule>
  </conditionalFormatting>
  <conditionalFormatting sqref="X47:X59">
    <cfRule type="containsText" dxfId="59" priority="29" operator="containsText" text="nicht i.O.">
      <formula>NOT(ISERROR(SEARCH("nicht i.O.",X47)))</formula>
    </cfRule>
    <cfRule type="containsText" dxfId="58" priority="30" operator="containsText" text="in Abklärung">
      <formula>NOT(ISERROR(SEARCH("in Abklärung",X47)))</formula>
    </cfRule>
    <cfRule type="containsText" dxfId="57" priority="31" operator="containsText" text="i.O.">
      <formula>NOT(ISERROR(SEARCH("i.O.",X47)))</formula>
    </cfRule>
    <cfRule type="containsText" dxfId="56" priority="32" operator="containsText" text="korrigiert">
      <formula>NOT(ISERROR(SEARCH("korrigiert",X47)))</formula>
    </cfRule>
  </conditionalFormatting>
  <conditionalFormatting sqref="X61:X74">
    <cfRule type="containsText" dxfId="55" priority="24" operator="containsText" text="korrigiert">
      <formula>NOT(ISERROR(SEARCH("korrigiert",X61)))</formula>
    </cfRule>
    <cfRule type="containsText" dxfId="54" priority="22" operator="containsText" text="in Abklärung">
      <formula>NOT(ISERROR(SEARCH("in Abklärung",X61)))</formula>
    </cfRule>
    <cfRule type="containsText" dxfId="53" priority="21" operator="containsText" text="nicht i.O.">
      <formula>NOT(ISERROR(SEARCH("nicht i.O.",X61)))</formula>
    </cfRule>
    <cfRule type="containsText" dxfId="52" priority="23" operator="containsText" text="i.O.">
      <formula>NOT(ISERROR(SEARCH("i.O.",X61)))</formula>
    </cfRule>
  </conditionalFormatting>
  <conditionalFormatting sqref="X76:X87">
    <cfRule type="containsText" dxfId="51" priority="16" operator="containsText" text="korrigiert">
      <formula>NOT(ISERROR(SEARCH("korrigiert",X76)))</formula>
    </cfRule>
    <cfRule type="containsText" dxfId="50" priority="15" operator="containsText" text="i.O.">
      <formula>NOT(ISERROR(SEARCH("i.O.",X76)))</formula>
    </cfRule>
    <cfRule type="containsText" dxfId="49" priority="14" operator="containsText" text="in Abklärung">
      <formula>NOT(ISERROR(SEARCH("in Abklärung",X76)))</formula>
    </cfRule>
    <cfRule type="containsText" dxfId="48" priority="13" operator="containsText" text="nicht i.O.">
      <formula>NOT(ISERROR(SEARCH("nicht i.O.",X76)))</formula>
    </cfRule>
  </conditionalFormatting>
  <conditionalFormatting sqref="X89:X101">
    <cfRule type="containsText" dxfId="47" priority="5" operator="containsText" text="nicht i.O.">
      <formula>NOT(ISERROR(SEARCH("nicht i.O.",X89)))</formula>
    </cfRule>
    <cfRule type="containsText" dxfId="46" priority="7" operator="containsText" text="i.O.">
      <formula>NOT(ISERROR(SEARCH("i.O.",X89)))</formula>
    </cfRule>
    <cfRule type="containsText" dxfId="45" priority="8" operator="containsText" text="korrigiert">
      <formula>NOT(ISERROR(SEARCH("korrigiert",X89)))</formula>
    </cfRule>
    <cfRule type="containsText" dxfId="44" priority="6" operator="containsText" text="in Abklärung">
      <formula>NOT(ISERROR(SEARCH("in Abklärung",X89)))</formula>
    </cfRule>
  </conditionalFormatting>
  <dataValidations count="6">
    <dataValidation type="list" allowBlank="1" showInputMessage="1" showErrorMessage="1" sqref="K69" xr:uid="{7688071B-06DD-4B0B-9836-18398C6EFB81}">
      <formula1>Ausw.KWTyp</formula1>
    </dataValidation>
    <dataValidation type="date" operator="lessThan" allowBlank="1" showInputMessage="1" showErrorMessage="1" sqref="D20" xr:uid="{234114DE-6069-4066-92F3-5A68322FBD98}">
      <formula1>44197</formula1>
    </dataValidation>
    <dataValidation type="list" allowBlank="1" showInputMessage="1" showErrorMessage="1" sqref="X15:X16 X13 X100" xr:uid="{E4E90944-A46D-4FCA-9AAC-B64ABDDBC955}">
      <formula1>"',i.O.,in Abklärung,nicht i.O.,korrigiert"</formula1>
    </dataValidation>
    <dataValidation type="date" operator="greaterThan" allowBlank="1" showInputMessage="1" showErrorMessage="1" sqref="D43:G43" xr:uid="{49E958F2-E75E-4A24-BAB1-4AC5EBD94887}">
      <formula1>42370</formula1>
    </dataValidation>
    <dataValidation type="date" operator="greaterThan" allowBlank="1" showInputMessage="1" showErrorMessage="1" sqref="D21:G21" xr:uid="{F4F75232-54B1-4663-B790-492ACE87266C}">
      <formula1>D20</formula1>
    </dataValidation>
    <dataValidation type="date" operator="lessThan" allowBlank="1" showInputMessage="1" showErrorMessage="1" sqref="E20:G20" xr:uid="{3A316E33-AA1F-4697-BFC9-61D70353B3FC}">
      <formula1>43101</formula1>
    </dataValidation>
  </dataValidations>
  <hyperlinks>
    <hyperlink ref="H65:L65" r:id="rId1" display="download" xr:uid="{AF6FEDA8-20C7-4FA1-B4E2-EAD633DB3D9A}"/>
    <hyperlink ref="L79" r:id="rId2" display="https://www.bfe.admin.ch/bfe/de/home/foerderung/erneuerbare-energien/foerderung-wasserkraft/marktpraemie-grosswasserkraft.html" xr:uid="{EBD37CEB-5061-4E95-8054-806ACB899852}"/>
    <hyperlink ref="L79:P79" r:id="rId3" display="download" xr:uid="{83F6A9AB-57E8-4035-8D7F-253830D29BB1}"/>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016074B8-C65D-4898-8D33-6753727B9FC4}">
          <x14:formula1>
            <xm:f>Dropdown!$BM$7:$BM$8</xm:f>
          </x14:formula1>
          <xm:sqref>D5</xm:sqref>
        </x14:dataValidation>
        <x14:dataValidation type="list" allowBlank="1" showInputMessage="1" showErrorMessage="1" xr:uid="{10908840-3396-4EA1-AAAE-C999F74D126C}">
          <x14:formula1>
            <xm:f>Dropdown!$AL$6:$AL$135</xm:f>
          </x14:formula1>
          <xm:sqref>B14</xm:sqref>
        </x14:dataValidation>
        <x14:dataValidation type="list" allowBlank="1" showInputMessage="1" showErrorMessage="1" xr:uid="{CCB7CE23-E110-4FDF-89B0-6685519B5F96}">
          <x14:formula1>
            <xm:f>OFFSET(Dropdown!$AV$7:$AX$19,0,'Allg. Informationen'!$B$4-1,4,1)</xm:f>
          </x14:formula1>
          <xm:sqref>X17:X23 X61:X73 X97 X89:X95 X86 X76:X82 X99 X55:X58 X47:X52 X37:X44 X33:X34 X30:X31 X25</xm:sqref>
        </x14:dataValidation>
        <x14:dataValidation type="list" allowBlank="1" showInputMessage="1" showErrorMessage="1" xr:uid="{3CEF64FD-C376-43EF-9F11-614B59245957}">
          <x14:formula1>
            <xm:f>OFFSET(Dropdown!$AS$7:$AU$19,0,'Allg. Informationen'!$B$4-1,3,1)</xm:f>
          </x14:formula1>
          <xm:sqref>V13:V14 V61:V73 V97 V89:V95 V86 V76:V82 V99 V55:V58 V47:V52 V37:V44 V33:V34 V30:V31 V25 V17:V23</xm:sqref>
        </x14:dataValidation>
        <x14:dataValidation type="list" allowBlank="1" showInputMessage="1" showErrorMessage="1" xr:uid="{D5D1BABB-B902-4203-9948-F1A86AE7CB4B}">
          <x14:formula1>
            <xm:f>OFFSET(Dropdown!$P$7:$R$10,0,'Allg. Informationen'!$B$4-1,4,1)</xm:f>
          </x14:formula1>
          <xm:sqref>D76</xm:sqref>
        </x14:dataValidation>
        <x14:dataValidation type="list" allowBlank="1" showInputMessage="1" showErrorMessage="1" xr:uid="{59C3908E-A02F-4F0D-8E10-FE8791576033}">
          <x14:formula1>
            <xm:f>OFFSET(Dropdown!$D$7:$F$8,0,'Allg. Informationen'!$B$4-1,2,1)</xm:f>
          </x14:formula1>
          <xm:sqref>H49:Q49 H55:Q55</xm:sqref>
        </x14:dataValidation>
        <x14:dataValidation type="list" allowBlank="1" showInputMessage="1" showErrorMessage="1" xr:uid="{B4536519-0A1B-4B0E-AACE-517E18A37A67}">
          <x14:formula1>
            <xm:f>OFFSET(Dropdown!$M$7:$O$11,0,'Allg. Informationen'!$B$4-1,5,1)</xm:f>
          </x14:formula1>
          <xm:sqref>D44</xm:sqref>
        </x14:dataValidation>
        <x14:dataValidation type="list" allowBlank="1" showInputMessage="1" showErrorMessage="1" xr:uid="{5F0AB4FD-4842-45D0-9733-9D8580A1A318}">
          <x14:formula1>
            <xm:f>OFFSET(Dropdown!$A$7:$C$9,0,'Allg. Informationen'!$B$4-1,3,1)</xm:f>
          </x14:formula1>
          <xm:sqref>D41</xm:sqref>
        </x14:dataValidation>
        <x14:dataValidation type="list" allowBlank="1" showInputMessage="1" showErrorMessage="1" xr:uid="{5204A294-CB42-40A8-B5EC-128DF32F0A96}">
          <x14:formula1>
            <xm:f>OFFSET(Dropdown!$G$7:$I$11,0,'Allg. Informationen'!$B$4-1,5,1)</xm:f>
          </x14:formula1>
          <xm:sqref>D19</xm:sqref>
        </x14:dataValidation>
        <x14:dataValidation type="list" allowBlank="1" showInputMessage="1" showErrorMessage="1" xr:uid="{CCEBB566-F3B4-42CF-8EDD-A81B5EE6DF3F}">
          <x14:formula1>
            <xm:f>Dropdown!$AS$7:$AS$9</xm:f>
          </x14:formula1>
          <xm:sqref>V83:V85 V100:V101 V98 V96 V26:V29 V24 V35:V36 V53:V54 V32</xm:sqref>
        </x14:dataValidation>
        <x14:dataValidation type="list" allowBlank="1" showInputMessage="1" showErrorMessage="1" xr:uid="{E2A2E97F-BE45-40CF-8EBA-24280C2B4480}">
          <x14:formula1>
            <xm:f>Dropdown!$P$7:$P$10</xm:f>
          </x14:formula1>
          <xm:sqref>E76:K76</xm:sqref>
        </x14:dataValidation>
        <x14:dataValidation type="list" allowBlank="1" showInputMessage="1" showErrorMessage="1" xr:uid="{3745CDC3-4E17-4F79-90D0-E54357B40315}">
          <x14:formula1>
            <xm:f>Dropdown!$G$7:$G$11</xm:f>
          </x14:formula1>
          <xm:sqref>E19:G19</xm:sqref>
        </x14:dataValidation>
        <x14:dataValidation type="list" allowBlank="1" showInputMessage="1" showErrorMessage="1" xr:uid="{C9E27090-3E42-46A3-A7EB-763C5A398610}">
          <x14:formula1>
            <xm:f>Dropdown!$A$7:$A$9</xm:f>
          </x14:formula1>
          <xm:sqref>E41:G41</xm:sqref>
        </x14:dataValidation>
        <x14:dataValidation type="list" allowBlank="1" showInputMessage="1" showErrorMessage="1" xr:uid="{3FFFD75E-7306-4C55-B38C-48ACE4B68729}">
          <x14:formula1>
            <xm:f>Dropdown!$M$7:$M$11</xm:f>
          </x14:formula1>
          <xm:sqref>E44:G44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86F24-C4F3-4CE9-9D22-DBB925317611}">
  <sheetPr>
    <tabColor theme="7" tint="0.39997558519241921"/>
    <pageSetUpPr fitToPage="1"/>
  </sheetPr>
  <dimension ref="A1:AC130"/>
  <sheetViews>
    <sheetView workbookViewId="0">
      <selection activeCell="C118" sqref="C118:D118"/>
    </sheetView>
  </sheetViews>
  <sheetFormatPr baseColWidth="10" defaultColWidth="11.44140625" defaultRowHeight="12.3" outlineLevelCol="1" x14ac:dyDescent="0.4"/>
  <cols>
    <col min="1" max="1" width="11" customWidth="1"/>
    <col min="2" max="2" width="40.5546875" style="23" customWidth="1"/>
    <col min="3" max="3" width="10.5546875" style="23" customWidth="1"/>
    <col min="4" max="4" width="18.5546875" style="23" customWidth="1"/>
    <col min="5" max="7" width="18.5546875" style="23" hidden="1" customWidth="1"/>
    <col min="8" max="9" width="13.44140625" style="23" customWidth="1"/>
    <col min="10" max="10" width="13.44140625" customWidth="1"/>
    <col min="11" max="11" width="13.5546875" customWidth="1"/>
    <col min="12" max="14" width="11.5546875" customWidth="1"/>
    <col min="15" max="15" width="13" customWidth="1"/>
    <col min="16" max="17" width="11.5546875" customWidth="1"/>
    <col min="18" max="18" width="12.5546875" customWidth="1"/>
    <col min="19" max="19" width="14.5546875" customWidth="1"/>
    <col min="20" max="20" width="11.5546875" customWidth="1"/>
    <col min="21" max="21" width="16.44140625" customWidth="1"/>
    <col min="22" max="23" width="16.44140625" hidden="1" customWidth="1" outlineLevel="1"/>
    <col min="24" max="24" width="11.44140625" hidden="1" customWidth="1" outlineLevel="1"/>
    <col min="25" max="25" width="23.5546875" hidden="1" customWidth="1" outlineLevel="1"/>
    <col min="26" max="26" width="5.5546875" customWidth="1" collapsed="1"/>
    <col min="27" max="27" width="8.5546875" hidden="1" customWidth="1"/>
  </cols>
  <sheetData>
    <row r="1" spans="1:29" ht="20.100000000000001" x14ac:dyDescent="0.7">
      <c r="A1" s="411" t="str">
        <f ca="1">IF(B14=Dropdown!$AL$6,A2,VLOOKUP(B14,Dropdown!$AL$6:$AL$136,1,FALSE))</f>
        <v>KW10</v>
      </c>
      <c r="B1" s="412"/>
      <c r="C1" s="413"/>
      <c r="D1" s="413"/>
      <c r="E1" s="412"/>
      <c r="F1" s="412"/>
      <c r="G1" s="412"/>
      <c r="H1" s="412"/>
      <c r="I1" s="412"/>
      <c r="J1" s="49"/>
      <c r="K1" s="49"/>
      <c r="L1" s="49"/>
      <c r="M1" s="49"/>
      <c r="N1" s="49"/>
      <c r="O1" s="49"/>
      <c r="P1" s="49"/>
      <c r="Q1" s="49"/>
      <c r="R1" s="49"/>
      <c r="S1" s="49"/>
      <c r="T1" s="49"/>
      <c r="U1" s="49"/>
      <c r="V1" s="49"/>
      <c r="W1" s="49"/>
      <c r="X1" s="49"/>
      <c r="Y1" s="49"/>
    </row>
    <row r="2" spans="1:29" ht="15" x14ac:dyDescent="0.5">
      <c r="A2" s="285" t="str">
        <f ca="1">IF(D16="",IF(B14=Dropdown!$AL$6,CONCATENATE(OFFSET(Sprachen!B403,0,'Allg. Informationen'!$B$4-1,1,1),_xlfn.SHEET()-9),VLOOKUP($B$14,Dropdown!$AL$6:$AM$136,2,FALSE)),D16)</f>
        <v>KW10</v>
      </c>
      <c r="B2" s="23" t="str">
        <f ca="1">CONCATENATE(Gesuchsteller!$A$4,": ",Gesuchsteller!$B$4)</f>
        <v>Gesuchsnummer: MP.26.xxx</v>
      </c>
      <c r="C2" s="414"/>
      <c r="D2"/>
      <c r="E2" s="415"/>
      <c r="F2" s="415"/>
      <c r="G2" s="415"/>
      <c r="H2" s="27"/>
      <c r="I2"/>
      <c r="J2" s="27"/>
      <c r="K2" s="27"/>
      <c r="L2" s="27"/>
      <c r="M2" s="27"/>
      <c r="N2" s="27"/>
      <c r="O2" s="27"/>
      <c r="P2" s="27"/>
      <c r="Q2" s="415"/>
      <c r="R2" s="27"/>
      <c r="U2" s="65"/>
      <c r="V2" s="65"/>
      <c r="W2" s="65"/>
    </row>
    <row r="3" spans="1:29" ht="15" x14ac:dyDescent="0.5">
      <c r="A3" s="285"/>
      <c r="B3" s="414"/>
      <c r="C3" s="414"/>
      <c r="D3"/>
      <c r="E3" s="415"/>
      <c r="F3" s="415"/>
      <c r="G3" s="415"/>
      <c r="H3" s="27"/>
      <c r="I3" s="416"/>
      <c r="J3" s="27"/>
      <c r="K3" s="27"/>
      <c r="L3" s="27"/>
      <c r="M3" s="27"/>
      <c r="N3" s="27"/>
      <c r="O3" s="27"/>
      <c r="P3" s="27"/>
      <c r="Q3" s="415"/>
      <c r="R3" s="27"/>
      <c r="U3" s="65"/>
      <c r="V3" s="65"/>
      <c r="W3" s="65"/>
    </row>
    <row r="4" spans="1:29" ht="17.7" x14ac:dyDescent="0.5">
      <c r="A4" s="417" t="str">
        <f ca="1">OFFSET(Sprachen!B383,0,'Allg. Informationen'!$B$4-1,1,1)</f>
        <v>i. Vollmacht und Auskunftsberechtigung</v>
      </c>
      <c r="B4"/>
      <c r="C4" s="418"/>
      <c r="D4"/>
      <c r="E4"/>
      <c r="F4"/>
      <c r="G4"/>
      <c r="H4"/>
      <c r="I4"/>
    </row>
    <row r="5" spans="1:29" ht="30.75" customHeight="1" x14ac:dyDescent="0.4">
      <c r="B5" s="570" t="str">
        <f ca="1">OFFSET(Sprachen!B384,0,'Allg. Informationen'!$B$4-1,1,1)</f>
        <v>Gesuchsteller ist Kraftwerksbevollmächtigter</v>
      </c>
      <c r="C5" s="572"/>
      <c r="D5" s="564"/>
      <c r="E5"/>
      <c r="F5"/>
      <c r="G5"/>
      <c r="H5" s="669" t="str">
        <f ca="1">OFFSET(Sprachen!B390,0,'Allg. Informationen'!$B$4-1,1,1)</f>
        <v xml:space="preserve">Falls der Gesuchsteller nicht kraftwerksbevollmächtigt ist, aber am Kraftwerk beteiligt ist, bitte nur die Zellen in pink ausfüllen. Die kraftwerkspezifischen Daten werden automatisch vom Kraftwerksbevollmächtigten während der Gesuchsprüfung übernommen. Ansonsten bitte alle editierbaren Zellen (gelb und pink) ausfüllen. </v>
      </c>
      <c r="I5" s="669"/>
      <c r="J5" s="669"/>
      <c r="K5" s="669"/>
      <c r="L5" s="669"/>
      <c r="M5" s="669"/>
      <c r="N5" s="669"/>
      <c r="O5" s="669"/>
      <c r="P5" s="669"/>
      <c r="Q5" s="669"/>
      <c r="R5" s="669"/>
      <c r="S5" s="669"/>
      <c r="T5" s="669"/>
      <c r="U5" s="669"/>
    </row>
    <row r="6" spans="1:29" ht="18" customHeight="1" x14ac:dyDescent="0.4">
      <c r="B6" s="667" t="str">
        <f ca="1">OFFSET(Sprachen!B385,0,'Allg. Informationen'!$B$4-1,1,1)</f>
        <v>Auskunftsberechtigte Person zu diesem KW</v>
      </c>
      <c r="C6" s="667"/>
      <c r="D6" s="670" t="str">
        <f ca="1">OFFSET(Sprachen!B391,0,'Allg. Informationen'!$B$4-1,1,1)</f>
        <v>Name</v>
      </c>
      <c r="E6"/>
      <c r="F6"/>
      <c r="G6"/>
      <c r="H6" s="589"/>
      <c r="I6" s="589"/>
      <c r="J6" s="589"/>
      <c r="K6" s="588" t="str">
        <f ca="1">OFFSET(Sprachen!B392,0,'Allg. Informationen'!$B$4-1,1,1)</f>
        <v>Organisation</v>
      </c>
      <c r="L6" s="589"/>
      <c r="M6" s="589"/>
      <c r="N6" s="589"/>
      <c r="O6" s="588" t="str">
        <f ca="1">OFFSET(Sprachen!B393,0,'Allg. Informationen'!$B$4-1,1,1)</f>
        <v>Email</v>
      </c>
      <c r="P6" s="589"/>
      <c r="Q6" s="589"/>
      <c r="R6" s="589"/>
      <c r="S6" s="588" t="str">
        <f ca="1">OFFSET(Sprachen!B394,0,'Allg. Informationen'!$B$4-1,1,1)</f>
        <v>Telefon</v>
      </c>
      <c r="T6" s="589"/>
      <c r="U6" s="589"/>
    </row>
    <row r="7" spans="1:29" ht="17.25" customHeight="1" x14ac:dyDescent="0.4">
      <c r="B7" s="667" t="str">
        <f ca="1">OFFSET(Sprachen!B386,0,'Allg. Informationen'!$B$4-1,1,1)</f>
        <v>Stellvertretend auskunftsberechtigte Person</v>
      </c>
      <c r="C7" s="667"/>
      <c r="D7" s="670"/>
      <c r="E7"/>
      <c r="F7"/>
      <c r="G7"/>
      <c r="H7" s="589"/>
      <c r="I7" s="589"/>
      <c r="J7" s="589"/>
      <c r="K7" s="588"/>
      <c r="L7" s="589"/>
      <c r="M7" s="589"/>
      <c r="N7" s="589"/>
      <c r="O7" s="588"/>
      <c r="P7" s="589"/>
      <c r="Q7" s="589"/>
      <c r="R7" s="589"/>
      <c r="S7" s="588"/>
      <c r="T7" s="589"/>
      <c r="U7" s="589"/>
      <c r="V7" s="55"/>
      <c r="Y7" s="55"/>
      <c r="Z7" s="55"/>
      <c r="AA7" s="55"/>
      <c r="AC7" s="97"/>
    </row>
    <row r="8" spans="1:29" ht="39" customHeight="1" x14ac:dyDescent="0.4">
      <c r="B8" s="573" t="str">
        <f ca="1">OFFSET(Sprachen!B387,0,'Allg. Informationen'!$B$4-1,1,1)</f>
        <v>Zur Prüfung des Gesuchs kann das BFE die Daten und Angaben des Kraftwerksbevollmächtigten übernehmen von:</v>
      </c>
      <c r="C8" s="575"/>
      <c r="D8" s="206" t="str">
        <f ca="1">OFFSET(Sprachen!B395,0,'Allg. Informationen'!$B$4-1,1,1)</f>
        <v>Gesuchsnummer</v>
      </c>
      <c r="E8" s="44"/>
      <c r="F8" s="44"/>
      <c r="G8" s="44"/>
      <c r="H8" s="668"/>
      <c r="I8" s="668"/>
      <c r="J8" s="668"/>
      <c r="K8" s="206" t="str">
        <f ca="1">OFFSET(Sprachen!B396,0,'Allg. Informationen'!$B$4-1,1,1)</f>
        <v>Datum</v>
      </c>
      <c r="L8" s="668"/>
      <c r="M8" s="668"/>
      <c r="N8" s="668"/>
    </row>
    <row r="9" spans="1:29" x14ac:dyDescent="0.4">
      <c r="B9"/>
      <c r="C9"/>
      <c r="D9"/>
      <c r="E9"/>
      <c r="F9"/>
      <c r="G9"/>
      <c r="H9"/>
      <c r="I9"/>
    </row>
    <row r="10" spans="1:29" ht="17.7" x14ac:dyDescent="0.4">
      <c r="A10" s="417" t="str">
        <f ca="1">OFFSET(Sprachen!B397,0,'Allg. Informationen'!$B$4-1,1,1)</f>
        <v>A. Angaben zu Kraftwerksanlage und Zentralen</v>
      </c>
      <c r="Y10" s="55"/>
      <c r="Z10" s="55"/>
      <c r="AA10" s="55"/>
      <c r="AC10" s="97"/>
    </row>
    <row r="11" spans="1:29" ht="15" x14ac:dyDescent="0.5">
      <c r="A11" s="419"/>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row>
    <row r="12" spans="1:29" ht="24.6" x14ac:dyDescent="0.4">
      <c r="A12" s="420" t="str">
        <f ca="1">OFFSET(Sprachen!B398,0,'Allg. Informationen'!$B$4-1,1,1)</f>
        <v>Ziffer</v>
      </c>
      <c r="B12" s="656" t="str">
        <f ca="1">OFFSET(Sprachen!B399,0,'Allg. Informationen'!$B$4-1,1,1)</f>
        <v>A1. Angaben zur Kraftwerksanlage</v>
      </c>
      <c r="C12" s="657"/>
      <c r="D12" s="658"/>
      <c r="E12" s="644" t="s">
        <v>117</v>
      </c>
      <c r="F12" s="645"/>
      <c r="G12" s="646"/>
      <c r="H12" s="686" t="str">
        <f ca="1">OFFSET(Sprachen!B400,0,'Allg. Informationen'!$B$4-1,1,1)</f>
        <v>Anmerkungen BFE</v>
      </c>
      <c r="I12" s="687"/>
      <c r="J12" s="687"/>
      <c r="K12" s="687"/>
      <c r="L12" s="688"/>
      <c r="M12" s="651" t="str">
        <f ca="1">OFFSET(Sprachen!B401,0,'Allg. Informationen'!$B$4-1,1,1)</f>
        <v>Bemerkungen Gesuchsteller</v>
      </c>
      <c r="N12" s="651"/>
      <c r="O12" s="651"/>
      <c r="P12" s="651"/>
      <c r="Q12" s="651"/>
      <c r="R12" s="651"/>
      <c r="S12" s="651"/>
      <c r="T12" s="651"/>
      <c r="U12" s="651"/>
      <c r="V12" s="423" t="str">
        <f ca="1">OFFSET(Sprachen!B547,0,'Allg. Informationen'!$B$4-1,1,1)</f>
        <v>Prüfung auf Plausibilität</v>
      </c>
      <c r="W12" s="424" t="str">
        <f ca="1">OFFSET(Sprachen!B548,0,'Allg. Informationen'!$B$4-1,1,1)</f>
        <v>Bemerkungen Plausibilität</v>
      </c>
      <c r="X12" s="423" t="str">
        <f ca="1">OFFSET(Sprachen!B549,0,'Allg. Informationen'!$B$4-1,1,1)</f>
        <v>Materielle Prüfung</v>
      </c>
      <c r="Y12" s="424" t="str">
        <f ca="1">OFFSET(Sprachen!B550,0,'Allg. Informationen'!$B$4-1,1,1)</f>
        <v>Bemerkungen Materielle Prüfung</v>
      </c>
    </row>
    <row r="13" spans="1:29" ht="20.100000000000001" x14ac:dyDescent="0.4">
      <c r="A13" s="720" t="str">
        <f ca="1">CONCATENATE($A$2," / ",AA14)</f>
        <v>KW10 / 1</v>
      </c>
      <c r="B13" s="426" t="str">
        <f ca="1">OFFSET(Sprachen!B402,0,'Allg. Informationen'!$B$4-1,1,1)</f>
        <v>Name Kraftwerksanlage:</v>
      </c>
      <c r="C13" s="595"/>
      <c r="D13" s="723" t="str">
        <f ca="1">A2</f>
        <v>KW10</v>
      </c>
      <c r="E13" s="427"/>
      <c r="F13" s="427"/>
      <c r="G13" s="427"/>
      <c r="H13" s="725" t="str">
        <f ca="1">OFFSET(Sprachen!B512,0,'Allg. Informationen'!$B$4-1,1,1)</f>
        <v>Bitte zuerst die Energieproduktion im Blatt E_prod_Eingabe für dieses Kraftwerk eingeben! Falls Gesuchsteller nicht kraftwerksbevollmächtigt ist, so werden die Daten während der Gesuchsprüfung automatisch vom Kraftwerksbevollmächtigten übernommen. Der Gesuchsteller braucht nur die reduzierten Felder auszufüllen. Dabei sind Kennzahlen mit Ziffern endend auf -G vom Kraftwerksbevollmächtigten zu übernehmen. Massgebend für die MP ist die Bruttoleistung, wobei in der Liste Kraftwerke ab 10 MW installierter Leistung erscheinen können.</v>
      </c>
      <c r="I13" s="726"/>
      <c r="J13" s="726"/>
      <c r="K13" s="726"/>
      <c r="L13" s="727"/>
      <c r="M13" s="663"/>
      <c r="N13" s="664"/>
      <c r="O13" s="664"/>
      <c r="P13" s="664"/>
      <c r="Q13" s="664"/>
      <c r="R13" s="664"/>
      <c r="S13" s="664"/>
      <c r="T13" s="664"/>
      <c r="U13" s="665"/>
      <c r="V13" s="733"/>
      <c r="W13" s="622"/>
      <c r="X13" s="597" t="s">
        <v>34</v>
      </c>
      <c r="Y13" s="622"/>
    </row>
    <row r="14" spans="1:29" ht="117" customHeight="1" x14ac:dyDescent="0.4">
      <c r="A14" s="721"/>
      <c r="B14" s="534" t="s">
        <v>118</v>
      </c>
      <c r="C14" s="722"/>
      <c r="D14" s="724"/>
      <c r="E14" s="388" t="str">
        <f>"20"&amp;(MID(Gesuchsteller!$B$4,4,2)-(COLUMN(E13)-3))&amp;"/"&amp;(MID(Gesuchsteller!$B$4,4,2)-(COLUMN(E13)-4))</f>
        <v>2024/25</v>
      </c>
      <c r="F14" s="388" t="str">
        <f>"20"&amp;(MID(Gesuchsteller!$B$4,4,2)-(COLUMN(F13)-3))&amp;"/"&amp;(MID(Gesuchsteller!$B$4,4,2)-(COLUMN(F13)-4))</f>
        <v>2023/24</v>
      </c>
      <c r="G14" s="388" t="str">
        <f>"20"&amp;(MID(Gesuchsteller!$B$4,4,2)-(COLUMN(G13)-3))&amp;"/"&amp;(MID(Gesuchsteller!$B$4,4,2)-(COLUMN(G13)-4))</f>
        <v>2022/23</v>
      </c>
      <c r="H14" s="728"/>
      <c r="I14" s="621"/>
      <c r="J14" s="621"/>
      <c r="K14" s="621"/>
      <c r="L14" s="729"/>
      <c r="M14" s="730"/>
      <c r="N14" s="731"/>
      <c r="O14" s="731"/>
      <c r="P14" s="731"/>
      <c r="Q14" s="731"/>
      <c r="R14" s="731"/>
      <c r="S14" s="731"/>
      <c r="T14" s="731"/>
      <c r="U14" s="732"/>
      <c r="V14" s="734"/>
      <c r="W14" s="714"/>
      <c r="X14" s="715"/>
      <c r="Y14" s="714"/>
      <c r="AA14">
        <v>1</v>
      </c>
    </row>
    <row r="15" spans="1:29" ht="38.1" customHeight="1" x14ac:dyDescent="0.4">
      <c r="A15" s="428" t="str">
        <f ca="1">CONCATENATE($A$2," / ",AA15)</f>
        <v>KW10 / 1-G1</v>
      </c>
      <c r="B15" s="652" t="str">
        <f ca="1">OFFSET(Sprachen!B404,0,'Allg. Informationen'!$B$4-1,1,1)</f>
        <v>Kraftwerkname (Angabe Gesuchsteller falls nicht in Liste)</v>
      </c>
      <c r="C15" s="652"/>
      <c r="D15" s="565"/>
      <c r="E15" s="334"/>
      <c r="F15" s="334"/>
      <c r="G15" s="553"/>
      <c r="H15" s="702" t="str">
        <f ca="1">OFFSET(Sprachen!B514,0,'Allg. Informationen'!$B$4-1,1,1)</f>
        <v>Bitte nur eintragen, falls Kraftwerk nicht in Liste</v>
      </c>
      <c r="I15" s="702"/>
      <c r="J15" s="702"/>
      <c r="K15" s="702"/>
      <c r="L15" s="703"/>
      <c r="M15" s="706"/>
      <c r="N15" s="706"/>
      <c r="O15" s="706"/>
      <c r="P15" s="706"/>
      <c r="Q15" s="706"/>
      <c r="R15" s="706"/>
      <c r="S15" s="706"/>
      <c r="T15" s="706"/>
      <c r="U15" s="707"/>
      <c r="V15" s="410"/>
      <c r="W15" s="409"/>
      <c r="X15" s="410"/>
      <c r="Y15" s="158"/>
      <c r="AA15" s="430" t="s">
        <v>119</v>
      </c>
    </row>
    <row r="16" spans="1:29" ht="44.1" customHeight="1" x14ac:dyDescent="0.4">
      <c r="A16" s="431" t="str">
        <f ca="1">CONCATENATE($A$2," / ",AA16)</f>
        <v>KW10 / 1-G2</v>
      </c>
      <c r="B16" s="652" t="str">
        <f ca="1">OFFSET(Sprachen!B405,0,'Allg. Informationen'!$B$4-1,1,1)</f>
        <v>Kürzelvorschlag  (Angabe Gesuchsteller falls nicht in Liste)</v>
      </c>
      <c r="C16" s="652"/>
      <c r="D16" s="564"/>
      <c r="E16" s="335"/>
      <c r="F16" s="335"/>
      <c r="G16" s="554"/>
      <c r="H16" s="704" t="str">
        <f ca="1">OFFSET(Sprachen!B515,0,'Allg. Informationen'!$B$4-1,1,1)</f>
        <v>Bitte nur eintragen, falls Kraftwerk nicht in Liste vorhanden. Auswahl nochmals auf "Bitte auswählen" stellen, damit vorgeschlagenes Kürzel übernommen wird.</v>
      </c>
      <c r="I16" s="704"/>
      <c r="J16" s="704"/>
      <c r="K16" s="704"/>
      <c r="L16" s="705"/>
      <c r="M16" s="708"/>
      <c r="N16" s="708"/>
      <c r="O16" s="708"/>
      <c r="P16" s="708"/>
      <c r="Q16" s="708"/>
      <c r="R16" s="708"/>
      <c r="S16" s="708"/>
      <c r="T16" s="708"/>
      <c r="U16" s="709"/>
      <c r="V16" s="336"/>
      <c r="W16" s="206"/>
      <c r="X16" s="336"/>
      <c r="Y16" s="44"/>
      <c r="AA16" s="432" t="s">
        <v>120</v>
      </c>
    </row>
    <row r="17" spans="1:27" x14ac:dyDescent="0.4">
      <c r="A17" s="433" t="str">
        <f t="shared" ref="A17:A44" ca="1" si="0">CONCATENATE($A$2," / ",AA17)</f>
        <v>KW10 / 2</v>
      </c>
      <c r="B17" s="158" t="str">
        <f ca="1">OFFSET(Sprachen!B406,0,'Allg. Informationen'!$B$4-1,1,1)</f>
        <v>Standortgemeinde(n)</v>
      </c>
      <c r="C17" s="434"/>
      <c r="D17" s="337"/>
      <c r="E17" s="435"/>
      <c r="F17" s="435"/>
      <c r="G17" s="435"/>
      <c r="H17" s="655"/>
      <c r="I17" s="655"/>
      <c r="J17" s="655"/>
      <c r="K17" s="655"/>
      <c r="L17" s="655"/>
      <c r="M17" s="682"/>
      <c r="N17" s="682"/>
      <c r="O17" s="682"/>
      <c r="P17" s="682"/>
      <c r="Q17" s="682"/>
      <c r="R17" s="682"/>
      <c r="S17" s="682"/>
      <c r="T17" s="682"/>
      <c r="U17" s="682"/>
      <c r="V17" s="336"/>
      <c r="W17" s="206"/>
      <c r="X17" s="336" t="s">
        <v>34</v>
      </c>
      <c r="Y17" s="44"/>
      <c r="AA17">
        <f>+AA14+1</f>
        <v>2</v>
      </c>
    </row>
    <row r="18" spans="1:27" x14ac:dyDescent="0.4">
      <c r="A18" s="433" t="str">
        <f t="shared" ca="1" si="0"/>
        <v>KW10 / 3</v>
      </c>
      <c r="B18" s="158" t="str">
        <f ca="1">OFFSET(Sprachen!B407,0,'Allg. Informationen'!$B$4-1,1,1)</f>
        <v>Standortkanton</v>
      </c>
      <c r="C18" s="436"/>
      <c r="D18" s="113"/>
      <c r="E18" s="437"/>
      <c r="F18" s="437"/>
      <c r="G18" s="437"/>
      <c r="H18" s="649"/>
      <c r="I18" s="649"/>
      <c r="J18" s="649"/>
      <c r="K18" s="649"/>
      <c r="L18" s="649"/>
      <c r="M18" s="682"/>
      <c r="N18" s="682"/>
      <c r="O18" s="682"/>
      <c r="P18" s="682"/>
      <c r="Q18" s="682"/>
      <c r="R18" s="682"/>
      <c r="S18" s="682"/>
      <c r="T18" s="682"/>
      <c r="U18" s="682"/>
      <c r="V18" s="336"/>
      <c r="W18" s="206"/>
      <c r="X18" s="336" t="s">
        <v>34</v>
      </c>
      <c r="Y18" s="44"/>
      <c r="AA18">
        <f t="shared" ref="AA18:AA44" si="1">+AA17+1</f>
        <v>3</v>
      </c>
    </row>
    <row r="19" spans="1:27" ht="46.5" customHeight="1" x14ac:dyDescent="0.4">
      <c r="A19" s="433" t="str">
        <f t="shared" ca="1" si="0"/>
        <v>KW10 / 4</v>
      </c>
      <c r="B19" s="434" t="str">
        <f ca="1">OFFSET(Sprachen!B408,0,'Allg. Informationen'!$B$4-1,1,1)</f>
        <v>Nutzungsrecht</v>
      </c>
      <c r="C19" s="436"/>
      <c r="D19" s="113"/>
      <c r="E19" s="437"/>
      <c r="F19" s="437"/>
      <c r="G19" s="437"/>
      <c r="H19" s="695" t="str">
        <f ca="1">OFFSET(Sprachen!B516,0,'Allg. Informationen'!$B$4-1,1,1)</f>
        <v>Vertrag für Nutzungsrecht dem Gesuch beilegen.
Falls weder Konzession noch ehaftes Recht, bitte im Bemerkungsfeld spezifizieren.</v>
      </c>
      <c r="I19" s="695"/>
      <c r="J19" s="695"/>
      <c r="K19" s="695"/>
      <c r="L19" s="695"/>
      <c r="M19" s="682"/>
      <c r="N19" s="682"/>
      <c r="O19" s="682"/>
      <c r="P19" s="682"/>
      <c r="Q19" s="682"/>
      <c r="R19" s="682"/>
      <c r="S19" s="682"/>
      <c r="T19" s="682"/>
      <c r="U19" s="682"/>
      <c r="V19" s="336"/>
      <c r="W19" s="206"/>
      <c r="X19" s="336" t="s">
        <v>34</v>
      </c>
      <c r="Y19" s="44"/>
      <c r="AA19">
        <f t="shared" si="1"/>
        <v>4</v>
      </c>
    </row>
    <row r="20" spans="1:27" ht="12.75" customHeight="1" x14ac:dyDescent="0.4">
      <c r="A20" s="433" t="str">
        <f t="shared" ca="1" si="0"/>
        <v>KW10 / 5</v>
      </c>
      <c r="B20" s="158" t="str">
        <f ca="1">OFFSET(Sprachen!B409,0,'Allg. Informationen'!$B$4-1,1,1)</f>
        <v>Datum der Vergabe des Nutzungsrechts</v>
      </c>
      <c r="C20" s="436" t="s">
        <v>121</v>
      </c>
      <c r="D20" s="338"/>
      <c r="E20" s="438"/>
      <c r="F20" s="438"/>
      <c r="G20" s="438"/>
      <c r="H20" s="696" t="str">
        <f ca="1">OFFSET(Sprachen!B517,0,'Allg. Informationen'!$B$4-1,1,1)</f>
        <v>Frühestes Ende bei zentralenspezifischen Unterschieden.</v>
      </c>
      <c r="I20" s="697"/>
      <c r="J20" s="697"/>
      <c r="K20" s="697"/>
      <c r="L20" s="698"/>
      <c r="M20" s="682"/>
      <c r="N20" s="682"/>
      <c r="O20" s="682"/>
      <c r="P20" s="682"/>
      <c r="Q20" s="682"/>
      <c r="R20" s="682"/>
      <c r="S20" s="682"/>
      <c r="T20" s="682"/>
      <c r="U20" s="682"/>
      <c r="V20" s="336"/>
      <c r="W20" s="206"/>
      <c r="X20" s="336" t="s">
        <v>34</v>
      </c>
      <c r="Y20" s="44"/>
      <c r="AA20">
        <f t="shared" si="1"/>
        <v>5</v>
      </c>
    </row>
    <row r="21" spans="1:27" ht="12.75" customHeight="1" x14ac:dyDescent="0.4">
      <c r="A21" s="433" t="str">
        <f t="shared" ca="1" si="0"/>
        <v>KW10 / 6</v>
      </c>
      <c r="B21" s="158" t="str">
        <f ca="1">OFFSET(Sprachen!B410,0,'Allg. Informationen'!$B$4-1,1,1)</f>
        <v>Ende des Nutzungsrechts</v>
      </c>
      <c r="C21" s="436" t="s">
        <v>121</v>
      </c>
      <c r="D21" s="338"/>
      <c r="E21" s="438"/>
      <c r="F21" s="438"/>
      <c r="G21" s="438"/>
      <c r="H21" s="699"/>
      <c r="I21" s="700"/>
      <c r="J21" s="700"/>
      <c r="K21" s="700"/>
      <c r="L21" s="701"/>
      <c r="M21" s="682"/>
      <c r="N21" s="682"/>
      <c r="O21" s="682"/>
      <c r="P21" s="682"/>
      <c r="Q21" s="682"/>
      <c r="R21" s="682"/>
      <c r="S21" s="682"/>
      <c r="T21" s="682"/>
      <c r="U21" s="682"/>
      <c r="V21" s="336"/>
      <c r="W21" s="206"/>
      <c r="X21" s="336" t="s">
        <v>34</v>
      </c>
      <c r="Y21" s="44" t="s">
        <v>122</v>
      </c>
      <c r="AA21">
        <f t="shared" si="1"/>
        <v>6</v>
      </c>
    </row>
    <row r="22" spans="1:27" x14ac:dyDescent="0.4">
      <c r="A22" s="433" t="str">
        <f t="shared" ca="1" si="0"/>
        <v>KW10 / 7</v>
      </c>
      <c r="B22" s="158" t="str">
        <f ca="1">OFFSET(Sprachen!B411,0,'Allg. Informationen'!$B$4-1,1,1)</f>
        <v>Anzahl Zentralen</v>
      </c>
      <c r="C22" s="436" t="s">
        <v>123</v>
      </c>
      <c r="D22" s="399"/>
      <c r="E22" s="244"/>
      <c r="F22" s="244"/>
      <c r="G22" s="244"/>
      <c r="H22" s="649"/>
      <c r="I22" s="649"/>
      <c r="J22" s="649"/>
      <c r="K22" s="649"/>
      <c r="L22" s="649"/>
      <c r="M22" s="694"/>
      <c r="N22" s="682"/>
      <c r="O22" s="682"/>
      <c r="P22" s="682"/>
      <c r="Q22" s="682"/>
      <c r="R22" s="682"/>
      <c r="S22" s="682"/>
      <c r="T22" s="682"/>
      <c r="U22" s="682"/>
      <c r="V22" s="336"/>
      <c r="W22" s="206"/>
      <c r="X22" s="336" t="s">
        <v>34</v>
      </c>
      <c r="Y22" s="44"/>
      <c r="AA22">
        <f t="shared" si="1"/>
        <v>7</v>
      </c>
    </row>
    <row r="23" spans="1:27" x14ac:dyDescent="0.4">
      <c r="A23" s="433" t="str">
        <f t="shared" ca="1" si="0"/>
        <v>KW10 / 8</v>
      </c>
      <c r="B23" s="158" t="str">
        <f ca="1">OFFSET(Sprachen!B412,0,'Allg. Informationen'!$B$4-1,1,1)</f>
        <v>Hoheitsanteil Schweiz</v>
      </c>
      <c r="C23" s="436" t="s">
        <v>60</v>
      </c>
      <c r="D23" s="339"/>
      <c r="E23" s="439"/>
      <c r="F23" s="439"/>
      <c r="G23" s="439"/>
      <c r="H23" s="649"/>
      <c r="I23" s="649"/>
      <c r="J23" s="649"/>
      <c r="K23" s="649"/>
      <c r="L23" s="649"/>
      <c r="M23" s="682"/>
      <c r="N23" s="682"/>
      <c r="O23" s="682"/>
      <c r="P23" s="682"/>
      <c r="Q23" s="682"/>
      <c r="R23" s="682"/>
      <c r="S23" s="682"/>
      <c r="T23" s="682"/>
      <c r="U23" s="682"/>
      <c r="V23" s="336"/>
      <c r="W23" s="206"/>
      <c r="X23" s="336" t="s">
        <v>34</v>
      </c>
      <c r="Y23" s="44"/>
      <c r="AA23">
        <f t="shared" si="1"/>
        <v>8</v>
      </c>
    </row>
    <row r="24" spans="1:27" x14ac:dyDescent="0.4">
      <c r="A24" s="433" t="str">
        <f t="shared" ca="1" si="0"/>
        <v>KW10 / 9</v>
      </c>
      <c r="B24" s="158" t="str">
        <f ca="1">OFFSET(Sprachen!B413,0,'Allg. Informationen'!$B$4-1,1,1)</f>
        <v>mittlere mechanische Bruttoleistung</v>
      </c>
      <c r="C24" s="436" t="s">
        <v>59</v>
      </c>
      <c r="D24" s="101">
        <f>D50</f>
        <v>0</v>
      </c>
      <c r="E24" s="239"/>
      <c r="F24" s="239"/>
      <c r="G24" s="239"/>
      <c r="H24" s="649"/>
      <c r="I24" s="649"/>
      <c r="J24" s="649"/>
      <c r="K24" s="649"/>
      <c r="L24" s="649"/>
      <c r="M24" s="682"/>
      <c r="N24" s="682"/>
      <c r="O24" s="682"/>
      <c r="P24" s="682"/>
      <c r="Q24" s="682"/>
      <c r="R24" s="682"/>
      <c r="S24" s="682"/>
      <c r="T24" s="682"/>
      <c r="U24" s="682"/>
      <c r="V24" s="213"/>
      <c r="W24" s="208"/>
      <c r="X24" s="213"/>
      <c r="Y24" s="213"/>
      <c r="AA24">
        <f t="shared" si="1"/>
        <v>9</v>
      </c>
    </row>
    <row r="25" spans="1:27" ht="33.75" customHeight="1" x14ac:dyDescent="0.4">
      <c r="A25" s="433" t="str">
        <f t="shared" ca="1" si="0"/>
        <v>KW10 / 10</v>
      </c>
      <c r="B25" s="434" t="str">
        <f ca="1">OFFSET(Sprachen!B414,0,'Allg. Informationen'!$B$4-1,1,1)</f>
        <v>Kantonales Wasserzinsregime</v>
      </c>
      <c r="C25" s="436" t="s">
        <v>124</v>
      </c>
      <c r="D25" s="340"/>
      <c r="E25" s="440"/>
      <c r="F25" s="440"/>
      <c r="G25" s="440"/>
      <c r="H25" s="695" t="str">
        <f ca="1">OFFSET(Sprachen!B518,0,'Allg. Informationen'!$B$4-1,1,1)</f>
        <v>Wasserzinssatz oder Bemessung aller äquivalenten kantonalen Abgaben angeben.</v>
      </c>
      <c r="I25" s="695"/>
      <c r="J25" s="695"/>
      <c r="K25" s="695"/>
      <c r="L25" s="695"/>
      <c r="M25" s="682"/>
      <c r="N25" s="682"/>
      <c r="O25" s="682"/>
      <c r="P25" s="682"/>
      <c r="Q25" s="682"/>
      <c r="R25" s="682"/>
      <c r="S25" s="682"/>
      <c r="T25" s="682"/>
      <c r="U25" s="682"/>
      <c r="V25" s="336"/>
      <c r="W25" s="206"/>
      <c r="X25" s="336" t="s">
        <v>34</v>
      </c>
      <c r="Y25" s="441" t="s">
        <v>34</v>
      </c>
      <c r="AA25">
        <f t="shared" si="1"/>
        <v>10</v>
      </c>
    </row>
    <row r="26" spans="1:27" x14ac:dyDescent="0.4">
      <c r="A26" s="433" t="str">
        <f t="shared" ca="1" si="0"/>
        <v>KW10 / 11</v>
      </c>
      <c r="B26" s="158" t="str">
        <f ca="1">OFFSET(Sprachen!B415,0,'Allg. Informationen'!$B$4-1,1,1)</f>
        <v>Installierte Turbinenleistung</v>
      </c>
      <c r="C26" s="436" t="s">
        <v>59</v>
      </c>
      <c r="D26" s="101">
        <f>D51</f>
        <v>0</v>
      </c>
      <c r="E26" s="239"/>
      <c r="F26" s="239"/>
      <c r="G26" s="239"/>
      <c r="H26" s="649"/>
      <c r="I26" s="649"/>
      <c r="J26" s="649"/>
      <c r="K26" s="649"/>
      <c r="L26" s="649"/>
      <c r="M26" s="682"/>
      <c r="N26" s="682"/>
      <c r="O26" s="682"/>
      <c r="P26" s="682"/>
      <c r="Q26" s="682"/>
      <c r="R26" s="682"/>
      <c r="S26" s="682"/>
      <c r="T26" s="682"/>
      <c r="U26" s="682"/>
      <c r="V26" s="213"/>
      <c r="W26" s="208"/>
      <c r="X26" s="213"/>
      <c r="Y26" s="213"/>
      <c r="AA26">
        <f t="shared" si="1"/>
        <v>11</v>
      </c>
    </row>
    <row r="27" spans="1:27" x14ac:dyDescent="0.4">
      <c r="A27" s="433" t="str">
        <f t="shared" ca="1" si="0"/>
        <v>KW10 / 12</v>
      </c>
      <c r="B27" s="158" t="str">
        <f ca="1">OFFSET(Sprachen!B416,0,'Allg. Informationen'!$B$4-1,1,1)</f>
        <v>Max. mögliche Leistung ab Generator (auto)</v>
      </c>
      <c r="C27" s="436" t="s">
        <v>59</v>
      </c>
      <c r="D27" s="101">
        <f>D52</f>
        <v>0</v>
      </c>
      <c r="E27" s="239"/>
      <c r="F27" s="239"/>
      <c r="G27" s="239"/>
      <c r="H27" s="649"/>
      <c r="I27" s="649"/>
      <c r="J27" s="649"/>
      <c r="K27" s="649"/>
      <c r="L27" s="649"/>
      <c r="M27" s="682"/>
      <c r="N27" s="682"/>
      <c r="O27" s="682"/>
      <c r="P27" s="682"/>
      <c r="Q27" s="682"/>
      <c r="R27" s="682"/>
      <c r="S27" s="682"/>
      <c r="T27" s="682"/>
      <c r="U27" s="682"/>
      <c r="V27" s="213"/>
      <c r="W27" s="208"/>
      <c r="X27" s="213"/>
      <c r="Y27" s="213"/>
      <c r="AA27">
        <f t="shared" si="1"/>
        <v>12</v>
      </c>
    </row>
    <row r="28" spans="1:27" x14ac:dyDescent="0.4">
      <c r="A28" s="433" t="str">
        <f t="shared" ca="1" si="0"/>
        <v>KW10 / 12-G</v>
      </c>
      <c r="B28" s="158" t="str">
        <f ca="1">OFFSET(Sprachen!B417,0,'Allg. Informationen'!$B$4-1,1,1)</f>
        <v>Max. mögliche Leistung ab Generator (manuell)</v>
      </c>
      <c r="C28" s="436" t="s">
        <v>59</v>
      </c>
      <c r="D28" s="566"/>
      <c r="E28" s="239"/>
      <c r="F28" s="239"/>
      <c r="G28" s="239"/>
      <c r="H28" s="649"/>
      <c r="I28" s="649"/>
      <c r="J28" s="649"/>
      <c r="K28" s="649"/>
      <c r="L28" s="649"/>
      <c r="M28" s="682"/>
      <c r="N28" s="682"/>
      <c r="O28" s="682"/>
      <c r="P28" s="682"/>
      <c r="Q28" s="682"/>
      <c r="R28" s="682"/>
      <c r="S28" s="682"/>
      <c r="T28" s="682"/>
      <c r="U28" s="682"/>
      <c r="V28" s="213"/>
      <c r="W28" s="208"/>
      <c r="X28" s="213"/>
      <c r="Y28" s="213"/>
      <c r="AA28" s="432" t="s">
        <v>125</v>
      </c>
    </row>
    <row r="29" spans="1:27" x14ac:dyDescent="0.4">
      <c r="A29" s="433" t="str">
        <f t="shared" ca="1" si="0"/>
        <v>KW10 / 13</v>
      </c>
      <c r="B29" s="158" t="str">
        <f ca="1">OFFSET(Sprachen!B418,0,'Allg. Informationen'!$B$4-1,1,1)</f>
        <v>Bruttoproduktion Jahr 2025</v>
      </c>
      <c r="C29" s="436" t="s">
        <v>3</v>
      </c>
      <c r="D29" s="398">
        <f>D30+D31+D32</f>
        <v>0</v>
      </c>
      <c r="E29" s="240"/>
      <c r="F29" s="240"/>
      <c r="G29" s="240"/>
      <c r="H29" s="649"/>
      <c r="I29" s="649"/>
      <c r="J29" s="649"/>
      <c r="K29" s="649"/>
      <c r="L29" s="649"/>
      <c r="M29" s="682"/>
      <c r="N29" s="682"/>
      <c r="O29" s="682"/>
      <c r="P29" s="682"/>
      <c r="Q29" s="682"/>
      <c r="R29" s="682"/>
      <c r="S29" s="682"/>
      <c r="T29" s="682"/>
      <c r="U29" s="682"/>
      <c r="V29" s="213"/>
      <c r="W29" s="208"/>
      <c r="X29" s="213"/>
      <c r="Y29" s="213"/>
      <c r="AA29">
        <f>+AA27+1</f>
        <v>13</v>
      </c>
    </row>
    <row r="30" spans="1:27" ht="27.6" customHeight="1" x14ac:dyDescent="0.4">
      <c r="A30" s="433" t="str">
        <f t="shared" ca="1" si="0"/>
        <v>KW10 / 14</v>
      </c>
      <c r="B30" s="442" t="str">
        <f ca="1">OFFSET(Sprachen!B419,0,'Allg. Informationen'!$B$4-1,1,1)</f>
        <v>Eigenbedarf Strom (exkl. Pumpenergie)</v>
      </c>
      <c r="C30" s="436" t="s">
        <v>3</v>
      </c>
      <c r="D30" s="400"/>
      <c r="E30" s="443"/>
      <c r="F30" s="443"/>
      <c r="G30" s="443"/>
      <c r="H30" s="667" t="str">
        <f ca="1">OFFSET(Sprachen!B519,0,'Allg. Informationen'!$B$4-1,1,1)</f>
        <v>ist von Nettoproduktion abzuziehen</v>
      </c>
      <c r="I30" s="667"/>
      <c r="J30" s="667"/>
      <c r="K30" s="667"/>
      <c r="L30" s="667"/>
      <c r="M30" s="682"/>
      <c r="N30" s="682"/>
      <c r="O30" s="682"/>
      <c r="P30" s="682"/>
      <c r="Q30" s="682"/>
      <c r="R30" s="682"/>
      <c r="S30" s="682"/>
      <c r="T30" s="682"/>
      <c r="U30" s="682"/>
      <c r="V30" s="336"/>
      <c r="W30" s="206"/>
      <c r="X30" s="336" t="s">
        <v>34</v>
      </c>
      <c r="Y30" s="444"/>
      <c r="AA30">
        <f t="shared" si="1"/>
        <v>14</v>
      </c>
    </row>
    <row r="31" spans="1:27" x14ac:dyDescent="0.4">
      <c r="A31" s="433" t="str">
        <f t="shared" ca="1" si="0"/>
        <v>KW10 / 15</v>
      </c>
      <c r="B31" s="158" t="str">
        <f ca="1">OFFSET(Sprachen!B420,0,'Allg. Informationen'!$B$4-1,1,1)</f>
        <v>Trafo- und Leitungsverluste</v>
      </c>
      <c r="C31" s="436" t="s">
        <v>3</v>
      </c>
      <c r="D31" s="400"/>
      <c r="E31" s="443"/>
      <c r="F31" s="443"/>
      <c r="G31" s="443"/>
      <c r="H31" s="649" t="str">
        <f ca="1">OFFSET(Sprachen!B520,0,'Allg. Informationen'!$B$4-1,1,1)</f>
        <v>ist von Nettoproduktion abzuziehen</v>
      </c>
      <c r="I31" s="649"/>
      <c r="J31" s="649"/>
      <c r="K31" s="649"/>
      <c r="L31" s="649"/>
      <c r="M31" s="682"/>
      <c r="N31" s="682"/>
      <c r="O31" s="682"/>
      <c r="P31" s="682"/>
      <c r="Q31" s="682"/>
      <c r="R31" s="682"/>
      <c r="S31" s="682"/>
      <c r="T31" s="682"/>
      <c r="U31" s="682"/>
      <c r="V31" s="336"/>
      <c r="W31" s="206"/>
      <c r="X31" s="336" t="s">
        <v>34</v>
      </c>
      <c r="Y31" s="444"/>
      <c r="AA31">
        <f t="shared" si="1"/>
        <v>15</v>
      </c>
    </row>
    <row r="32" spans="1:27" ht="27" customHeight="1" x14ac:dyDescent="0.4">
      <c r="A32" s="433" t="str">
        <f t="shared" ca="1" si="0"/>
        <v>KW10 / 16</v>
      </c>
      <c r="B32" s="434" t="str">
        <f ca="1">OFFSET(Sprachen!B421,0,'Allg. Informationen'!$B$4-1,1,1)</f>
        <v>Nettoproduktion Jahr 2025</v>
      </c>
      <c r="C32" s="436" t="s">
        <v>3</v>
      </c>
      <c r="D32" s="102">
        <f>D54</f>
        <v>0</v>
      </c>
      <c r="E32" s="240"/>
      <c r="F32" s="240"/>
      <c r="G32" s="240"/>
      <c r="H32" s="719" t="str">
        <f ca="1">OFFSET(Sprachen!B521,0,'Allg. Informationen'!$B$4-1,1,1)</f>
        <v>Trafo- und Leitungsverluste sowie Eigenbedarf müssen abgezogen sein.</v>
      </c>
      <c r="I32" s="719"/>
      <c r="J32" s="719"/>
      <c r="K32" s="719"/>
      <c r="L32" s="719"/>
      <c r="M32" s="682"/>
      <c r="N32" s="682"/>
      <c r="O32" s="682"/>
      <c r="P32" s="682"/>
      <c r="Q32" s="682"/>
      <c r="R32" s="682"/>
      <c r="S32" s="682"/>
      <c r="T32" s="682"/>
      <c r="U32" s="682"/>
      <c r="V32" s="213"/>
      <c r="W32" s="208"/>
      <c r="X32" s="213"/>
      <c r="Y32" s="213"/>
      <c r="AA32">
        <f t="shared" si="1"/>
        <v>16</v>
      </c>
    </row>
    <row r="33" spans="1:27" ht="36" customHeight="1" x14ac:dyDescent="0.4">
      <c r="A33" s="433" t="str">
        <f t="shared" ca="1" si="0"/>
        <v>KW10 / 17a</v>
      </c>
      <c r="B33" s="442" t="str">
        <f ca="1">OFFSET(Sprachen!B422,0,'Allg. Informationen'!$B$4-1,1,1)</f>
        <v>Abgabe von Einstauersatz / Austauschenergie</v>
      </c>
      <c r="C33" s="436" t="s">
        <v>3</v>
      </c>
      <c r="D33" s="400"/>
      <c r="E33" s="443"/>
      <c r="F33" s="443"/>
      <c r="G33" s="443"/>
      <c r="H33" s="652" t="str">
        <f ca="1">OFFSET(Sprachen!B522,0,'Allg. Informationen'!$B$4-1,1,1)</f>
        <v>Angabe aller Energiemengen. Bitte bei mehreren Energiemengen, detaillierte Auflistung in A.5.xxx.7 auflisten und Summe übertragen.</v>
      </c>
      <c r="I33" s="652"/>
      <c r="J33" s="652"/>
      <c r="K33" s="652"/>
      <c r="L33" s="652"/>
      <c r="M33" s="682"/>
      <c r="N33" s="682"/>
      <c r="O33" s="682"/>
      <c r="P33" s="682"/>
      <c r="Q33" s="682"/>
      <c r="R33" s="682"/>
      <c r="S33" s="682"/>
      <c r="T33" s="682"/>
      <c r="U33" s="682"/>
      <c r="V33" s="336"/>
      <c r="W33" s="206"/>
      <c r="X33" s="336" t="s">
        <v>34</v>
      </c>
      <c r="Y33" s="441" t="s">
        <v>34</v>
      </c>
      <c r="AA33" s="139" t="s">
        <v>126</v>
      </c>
    </row>
    <row r="34" spans="1:27" ht="24.6" x14ac:dyDescent="0.4">
      <c r="A34" s="433" t="str">
        <f t="shared" ca="1" si="0"/>
        <v>KW10 / 17b</v>
      </c>
      <c r="B34" s="445" t="str">
        <f ca="1">OFFSET(Sprachen!B423,0,'Allg. Informationen'!$B$4-1,1,1)</f>
        <v>Lieferant / Empfänger von Einstauersatz/Austauschenergie</v>
      </c>
      <c r="C34" s="105" t="s">
        <v>115</v>
      </c>
      <c r="D34" s="401"/>
      <c r="E34" s="446"/>
      <c r="F34" s="446"/>
      <c r="G34" s="446"/>
      <c r="H34" s="667" t="str">
        <f ca="1">OFFSET(Sprachen!B523,0,'Allg. Informationen'!$B$4-1,1,1)</f>
        <v>Lieferung von wem an wen?</v>
      </c>
      <c r="I34" s="667"/>
      <c r="J34" s="667"/>
      <c r="K34" s="667"/>
      <c r="L34" s="667"/>
      <c r="M34" s="682"/>
      <c r="N34" s="682"/>
      <c r="O34" s="682"/>
      <c r="P34" s="682"/>
      <c r="Q34" s="682"/>
      <c r="R34" s="682"/>
      <c r="S34" s="682"/>
      <c r="T34" s="682"/>
      <c r="U34" s="682"/>
      <c r="V34" s="336"/>
      <c r="W34" s="206"/>
      <c r="X34" s="336" t="s">
        <v>34</v>
      </c>
      <c r="Y34" s="441" t="s">
        <v>34</v>
      </c>
      <c r="AA34" s="139" t="s">
        <v>127</v>
      </c>
    </row>
    <row r="35" spans="1:27" ht="31" customHeight="1" x14ac:dyDescent="0.4">
      <c r="A35" s="433" t="str">
        <f t="shared" ca="1" si="0"/>
        <v>KW10 / 19</v>
      </c>
      <c r="B35" s="445" t="str">
        <f ca="1">OFFSET(Sprachen!B424,0,'Allg. Informationen'!$B$4-1,1,1)</f>
        <v>Jahresenergie zur Verfügung der Energiebezüger (auto)</v>
      </c>
      <c r="C35" s="436" t="s">
        <v>3</v>
      </c>
      <c r="D35" s="398">
        <f>-D33+D32</f>
        <v>0</v>
      </c>
      <c r="E35" s="240"/>
      <c r="F35" s="240"/>
      <c r="G35" s="240"/>
      <c r="H35" s="649"/>
      <c r="I35" s="649"/>
      <c r="J35" s="649"/>
      <c r="K35" s="649"/>
      <c r="L35" s="649"/>
      <c r="M35" s="682"/>
      <c r="N35" s="682"/>
      <c r="O35" s="682"/>
      <c r="P35" s="682"/>
      <c r="Q35" s="682"/>
      <c r="R35" s="682"/>
      <c r="S35" s="682"/>
      <c r="T35" s="682"/>
      <c r="U35" s="682"/>
      <c r="V35" s="213"/>
      <c r="W35" s="208"/>
      <c r="X35" s="213"/>
      <c r="Y35" s="213"/>
      <c r="AA35" s="430" t="s">
        <v>128</v>
      </c>
    </row>
    <row r="36" spans="1:27" ht="30.75" customHeight="1" x14ac:dyDescent="0.4">
      <c r="A36" s="433" t="str">
        <f t="shared" ca="1" si="0"/>
        <v>KW10 / 19-G</v>
      </c>
      <c r="B36" s="442" t="str">
        <f ca="1">OFFSET(Sprachen!B425,0,'Allg. Informationen'!$B$4-1,1,1)</f>
        <v>Jahresenergie zur Verfügung der Energiebezüger (manuell)</v>
      </c>
      <c r="C36" s="436" t="s">
        <v>3</v>
      </c>
      <c r="D36" s="567"/>
      <c r="E36" s="240"/>
      <c r="F36" s="240"/>
      <c r="G36" s="240"/>
      <c r="H36" s="652" t="str">
        <f ca="1">OFFSET(Sprachen!B524,0,'Allg. Informationen'!$B$4-1,1,1)</f>
        <v>Zahl aus Position xxx / 19 einzutragen, kommuniziert durch Kraftwerksbevollmächtigter</v>
      </c>
      <c r="I36" s="652"/>
      <c r="J36" s="652"/>
      <c r="K36" s="652"/>
      <c r="L36" s="652"/>
      <c r="M36" s="682"/>
      <c r="N36" s="682"/>
      <c r="O36" s="682"/>
      <c r="P36" s="682"/>
      <c r="Q36" s="682"/>
      <c r="R36" s="682"/>
      <c r="S36" s="682"/>
      <c r="T36" s="682"/>
      <c r="U36" s="682"/>
      <c r="V36" s="213"/>
      <c r="W36" s="208"/>
      <c r="X36" s="213"/>
      <c r="Y36" s="213"/>
      <c r="AA36" s="430" t="s">
        <v>129</v>
      </c>
    </row>
    <row r="37" spans="1:27" ht="134.25" customHeight="1" x14ac:dyDescent="0.4">
      <c r="A37" s="433" t="str">
        <f t="shared" ca="1" si="0"/>
        <v>KW10 / 20</v>
      </c>
      <c r="B37" s="434" t="str">
        <f ca="1">OFFSET(Sprachen!B426,0,'Allg. Informationen'!$B$4-1,1,1)</f>
        <v>Eigentümerstruktur</v>
      </c>
      <c r="C37" s="436"/>
      <c r="D37" s="377"/>
      <c r="E37" s="437"/>
      <c r="F37" s="437"/>
      <c r="G37" s="437"/>
      <c r="H37" s="718"/>
      <c r="I37" s="718"/>
      <c r="J37" s="718"/>
      <c r="K37" s="718"/>
      <c r="L37" s="718"/>
      <c r="M37" s="682"/>
      <c r="N37" s="682"/>
      <c r="O37" s="682"/>
      <c r="P37" s="682"/>
      <c r="Q37" s="682"/>
      <c r="R37" s="682"/>
      <c r="S37" s="682"/>
      <c r="T37" s="682"/>
      <c r="U37" s="682"/>
      <c r="V37" s="336"/>
      <c r="W37" s="206"/>
      <c r="X37" s="336" t="s">
        <v>34</v>
      </c>
      <c r="Y37" s="44"/>
      <c r="AA37">
        <v>20</v>
      </c>
    </row>
    <row r="38" spans="1:27" ht="32.25" customHeight="1" x14ac:dyDescent="0.4">
      <c r="A38" s="433" t="str">
        <f t="shared" ca="1" si="0"/>
        <v>KW10 / 21</v>
      </c>
      <c r="B38" s="434" t="str">
        <f ca="1">OFFSET(Sprachen!B427,0,'Allg. Informationen'!$B$4-1,1,1)</f>
        <v>Struktur Energiebezug Kraftwerk</v>
      </c>
      <c r="C38" s="436"/>
      <c r="D38" s="113"/>
      <c r="E38" s="437"/>
      <c r="F38" s="437"/>
      <c r="G38" s="437"/>
      <c r="H38" s="695" t="str">
        <f ca="1">OFFSET(Sprachen!B525,0,'Allg. Informationen'!$B$4-1,1,1)</f>
        <v>Angabe aller Energiebezüger Kraftwerk; 
wenn leer = wie Eigentümerstruktur.</v>
      </c>
      <c r="I38" s="695"/>
      <c r="J38" s="695"/>
      <c r="K38" s="695"/>
      <c r="L38" s="695"/>
      <c r="M38" s="682"/>
      <c r="N38" s="682"/>
      <c r="O38" s="682"/>
      <c r="P38" s="682"/>
      <c r="Q38" s="682"/>
      <c r="R38" s="682"/>
      <c r="S38" s="682"/>
      <c r="T38" s="682"/>
      <c r="U38" s="682"/>
      <c r="V38" s="336"/>
      <c r="W38" s="206"/>
      <c r="X38" s="336" t="s">
        <v>34</v>
      </c>
      <c r="Y38" s="44"/>
      <c r="AA38">
        <f t="shared" si="1"/>
        <v>21</v>
      </c>
    </row>
    <row r="39" spans="1:27" x14ac:dyDescent="0.4">
      <c r="A39" s="433" t="str">
        <f t="shared" ca="1" si="0"/>
        <v>KW10 / 22</v>
      </c>
      <c r="B39" s="158" t="str">
        <f ca="1">OFFSET(Sprachen!B428,0,'Allg. Informationen'!$B$4-1,1,1)</f>
        <v>Anteil Energiebezug Gesuchsteller</v>
      </c>
      <c r="C39" s="436" t="s">
        <v>60</v>
      </c>
      <c r="D39" s="536"/>
      <c r="E39" s="447"/>
      <c r="F39" s="447"/>
      <c r="G39" s="447"/>
      <c r="H39" s="649"/>
      <c r="I39" s="649"/>
      <c r="J39" s="649"/>
      <c r="K39" s="649"/>
      <c r="L39" s="649"/>
      <c r="M39" s="682"/>
      <c r="N39" s="682"/>
      <c r="O39" s="682"/>
      <c r="P39" s="682"/>
      <c r="Q39" s="682"/>
      <c r="R39" s="682"/>
      <c r="S39" s="682"/>
      <c r="T39" s="682"/>
      <c r="U39" s="682"/>
      <c r="V39" s="336"/>
      <c r="W39" s="206"/>
      <c r="X39" s="336" t="s">
        <v>34</v>
      </c>
      <c r="Y39" s="44"/>
      <c r="AA39">
        <f t="shared" si="1"/>
        <v>22</v>
      </c>
    </row>
    <row r="40" spans="1:27" x14ac:dyDescent="0.4">
      <c r="A40" s="433" t="str">
        <f t="shared" ca="1" si="0"/>
        <v>KW10 / 23</v>
      </c>
      <c r="B40" s="158" t="str">
        <f ca="1">OFFSET(Sprachen!B429,0,'Allg. Informationen'!$B$4-1,1,1)</f>
        <v>Jahresenergie Anteil Gesuchsteller</v>
      </c>
      <c r="C40" s="436" t="s">
        <v>3</v>
      </c>
      <c r="D40" s="103">
        <f ca="1">IF(D5=OFFSET(Dropdown!$D$7,0,'Allg. Informationen'!$B$4-1,1,1),D35*D39,D36*D39)</f>
        <v>0</v>
      </c>
      <c r="E40" s="241"/>
      <c r="F40" s="241"/>
      <c r="G40" s="241"/>
      <c r="H40" s="649"/>
      <c r="I40" s="649"/>
      <c r="J40" s="649"/>
      <c r="K40" s="649"/>
      <c r="L40" s="649"/>
      <c r="M40" s="682"/>
      <c r="N40" s="682"/>
      <c r="O40" s="682"/>
      <c r="P40" s="682"/>
      <c r="Q40" s="682"/>
      <c r="R40" s="682"/>
      <c r="S40" s="682"/>
      <c r="T40" s="682"/>
      <c r="U40" s="682"/>
      <c r="V40" s="336"/>
      <c r="W40" s="206"/>
      <c r="X40" s="336" t="s">
        <v>34</v>
      </c>
      <c r="Y40" s="44"/>
      <c r="AA40">
        <v>23</v>
      </c>
    </row>
    <row r="41" spans="1:27" ht="37.5" customHeight="1" x14ac:dyDescent="0.4">
      <c r="A41" s="433" t="str">
        <f t="shared" ca="1" si="0"/>
        <v>KW10 / 24</v>
      </c>
      <c r="B41" s="434" t="str">
        <f ca="1">OFFSET(Sprachen!B430,0,'Allg. Informationen'!$B$4-1,1,1)</f>
        <v>Bezug Gesuchsteller zum Kraftwerk</v>
      </c>
      <c r="C41" s="436"/>
      <c r="D41" s="535"/>
      <c r="E41" s="448"/>
      <c r="F41" s="448"/>
      <c r="G41" s="448"/>
      <c r="H41" s="652" t="str">
        <f ca="1">OFFSET(Sprachen!B526,0,'Allg. Informationen'!$B$4-1,1,1)</f>
        <v>Abnahmevertrag und Bestätgigung der Riskotragung von Betreiber und Eigentümer / Partner in Anhang beilegen</v>
      </c>
      <c r="I41" s="652"/>
      <c r="J41" s="652"/>
      <c r="K41" s="652"/>
      <c r="L41" s="652"/>
      <c r="M41" s="682"/>
      <c r="N41" s="682"/>
      <c r="O41" s="682"/>
      <c r="P41" s="682"/>
      <c r="Q41" s="682"/>
      <c r="R41" s="682"/>
      <c r="S41" s="682"/>
      <c r="T41" s="682"/>
      <c r="U41" s="682"/>
      <c r="V41" s="336"/>
      <c r="W41" s="206"/>
      <c r="X41" s="336" t="s">
        <v>34</v>
      </c>
      <c r="Y41" s="449"/>
      <c r="AA41">
        <v>24</v>
      </c>
    </row>
    <row r="42" spans="1:27" ht="30.75" customHeight="1" x14ac:dyDescent="0.4">
      <c r="A42" s="433" t="str">
        <f t="shared" ca="1" si="0"/>
        <v>KW10 / 25</v>
      </c>
      <c r="B42" s="434" t="str">
        <f ca="1">OFFSET(Sprachen!B431,0,'Allg. Informationen'!$B$4-1,1,1)</f>
        <v>Geschäftsperiode</v>
      </c>
      <c r="C42" s="436"/>
      <c r="D42" s="104" t="str">
        <f ca="1">C118</f>
        <v/>
      </c>
      <c r="E42" s="242"/>
      <c r="F42" s="242"/>
      <c r="G42" s="242"/>
      <c r="H42" s="652" t="str">
        <f ca="1">OFFSET(Sprachen!B527,0,'Allg. Informationen'!$B$4-1,1,1)</f>
        <v>Nur Kalenderjahr oder hydrologisches Jahr (1. Okt. – 30. ‎Sept.) möglich, für alle Zentralen ‎gleich.</v>
      </c>
      <c r="I42" s="652"/>
      <c r="J42" s="652"/>
      <c r="K42" s="652"/>
      <c r="L42" s="652"/>
      <c r="M42" s="682"/>
      <c r="N42" s="682"/>
      <c r="O42" s="682"/>
      <c r="P42" s="682"/>
      <c r="Q42" s="682"/>
      <c r="R42" s="682"/>
      <c r="S42" s="682"/>
      <c r="T42" s="682"/>
      <c r="U42" s="682"/>
      <c r="V42" s="336"/>
      <c r="W42" s="206"/>
      <c r="X42" s="336" t="s">
        <v>34</v>
      </c>
      <c r="Y42" s="449"/>
      <c r="AA42">
        <f t="shared" si="1"/>
        <v>25</v>
      </c>
    </row>
    <row r="43" spans="1:27" x14ac:dyDescent="0.4">
      <c r="A43" s="433" t="str">
        <f t="shared" ca="1" si="0"/>
        <v>KW10 / 26</v>
      </c>
      <c r="B43" s="158" t="str">
        <f ca="1">OFFSET(Sprachen!B432,0,'Allg. Informationen'!$B$4-1,1,1)</f>
        <v>Datum testierter Einzelabschluss Kraftwerk</v>
      </c>
      <c r="C43" s="436"/>
      <c r="D43" s="114"/>
      <c r="E43" s="450"/>
      <c r="F43" s="450"/>
      <c r="G43" s="450"/>
      <c r="H43" s="667" t="str">
        <f ca="1">OFFSET(Sprachen!B528,0,'Allg. Informationen'!$B$4-1,1,1)</f>
        <v>Einzelabschluss Kraftwerk in Anhang beilegen.</v>
      </c>
      <c r="I43" s="667"/>
      <c r="J43" s="667"/>
      <c r="K43" s="667"/>
      <c r="L43" s="667"/>
      <c r="M43" s="682"/>
      <c r="N43" s="682"/>
      <c r="O43" s="682"/>
      <c r="P43" s="682"/>
      <c r="Q43" s="682"/>
      <c r="R43" s="682"/>
      <c r="S43" s="682"/>
      <c r="T43" s="682"/>
      <c r="U43" s="682"/>
      <c r="V43" s="336"/>
      <c r="W43" s="206"/>
      <c r="X43" s="336" t="s">
        <v>34</v>
      </c>
      <c r="Y43" s="44"/>
      <c r="AA43">
        <f t="shared" si="1"/>
        <v>26</v>
      </c>
    </row>
    <row r="44" spans="1:27" x14ac:dyDescent="0.4">
      <c r="A44" s="433" t="str">
        <f t="shared" ca="1" si="0"/>
        <v>KW10 / 27</v>
      </c>
      <c r="B44" s="158" t="str">
        <f ca="1">OFFSET(Sprachen!B433,0,'Allg. Informationen'!$B$4-1,1,1)</f>
        <v>Rechnungslegungsstandard</v>
      </c>
      <c r="C44" s="426"/>
      <c r="D44" s="341"/>
      <c r="E44" s="451"/>
      <c r="F44" s="451"/>
      <c r="G44" s="451"/>
      <c r="H44" s="690"/>
      <c r="I44" s="690"/>
      <c r="J44" s="690"/>
      <c r="K44" s="690"/>
      <c r="L44" s="690"/>
      <c r="M44" s="682"/>
      <c r="N44" s="682"/>
      <c r="O44" s="682"/>
      <c r="P44" s="682"/>
      <c r="Q44" s="682"/>
      <c r="R44" s="682"/>
      <c r="S44" s="682"/>
      <c r="T44" s="682"/>
      <c r="U44" s="682"/>
      <c r="V44" s="336"/>
      <c r="W44" s="206"/>
      <c r="X44" s="336" t="s">
        <v>34</v>
      </c>
      <c r="Y44" s="44"/>
      <c r="AA44">
        <f t="shared" si="1"/>
        <v>27</v>
      </c>
    </row>
    <row r="45" spans="1:27" ht="15" x14ac:dyDescent="0.5">
      <c r="A45" s="452"/>
      <c r="B45" s="453"/>
      <c r="C45" s="453"/>
      <c r="D45" s="453"/>
      <c r="E45" s="453"/>
      <c r="F45" s="453"/>
      <c r="G45" s="453"/>
      <c r="H45" s="453"/>
      <c r="I45" s="453"/>
      <c r="J45" s="453"/>
      <c r="K45" s="453"/>
      <c r="L45" s="453"/>
      <c r="M45" s="453"/>
      <c r="N45" s="453"/>
      <c r="O45" s="453"/>
      <c r="P45" s="453"/>
      <c r="Q45" s="453"/>
      <c r="R45" s="453"/>
      <c r="S45" s="453"/>
      <c r="T45" s="453"/>
      <c r="U45" s="453"/>
      <c r="V45" s="453"/>
      <c r="W45" s="454"/>
      <c r="X45" s="453"/>
      <c r="Y45" s="453"/>
      <c r="Z45" s="455"/>
    </row>
    <row r="46" spans="1:27" ht="24.6" x14ac:dyDescent="0.4">
      <c r="A46" s="433"/>
      <c r="B46" s="456" t="str">
        <f ca="1">OFFSET(Sprachen!B434,0,'Allg. Informationen'!$B$4-1,1,1)</f>
        <v>A2. Angaben zu den Zentralen</v>
      </c>
      <c r="C46" s="436"/>
      <c r="D46" s="436"/>
      <c r="E46" s="437"/>
      <c r="F46" s="437"/>
      <c r="G46" s="437"/>
      <c r="H46" s="105" t="str">
        <f ca="1">OFFSET(Sprachen!B365,0,'Allg. Informationen'!$B$4-1,1,1)</f>
        <v>Zentrale 1</v>
      </c>
      <c r="I46" s="105" t="str">
        <f ca="1">OFFSET(Sprachen!B366,0,'Allg. Informationen'!$B$4-1,1,1)</f>
        <v>Zentrale 2</v>
      </c>
      <c r="J46" s="105" t="str">
        <f ca="1">OFFSET(Sprachen!B367,0,'Allg. Informationen'!$B$4-1,1,1)</f>
        <v>Zentrale 3</v>
      </c>
      <c r="K46" s="105" t="str">
        <f ca="1">OFFSET(Sprachen!B368,0,'Allg. Informationen'!$B$4-1,1,1)</f>
        <v>Zentrale 4</v>
      </c>
      <c r="L46" s="105" t="str">
        <f ca="1">OFFSET(Sprachen!B369,0,'Allg. Informationen'!$B$4-1,1,1)</f>
        <v>Zentrale 5</v>
      </c>
      <c r="M46" s="105" t="str">
        <f ca="1">OFFSET(Sprachen!B370,0,'Allg. Informationen'!$B$4-1,1,1)</f>
        <v>Zentrale 6</v>
      </c>
      <c r="N46" s="105" t="str">
        <f ca="1">OFFSET(Sprachen!B371,0,'Allg. Informationen'!$B$4-1,1,1)</f>
        <v>Zentrale 7</v>
      </c>
      <c r="O46" s="105" t="str">
        <f ca="1">OFFSET(Sprachen!B372,0,'Allg. Informationen'!$B$4-1,1,1)</f>
        <v>Zentrale 8</v>
      </c>
      <c r="P46" s="105" t="str">
        <f ca="1">OFFSET(Sprachen!B373,0,'Allg. Informationen'!$B$4-1,1,1)</f>
        <v>Zentrale 9</v>
      </c>
      <c r="Q46" s="105" t="str">
        <f ca="1">OFFSET(Sprachen!B374,0,'Allg. Informationen'!$B$4-1,1,1)</f>
        <v>Zentrale 10</v>
      </c>
      <c r="R46" s="716" t="str">
        <f ca="1">H12</f>
        <v>Anmerkungen BFE</v>
      </c>
      <c r="S46" s="717"/>
      <c r="T46" s="421" t="str">
        <f ca="1">M12</f>
        <v>Bemerkungen Gesuchsteller</v>
      </c>
      <c r="U46" s="422"/>
      <c r="V46" s="423" t="str">
        <f ca="1">V12</f>
        <v>Prüfung auf Plausibilität</v>
      </c>
      <c r="W46" s="423" t="str">
        <f ca="1">W12</f>
        <v>Bemerkungen Plausibilität</v>
      </c>
      <c r="X46" s="423" t="str">
        <f ca="1">X12</f>
        <v>Materielle Prüfung</v>
      </c>
      <c r="Y46" s="423" t="str">
        <f ca="1">Y12</f>
        <v>Bemerkungen Materielle Prüfung</v>
      </c>
      <c r="Z46" s="455"/>
    </row>
    <row r="47" spans="1:27" ht="81.75" customHeight="1" x14ac:dyDescent="0.4">
      <c r="A47" s="433" t="str">
        <f t="shared" ref="A47:A58" ca="1" si="2">CONCATENATE($A$2," / ",AA47)</f>
        <v>KW10 / 28</v>
      </c>
      <c r="B47" s="106" t="str">
        <f ca="1">OFFSET(Sprachen!B435,0,'Allg. Informationen'!$B$4-1,1,1)</f>
        <v>Name Zentrale (oder Einzelanlage im Sinne von Art. 88 EnFV)</v>
      </c>
      <c r="C47" s="436"/>
      <c r="D47" s="457"/>
      <c r="E47" s="437"/>
      <c r="F47" s="437"/>
      <c r="G47" s="437"/>
      <c r="H47" s="458" t="str">
        <f ca="1">IFERROR(IF($D$5="Nein","-",VLOOKUP(H$46,E_prod_Eingabe!$A$10:$AA$19,HLOOKUP($A$2,E_prod_Eingabe!$C$5:$AS$6,2,FALSE)+2,FALSE)),"")</f>
        <v/>
      </c>
      <c r="I47" s="458" t="str">
        <f ca="1">IFERROR(IF($D$5="Nein","-",VLOOKUP(I$46,E_prod_Eingabe!$A$10:$AA$19,HLOOKUP($A$2,E_prod_Eingabe!$C$5:$AS$6,2,FALSE)+2,FALSE)),"")</f>
        <v/>
      </c>
      <c r="J47" s="458" t="str">
        <f ca="1">IFERROR(IF($D$5="Nein","-",VLOOKUP(J$46,E_prod_Eingabe!$A$10:$AA$19,HLOOKUP($A$2,E_prod_Eingabe!$C$5:$AS$6,2,FALSE)+2,FALSE)),"")</f>
        <v/>
      </c>
      <c r="K47" s="458" t="str">
        <f ca="1">IFERROR(IF($D$5="Nein","-",VLOOKUP(K$46,E_prod_Eingabe!$A$10:$AA$19,HLOOKUP($A$2,E_prod_Eingabe!$C$5:$AS$6,2,FALSE)+2,FALSE)),"")</f>
        <v/>
      </c>
      <c r="L47" s="458" t="str">
        <f ca="1">IFERROR(IF($D$5="Nein","-",VLOOKUP(L$46,E_prod_Eingabe!$A$10:$AA$19,HLOOKUP($A$2,E_prod_Eingabe!$C$5:$AS$6,2,FALSE)+2,FALSE)),"")</f>
        <v/>
      </c>
      <c r="M47" s="458" t="str">
        <f ca="1">IFERROR(IF($D$5="Nein","-",VLOOKUP(M$46,E_prod_Eingabe!$A$10:$AA$19,HLOOKUP($A$2,E_prod_Eingabe!$C$5:$AS$6,2,FALSE)+2,FALSE)),"")</f>
        <v/>
      </c>
      <c r="N47" s="458" t="str">
        <f ca="1">IFERROR(IF($D$5="Nein","-",VLOOKUP(N$46,E_prod_Eingabe!$A$10:$AA$19,HLOOKUP($A$2,E_prod_Eingabe!$C$5:$AS$6,2,FALSE)+2,FALSE)),"")</f>
        <v/>
      </c>
      <c r="O47" s="458" t="str">
        <f ca="1">IFERROR(IF($D$5="Nein","-",VLOOKUP(O$46,E_prod_Eingabe!$A$10:$AA$19,HLOOKUP($A$2,E_prod_Eingabe!$C$5:$AS$6,2,FALSE)+2,FALSE)),"")</f>
        <v/>
      </c>
      <c r="P47" s="458" t="str">
        <f ca="1">IFERROR(IF($D$5="Nein","-",VLOOKUP(P$46,E_prod_Eingabe!$A$10:$AA$19,HLOOKUP($A$2,E_prod_Eingabe!$C$5:$AS$6,2,FALSE)+2,FALSE)),"")</f>
        <v/>
      </c>
      <c r="Q47" s="458" t="str">
        <f ca="1">IFERROR(IF($D$5="Nein","-",VLOOKUP(Q$46,E_prod_Eingabe!$A$10:$AA$19,HLOOKUP($A$2,E_prod_Eingabe!$C$5:$AS$6,2,FALSE)+2,FALSE)),"")</f>
        <v/>
      </c>
      <c r="R47" s="570" t="str">
        <f ca="1">OFFSET(Sprachen!B531,0,'Allg. Informationen'!$B$4-1,1,1)</f>
        <v>Vertrag für Nutzungsrecht beilegen.</v>
      </c>
      <c r="S47" s="571"/>
      <c r="T47" s="678"/>
      <c r="U47" s="679"/>
      <c r="V47" s="336"/>
      <c r="W47" s="206"/>
      <c r="X47" s="336" t="s">
        <v>34</v>
      </c>
      <c r="Y47" s="44"/>
      <c r="Z47" s="455"/>
      <c r="AA47">
        <f>+AA44+1</f>
        <v>28</v>
      </c>
    </row>
    <row r="48" spans="1:27" x14ac:dyDescent="0.4">
      <c r="A48" s="433" t="str">
        <f t="shared" ca="1" si="2"/>
        <v>KW10 / 29</v>
      </c>
      <c r="B48" s="98" t="str">
        <f ca="1">OFFSET(Sprachen!B436,0,'Allg. Informationen'!$B$4-1,1,1)</f>
        <v>Nr. Zentrale aus WASTA</v>
      </c>
      <c r="C48" s="436"/>
      <c r="D48" s="457"/>
      <c r="E48" s="437"/>
      <c r="F48" s="437"/>
      <c r="G48" s="437"/>
      <c r="H48" s="113"/>
      <c r="I48" s="113"/>
      <c r="J48" s="113"/>
      <c r="K48" s="113"/>
      <c r="L48" s="113"/>
      <c r="M48" s="113"/>
      <c r="N48" s="342"/>
      <c r="O48" s="342"/>
      <c r="P48" s="342"/>
      <c r="Q48" s="342"/>
      <c r="R48" s="681"/>
      <c r="S48" s="662"/>
      <c r="T48" s="678"/>
      <c r="U48" s="679"/>
      <c r="V48" s="336"/>
      <c r="W48" s="206"/>
      <c r="X48" s="336" t="s">
        <v>34</v>
      </c>
      <c r="Y48" s="44"/>
      <c r="Z48" s="455"/>
      <c r="AA48">
        <f>+AA47+1</f>
        <v>29</v>
      </c>
    </row>
    <row r="49" spans="1:27" ht="24.6" x14ac:dyDescent="0.4">
      <c r="A49" s="433" t="str">
        <f t="shared" ca="1" si="2"/>
        <v>KW10 / 30</v>
      </c>
      <c r="B49" s="98" t="str">
        <f ca="1">OFFSET(Sprachen!B437,0,'Allg. Informationen'!$B$4-1,1,1)</f>
        <v>Hydraulische Verknüpfung und gemeinsame Optimierung vorhanden</v>
      </c>
      <c r="C49" s="436" t="str">
        <f ca="1">OFFSET(Sprachen!B438,0,'Allg. Informationen'!$B$4-1,1,1)</f>
        <v>[Ja/Nein]</v>
      </c>
      <c r="D49" s="459"/>
      <c r="E49" s="460"/>
      <c r="F49" s="460"/>
      <c r="G49" s="460"/>
      <c r="H49" s="343"/>
      <c r="I49" s="343"/>
      <c r="J49" s="343"/>
      <c r="K49" s="343"/>
      <c r="L49" s="343"/>
      <c r="M49" s="343"/>
      <c r="N49" s="343"/>
      <c r="O49" s="343"/>
      <c r="P49" s="343"/>
      <c r="Q49" s="343"/>
      <c r="R49" s="691" t="str">
        <f ca="1">OFFSET(Sprachen!B532,0,'Allg. Informationen'!$B$4-1,1,1)</f>
        <v>Plan der Kraftwerksanlage beilegen.</v>
      </c>
      <c r="S49" s="692"/>
      <c r="T49" s="678"/>
      <c r="U49" s="679"/>
      <c r="V49" s="336"/>
      <c r="W49" s="206"/>
      <c r="X49" s="336" t="s">
        <v>34</v>
      </c>
      <c r="Y49" s="461"/>
      <c r="Z49" s="455"/>
      <c r="AA49">
        <f t="shared" ref="AA49:AA56" si="3">+AA48+1</f>
        <v>30</v>
      </c>
    </row>
    <row r="50" spans="1:27" x14ac:dyDescent="0.4">
      <c r="A50" s="433" t="str">
        <f t="shared" ca="1" si="2"/>
        <v>KW10 / 31</v>
      </c>
      <c r="B50" s="98" t="str">
        <f ca="1">OFFSET(Sprachen!B439,0,'Allg. Informationen'!$B$4-1,1,1)</f>
        <v>mittlere mechanische Bruttoleistung</v>
      </c>
      <c r="C50" s="436" t="s">
        <v>59</v>
      </c>
      <c r="D50" s="101">
        <f>SUMIF($H$49:$Q$49,"Ja",H50:Q50)+SUMIF($H$49:$Q$49,"Oui",H50:Q50)+SUMIF($H$49:$Q$49,"Si",H50:Q50)</f>
        <v>0</v>
      </c>
      <c r="E50" s="239"/>
      <c r="F50" s="239"/>
      <c r="G50" s="239"/>
      <c r="H50" s="402"/>
      <c r="I50" s="402"/>
      <c r="J50" s="402"/>
      <c r="K50" s="402"/>
      <c r="L50" s="402"/>
      <c r="M50" s="402"/>
      <c r="N50" s="402"/>
      <c r="O50" s="402"/>
      <c r="P50" s="402"/>
      <c r="Q50" s="402"/>
      <c r="R50" s="681"/>
      <c r="S50" s="662"/>
      <c r="T50" s="678"/>
      <c r="U50" s="679"/>
      <c r="V50" s="336"/>
      <c r="W50" s="206"/>
      <c r="X50" s="336" t="s">
        <v>34</v>
      </c>
      <c r="Y50" s="461" t="s">
        <v>34</v>
      </c>
      <c r="Z50" s="455"/>
      <c r="AA50">
        <f t="shared" si="3"/>
        <v>31</v>
      </c>
    </row>
    <row r="51" spans="1:27" x14ac:dyDescent="0.4">
      <c r="A51" s="433" t="str">
        <f t="shared" ca="1" si="2"/>
        <v>KW10 / 32</v>
      </c>
      <c r="B51" s="98" t="str">
        <f ca="1">OFFSET(Sprachen!B440,0,'Allg. Informationen'!$B$4-1,1,1)</f>
        <v>Installierte Turbinenleistung</v>
      </c>
      <c r="C51" s="436" t="s">
        <v>59</v>
      </c>
      <c r="D51" s="101">
        <f>SUMIF($H$49:$Q$49,"Ja",H51:Q51)+SUMIF($H$49:$Q$49,"Oui",H51:Q51)+SUMIF($H$49:$Q$49,"Si",H51:Q51)</f>
        <v>0</v>
      </c>
      <c r="E51" s="239"/>
      <c r="F51" s="239"/>
      <c r="G51" s="239"/>
      <c r="H51" s="402"/>
      <c r="I51" s="402"/>
      <c r="J51" s="402"/>
      <c r="K51" s="402"/>
      <c r="L51" s="402"/>
      <c r="M51" s="402"/>
      <c r="N51" s="402"/>
      <c r="O51" s="402"/>
      <c r="P51" s="402"/>
      <c r="Q51" s="402"/>
      <c r="R51" s="681"/>
      <c r="S51" s="662"/>
      <c r="T51" s="678"/>
      <c r="U51" s="679"/>
      <c r="V51" s="336"/>
      <c r="W51" s="206"/>
      <c r="X51" s="336" t="s">
        <v>34</v>
      </c>
      <c r="Y51" s="44"/>
      <c r="Z51" s="455"/>
      <c r="AA51">
        <f t="shared" si="3"/>
        <v>32</v>
      </c>
    </row>
    <row r="52" spans="1:27" x14ac:dyDescent="0.4">
      <c r="A52" s="433" t="str">
        <f t="shared" ca="1" si="2"/>
        <v>KW10 / 33</v>
      </c>
      <c r="B52" s="98" t="str">
        <f ca="1">OFFSET(Sprachen!B441,0,'Allg. Informationen'!$B$4-1,1,1)</f>
        <v>Max. mögliche Leistung ab Generator</v>
      </c>
      <c r="C52" s="436" t="s">
        <v>59</v>
      </c>
      <c r="D52" s="101">
        <f>SUMIF($H$49:$Q$49,"Ja",H52:Q52)+SUMIF($H$49:$Q$49,"Oui",H52:Q52)+SUMIF($H$49:$Q$49,"Si",H52:Q52)</f>
        <v>0</v>
      </c>
      <c r="E52" s="239"/>
      <c r="F52" s="239"/>
      <c r="G52" s="239"/>
      <c r="H52" s="402"/>
      <c r="I52" s="402"/>
      <c r="J52" s="402"/>
      <c r="K52" s="402"/>
      <c r="L52" s="402"/>
      <c r="M52" s="402"/>
      <c r="N52" s="402"/>
      <c r="O52" s="402"/>
      <c r="P52" s="402"/>
      <c r="Q52" s="402"/>
      <c r="R52" s="681"/>
      <c r="S52" s="662"/>
      <c r="T52" s="678"/>
      <c r="U52" s="679"/>
      <c r="V52" s="336"/>
      <c r="W52" s="206"/>
      <c r="X52" s="336" t="s">
        <v>34</v>
      </c>
      <c r="Y52" s="44"/>
      <c r="Z52" s="455"/>
      <c r="AA52">
        <f t="shared" si="3"/>
        <v>33</v>
      </c>
    </row>
    <row r="53" spans="1:27" ht="31.5" customHeight="1" x14ac:dyDescent="0.4">
      <c r="A53" s="433" t="str">
        <f t="shared" ca="1" si="2"/>
        <v>KW10 / 34</v>
      </c>
      <c r="B53" s="98" t="str">
        <f ca="1">OFFSET(Sprachen!B442,0,'Allg. Informationen'!$B$4-1,1,1)</f>
        <v>Nettoproduktion alle Zentralen</v>
      </c>
      <c r="C53" s="436" t="s">
        <v>3</v>
      </c>
      <c r="D53" s="102">
        <f ca="1">IFERROR(SUM(H53:Q53),"")</f>
        <v>0</v>
      </c>
      <c r="E53" s="243"/>
      <c r="F53" s="243"/>
      <c r="G53" s="243"/>
      <c r="H53" s="108" t="str">
        <f ca="1">IFERROR(IF($D$5="Nein/Non/No","-",VLOOKUP(H$46,E_prod_Eingabe!$A$21:$AA$30,HLOOKUP($A$2,E_prod_Eingabe!$C$5:$AS$6,2,FALSE)+2,FALSE)),"")</f>
        <v/>
      </c>
      <c r="I53" s="108" t="str">
        <f ca="1">IFERROR(IF($D$5="Nein/Non/No","-",VLOOKUP(I$46,E_prod_Eingabe!$A$21:$AA$30,HLOOKUP($A$2,E_prod_Eingabe!$C$5:$AS$6,2,FALSE)+2,FALSE)),"")</f>
        <v/>
      </c>
      <c r="J53" s="108" t="str">
        <f ca="1">IFERROR(IF($D$5="Nein/Non/No","-",VLOOKUP(J$46,E_prod_Eingabe!$A$21:$AA$30,HLOOKUP($A$2,E_prod_Eingabe!$C$5:$AS$6,2,FALSE)+2,FALSE)),"")</f>
        <v/>
      </c>
      <c r="K53" s="108" t="str">
        <f ca="1">IFERROR(IF($D$5="Nein/Non/No","-",VLOOKUP(K$46,E_prod_Eingabe!$A$21:$AA$30,HLOOKUP($A$2,E_prod_Eingabe!$C$5:$AS$6,2,FALSE)+2,FALSE)),"")</f>
        <v/>
      </c>
      <c r="L53" s="108" t="str">
        <f ca="1">IFERROR(IF($D$5="Nein/Non/No","-",VLOOKUP(L$46,E_prod_Eingabe!$A$21:$AA$30,HLOOKUP($A$2,E_prod_Eingabe!$C$5:$AS$6,2,FALSE)+2,FALSE)),"")</f>
        <v/>
      </c>
      <c r="M53" s="108" t="str">
        <f ca="1">IFERROR(IF($D$5="Nein/Non/No","-",VLOOKUP(M$46,E_prod_Eingabe!$A$21:$AA$30,HLOOKUP($A$2,E_prod_Eingabe!$C$5:$AS$6,2,FALSE)+2,FALSE)),"")</f>
        <v/>
      </c>
      <c r="N53" s="108" t="str">
        <f ca="1">IFERROR(IF($D$5="Nein/Non/No","-",VLOOKUP(N$46,E_prod_Eingabe!$A$21:$AA$30,HLOOKUP($A$2,E_prod_Eingabe!$C$5:$AS$6,2,FALSE)+2,FALSE)),"")</f>
        <v/>
      </c>
      <c r="O53" s="108" t="str">
        <f ca="1">IFERROR(IF($D$5="Nein/Non/No","-",VLOOKUP(O$46,E_prod_Eingabe!$A$21:$AA$30,HLOOKUP($A$2,E_prod_Eingabe!$C$5:$AS$6,2,FALSE)+2,FALSE)),"")</f>
        <v/>
      </c>
      <c r="P53" s="108" t="str">
        <f ca="1">IFERROR(IF($D$5="Nein/Non/No","-",VLOOKUP(P$46,E_prod_Eingabe!$A$21:$AA$30,HLOOKUP($A$2,E_prod_Eingabe!$C$5:$AS$6,2,FALSE)+2,FALSE)),"")</f>
        <v/>
      </c>
      <c r="Q53" s="108" t="str">
        <f ca="1">IFERROR(IF($D$5="Nein/Non/No","-",VLOOKUP(Q$46,E_prod_Eingabe!$A$21:$AA$30,HLOOKUP($A$2,E_prod_Eingabe!$C$5:$AS$6,2,FALSE)+2,FALSE)),"")</f>
        <v/>
      </c>
      <c r="R53" s="577" t="s">
        <v>130</v>
      </c>
      <c r="S53" s="579"/>
      <c r="T53" s="589"/>
      <c r="U53" s="589"/>
      <c r="V53" s="462"/>
      <c r="W53" s="208"/>
      <c r="X53" s="462"/>
      <c r="Y53" s="463"/>
      <c r="Z53" s="455"/>
      <c r="AA53">
        <f t="shared" si="3"/>
        <v>34</v>
      </c>
    </row>
    <row r="54" spans="1:27" ht="31.5" customHeight="1" x14ac:dyDescent="0.4">
      <c r="A54" s="433" t="str">
        <f t="shared" ca="1" si="2"/>
        <v>KW10 / 35</v>
      </c>
      <c r="B54" s="98" t="str">
        <f ca="1">OFFSET(Sprachen!B443,0,'Allg. Informationen'!$B$4-1,1,1)</f>
        <v>Nettoproduktion hydraulisch verknüpfter und gemeinsam optimierter Anlagen</v>
      </c>
      <c r="C54" s="436" t="s">
        <v>3</v>
      </c>
      <c r="D54" s="102">
        <f>SUM(H54:Q54)</f>
        <v>0</v>
      </c>
      <c r="E54" s="243"/>
      <c r="F54" s="243"/>
      <c r="G54" s="243"/>
      <c r="H54" s="108">
        <f>+IF(H49="Ja",H53,0)+IF(H49="Oui",H53,0)+IF(H49="Si",H53,0)</f>
        <v>0</v>
      </c>
      <c r="I54" s="108">
        <f t="shared" ref="I54:Q54" si="4">+IF(I49="Ja",I53,0)+IF(I49="Oui",I53,0)+IF(I49="Si",I53,0)</f>
        <v>0</v>
      </c>
      <c r="J54" s="108">
        <f t="shared" si="4"/>
        <v>0</v>
      </c>
      <c r="K54" s="108">
        <f t="shared" si="4"/>
        <v>0</v>
      </c>
      <c r="L54" s="108">
        <f t="shared" si="4"/>
        <v>0</v>
      </c>
      <c r="M54" s="108">
        <f t="shared" si="4"/>
        <v>0</v>
      </c>
      <c r="N54" s="108">
        <f t="shared" si="4"/>
        <v>0</v>
      </c>
      <c r="O54" s="108">
        <f t="shared" si="4"/>
        <v>0</v>
      </c>
      <c r="P54" s="108">
        <f t="shared" si="4"/>
        <v>0</v>
      </c>
      <c r="Q54" s="108">
        <f t="shared" si="4"/>
        <v>0</v>
      </c>
      <c r="R54" s="573"/>
      <c r="S54" s="575"/>
      <c r="T54" s="589"/>
      <c r="U54" s="589"/>
      <c r="V54" s="462"/>
      <c r="W54" s="208"/>
      <c r="X54" s="462"/>
      <c r="Y54" s="463"/>
      <c r="Z54" s="455"/>
      <c r="AA54">
        <f t="shared" si="3"/>
        <v>35</v>
      </c>
    </row>
    <row r="55" spans="1:27" x14ac:dyDescent="0.4">
      <c r="A55" s="433" t="str">
        <f t="shared" ca="1" si="2"/>
        <v>KW10 / 36</v>
      </c>
      <c r="B55" s="98" t="str">
        <f ca="1">OFFSET(Sprachen!B444,0,'Allg. Informationen'!$B$4-1,1,1)</f>
        <v>Bezug EV/KEV</v>
      </c>
      <c r="C55" s="436" t="str">
        <f ca="1">OFFSET(Sprachen!B438,0,'Allg. Informationen'!$B$4-1,1,1)</f>
        <v>[Ja/Nein]</v>
      </c>
      <c r="D55" s="464">
        <f>IF(COUNTIF(H55:Q55,"Ja")&gt;0,COUNTIF(H55:Q55,"Ja"),0)</f>
        <v>0</v>
      </c>
      <c r="E55" s="465"/>
      <c r="F55" s="465"/>
      <c r="G55" s="465"/>
      <c r="H55" s="343"/>
      <c r="I55" s="343"/>
      <c r="J55" s="343"/>
      <c r="K55" s="343"/>
      <c r="L55" s="343"/>
      <c r="M55" s="343"/>
      <c r="N55" s="343"/>
      <c r="O55" s="343"/>
      <c r="P55" s="343"/>
      <c r="Q55" s="343"/>
      <c r="R55" s="691"/>
      <c r="S55" s="692"/>
      <c r="T55" s="678"/>
      <c r="U55" s="679"/>
      <c r="V55" s="336"/>
      <c r="W55" s="206"/>
      <c r="X55" s="336" t="s">
        <v>34</v>
      </c>
      <c r="Y55" s="461" t="s">
        <v>34</v>
      </c>
      <c r="Z55" s="455"/>
      <c r="AA55">
        <f t="shared" si="3"/>
        <v>36</v>
      </c>
    </row>
    <row r="56" spans="1:27" x14ac:dyDescent="0.4">
      <c r="A56" s="433" t="str">
        <f t="shared" ca="1" si="2"/>
        <v>KW10 / 37</v>
      </c>
      <c r="B56" s="98" t="str">
        <f ca="1">OFFSET(Sprachen!B445,0,'Allg. Informationen'!$B$4-1,1,1)</f>
        <v>Erlös EV/KEV Jahr</v>
      </c>
      <c r="C56" s="436" t="s">
        <v>4</v>
      </c>
      <c r="D56" s="466">
        <f>SUMIF(H49:Q49,"Ja",H56:Q56)+SUMIF(H49:Q49,"Oui",H56:Q56)+SUMIF(H49:Q49,"Si",H56:Q56)</f>
        <v>0</v>
      </c>
      <c r="E56" s="244"/>
      <c r="F56" s="244"/>
      <c r="G56" s="244"/>
      <c r="H56" s="403"/>
      <c r="I56" s="403"/>
      <c r="J56" s="403"/>
      <c r="K56" s="403"/>
      <c r="L56" s="403"/>
      <c r="M56" s="403"/>
      <c r="N56" s="403"/>
      <c r="O56" s="403"/>
      <c r="P56" s="403"/>
      <c r="Q56" s="403"/>
      <c r="R56" s="681"/>
      <c r="S56" s="662"/>
      <c r="T56" s="678"/>
      <c r="U56" s="679"/>
      <c r="V56" s="336"/>
      <c r="W56" s="206"/>
      <c r="X56" s="336" t="s">
        <v>34</v>
      </c>
      <c r="Y56" s="461" t="s">
        <v>34</v>
      </c>
      <c r="Z56" s="455"/>
      <c r="AA56">
        <f t="shared" si="3"/>
        <v>37</v>
      </c>
    </row>
    <row r="57" spans="1:27" ht="24.6" x14ac:dyDescent="0.4">
      <c r="A57" s="433" t="str">
        <f t="shared" ca="1" si="2"/>
        <v>KW10 / 39</v>
      </c>
      <c r="B57" s="98" t="str">
        <f ca="1">OFFSET(Sprachen!B446,0,'Allg. Informationen'!$B$4-1,1,1)</f>
        <v>Erlös aus Entschädigungen Sanierungen nach Gewässerschutzgesetz</v>
      </c>
      <c r="C57" s="426" t="s">
        <v>4</v>
      </c>
      <c r="D57" s="466">
        <f>SUMIF($H$49:$Q$49,"Ja",H57:Q57)+SUMIF($H$49:$Q$49,"Oui",H57:Q57)+SUMIF($H$49:$Q$49,"Si",H57:Q57)</f>
        <v>0</v>
      </c>
      <c r="E57" s="244"/>
      <c r="F57" s="244"/>
      <c r="G57" s="244"/>
      <c r="H57" s="403"/>
      <c r="I57" s="403"/>
      <c r="J57" s="403"/>
      <c r="K57" s="403"/>
      <c r="L57" s="403"/>
      <c r="M57" s="403"/>
      <c r="N57" s="403"/>
      <c r="O57" s="403"/>
      <c r="P57" s="403"/>
      <c r="Q57" s="403"/>
      <c r="R57" s="659"/>
      <c r="S57" s="661"/>
      <c r="T57" s="678"/>
      <c r="U57" s="679"/>
      <c r="V57" s="336"/>
      <c r="W57" s="206"/>
      <c r="X57" s="336" t="s">
        <v>34</v>
      </c>
      <c r="Y57" s="461" t="s">
        <v>34</v>
      </c>
      <c r="Z57" s="455"/>
      <c r="AA57">
        <v>39</v>
      </c>
    </row>
    <row r="58" spans="1:27" ht="24.6" x14ac:dyDescent="0.4">
      <c r="A58" s="433" t="str">
        <f t="shared" ca="1" si="2"/>
        <v>KW10 / 41</v>
      </c>
      <c r="B58" s="98" t="str">
        <f ca="1">OFFSET(Sprachen!B447,0,'Allg. Informationen'!$B$4-1,1,1)</f>
        <v>Erlös aus weiterer Förderung der öffentlichen Hand</v>
      </c>
      <c r="C58" s="426" t="s">
        <v>4</v>
      </c>
      <c r="D58" s="466">
        <f>SUMIF(H49:Q49,"Ja",H58:Q58)+SUMIF(H49:Q49,"Qui",H58:Q58)+SUMIF(H49:Q49,"Si",H58:Q58)</f>
        <v>0</v>
      </c>
      <c r="E58" s="244"/>
      <c r="F58" s="244"/>
      <c r="G58" s="244"/>
      <c r="H58" s="403"/>
      <c r="I58" s="403"/>
      <c r="J58" s="403"/>
      <c r="K58" s="403"/>
      <c r="L58" s="403"/>
      <c r="M58" s="403"/>
      <c r="N58" s="403"/>
      <c r="O58" s="403"/>
      <c r="P58" s="403"/>
      <c r="Q58" s="403"/>
      <c r="R58" s="659"/>
      <c r="S58" s="661"/>
      <c r="T58" s="678"/>
      <c r="U58" s="679"/>
      <c r="V58" s="336"/>
      <c r="W58" s="206"/>
      <c r="X58" s="336" t="s">
        <v>34</v>
      </c>
      <c r="Y58" s="44"/>
      <c r="Z58" s="455"/>
      <c r="AA58">
        <v>41</v>
      </c>
    </row>
    <row r="59" spans="1:27" ht="15" x14ac:dyDescent="0.5">
      <c r="A59" s="452"/>
      <c r="B59" s="453"/>
      <c r="C59" s="453"/>
      <c r="D59" s="453"/>
      <c r="E59" s="453"/>
      <c r="F59" s="453"/>
      <c r="G59" s="453"/>
      <c r="H59" s="453"/>
      <c r="I59" s="453"/>
      <c r="J59" s="453"/>
      <c r="K59" s="453"/>
      <c r="L59" s="453"/>
      <c r="M59" s="453"/>
      <c r="N59" s="453"/>
      <c r="O59" s="453"/>
      <c r="P59" s="453"/>
      <c r="Q59" s="453"/>
      <c r="R59" s="453"/>
      <c r="S59" s="453"/>
      <c r="T59" s="453"/>
      <c r="U59" s="453"/>
      <c r="V59" s="453"/>
      <c r="W59" s="454"/>
      <c r="X59" s="453"/>
      <c r="Y59" s="453"/>
      <c r="Z59" s="455"/>
    </row>
    <row r="60" spans="1:27" ht="24.6" x14ac:dyDescent="0.4">
      <c r="A60" s="467" t="str">
        <f ca="1">OFFSET(Sprachen!B448,0,'Allg. Informationen'!$B$4-1,1,1)</f>
        <v>B. Angaben zu den Gestehungskosten</v>
      </c>
      <c r="B60" s="467"/>
      <c r="C60" s="434"/>
      <c r="D60" s="468"/>
      <c r="E60" s="469"/>
      <c r="F60" s="469"/>
      <c r="G60" s="469"/>
      <c r="H60" s="693" t="str">
        <f ca="1">R46</f>
        <v>Anmerkungen BFE</v>
      </c>
      <c r="I60" s="693"/>
      <c r="J60" s="693"/>
      <c r="K60" s="693"/>
      <c r="L60" s="693"/>
      <c r="M60" s="747" t="str">
        <f ca="1">T46</f>
        <v>Bemerkungen Gesuchsteller</v>
      </c>
      <c r="N60" s="748"/>
      <c r="O60" s="748"/>
      <c r="P60" s="748"/>
      <c r="Q60" s="748"/>
      <c r="R60" s="748"/>
      <c r="S60" s="748"/>
      <c r="T60" s="748"/>
      <c r="U60" s="749"/>
      <c r="V60" s="423" t="str">
        <f ca="1">V46</f>
        <v>Prüfung auf Plausibilität</v>
      </c>
      <c r="W60" s="423" t="str">
        <f ca="1">W46</f>
        <v>Bemerkungen Plausibilität</v>
      </c>
      <c r="X60" s="423" t="str">
        <f ca="1">X46</f>
        <v>Materielle Prüfung</v>
      </c>
      <c r="Y60" s="423" t="str">
        <f ca="1">Y46</f>
        <v>Bemerkungen Materielle Prüfung</v>
      </c>
    </row>
    <row r="61" spans="1:27" ht="27.75" customHeight="1" x14ac:dyDescent="0.4">
      <c r="A61" s="433"/>
      <c r="B61" s="470" t="str">
        <f ca="1">OFFSET(Sprachen!B449,0,'Allg. Informationen'!$B$4-1,1,1)</f>
        <v>B 1. Betriebserträge und -kosten</v>
      </c>
      <c r="C61" s="436"/>
      <c r="D61" s="436"/>
      <c r="E61" s="471"/>
      <c r="F61" s="471"/>
      <c r="G61" s="471"/>
      <c r="H61" s="593"/>
      <c r="I61" s="593"/>
      <c r="J61" s="593"/>
      <c r="K61" s="593"/>
      <c r="L61" s="593"/>
      <c r="M61" s="666"/>
      <c r="N61" s="666"/>
      <c r="O61" s="666"/>
      <c r="P61" s="666"/>
      <c r="Q61" s="666"/>
      <c r="R61" s="666"/>
      <c r="S61" s="666"/>
      <c r="T61" s="666"/>
      <c r="U61" s="666"/>
      <c r="V61" s="336"/>
      <c r="W61" s="206"/>
      <c r="X61" s="336" t="s">
        <v>34</v>
      </c>
      <c r="Y61" s="441" t="s">
        <v>34</v>
      </c>
    </row>
    <row r="62" spans="1:27" ht="24.6" x14ac:dyDescent="0.4">
      <c r="A62" s="433" t="str">
        <f t="shared" ref="A62:A71" ca="1" si="5">CONCATENATE($A$2," / ",AA62)</f>
        <v>KW10 / 42</v>
      </c>
      <c r="B62" s="98" t="str">
        <f ca="1">OFFSET(Sprachen!B450,0,'Allg. Informationen'!$B$4-1,1,1)</f>
        <v>Summe Förderungen/Vergütungen der öffentlichen Hand</v>
      </c>
      <c r="C62" s="436"/>
      <c r="D62" s="472">
        <f>D58+D56</f>
        <v>0</v>
      </c>
      <c r="E62" s="473"/>
      <c r="F62" s="473"/>
      <c r="G62" s="473"/>
      <c r="H62" s="710"/>
      <c r="I62" s="605"/>
      <c r="J62" s="605"/>
      <c r="K62" s="605"/>
      <c r="L62" s="711"/>
      <c r="M62" s="712"/>
      <c r="N62" s="713"/>
      <c r="O62" s="713"/>
      <c r="P62" s="713"/>
      <c r="Q62" s="713"/>
      <c r="R62" s="713"/>
      <c r="S62" s="713"/>
      <c r="T62" s="713"/>
      <c r="U62" s="674"/>
      <c r="V62" s="336"/>
      <c r="W62" s="206"/>
      <c r="X62" s="336" t="s">
        <v>34</v>
      </c>
      <c r="Y62" s="441" t="s">
        <v>34</v>
      </c>
      <c r="AA62">
        <v>42</v>
      </c>
    </row>
    <row r="63" spans="1:27" ht="33" customHeight="1" x14ac:dyDescent="0.4">
      <c r="A63" s="433" t="str">
        <f t="shared" ca="1" si="5"/>
        <v>KW10 / 43</v>
      </c>
      <c r="B63" s="98" t="str">
        <f ca="1">OFFSET(Sprachen!B451,0,'Allg. Informationen'!$B$4-1,1,1)</f>
        <v>Übriger Betriebsertrag (ohne Förderungen)</v>
      </c>
      <c r="C63" s="105" t="s">
        <v>4</v>
      </c>
      <c r="D63" s="115"/>
      <c r="E63" s="474"/>
      <c r="F63" s="474"/>
      <c r="G63" s="474"/>
      <c r="H63" s="745" t="str">
        <f ca="1">CONCATENATE(OFFSET(Sprachen!B535,0,'Allg. Informationen'!$B$4-1,1,1)," 5.",A2,".7")</f>
        <v>Gemäss Richtlinie des BFE zu anrechenbaren Betriebs- und Kapitalkosten. Bei abweichenden Angaben zum Geschäftsbericht ist das folgende Anhangsformular auszufüllen: 5.KW10.7</v>
      </c>
      <c r="I63" s="585"/>
      <c r="J63" s="585"/>
      <c r="K63" s="585"/>
      <c r="L63" s="746"/>
      <c r="M63" s="666"/>
      <c r="N63" s="666"/>
      <c r="O63" s="666"/>
      <c r="P63" s="666"/>
      <c r="Q63" s="666"/>
      <c r="R63" s="666"/>
      <c r="S63" s="666"/>
      <c r="T63" s="666"/>
      <c r="U63" s="666"/>
      <c r="V63" s="336"/>
      <c r="W63" s="206"/>
      <c r="X63" s="336" t="s">
        <v>34</v>
      </c>
      <c r="Y63" s="441" t="s">
        <v>34</v>
      </c>
      <c r="AA63">
        <v>43</v>
      </c>
    </row>
    <row r="64" spans="1:27" x14ac:dyDescent="0.4">
      <c r="A64" s="433" t="str">
        <f t="shared" ca="1" si="5"/>
        <v>KW10 / 44</v>
      </c>
      <c r="B64" s="98" t="str">
        <f ca="1">OFFSET(Sprachen!B452,0,'Allg. Informationen'!$B$4-1,1,1)</f>
        <v>Aktivierte Eigenleistungen</v>
      </c>
      <c r="C64" s="105" t="s">
        <v>4</v>
      </c>
      <c r="D64" s="115"/>
      <c r="E64" s="251"/>
      <c r="F64" s="251"/>
      <c r="G64" s="251"/>
      <c r="H64" s="745"/>
      <c r="I64" s="585"/>
      <c r="J64" s="585"/>
      <c r="K64" s="585"/>
      <c r="L64" s="746"/>
      <c r="M64" s="666"/>
      <c r="N64" s="666"/>
      <c r="O64" s="666"/>
      <c r="P64" s="666"/>
      <c r="Q64" s="666"/>
      <c r="R64" s="666"/>
      <c r="S64" s="666"/>
      <c r="T64" s="666"/>
      <c r="U64" s="666"/>
      <c r="V64" s="336"/>
      <c r="W64" s="206"/>
      <c r="X64" s="336" t="s">
        <v>34</v>
      </c>
      <c r="Y64" s="441" t="s">
        <v>34</v>
      </c>
      <c r="AA64">
        <f t="shared" ref="AA64:AA71" si="6">AA63+1</f>
        <v>44</v>
      </c>
    </row>
    <row r="65" spans="1:27" ht="12.75" customHeight="1" x14ac:dyDescent="0.4">
      <c r="A65" s="433" t="str">
        <f t="shared" ca="1" si="5"/>
        <v>KW10 / 45</v>
      </c>
      <c r="B65" s="98" t="str">
        <f ca="1">OFFSET(Sprachen!B453,0,'Allg. Informationen'!$B$4-1,1,1)</f>
        <v>Pumpenergie</v>
      </c>
      <c r="C65" s="105" t="s">
        <v>3</v>
      </c>
      <c r="D65" s="475" t="str">
        <f ca="1">IFERROR(IF($D$5="Nein/Non/No","-",INDIRECT(CONCATENATE(E_prod_Eingabe!$A$2,"!")&amp;CONCATENATE(MID("CDEFGHIJKLMNOPQRSTUVWXYZ",HLOOKUP($A$2,E_prod_Eingabe!$C$5:$AS$6,2,FALSE),1),"55"))),"")</f>
        <v/>
      </c>
      <c r="E65" s="241"/>
      <c r="F65" s="241"/>
      <c r="G65" s="241"/>
      <c r="H65" s="684" t="s">
        <v>12</v>
      </c>
      <c r="I65" s="684"/>
      <c r="J65" s="684"/>
      <c r="K65" s="684"/>
      <c r="L65" s="685"/>
      <c r="M65" s="666"/>
      <c r="N65" s="666"/>
      <c r="O65" s="666"/>
      <c r="P65" s="666"/>
      <c r="Q65" s="666"/>
      <c r="R65" s="666"/>
      <c r="S65" s="666"/>
      <c r="T65" s="666"/>
      <c r="U65" s="666"/>
      <c r="V65" s="336"/>
      <c r="W65" s="206"/>
      <c r="X65" s="336" t="s">
        <v>34</v>
      </c>
      <c r="Y65" s="441" t="s">
        <v>34</v>
      </c>
      <c r="AA65">
        <f t="shared" si="6"/>
        <v>45</v>
      </c>
    </row>
    <row r="66" spans="1:27" x14ac:dyDescent="0.4">
      <c r="A66" s="433" t="str">
        <f t="shared" ca="1" si="5"/>
        <v>KW10 / 46</v>
      </c>
      <c r="B66" s="98" t="str">
        <f ca="1">OFFSET(Sprachen!B454,0,'Allg. Informationen'!$B$4-1,1,1)</f>
        <v>Spezif. Kosten Pumpenergie zu Marktpreisen</v>
      </c>
      <c r="C66" s="105" t="str">
        <f ca="1">OFFSET(Sprachen!B455,0,'Allg. Informationen'!$B$4-1,1,1)</f>
        <v>[Rp./kWh]</v>
      </c>
      <c r="D66" s="476" t="str">
        <f ca="1">IFERROR(D67*100/(D65*1000000),"")</f>
        <v/>
      </c>
      <c r="E66" s="246"/>
      <c r="F66" s="246"/>
      <c r="G66" s="556"/>
      <c r="H66" s="560"/>
      <c r="I66" s="559"/>
      <c r="J66" s="559"/>
      <c r="K66" s="561"/>
      <c r="L66" s="562"/>
      <c r="M66" s="674"/>
      <c r="N66" s="666"/>
      <c r="O66" s="666"/>
      <c r="P66" s="666"/>
      <c r="Q66" s="666"/>
      <c r="R66" s="666"/>
      <c r="S66" s="666"/>
      <c r="T66" s="666"/>
      <c r="U66" s="666"/>
      <c r="V66" s="336"/>
      <c r="W66" s="206"/>
      <c r="X66" s="336" t="s">
        <v>34</v>
      </c>
      <c r="Y66" s="441" t="s">
        <v>34</v>
      </c>
      <c r="AA66">
        <f t="shared" si="6"/>
        <v>46</v>
      </c>
    </row>
    <row r="67" spans="1:27" x14ac:dyDescent="0.4">
      <c r="A67" s="433" t="str">
        <f ca="1">CONCATENATE($A$2," / ",AA67)</f>
        <v>KW10 / 47</v>
      </c>
      <c r="B67" s="98" t="str">
        <f ca="1">OFFSET(Sprachen!B456,0,'Allg. Informationen'!$B$4-1,1,1)</f>
        <v>Pumpenergie zu Marktpreisen</v>
      </c>
      <c r="C67" s="105" t="s">
        <v>4</v>
      </c>
      <c r="D67" s="475" t="str">
        <f ca="1">IFERROR(IF($D$5="Nein/Non/No","-",INDIRECT(CONCATENATE(E_prod_Eingabe!$A$2,"!")&amp;CONCATENATE(MID("CDEFGHIJKLMNOPQRSTUVWXYZ",HLOOKUP($A$2,E_prod_Eingabe!$C$5:$AS$6,2,FALSE),1),"67"))),"")</f>
        <v/>
      </c>
      <c r="E67" s="247"/>
      <c r="F67" s="247"/>
      <c r="G67" s="557"/>
      <c r="H67" s="560"/>
      <c r="I67" s="559"/>
      <c r="J67" s="559"/>
      <c r="K67" s="561"/>
      <c r="L67" s="562"/>
      <c r="M67" s="674"/>
      <c r="N67" s="666"/>
      <c r="O67" s="666"/>
      <c r="P67" s="666"/>
      <c r="Q67" s="666"/>
      <c r="R67" s="666"/>
      <c r="S67" s="666"/>
      <c r="T67" s="666"/>
      <c r="U67" s="666"/>
      <c r="V67" s="336"/>
      <c r="W67" s="206"/>
      <c r="X67" s="336" t="s">
        <v>34</v>
      </c>
      <c r="Y67" s="441" t="s">
        <v>34</v>
      </c>
      <c r="AA67">
        <f t="shared" si="6"/>
        <v>47</v>
      </c>
    </row>
    <row r="68" spans="1:27" ht="26.1" customHeight="1" x14ac:dyDescent="0.4">
      <c r="A68" s="433" t="str">
        <f t="shared" ca="1" si="5"/>
        <v>KW10 / 48</v>
      </c>
      <c r="B68" s="98" t="str">
        <f ca="1">OFFSET(Sprachen!B457,0,'Allg. Informationen'!$B$4-1,1,1)</f>
        <v>Energieaufwand</v>
      </c>
      <c r="C68" s="105" t="s">
        <v>4</v>
      </c>
      <c r="D68" s="115"/>
      <c r="E68" s="251"/>
      <c r="F68" s="251"/>
      <c r="G68" s="558"/>
      <c r="H68" s="573" t="str">
        <f ca="1">OFFSET(Sprachen!B536,0,'Allg. Informationen'!$B$4-1,1,1)</f>
        <v>Kosten für gesamtbetriebliche Leistungen und Vermarktung (Overhead)</v>
      </c>
      <c r="I68" s="574"/>
      <c r="J68" s="574"/>
      <c r="K68" s="574"/>
      <c r="L68" s="575"/>
      <c r="M68" s="674"/>
      <c r="N68" s="666"/>
      <c r="O68" s="666"/>
      <c r="P68" s="666"/>
      <c r="Q68" s="666"/>
      <c r="R68" s="666"/>
      <c r="S68" s="666"/>
      <c r="T68" s="666"/>
      <c r="U68" s="666"/>
      <c r="V68" s="336"/>
      <c r="W68" s="206"/>
      <c r="X68" s="336" t="s">
        <v>34</v>
      </c>
      <c r="Y68" s="441" t="s">
        <v>34</v>
      </c>
      <c r="AA68">
        <f t="shared" si="6"/>
        <v>48</v>
      </c>
    </row>
    <row r="69" spans="1:27" ht="15" customHeight="1" x14ac:dyDescent="0.4">
      <c r="A69" s="433" t="str">
        <f t="shared" ca="1" si="5"/>
        <v>KW10 / 49</v>
      </c>
      <c r="B69" s="98" t="str">
        <f ca="1">OFFSET(Sprachen!B458,0,'Allg. Informationen'!$B$4-1,1,1)</f>
        <v>Netznutzungsaufwand</v>
      </c>
      <c r="C69" s="105" t="s">
        <v>4</v>
      </c>
      <c r="D69" s="115"/>
      <c r="E69" s="251"/>
      <c r="F69" s="251"/>
      <c r="G69" s="251"/>
      <c r="H69" s="742" t="str">
        <f ca="1">CONCATENATE($A$2, " 49a")</f>
        <v>KW10 49a</v>
      </c>
      <c r="I69" s="652" t="str">
        <f ca="1">OFFSET(Sprachen!B464,0,'Allg. Informationen'!$B$4-1,1,1)</f>
        <v>Kraftwerkstyp</v>
      </c>
      <c r="J69" s="652"/>
      <c r="K69" s="589" t="s">
        <v>131</v>
      </c>
      <c r="L69" s="589"/>
      <c r="M69" s="666"/>
      <c r="N69" s="666"/>
      <c r="O69" s="666"/>
      <c r="P69" s="666"/>
      <c r="Q69" s="666"/>
      <c r="R69" s="666"/>
      <c r="S69" s="666"/>
      <c r="T69" s="666"/>
      <c r="U69" s="666"/>
      <c r="V69" s="336"/>
      <c r="W69" s="206"/>
      <c r="X69" s="336" t="s">
        <v>34</v>
      </c>
      <c r="Y69" s="441" t="s">
        <v>34</v>
      </c>
      <c r="AA69">
        <f t="shared" si="6"/>
        <v>49</v>
      </c>
    </row>
    <row r="70" spans="1:27" x14ac:dyDescent="0.4">
      <c r="A70" s="433" t="str">
        <f t="shared" ca="1" si="5"/>
        <v>KW10 / 50</v>
      </c>
      <c r="B70" s="98" t="str">
        <f ca="1">OFFSET(Sprachen!B459,0,'Allg. Informationen'!$B$4-1,1,1)</f>
        <v>Material und Fremdleistungen</v>
      </c>
      <c r="C70" s="105" t="s">
        <v>4</v>
      </c>
      <c r="D70" s="115"/>
      <c r="E70" s="251"/>
      <c r="F70" s="251"/>
      <c r="G70" s="251"/>
      <c r="H70" s="743"/>
      <c r="I70" s="652"/>
      <c r="J70" s="652"/>
      <c r="K70" s="589"/>
      <c r="L70" s="589"/>
      <c r="M70" s="666"/>
      <c r="N70" s="666"/>
      <c r="O70" s="666"/>
      <c r="P70" s="666"/>
      <c r="Q70" s="666"/>
      <c r="R70" s="666"/>
      <c r="S70" s="666"/>
      <c r="T70" s="666"/>
      <c r="U70" s="666"/>
      <c r="V70" s="336"/>
      <c r="W70" s="206"/>
      <c r="X70" s="336" t="s">
        <v>34</v>
      </c>
      <c r="Y70" s="441" t="s">
        <v>34</v>
      </c>
      <c r="AA70">
        <f t="shared" si="6"/>
        <v>50</v>
      </c>
    </row>
    <row r="71" spans="1:27" x14ac:dyDescent="0.4">
      <c r="A71" s="433" t="str">
        <f t="shared" ca="1" si="5"/>
        <v>KW10 / 51</v>
      </c>
      <c r="B71" s="98" t="str">
        <f ca="1">OFFSET(Sprachen!B460,0,'Allg. Informationen'!$B$4-1,1,1)</f>
        <v>Personalaufwand</v>
      </c>
      <c r="C71" s="105" t="s">
        <v>4</v>
      </c>
      <c r="D71" s="115"/>
      <c r="E71" s="477"/>
      <c r="F71" s="477"/>
      <c r="G71" s="477"/>
      <c r="H71" s="744"/>
      <c r="I71" s="652"/>
      <c r="J71" s="652"/>
      <c r="K71" s="589"/>
      <c r="L71" s="589"/>
      <c r="M71" s="666"/>
      <c r="N71" s="666"/>
      <c r="O71" s="666"/>
      <c r="P71" s="666"/>
      <c r="Q71" s="666"/>
      <c r="R71" s="666"/>
      <c r="S71" s="666"/>
      <c r="T71" s="666"/>
      <c r="U71" s="666"/>
      <c r="V71" s="336"/>
      <c r="W71" s="206"/>
      <c r="X71" s="336" t="s">
        <v>34</v>
      </c>
      <c r="Y71" s="441" t="s">
        <v>34</v>
      </c>
      <c r="AA71">
        <f t="shared" si="6"/>
        <v>51</v>
      </c>
    </row>
    <row r="72" spans="1:27" x14ac:dyDescent="0.4">
      <c r="A72" s="433" t="str">
        <f ca="1">CONCATENATE($A$2," / ",AA72)</f>
        <v>KW10 / 52</v>
      </c>
      <c r="B72" s="98" t="str">
        <f ca="1">OFFSET(Sprachen!B461,0,'Allg. Informationen'!$B$4-1,1,1)</f>
        <v>übriger Betriebsaufwand (inkl. HKN)</v>
      </c>
      <c r="C72" s="105" t="s">
        <v>4</v>
      </c>
      <c r="D72" s="115"/>
      <c r="E72" s="478"/>
      <c r="F72" s="478"/>
      <c r="G72" s="478"/>
      <c r="H72" s="433" t="str">
        <f ca="1">CONCATENATE($A$2, " 52a")</f>
        <v>KW10 52a</v>
      </c>
      <c r="I72" s="740" t="str">
        <f ca="1">OFFSET(Sprachen!B465,0,'Allg. Informationen'!$B$4-1,1,1)</f>
        <v>Deckelung [Rp./kWh]</v>
      </c>
      <c r="J72" s="740"/>
      <c r="K72" s="741" cm="1">
        <f t="array" ref="K72">IFERROR(_xlfn.IFS(K69="Laufwasserkraftwerk",0.4,K69="Centrale au fil de l’eau",0.4,K69="Centrale ad acqua fluente",0.4,K69="Speicher-, Pumpspeicher- oder Umwälzkraftwerk",0.55,K69="Centrale à accumulation, à pompage-turbinage ou à pompage-turbinage pur",0.55,K69="Centrale ad accumulazione, ad accumulazione con pompaggio o di pompaggio-turbinaggio",0.55),"")</f>
        <v>0.55000000000000004</v>
      </c>
      <c r="L72" s="741"/>
      <c r="M72" s="666"/>
      <c r="N72" s="666"/>
      <c r="O72" s="666"/>
      <c r="P72" s="666"/>
      <c r="Q72" s="666"/>
      <c r="R72" s="666"/>
      <c r="S72" s="666"/>
      <c r="T72" s="666"/>
      <c r="U72" s="666"/>
      <c r="V72" s="336"/>
      <c r="W72" s="206"/>
      <c r="X72" s="336" t="s">
        <v>34</v>
      </c>
      <c r="Y72" s="441" t="s">
        <v>34</v>
      </c>
      <c r="AA72">
        <f>AA71+1</f>
        <v>52</v>
      </c>
    </row>
    <row r="73" spans="1:27" x14ac:dyDescent="0.4">
      <c r="A73" s="433" t="str">
        <f ca="1">CONCATENATE($A$2," / ",AA73)</f>
        <v>KW10 / 54</v>
      </c>
      <c r="B73" s="98" t="str">
        <f ca="1">OFFSET(Sprachen!B462,0,'Allg. Informationen'!$B$4-1,1,1)</f>
        <v>Total Betriebskosten</v>
      </c>
      <c r="C73" s="105" t="s">
        <v>4</v>
      </c>
      <c r="D73" s="479">
        <f ca="1">SUM(D67:D72)-SUM(D62:D64)+K73</f>
        <v>0</v>
      </c>
      <c r="E73" s="248"/>
      <c r="F73" s="248"/>
      <c r="G73" s="248"/>
      <c r="H73" s="433" t="str">
        <f ca="1">CONCATENATE($A$2, " 54a")</f>
        <v>KW10 54a</v>
      </c>
      <c r="I73" s="740" t="str">
        <f ca="1">OFFSET(Sprachen!B466,0,'Allg. Informationen'!$B$4-1,1,1)</f>
        <v>Anrechenbarer Overhead [CHF]</v>
      </c>
      <c r="J73" s="740"/>
      <c r="K73" s="739">
        <f>IFERROR(K72/100*D35*10^6,"")</f>
        <v>0</v>
      </c>
      <c r="L73" s="739"/>
      <c r="M73" s="675"/>
      <c r="N73" s="675"/>
      <c r="O73" s="675"/>
      <c r="P73" s="675"/>
      <c r="Q73" s="675"/>
      <c r="R73" s="675"/>
      <c r="S73" s="675"/>
      <c r="T73" s="675"/>
      <c r="U73" s="675"/>
      <c r="V73" s="336"/>
      <c r="W73" s="206"/>
      <c r="X73" s="336" t="s">
        <v>34</v>
      </c>
      <c r="Y73" s="441" t="s">
        <v>132</v>
      </c>
      <c r="AA73" s="480">
        <f>AA72+2</f>
        <v>54</v>
      </c>
    </row>
    <row r="74" spans="1:27" ht="15" x14ac:dyDescent="0.5">
      <c r="A74" s="452"/>
      <c r="B74" s="453"/>
      <c r="C74" s="453"/>
      <c r="D74" s="453"/>
      <c r="E74" s="453"/>
      <c r="F74" s="453"/>
      <c r="G74" s="453"/>
      <c r="H74" s="453"/>
      <c r="I74" s="453"/>
      <c r="J74" s="453"/>
      <c r="K74" s="453"/>
      <c r="L74" s="453"/>
      <c r="M74" s="453"/>
      <c r="N74" s="453"/>
      <c r="O74" s="453"/>
      <c r="P74" s="453"/>
      <c r="Q74" s="453"/>
      <c r="R74" s="453"/>
      <c r="S74" s="453"/>
      <c r="T74" s="453"/>
      <c r="U74" s="453"/>
      <c r="V74" s="453"/>
      <c r="W74" s="454"/>
      <c r="X74" s="453"/>
      <c r="Y74" s="453"/>
    </row>
    <row r="75" spans="1:27" ht="24.6" x14ac:dyDescent="0.4">
      <c r="A75" s="481"/>
      <c r="B75" s="482" t="str">
        <f ca="1">OFFSET(Sprachen!B467,0,'Allg. Informationen'!$B$4-1,1,1)</f>
        <v>B2. Kapitalkosten</v>
      </c>
      <c r="C75" s="434"/>
      <c r="D75" s="429" t="str">
        <f>"20"&amp;(MID(Gesuchsteller!$B$4,4,2)-(COLUMN(H74)-7))</f>
        <v>2025</v>
      </c>
      <c r="E75" s="483"/>
      <c r="F75" s="483"/>
      <c r="G75" s="483"/>
      <c r="H75" s="429" t="str">
        <f>"20"&amp;(MID(Gesuchsteller!$B$4,4,2)-(COLUMN(H74)-6))</f>
        <v>2024</v>
      </c>
      <c r="I75" s="429" t="str">
        <f>"20"&amp;(MID(Gesuchsteller!$B$4,4,2)-(COLUMN(I74)-6))</f>
        <v>2023</v>
      </c>
      <c r="J75" s="429" t="str">
        <f>"20"&amp;(MID(Gesuchsteller!$B$4,4,2)-(COLUMN(J74)-6))</f>
        <v>2022</v>
      </c>
      <c r="K75" s="429" t="str">
        <f>"20"&amp;(MID(Gesuchsteller!$B$4,4,2)-(COLUMN(K74)-6))</f>
        <v>2021</v>
      </c>
      <c r="L75" s="686" t="str">
        <f ca="1">H60</f>
        <v>Anmerkungen BFE</v>
      </c>
      <c r="M75" s="687"/>
      <c r="N75" s="687"/>
      <c r="O75" s="687"/>
      <c r="P75" s="688"/>
      <c r="Q75" s="671" t="str">
        <f ca="1">M60</f>
        <v>Bemerkungen Gesuchsteller</v>
      </c>
      <c r="R75" s="672"/>
      <c r="S75" s="672"/>
      <c r="T75" s="672"/>
      <c r="U75" s="673"/>
      <c r="V75" s="423" t="str">
        <f ca="1">V60</f>
        <v>Prüfung auf Plausibilität</v>
      </c>
      <c r="W75" s="423" t="str">
        <f ca="1">W60</f>
        <v>Bemerkungen Plausibilität</v>
      </c>
      <c r="X75" s="423" t="str">
        <f ca="1">X60</f>
        <v>Materielle Prüfung</v>
      </c>
      <c r="Y75" s="423" t="str">
        <f ca="1">Y60</f>
        <v>Bemerkungen Materielle Prüfung</v>
      </c>
    </row>
    <row r="76" spans="1:27" ht="39" customHeight="1" x14ac:dyDescent="0.4">
      <c r="A76" s="433" t="str">
        <f t="shared" ref="A76:A86" ca="1" si="7">CONCATENATE($A$2," / ",AA76)</f>
        <v>KW10 / 55</v>
      </c>
      <c r="B76" s="98" t="str">
        <f ca="1">OFFSET(Sprachen!B468,0,'Allg. Informationen'!$B$4-1,1,1)</f>
        <v>Abschreibungsmethodik</v>
      </c>
      <c r="C76" s="436"/>
      <c r="D76" s="344"/>
      <c r="E76" s="345"/>
      <c r="F76" s="345"/>
      <c r="G76" s="345"/>
      <c r="H76" s="116"/>
      <c r="I76" s="116"/>
      <c r="J76" s="116"/>
      <c r="K76" s="116"/>
      <c r="L76" s="577" t="str">
        <f ca="1">CONCATENATE(OFFSET(Sprachen!B537,0,'Allg. Informationen'!$B$4-1,1,1)," 5.",$A$2,".7")</f>
        <v>Für alle Kostenarten jeweils positive Werte eingeben. Die Vorzeichen werden in der Summenformel korrigiert. Negative Werte bedeuten negative Erträge respektive negative Aufwände. Bei abweichenden Angaben zum Geschäftsbericht ist das folgende Anhangsformular  auszufüllen:  5.KW10.7</v>
      </c>
      <c r="M76" s="578"/>
      <c r="N76" s="578"/>
      <c r="O76" s="578"/>
      <c r="P76" s="579"/>
      <c r="Q76" s="666"/>
      <c r="R76" s="666"/>
      <c r="S76" s="666"/>
      <c r="T76" s="666"/>
      <c r="U76" s="666"/>
      <c r="V76" s="336"/>
      <c r="W76" s="206"/>
      <c r="X76" s="336" t="s">
        <v>34</v>
      </c>
      <c r="Y76" s="110"/>
      <c r="AA76">
        <f>AA73+1</f>
        <v>55</v>
      </c>
    </row>
    <row r="77" spans="1:27" ht="22.5" customHeight="1" x14ac:dyDescent="0.4">
      <c r="A77" s="433" t="str">
        <f t="shared" ca="1" si="7"/>
        <v>KW10 / 56</v>
      </c>
      <c r="B77" s="98" t="str">
        <f ca="1">OFFSET(Sprachen!B469,0,'Allg. Informationen'!$B$4-1,1,1)</f>
        <v>Ordentliche Abschreibungen</v>
      </c>
      <c r="C77" s="436" t="s">
        <v>4</v>
      </c>
      <c r="D77" s="117"/>
      <c r="E77" s="249"/>
      <c r="F77" s="249"/>
      <c r="G77" s="249"/>
      <c r="H77" s="117"/>
      <c r="I77" s="117"/>
      <c r="J77" s="117"/>
      <c r="K77" s="117"/>
      <c r="L77" s="580"/>
      <c r="M77" s="576"/>
      <c r="N77" s="576"/>
      <c r="O77" s="576"/>
      <c r="P77" s="581"/>
      <c r="Q77" s="666"/>
      <c r="R77" s="666"/>
      <c r="S77" s="666"/>
      <c r="T77" s="666"/>
      <c r="U77" s="666"/>
      <c r="V77" s="336"/>
      <c r="W77" s="206"/>
      <c r="X77" s="336" t="s">
        <v>34</v>
      </c>
      <c r="Y77" s="110"/>
      <c r="AA77">
        <f>AA76+1</f>
        <v>56</v>
      </c>
    </row>
    <row r="78" spans="1:27" ht="22.5" customHeight="1" x14ac:dyDescent="0.4">
      <c r="A78" s="433" t="str">
        <f t="shared" ca="1" si="7"/>
        <v>KW10 / 57</v>
      </c>
      <c r="B78" s="98" t="str">
        <f ca="1">OFFSET(Sprachen!B470,0,'Allg. Informationen'!$B$4-1,1,1)</f>
        <v>Ausserordentliche Abschreibungen</v>
      </c>
      <c r="C78" s="436" t="s">
        <v>4</v>
      </c>
      <c r="D78" s="115"/>
      <c r="E78" s="245"/>
      <c r="F78" s="245"/>
      <c r="G78" s="245"/>
      <c r="H78" s="118"/>
      <c r="I78" s="118"/>
      <c r="J78" s="118"/>
      <c r="K78" s="118"/>
      <c r="L78" s="580"/>
      <c r="M78" s="576"/>
      <c r="N78" s="576"/>
      <c r="O78" s="576"/>
      <c r="P78" s="581"/>
      <c r="Q78" s="666"/>
      <c r="R78" s="666"/>
      <c r="S78" s="666"/>
      <c r="T78" s="666"/>
      <c r="U78" s="666"/>
      <c r="V78" s="336"/>
      <c r="W78" s="206"/>
      <c r="X78" s="336" t="s">
        <v>34</v>
      </c>
      <c r="Y78" s="110"/>
      <c r="AA78">
        <f t="shared" ref="AA78:AA86" si="8">AA77+1</f>
        <v>57</v>
      </c>
    </row>
    <row r="79" spans="1:27" x14ac:dyDescent="0.4">
      <c r="A79" s="433" t="str">
        <f t="shared" ca="1" si="7"/>
        <v>KW10 / 58</v>
      </c>
      <c r="B79" s="98" t="str">
        <f ca="1">OFFSET(Sprachen!B471,0,'Allg. Informationen'!$B$4-1,1,1)</f>
        <v>Anlagenrestwert per 30.09.2025 oder 31.12.2025</v>
      </c>
      <c r="C79" s="436" t="s">
        <v>4</v>
      </c>
      <c r="D79" s="115"/>
      <c r="E79" s="484"/>
      <c r="F79" s="484"/>
      <c r="G79" s="484"/>
      <c r="H79" s="485"/>
      <c r="I79" s="486"/>
      <c r="J79" s="487"/>
      <c r="K79" s="488"/>
      <c r="L79" s="683" t="s">
        <v>12</v>
      </c>
      <c r="M79" s="683"/>
      <c r="N79" s="683"/>
      <c r="O79" s="683"/>
      <c r="P79" s="683"/>
      <c r="Q79" s="666"/>
      <c r="R79" s="666"/>
      <c r="S79" s="666"/>
      <c r="T79" s="666"/>
      <c r="U79" s="666"/>
      <c r="V79" s="336"/>
      <c r="W79" s="206"/>
      <c r="X79" s="336" t="s">
        <v>34</v>
      </c>
      <c r="Y79" s="110"/>
      <c r="AA79">
        <f t="shared" si="8"/>
        <v>58</v>
      </c>
    </row>
    <row r="80" spans="1:27" ht="31.5" customHeight="1" x14ac:dyDescent="0.4">
      <c r="A80" s="433" t="str">
        <f t="shared" ca="1" si="7"/>
        <v>KW10 / 59</v>
      </c>
      <c r="B80" s="98" t="str">
        <f ca="1">OFFSET(Sprachen!B472,0,'Allg. Informationen'!$B$4-1,1,1)</f>
        <v>Restwert anrechenbare immaterielle Anlagen per 30.09.2025 oder 31.12.2025</v>
      </c>
      <c r="C80" s="436" t="s">
        <v>4</v>
      </c>
      <c r="D80" s="115"/>
      <c r="E80" s="484"/>
      <c r="F80" s="484"/>
      <c r="G80" s="484"/>
      <c r="H80" s="489"/>
      <c r="I80" s="10"/>
      <c r="J80" s="39"/>
      <c r="K80" s="490"/>
      <c r="L80" s="676" t="str">
        <f ca="1">OFFSET(Sprachen!B539,0,'Allg. Informationen'!$B$4-1,1,1)</f>
        <v>Restwert von Konzessionen dürfen berücksichtigt werden.</v>
      </c>
      <c r="M80" s="677"/>
      <c r="N80" s="677"/>
      <c r="O80" s="677"/>
      <c r="P80" s="677"/>
      <c r="Q80" s="666"/>
      <c r="R80" s="666"/>
      <c r="S80" s="666"/>
      <c r="T80" s="666"/>
      <c r="U80" s="666"/>
      <c r="V80" s="336"/>
      <c r="W80" s="206"/>
      <c r="X80" s="336" t="s">
        <v>34</v>
      </c>
      <c r="Y80" s="110"/>
      <c r="AA80">
        <f t="shared" si="8"/>
        <v>59</v>
      </c>
    </row>
    <row r="81" spans="1:27" x14ac:dyDescent="0.4">
      <c r="A81" s="433" t="str">
        <f t="shared" ca="1" si="7"/>
        <v>KW10 / 60</v>
      </c>
      <c r="B81" s="98" t="str">
        <f ca="1">OFFSET(Sprachen!B473,0,'Allg. Informationen'!$B$4-1,1,1)</f>
        <v>Umlaufvermögen Kraftwerk</v>
      </c>
      <c r="C81" s="436" t="s">
        <v>4</v>
      </c>
      <c r="D81" s="115"/>
      <c r="E81" s="484"/>
      <c r="F81" s="484"/>
      <c r="G81" s="484"/>
      <c r="H81" s="491"/>
      <c r="I81" s="492"/>
      <c r="J81" s="493"/>
      <c r="K81" s="494"/>
      <c r="L81" s="689"/>
      <c r="M81" s="689"/>
      <c r="N81" s="689"/>
      <c r="O81" s="689"/>
      <c r="P81" s="662"/>
      <c r="Q81" s="666"/>
      <c r="R81" s="666"/>
      <c r="S81" s="666"/>
      <c r="T81" s="666"/>
      <c r="U81" s="666"/>
      <c r="V81" s="336"/>
      <c r="W81" s="206"/>
      <c r="X81" s="336" t="s">
        <v>34</v>
      </c>
      <c r="Y81" s="110"/>
      <c r="AA81">
        <f t="shared" si="8"/>
        <v>60</v>
      </c>
    </row>
    <row r="82" spans="1:27" ht="33" customHeight="1" x14ac:dyDescent="0.4">
      <c r="A82" s="433" t="str">
        <f t="shared" ca="1" si="7"/>
        <v>KW10 / 61</v>
      </c>
      <c r="B82" s="98" t="str">
        <f ca="1">OFFSET(Sprachen!B474,0,'Allg. Informationen'!$B$4-1,1,1)</f>
        <v>Kurzfristige Verbindlichkeiten Kraftwerk</v>
      </c>
      <c r="C82" s="436" t="s">
        <v>4</v>
      </c>
      <c r="D82" s="115"/>
      <c r="E82" s="484"/>
      <c r="F82" s="484"/>
      <c r="G82" s="484"/>
      <c r="H82" s="570" t="str">
        <f ca="1">OFFSET(Sprachen!B540,0,'Allg. Informationen'!$B$4-1,1,1)</f>
        <v>Anzugeben sind kurzfristige, nicht verzinsliche Darlehen. Kurzfristige verzinsliche Kapitalien (darunter auch langfrisitge Darlehen mit Fälligkeit unter 1 Jahr) müssen nicht angegeben werden. Siehe Richtlinie Punkt 3.2.2.</v>
      </c>
      <c r="I82" s="571"/>
      <c r="J82" s="571"/>
      <c r="K82" s="571"/>
      <c r="L82" s="571"/>
      <c r="M82" s="571"/>
      <c r="N82" s="571"/>
      <c r="O82" s="571"/>
      <c r="P82" s="572"/>
      <c r="Q82" s="666"/>
      <c r="R82" s="666"/>
      <c r="S82" s="666"/>
      <c r="T82" s="666"/>
      <c r="U82" s="666"/>
      <c r="V82" s="336"/>
      <c r="W82" s="206"/>
      <c r="X82" s="336" t="s">
        <v>34</v>
      </c>
      <c r="Y82" s="110"/>
      <c r="AA82">
        <f t="shared" si="8"/>
        <v>61</v>
      </c>
    </row>
    <row r="83" spans="1:27" ht="32.25" customHeight="1" x14ac:dyDescent="0.4">
      <c r="A83" s="433" t="str">
        <f t="shared" ca="1" si="7"/>
        <v>KW10 / 62</v>
      </c>
      <c r="B83" s="98" t="str">
        <f ca="1">OFFSET(Sprachen!B475,0,'Allg. Informationen'!$B$4-1,1,1)</f>
        <v>Nettoumlaufvermögen</v>
      </c>
      <c r="C83" s="436" t="s">
        <v>4</v>
      </c>
      <c r="D83" s="495">
        <f>D81-D82</f>
        <v>0</v>
      </c>
      <c r="E83" s="244"/>
      <c r="F83" s="244"/>
      <c r="G83" s="244"/>
      <c r="H83" s="652" t="str">
        <f ca="1">OFFSET(Sprachen!B541,0,'Allg. Informationen'!$B$4-1,1,1)</f>
        <v>Gemäss der Richtlinie Punkt 3.2.2. ist das Nettoumlaufvermögen (Umlaufvermögen minus kurzfristiges, nicht verzinsliches Fremdkapital) für den Betrieb notwendig und kann im Gesuch berücksichtigt werden.</v>
      </c>
      <c r="I83" s="652"/>
      <c r="J83" s="652"/>
      <c r="K83" s="652"/>
      <c r="L83" s="652"/>
      <c r="M83" s="652"/>
      <c r="N83" s="652"/>
      <c r="O83" s="652"/>
      <c r="P83" s="652"/>
      <c r="Q83" s="666"/>
      <c r="R83" s="666"/>
      <c r="S83" s="666"/>
      <c r="T83" s="666"/>
      <c r="U83" s="666"/>
      <c r="V83" s="213"/>
      <c r="W83" s="208"/>
      <c r="X83" s="213"/>
      <c r="Y83" s="463"/>
      <c r="AA83">
        <f t="shared" si="8"/>
        <v>62</v>
      </c>
    </row>
    <row r="84" spans="1:27" x14ac:dyDescent="0.4">
      <c r="A84" s="433" t="str">
        <f t="shared" ca="1" si="7"/>
        <v>KW10 / 63</v>
      </c>
      <c r="B84" s="98" t="str">
        <f ca="1">OFFSET(Sprachen!B476,0,'Allg. Informationen'!$B$4-1,1,1)</f>
        <v>WACC</v>
      </c>
      <c r="C84" s="436" t="s">
        <v>60</v>
      </c>
      <c r="D84" s="496">
        <v>4.2799999999999998E-2</v>
      </c>
      <c r="E84" s="497"/>
      <c r="F84" s="497"/>
      <c r="G84" s="497"/>
      <c r="H84" s="659"/>
      <c r="I84" s="660"/>
      <c r="J84" s="660"/>
      <c r="K84" s="660"/>
      <c r="L84" s="660"/>
      <c r="M84" s="660"/>
      <c r="N84" s="660"/>
      <c r="O84" s="660"/>
      <c r="P84" s="661"/>
      <c r="Q84" s="666"/>
      <c r="R84" s="666"/>
      <c r="S84" s="666"/>
      <c r="T84" s="666"/>
      <c r="U84" s="666"/>
      <c r="V84" s="213"/>
      <c r="W84" s="208"/>
      <c r="X84" s="213"/>
      <c r="Y84" s="463"/>
      <c r="AA84">
        <f t="shared" si="8"/>
        <v>63</v>
      </c>
    </row>
    <row r="85" spans="1:27" x14ac:dyDescent="0.4">
      <c r="A85" s="433" t="str">
        <f t="shared" ca="1" si="7"/>
        <v>KW10 / 64</v>
      </c>
      <c r="B85" s="98" t="str">
        <f ca="1">OFFSET(Sprachen!B477,0,'Allg. Informationen'!$B$4-1,1,1)</f>
        <v>Kalkulatorische Kapitalkosten</v>
      </c>
      <c r="C85" s="436" t="s">
        <v>4</v>
      </c>
      <c r="D85" s="495">
        <f>(D79+D80+D83)*D84</f>
        <v>0</v>
      </c>
      <c r="E85" s="244"/>
      <c r="F85" s="244"/>
      <c r="G85" s="244"/>
      <c r="H85" s="659"/>
      <c r="I85" s="660"/>
      <c r="J85" s="660"/>
      <c r="K85" s="660"/>
      <c r="L85" s="660"/>
      <c r="M85" s="660"/>
      <c r="N85" s="660"/>
      <c r="O85" s="660"/>
      <c r="P85" s="661"/>
      <c r="Q85" s="666"/>
      <c r="R85" s="666"/>
      <c r="S85" s="666"/>
      <c r="T85" s="666"/>
      <c r="U85" s="666"/>
      <c r="V85" s="213"/>
      <c r="W85" s="208"/>
      <c r="X85" s="213"/>
      <c r="Y85" s="463"/>
      <c r="AA85">
        <f t="shared" si="8"/>
        <v>64</v>
      </c>
    </row>
    <row r="86" spans="1:27" x14ac:dyDescent="0.4">
      <c r="A86" s="433" t="str">
        <f t="shared" ca="1" si="7"/>
        <v>KW10 / 65</v>
      </c>
      <c r="B86" s="98" t="str">
        <f ca="1">OFFSET(Sprachen!B478,0,'Allg. Informationen'!$B$4-1,1,1)</f>
        <v>Anrechenbare Kapitalkosten total</v>
      </c>
      <c r="C86" s="436" t="s">
        <v>4</v>
      </c>
      <c r="D86" s="495">
        <f>D85+D77</f>
        <v>0</v>
      </c>
      <c r="E86" s="244"/>
      <c r="F86" s="244"/>
      <c r="G86" s="244"/>
      <c r="H86" s="659"/>
      <c r="I86" s="660"/>
      <c r="J86" s="660"/>
      <c r="K86" s="660"/>
      <c r="L86" s="660"/>
      <c r="M86" s="660"/>
      <c r="N86" s="660"/>
      <c r="O86" s="660"/>
      <c r="P86" s="661"/>
      <c r="Q86" s="666"/>
      <c r="R86" s="666"/>
      <c r="S86" s="666"/>
      <c r="T86" s="666"/>
      <c r="U86" s="666"/>
      <c r="V86" s="336"/>
      <c r="W86" s="206"/>
      <c r="X86" s="336" t="s">
        <v>34</v>
      </c>
      <c r="Y86" s="441" t="s">
        <v>132</v>
      </c>
      <c r="AA86">
        <f t="shared" si="8"/>
        <v>65</v>
      </c>
    </row>
    <row r="87" spans="1:27" ht="15" x14ac:dyDescent="0.5">
      <c r="A87" s="452"/>
      <c r="B87" s="453"/>
      <c r="C87" s="453"/>
      <c r="D87" s="453"/>
      <c r="E87" s="453"/>
      <c r="F87" s="453"/>
      <c r="G87" s="453"/>
      <c r="H87" s="453"/>
      <c r="I87" s="453"/>
      <c r="J87" s="453"/>
      <c r="K87" s="453"/>
      <c r="L87" s="453"/>
      <c r="M87" s="453"/>
      <c r="N87" s="453"/>
      <c r="O87" s="453"/>
      <c r="P87" s="453"/>
      <c r="Q87" s="453"/>
      <c r="R87" s="453"/>
      <c r="S87" s="453"/>
      <c r="T87" s="453"/>
      <c r="U87" s="453"/>
      <c r="V87" s="453"/>
      <c r="W87" s="454"/>
      <c r="X87" s="453"/>
      <c r="Y87" s="453"/>
    </row>
    <row r="88" spans="1:27" ht="24.6" x14ac:dyDescent="0.4">
      <c r="A88" s="433"/>
      <c r="B88" s="456" t="str">
        <f ca="1">OFFSET(Sprachen!B479,0,'Allg. Informationen'!$B$4-1,1,1)</f>
        <v>B3. Abgaben und Steuern</v>
      </c>
      <c r="C88" s="436"/>
      <c r="D88" s="498"/>
      <c r="E88" s="499"/>
      <c r="F88" s="499"/>
      <c r="G88" s="499"/>
      <c r="H88" s="651" t="str">
        <f ca="1">L75</f>
        <v>Anmerkungen BFE</v>
      </c>
      <c r="I88" s="651"/>
      <c r="J88" s="651"/>
      <c r="K88" s="651"/>
      <c r="L88" s="651"/>
      <c r="M88" s="680" t="str">
        <f ca="1">Q75</f>
        <v>Bemerkungen Gesuchsteller</v>
      </c>
      <c r="N88" s="680"/>
      <c r="O88" s="680"/>
      <c r="P88" s="680"/>
      <c r="Q88" s="680"/>
      <c r="R88" s="680"/>
      <c r="S88" s="680"/>
      <c r="T88" s="680"/>
      <c r="U88" s="680"/>
      <c r="V88" s="423" t="str">
        <f ca="1">V75</f>
        <v>Prüfung auf Plausibilität</v>
      </c>
      <c r="W88" s="423" t="str">
        <f ca="1">W75</f>
        <v>Bemerkungen Plausibilität</v>
      </c>
      <c r="X88" s="423" t="str">
        <f ca="1">X75</f>
        <v>Materielle Prüfung</v>
      </c>
      <c r="Y88" s="423" t="str">
        <f ca="1">Y75</f>
        <v>Bemerkungen Materielle Prüfung</v>
      </c>
    </row>
    <row r="89" spans="1:27" ht="24.6" x14ac:dyDescent="0.4">
      <c r="A89" s="433" t="str">
        <f t="shared" ref="A89:A101" ca="1" si="9">CONCATENATE($A$2," / ",AA89)</f>
        <v>KW10 / 66</v>
      </c>
      <c r="B89" s="98" t="str">
        <f ca="1">OFFSET(Sprachen!B480,0,'Allg. Informationen'!$B$4-1,1,1)</f>
        <v>Entgangener Erlös für Gratis- und Vorzugsenergie</v>
      </c>
      <c r="C89" s="436" t="s">
        <v>4</v>
      </c>
      <c r="D89" s="115"/>
      <c r="E89" s="500"/>
      <c r="F89" s="500"/>
      <c r="G89" s="500"/>
      <c r="H89" s="649"/>
      <c r="I89" s="649"/>
      <c r="J89" s="649"/>
      <c r="K89" s="649"/>
      <c r="L89" s="649"/>
      <c r="M89" s="589"/>
      <c r="N89" s="589"/>
      <c r="O89" s="589"/>
      <c r="P89" s="589"/>
      <c r="Q89" s="589"/>
      <c r="R89" s="589"/>
      <c r="S89" s="589"/>
      <c r="T89" s="589"/>
      <c r="U89" s="589"/>
      <c r="V89" s="336"/>
      <c r="W89" s="206"/>
      <c r="X89" s="336" t="s">
        <v>34</v>
      </c>
      <c r="Y89" s="44"/>
      <c r="AA89">
        <f>AA86+1</f>
        <v>66</v>
      </c>
    </row>
    <row r="90" spans="1:27" x14ac:dyDescent="0.4">
      <c r="A90" s="433" t="str">
        <f t="shared" ca="1" si="9"/>
        <v>KW10 / 67</v>
      </c>
      <c r="B90" s="98" t="str">
        <f ca="1">OFFSET(Sprachen!B481,0,'Allg. Informationen'!$B$4-1,1,1)</f>
        <v>Aufwand für Konzessionsleistungen</v>
      </c>
      <c r="C90" s="436" t="s">
        <v>4</v>
      </c>
      <c r="D90" s="115"/>
      <c r="E90" s="500"/>
      <c r="F90" s="500"/>
      <c r="G90" s="500"/>
      <c r="H90" s="649" t="str">
        <f ca="1">OFFSET(Sprachen!B542,0,'Allg. Informationen'!$B$4-1,1,1)</f>
        <v>Wird angerechnet.</v>
      </c>
      <c r="I90" s="649"/>
      <c r="J90" s="649"/>
      <c r="K90" s="649"/>
      <c r="L90" s="649"/>
      <c r="M90" s="589"/>
      <c r="N90" s="589"/>
      <c r="O90" s="589"/>
      <c r="P90" s="589"/>
      <c r="Q90" s="589"/>
      <c r="R90" s="589"/>
      <c r="S90" s="589"/>
      <c r="T90" s="589"/>
      <c r="U90" s="589"/>
      <c r="V90" s="336"/>
      <c r="W90" s="206"/>
      <c r="X90" s="336" t="s">
        <v>34</v>
      </c>
      <c r="Y90" s="44"/>
      <c r="AA90">
        <f t="shared" ref="AA90:AA98" si="10">AA89+1</f>
        <v>67</v>
      </c>
    </row>
    <row r="91" spans="1:27" x14ac:dyDescent="0.4">
      <c r="A91" s="433" t="str">
        <f t="shared" ca="1" si="9"/>
        <v>KW10 / 68</v>
      </c>
      <c r="B91" s="98" t="str">
        <f ca="1">OFFSET(Sprachen!B482,0,'Allg. Informationen'!$B$4-1,1,1)</f>
        <v>Gewinnsteuer auf Stufe Partnerwerk</v>
      </c>
      <c r="C91" s="436" t="s">
        <v>4</v>
      </c>
      <c r="D91" s="115"/>
      <c r="E91" s="484"/>
      <c r="F91" s="484"/>
      <c r="G91" s="484"/>
      <c r="H91" s="649" t="str">
        <f ca="1">OFFSET(Sprachen!B543,0,'Allg. Informationen'!$B$4-1,1,1)</f>
        <v>Wird nicht angerechnet. Der Vollständigkeit halber aufgeführt.</v>
      </c>
      <c r="I91" s="649"/>
      <c r="J91" s="649"/>
      <c r="K91" s="649"/>
      <c r="L91" s="649"/>
      <c r="M91" s="589"/>
      <c r="N91" s="589"/>
      <c r="O91" s="589"/>
      <c r="P91" s="589"/>
      <c r="Q91" s="589"/>
      <c r="R91" s="589"/>
      <c r="S91" s="589"/>
      <c r="T91" s="589"/>
      <c r="U91" s="589"/>
      <c r="V91" s="336"/>
      <c r="W91" s="206"/>
      <c r="X91" s="336" t="s">
        <v>34</v>
      </c>
      <c r="Y91" s="44"/>
      <c r="AA91">
        <f t="shared" si="10"/>
        <v>68</v>
      </c>
    </row>
    <row r="92" spans="1:27" ht="49.5" customHeight="1" x14ac:dyDescent="0.4">
      <c r="A92" s="433" t="str">
        <f t="shared" ca="1" si="9"/>
        <v>KW10 / 69</v>
      </c>
      <c r="B92" s="98" t="str">
        <f ca="1">OFFSET(Sprachen!B483,0,'Allg. Informationen'!$B$4-1,1,1)</f>
        <v>anrechenbare Gewinnsteuer gemäss Art. 90 EnFV</v>
      </c>
      <c r="C92" s="436" t="s">
        <v>4</v>
      </c>
      <c r="D92" s="115"/>
      <c r="E92" s="500"/>
      <c r="F92" s="500"/>
      <c r="G92" s="500"/>
      <c r="H92" s="652" t="str">
        <f ca="1">OFFSET(Sprachen!B544,0,'Allg. Informationen'!$B$4-1,1,1)</f>
        <v>Falls Gewinnsteuer angerechnet werden soll, Begründung in Anhang darlegen, wieso trotz Differenz von Gestehungskosten und Marktpreisen ein effektiver Gewinn vorliegt.</v>
      </c>
      <c r="I92" s="652"/>
      <c r="J92" s="652"/>
      <c r="K92" s="652"/>
      <c r="L92" s="652"/>
      <c r="M92" s="589"/>
      <c r="N92" s="589"/>
      <c r="O92" s="589"/>
      <c r="P92" s="589"/>
      <c r="Q92" s="589"/>
      <c r="R92" s="589"/>
      <c r="S92" s="589"/>
      <c r="T92" s="589"/>
      <c r="U92" s="589"/>
      <c r="V92" s="336"/>
      <c r="W92" s="206"/>
      <c r="X92" s="336" t="s">
        <v>34</v>
      </c>
      <c r="Y92" s="44"/>
      <c r="AA92">
        <f t="shared" si="10"/>
        <v>69</v>
      </c>
    </row>
    <row r="93" spans="1:27" x14ac:dyDescent="0.4">
      <c r="A93" s="433" t="str">
        <f t="shared" ca="1" si="9"/>
        <v>KW10 / 70</v>
      </c>
      <c r="B93" s="98" t="str">
        <f ca="1">OFFSET(Sprachen!B484,0,'Allg. Informationen'!$B$4-1,1,1)</f>
        <v>Kapitalsteuern</v>
      </c>
      <c r="C93" s="436" t="s">
        <v>4</v>
      </c>
      <c r="D93" s="117"/>
      <c r="E93" s="484"/>
      <c r="F93" s="484"/>
      <c r="G93" s="484"/>
      <c r="H93" s="649"/>
      <c r="I93" s="649"/>
      <c r="J93" s="649"/>
      <c r="K93" s="649"/>
      <c r="L93" s="649"/>
      <c r="M93" s="589"/>
      <c r="N93" s="589"/>
      <c r="O93" s="589"/>
      <c r="P93" s="589"/>
      <c r="Q93" s="589"/>
      <c r="R93" s="589"/>
      <c r="S93" s="589"/>
      <c r="T93" s="589"/>
      <c r="U93" s="589"/>
      <c r="V93" s="336"/>
      <c r="W93" s="206"/>
      <c r="X93" s="336" t="s">
        <v>34</v>
      </c>
      <c r="Y93" s="44"/>
      <c r="AA93">
        <f t="shared" si="10"/>
        <v>70</v>
      </c>
    </row>
    <row r="94" spans="1:27" x14ac:dyDescent="0.4">
      <c r="A94" s="433" t="str">
        <f t="shared" ca="1" si="9"/>
        <v>KW10 / 71</v>
      </c>
      <c r="B94" s="98" t="str">
        <f ca="1">OFFSET(Sprachen!B485,0,'Allg. Informationen'!$B$4-1,1,1)</f>
        <v>weitere anrechenbare Steuern</v>
      </c>
      <c r="C94" s="436" t="s">
        <v>4</v>
      </c>
      <c r="D94" s="115"/>
      <c r="E94" s="500"/>
      <c r="F94" s="500"/>
      <c r="G94" s="500"/>
      <c r="H94" s="667" t="str">
        <f ca="1">OFFSET(Sprachen!B545,0,'Allg. Informationen'!$B$4-1,1,1)</f>
        <v>Liegenschaftssteuer. Sonstige Steuern.</v>
      </c>
      <c r="I94" s="667"/>
      <c r="J94" s="667"/>
      <c r="K94" s="667"/>
      <c r="L94" s="667"/>
      <c r="M94" s="589"/>
      <c r="N94" s="589"/>
      <c r="O94" s="589"/>
      <c r="P94" s="589"/>
      <c r="Q94" s="589"/>
      <c r="R94" s="589"/>
      <c r="S94" s="589"/>
      <c r="T94" s="589"/>
      <c r="U94" s="589"/>
      <c r="V94" s="336"/>
      <c r="W94" s="206"/>
      <c r="X94" s="336" t="s">
        <v>34</v>
      </c>
      <c r="Y94" s="44"/>
      <c r="AA94">
        <f t="shared" si="10"/>
        <v>71</v>
      </c>
    </row>
    <row r="95" spans="1:27" ht="24.6" x14ac:dyDescent="0.4">
      <c r="A95" s="433" t="str">
        <f t="shared" ca="1" si="9"/>
        <v>KW10 / 72</v>
      </c>
      <c r="B95" s="98" t="str">
        <f ca="1">OFFSET(Sprachen!B486,0,'Allg. Informationen'!$B$4-1,1,1)</f>
        <v>Wasserzinsen (inkl. Wasserwerksteuern und andere äquivalente Abgaben)</v>
      </c>
      <c r="C95" s="436" t="s">
        <v>4</v>
      </c>
      <c r="D95" s="115"/>
      <c r="E95" s="484"/>
      <c r="F95" s="484"/>
      <c r="G95" s="484"/>
      <c r="H95" s="649"/>
      <c r="I95" s="649"/>
      <c r="J95" s="649"/>
      <c r="K95" s="649"/>
      <c r="L95" s="649"/>
      <c r="M95" s="589"/>
      <c r="N95" s="589"/>
      <c r="O95" s="589"/>
      <c r="P95" s="589"/>
      <c r="Q95" s="589"/>
      <c r="R95" s="589"/>
      <c r="S95" s="589"/>
      <c r="T95" s="589"/>
      <c r="U95" s="589"/>
      <c r="V95" s="336"/>
      <c r="W95" s="206"/>
      <c r="X95" s="336" t="s">
        <v>34</v>
      </c>
      <c r="Y95" s="44"/>
      <c r="AA95">
        <f t="shared" si="10"/>
        <v>72</v>
      </c>
    </row>
    <row r="96" spans="1:27" x14ac:dyDescent="0.4">
      <c r="A96" s="433" t="str">
        <f t="shared" ca="1" si="9"/>
        <v>KW10 / 73</v>
      </c>
      <c r="B96" s="98" t="str">
        <f ca="1">OFFSET(Sprachen!B487,0,'Allg. Informationen'!$B$4-1,1,1)</f>
        <v>Abgaben und Steuern Total</v>
      </c>
      <c r="C96" s="436" t="s">
        <v>4</v>
      </c>
      <c r="D96" s="373">
        <f>D89+D90+D92+D93+D94+D95</f>
        <v>0</v>
      </c>
      <c r="E96" s="250"/>
      <c r="F96" s="250"/>
      <c r="G96" s="250"/>
      <c r="H96" s="650"/>
      <c r="I96" s="650"/>
      <c r="J96" s="650"/>
      <c r="K96" s="650"/>
      <c r="L96" s="650"/>
      <c r="M96" s="589"/>
      <c r="N96" s="589"/>
      <c r="O96" s="589"/>
      <c r="P96" s="589"/>
      <c r="Q96" s="589"/>
      <c r="R96" s="589"/>
      <c r="S96" s="589"/>
      <c r="T96" s="589"/>
      <c r="U96" s="589"/>
      <c r="V96" s="501"/>
      <c r="W96" s="502"/>
      <c r="X96" s="501"/>
      <c r="Y96" s="501"/>
      <c r="AA96">
        <f t="shared" si="10"/>
        <v>73</v>
      </c>
    </row>
    <row r="97" spans="1:27" x14ac:dyDescent="0.4">
      <c r="A97" s="433" t="str">
        <f t="shared" ca="1" si="9"/>
        <v>KW10 / 74</v>
      </c>
      <c r="B97" s="98" t="str">
        <f ca="1">OFFSET(Sprachen!B488,0,'Allg. Informationen'!$B$4-1,1,1)</f>
        <v>Jahresgewinn</v>
      </c>
      <c r="C97" s="436" t="s">
        <v>4</v>
      </c>
      <c r="D97" s="115"/>
      <c r="E97" s="503"/>
      <c r="F97" s="503"/>
      <c r="G97" s="503"/>
      <c r="H97" s="667" t="str">
        <f ca="1">OFFSET(Sprachen!B546,0,'Allg. Informationen'!$B$4-1,1,1)</f>
        <v>Wird nicht angerechnet. Der Vollständigkeit halber aufgeführt.</v>
      </c>
      <c r="I97" s="667"/>
      <c r="J97" s="667"/>
      <c r="K97" s="667"/>
      <c r="L97" s="667"/>
      <c r="M97" s="589"/>
      <c r="N97" s="589"/>
      <c r="O97" s="589"/>
      <c r="P97" s="589"/>
      <c r="Q97" s="589"/>
      <c r="R97" s="589"/>
      <c r="S97" s="589"/>
      <c r="T97" s="589"/>
      <c r="U97" s="589"/>
      <c r="V97" s="336"/>
      <c r="W97" s="206"/>
      <c r="X97" s="336" t="s">
        <v>34</v>
      </c>
      <c r="Y97" s="44"/>
      <c r="AA97">
        <f t="shared" si="10"/>
        <v>74</v>
      </c>
    </row>
    <row r="98" spans="1:27" x14ac:dyDescent="0.4">
      <c r="A98" s="433" t="str">
        <f t="shared" ca="1" si="9"/>
        <v>KW10 / 75</v>
      </c>
      <c r="B98" s="98" t="str">
        <f ca="1">OFFSET(Sprachen!B489,0,'Allg. Informationen'!$B$4-1,1,1)</f>
        <v>Anrechenbare Gestehungskosten total</v>
      </c>
      <c r="C98" s="436" t="s">
        <v>4</v>
      </c>
      <c r="D98" s="111">
        <f ca="1">D73+D86+D96</f>
        <v>0</v>
      </c>
      <c r="E98" s="251"/>
      <c r="F98" s="251"/>
      <c r="G98" s="251"/>
      <c r="H98" s="649"/>
      <c r="I98" s="649"/>
      <c r="J98" s="649"/>
      <c r="K98" s="649"/>
      <c r="L98" s="649"/>
      <c r="M98" s="589"/>
      <c r="N98" s="589"/>
      <c r="O98" s="589"/>
      <c r="P98" s="589"/>
      <c r="Q98" s="589"/>
      <c r="R98" s="589"/>
      <c r="S98" s="589"/>
      <c r="T98" s="589"/>
      <c r="U98" s="589"/>
      <c r="V98" s="501"/>
      <c r="W98" s="502"/>
      <c r="X98" s="501"/>
      <c r="Y98" s="501"/>
      <c r="AA98">
        <f t="shared" si="10"/>
        <v>75</v>
      </c>
    </row>
    <row r="99" spans="1:27" x14ac:dyDescent="0.4">
      <c r="A99" s="433" t="str">
        <f t="shared" ca="1" si="9"/>
        <v>KW10 / 76</v>
      </c>
      <c r="B99" s="98" t="str">
        <f ca="1">OFFSET(Sprachen!B490,0,'Allg. Informationen'!$B$4-1,1,1)</f>
        <v>Spezifische Gestehungskosten total (auto)</v>
      </c>
      <c r="C99" s="436" t="str">
        <f ca="1">C66</f>
        <v>[Rp./kWh]</v>
      </c>
      <c r="D99" s="504">
        <f ca="1">IFERROR(D98*100/(D35*1000000),0)</f>
        <v>0</v>
      </c>
      <c r="E99" s="505"/>
      <c r="F99" s="505"/>
      <c r="G99" s="505"/>
      <c r="H99" s="649"/>
      <c r="I99" s="649"/>
      <c r="J99" s="649"/>
      <c r="K99" s="649"/>
      <c r="L99" s="649"/>
      <c r="M99" s="589"/>
      <c r="N99" s="589"/>
      <c r="O99" s="589"/>
      <c r="P99" s="589"/>
      <c r="Q99" s="589"/>
      <c r="R99" s="589"/>
      <c r="S99" s="589"/>
      <c r="T99" s="589"/>
      <c r="U99" s="589"/>
      <c r="V99" s="336"/>
      <c r="W99" s="206"/>
      <c r="X99" s="336" t="s">
        <v>34</v>
      </c>
      <c r="Y99" s="441" t="s">
        <v>132</v>
      </c>
      <c r="AA99">
        <f>AA98+1</f>
        <v>76</v>
      </c>
    </row>
    <row r="100" spans="1:27" ht="15.75" customHeight="1" x14ac:dyDescent="0.4">
      <c r="A100" s="433" t="str">
        <f t="shared" ca="1" si="9"/>
        <v>KW10 / 76-G</v>
      </c>
      <c r="B100" s="98" t="str">
        <f ca="1">OFFSET(Sprachen!B491,0,'Allg. Informationen'!$B$4-1,1,1)</f>
        <v>Spezifische Gestehungskosten total (manuell)</v>
      </c>
      <c r="C100" s="436" t="str">
        <f ca="1">C99</f>
        <v>[Rp./kWh]</v>
      </c>
      <c r="D100" s="568"/>
      <c r="E100" s="506"/>
      <c r="F100" s="506"/>
      <c r="G100" s="506"/>
      <c r="H100" s="649"/>
      <c r="I100" s="649"/>
      <c r="J100" s="649"/>
      <c r="K100" s="649"/>
      <c r="L100" s="649"/>
      <c r="M100" s="589"/>
      <c r="N100" s="589"/>
      <c r="O100" s="589"/>
      <c r="P100" s="589"/>
      <c r="Q100" s="589"/>
      <c r="R100" s="589"/>
      <c r="S100" s="589"/>
      <c r="T100" s="589"/>
      <c r="U100" s="589"/>
      <c r="V100" s="336"/>
      <c r="W100" s="206"/>
      <c r="X100" s="336"/>
      <c r="Y100" s="441"/>
      <c r="AA100" s="432" t="s">
        <v>133</v>
      </c>
    </row>
    <row r="101" spans="1:27" x14ac:dyDescent="0.4">
      <c r="A101" s="433" t="str">
        <f t="shared" ca="1" si="9"/>
        <v>KW10 / 77</v>
      </c>
      <c r="B101" s="98" t="str">
        <f ca="1">OFFSET(Sprachen!B492,0,'Allg. Informationen'!$B$4-1,1,1)</f>
        <v>Gestehungskosten (Anteil Gesuchsteller)</v>
      </c>
      <c r="C101" s="436" t="s">
        <v>4</v>
      </c>
      <c r="D101" s="507">
        <f ca="1">D98*D39</f>
        <v>0</v>
      </c>
      <c r="E101" s="508"/>
      <c r="F101" s="508"/>
      <c r="G101" s="508"/>
      <c r="H101" s="649"/>
      <c r="I101" s="649"/>
      <c r="J101" s="649"/>
      <c r="K101" s="649"/>
      <c r="L101" s="649"/>
      <c r="M101" s="589"/>
      <c r="N101" s="589"/>
      <c r="O101" s="589"/>
      <c r="P101" s="589"/>
      <c r="Q101" s="589"/>
      <c r="R101" s="589"/>
      <c r="S101" s="589"/>
      <c r="T101" s="589"/>
      <c r="U101" s="589"/>
      <c r="V101" s="213"/>
      <c r="W101" s="208"/>
      <c r="X101" s="213"/>
      <c r="Y101" s="213"/>
      <c r="AA101">
        <f>AA99+1</f>
        <v>77</v>
      </c>
    </row>
    <row r="102" spans="1:27" x14ac:dyDescent="0.4">
      <c r="A102" s="425"/>
      <c r="B102" s="509"/>
      <c r="C102" s="509"/>
      <c r="D102"/>
      <c r="E102"/>
      <c r="F102"/>
      <c r="G102"/>
      <c r="H102"/>
      <c r="I102"/>
    </row>
    <row r="103" spans="1:27" ht="15" x14ac:dyDescent="0.5">
      <c r="A103" s="510"/>
      <c r="B103" s="511"/>
      <c r="C103" s="511"/>
      <c r="D103" s="512"/>
      <c r="E103" s="513"/>
      <c r="F103" s="513"/>
      <c r="G103" s="513"/>
      <c r="H103"/>
      <c r="I103"/>
    </row>
    <row r="104" spans="1:27" ht="17.7" x14ac:dyDescent="0.45">
      <c r="A104" s="514" t="str">
        <f ca="1">OFFSET(Sprachen!B493,0,'Allg. Informationen'!$B$4-1,1,1)</f>
        <v>C. Angaben zu Erlösen</v>
      </c>
      <c r="B104" s="514"/>
      <c r="C104" s="436"/>
      <c r="D104" s="436"/>
      <c r="E104" s="437"/>
      <c r="F104" s="437"/>
      <c r="G104" s="437"/>
      <c r="J104" s="346"/>
      <c r="M104" s="93"/>
    </row>
    <row r="105" spans="1:27" ht="12.6" x14ac:dyDescent="0.45">
      <c r="A105" s="433" t="str">
        <f ca="1">CONCATENATE($A$2," / ",AA105)</f>
        <v>KW10 / 78</v>
      </c>
      <c r="B105" s="436" t="str">
        <f ca="1">OFFSET(Sprachen!B506,0,'Allg. Informationen'!$B$4-1,1,1)</f>
        <v>Erlöse alle Märkte</v>
      </c>
      <c r="C105" s="436" t="s">
        <v>4</v>
      </c>
      <c r="D105" s="257" t="str">
        <f ca="1">IFERROR(D123+D124,"")</f>
        <v/>
      </c>
      <c r="E105" s="253"/>
      <c r="F105" s="253"/>
      <c r="G105" s="253"/>
      <c r="H105" s="10"/>
      <c r="M105" s="93"/>
      <c r="AA105">
        <f>AA101+1</f>
        <v>78</v>
      </c>
    </row>
    <row r="106" spans="1:27" x14ac:dyDescent="0.4">
      <c r="A106" s="433" t="str">
        <f ca="1">CONCATENATE($A$2," / ",AA106)</f>
        <v>KW10 / 79</v>
      </c>
      <c r="B106" s="436" t="str">
        <f ca="1">OFFSET(Sprachen!B496,0,'Allg. Informationen'!$B$4-1,1,1)</f>
        <v>Spezifischer Referenzmarkterlös</v>
      </c>
      <c r="C106" s="436" t="str">
        <f ca="1">C100</f>
        <v>[Rp./kWh]</v>
      </c>
      <c r="D106" s="258">
        <f ca="1">IFERROR((D123+D124)*100/(D35*10^6),0)</f>
        <v>0</v>
      </c>
      <c r="E106" s="254"/>
      <c r="F106" s="254"/>
      <c r="G106" s="254"/>
      <c r="AA106">
        <f>AA105+1</f>
        <v>79</v>
      </c>
    </row>
    <row r="107" spans="1:27" x14ac:dyDescent="0.4">
      <c r="A107" s="433" t="str">
        <f ca="1">CONCATENATE($A$2," / ",AA107)</f>
        <v>KW10 / 79-G</v>
      </c>
      <c r="B107" s="436" t="str">
        <f ca="1">OFFSET(Sprachen!B495,0,'Allg. Informationen'!$B$4-1,1,1)</f>
        <v>Spezifischer Referenzmarkterlös (manuell)</v>
      </c>
      <c r="C107" s="436" t="str">
        <f ca="1">C106</f>
        <v>[Rp./kWh]</v>
      </c>
      <c r="D107" s="569"/>
      <c r="E107" s="254"/>
      <c r="F107" s="254"/>
      <c r="G107" s="254"/>
      <c r="AA107" s="432" t="s">
        <v>134</v>
      </c>
    </row>
    <row r="108" spans="1:27" x14ac:dyDescent="0.4">
      <c r="A108" s="433" t="str">
        <f ca="1">CONCATENATE($A$2," / ",AA108)</f>
        <v>KW10 / 80</v>
      </c>
      <c r="B108" s="436" t="str">
        <f ca="1">OFFSET(Sprachen!B497,0,'Allg. Informationen'!$B$4-1,1,1)</f>
        <v>Referenzmarkterlös (Anteil Gesuchsteller)</v>
      </c>
      <c r="C108" s="436" t="s">
        <v>4</v>
      </c>
      <c r="D108" s="257" t="str">
        <f ca="1">IFERROR(D105*D39,"")</f>
        <v/>
      </c>
      <c r="E108" s="254"/>
      <c r="F108" s="254"/>
      <c r="G108" s="254"/>
      <c r="AA108">
        <v>80</v>
      </c>
    </row>
    <row r="109" spans="1:27" ht="15" x14ac:dyDescent="0.5">
      <c r="A109" s="510"/>
      <c r="B109" s="511"/>
      <c r="C109" s="511"/>
      <c r="D109" s="512"/>
      <c r="E109" s="515"/>
      <c r="F109" s="515"/>
      <c r="G109" s="515"/>
      <c r="H109" s="516"/>
      <c r="I109" s="418"/>
      <c r="J109" s="418"/>
      <c r="K109" s="418"/>
      <c r="L109" s="418"/>
      <c r="M109" s="418"/>
      <c r="N109" s="418"/>
      <c r="O109" s="418"/>
      <c r="P109" s="418"/>
      <c r="Q109" s="418"/>
    </row>
    <row r="110" spans="1:27" ht="17.7" x14ac:dyDescent="0.4">
      <c r="A110" s="517" t="str">
        <f ca="1">OFFSET(Sprachen!B498,0,'Allg. Informationen'!$B$4-1,1,1)</f>
        <v>D. Angaben zu den ungedeckten Gestehungskosten</v>
      </c>
      <c r="C110" s="434"/>
      <c r="D110" s="518"/>
      <c r="E110" s="437"/>
      <c r="F110" s="437"/>
      <c r="G110" s="437"/>
    </row>
    <row r="111" spans="1:27" x14ac:dyDescent="0.4">
      <c r="A111" s="433" t="str">
        <f ca="1">CONCATENATE($A$2," / ",AA111)</f>
        <v>KW10 / 81</v>
      </c>
      <c r="B111" s="436" t="str">
        <f ca="1">OFFSET(Sprachen!B499,0,'Allg. Informationen'!$B$4-1,1,1)</f>
        <v>Ungedeckte Gestehungskosten</v>
      </c>
      <c r="C111" s="436" t="s">
        <v>4</v>
      </c>
      <c r="D111" s="507" t="str">
        <f ca="1">IFERROR(D98-D105,"")</f>
        <v/>
      </c>
      <c r="E111" s="519"/>
      <c r="F111" s="519"/>
      <c r="G111" s="519"/>
      <c r="AA111">
        <f>AA108+1</f>
        <v>81</v>
      </c>
    </row>
    <row r="112" spans="1:27" x14ac:dyDescent="0.4">
      <c r="A112" s="433" t="str">
        <f ca="1">CONCATENATE($A$2," / ",AA112)</f>
        <v>KW10 / 82</v>
      </c>
      <c r="B112" s="436" t="str">
        <f ca="1">OFFSET(Sprachen!B500,0,'Allg. Informationen'!$B$4-1,1,1)</f>
        <v>Spezifische ungedeckte Gestehungskosten</v>
      </c>
      <c r="C112" s="436" t="str">
        <f ca="1">C107</f>
        <v>[Rp./kWh]</v>
      </c>
      <c r="D112" s="258">
        <f ca="1">D99-D106</f>
        <v>0</v>
      </c>
      <c r="E112" s="505"/>
      <c r="F112" s="505"/>
      <c r="G112" s="505"/>
      <c r="I112" s="520"/>
      <c r="AA112">
        <f>AA111+1</f>
        <v>82</v>
      </c>
    </row>
    <row r="113" spans="1:27" x14ac:dyDescent="0.4">
      <c r="A113" s="433" t="str">
        <f ca="1">CONCATENATE($A$2," / ",AA113)</f>
        <v>KW10 / 83</v>
      </c>
      <c r="B113" s="436" t="str">
        <f ca="1">OFFSET(Sprachen!B501,0,'Allg. Informationen'!$B$4-1,1,1)</f>
        <v>Ungedeckte Gestehungskosten gekürzt</v>
      </c>
      <c r="C113" s="436" t="str">
        <f ca="1">C112</f>
        <v>[Rp./kWh]</v>
      </c>
      <c r="D113" s="258">
        <f ca="1">MIN(1,D112)</f>
        <v>0</v>
      </c>
      <c r="E113" s="505"/>
      <c r="F113" s="505"/>
      <c r="G113" s="505"/>
      <c r="I113" s="520"/>
      <c r="AA113">
        <f>AA112+1</f>
        <v>83</v>
      </c>
    </row>
    <row r="114" spans="1:27" ht="28.5" customHeight="1" x14ac:dyDescent="0.5">
      <c r="A114" s="433" t="str">
        <f ca="1">CONCATENATE($A$2," / ",AA114)</f>
        <v>KW10 / 84</v>
      </c>
      <c r="B114" s="98" t="str">
        <f ca="1">OFFSET(Sprachen!B502,0,'Allg. Informationen'!$B$4-1,1,1)</f>
        <v>Ungedeckte Gestehungskosten Anteil Gesuchsteller</v>
      </c>
      <c r="C114" s="436" t="s">
        <v>4</v>
      </c>
      <c r="D114" s="111" t="str">
        <f ca="1">IFERROR(D101-D108,"")</f>
        <v/>
      </c>
      <c r="E114" s="251"/>
      <c r="F114" s="251"/>
      <c r="G114" s="251"/>
      <c r="H114" s="418"/>
      <c r="I114" s="418"/>
      <c r="J114" s="418"/>
      <c r="K114" s="418"/>
      <c r="L114" s="418"/>
      <c r="M114" s="418"/>
      <c r="N114" s="418"/>
      <c r="O114" s="418"/>
      <c r="P114" s="418"/>
      <c r="R114" s="418"/>
      <c r="S114" s="418"/>
      <c r="AA114">
        <f>AA113+1</f>
        <v>84</v>
      </c>
    </row>
    <row r="115" spans="1:27" ht="15" x14ac:dyDescent="0.5">
      <c r="A115" s="510"/>
      <c r="B115" s="511"/>
      <c r="C115" s="511"/>
      <c r="D115" s="511"/>
      <c r="E115" s="515"/>
      <c r="F115" s="515"/>
      <c r="G115" s="515"/>
      <c r="H115" s="511"/>
      <c r="I115" s="511"/>
      <c r="J115" s="511"/>
      <c r="K115" s="511"/>
      <c r="L115" s="511"/>
      <c r="M115" s="511"/>
      <c r="N115" s="511"/>
      <c r="O115" s="511"/>
      <c r="P115" s="511"/>
      <c r="Q115" s="512"/>
      <c r="R115" s="418"/>
      <c r="S115" s="418"/>
    </row>
    <row r="116" spans="1:27" ht="17.7" x14ac:dyDescent="0.5">
      <c r="A116" s="521" t="str">
        <f ca="1">OFFSET(Sprachen!B503,0,'Allg. Informationen'!$B$4-1,1,1)</f>
        <v>E. Referenzmarkterlös</v>
      </c>
      <c r="C116" s="522"/>
      <c r="D116" s="522"/>
      <c r="E116" s="523"/>
      <c r="F116" s="523"/>
      <c r="G116" s="523"/>
      <c r="H116" s="653" t="str">
        <f ca="1">H88</f>
        <v>Anmerkungen BFE</v>
      </c>
      <c r="I116" s="654"/>
      <c r="J116" s="654"/>
      <c r="K116" s="654"/>
      <c r="L116" s="654"/>
      <c r="M116" s="654" t="str">
        <f ca="1">M88</f>
        <v>Bemerkungen Gesuchsteller</v>
      </c>
      <c r="N116" s="654"/>
      <c r="O116" s="654"/>
      <c r="P116" s="654"/>
      <c r="Q116" s="654"/>
      <c r="R116" s="418"/>
      <c r="S116" s="109"/>
    </row>
    <row r="117" spans="1:27" ht="15" x14ac:dyDescent="0.5">
      <c r="A117" s="433" t="str">
        <f t="shared" ref="A117:A124" ca="1" si="11">CONCATENATE($A$2," / ",AA117)</f>
        <v>KW10 / 85</v>
      </c>
      <c r="B117" s="524" t="str">
        <f ca="1">OFFSET(Sprachen!B504,0,'Allg. Informationen'!$B$4-1,1,1)</f>
        <v xml:space="preserve">Strompreise bei EEX herungergeladen am: </v>
      </c>
      <c r="C117" s="112">
        <v>46027</v>
      </c>
      <c r="D117" s="252">
        <v>0.41666666666666669</v>
      </c>
      <c r="E117" s="255"/>
      <c r="F117" s="255"/>
      <c r="G117" s="255"/>
      <c r="H117" s="662"/>
      <c r="I117" s="649"/>
      <c r="J117" s="649"/>
      <c r="K117" s="649"/>
      <c r="L117" s="649"/>
      <c r="M117" s="663"/>
      <c r="N117" s="664"/>
      <c r="O117" s="664"/>
      <c r="P117" s="664"/>
      <c r="Q117" s="665"/>
      <c r="R117" s="418"/>
      <c r="S117" s="418"/>
      <c r="AA117">
        <f>AA114+1</f>
        <v>85</v>
      </c>
    </row>
    <row r="118" spans="1:27" ht="15" x14ac:dyDescent="0.5">
      <c r="A118" s="433" t="str">
        <f t="shared" ca="1" si="11"/>
        <v>KW10 / 86</v>
      </c>
      <c r="B118" s="525" t="str">
        <f ca="1">OFFSET(Sprachen!B505,0,'Allg. Informationen'!$B$4-1,1,1)</f>
        <v>Geschäftsperiode</v>
      </c>
      <c r="C118" s="647" t="str">
        <f ca="1">IFERROR(IF($D$5="Nein/Non/No","-",INDIRECT(CONCATENATE(E_prod_Eingabe!A2,"!")&amp;CONCATENATE(MID("CDEFGHIJKLMNOPQRSTUVWXYZ",HLOOKUP($A$2,E_prod_Eingabe!$C$5:$AS$6,2,FALSE),1),"8"))),"")</f>
        <v/>
      </c>
      <c r="D118" s="648"/>
      <c r="E118" s="526"/>
      <c r="F118" s="526"/>
      <c r="G118" s="526"/>
      <c r="H118" s="662"/>
      <c r="I118" s="649"/>
      <c r="J118" s="649"/>
      <c r="K118" s="649"/>
      <c r="L118" s="649"/>
      <c r="M118" s="663"/>
      <c r="N118" s="664"/>
      <c r="O118" s="664"/>
      <c r="P118" s="664"/>
      <c r="Q118" s="665"/>
      <c r="R118" s="418"/>
      <c r="S118" s="418"/>
      <c r="AA118">
        <f t="shared" ref="AA118:AA123" si="12">AA117+1</f>
        <v>86</v>
      </c>
    </row>
    <row r="119" spans="1:27" ht="15" x14ac:dyDescent="0.5">
      <c r="A119" s="433" t="str">
        <f t="shared" ca="1" si="11"/>
        <v>KW10 / 87</v>
      </c>
      <c r="B119" s="527" t="str">
        <f ca="1">OFFSET(Sprachen!B506,0,'Allg. Informationen'!$B$4-1,1,1)</f>
        <v>Erlöse alle Märkte</v>
      </c>
      <c r="C119" s="282" t="s">
        <v>4</v>
      </c>
      <c r="D119" s="528" t="s">
        <v>109</v>
      </c>
      <c r="E119" s="529"/>
      <c r="F119" s="529"/>
      <c r="G119" s="529"/>
      <c r="H119" s="530" t="str">
        <f ca="1">OFFSET(Sprachen!B365,0,'Allg. Informationen'!$B$4-1,1,1)</f>
        <v>Zentrale 1</v>
      </c>
      <c r="I119" s="525" t="str">
        <f ca="1">OFFSET(Sprachen!B366,0,'Allg. Informationen'!$B$4-1,1,1)</f>
        <v>Zentrale 2</v>
      </c>
      <c r="J119" s="531" t="str">
        <f ca="1">OFFSET(Sprachen!B367,0,'Allg. Informationen'!$B$4-1,1,1)</f>
        <v>Zentrale 3</v>
      </c>
      <c r="K119" s="531" t="str">
        <f ca="1">OFFSET(Sprachen!B368,0,'Allg. Informationen'!$B$4-1,1,1)</f>
        <v>Zentrale 4</v>
      </c>
      <c r="L119" s="531" t="str">
        <f ca="1">OFFSET(Sprachen!B369,0,'Allg. Informationen'!$B$4-1,1,1)</f>
        <v>Zentrale 5</v>
      </c>
      <c r="M119" s="531" t="str">
        <f ca="1">OFFSET(Sprachen!B370,0,'Allg. Informationen'!$B$4-1,1,1)</f>
        <v>Zentrale 6</v>
      </c>
      <c r="N119" s="531" t="str">
        <f ca="1">OFFSET(Sprachen!B371,0,'Allg. Informationen'!$B$4-1,1,1)</f>
        <v>Zentrale 7</v>
      </c>
      <c r="O119" s="531" t="str">
        <f ca="1">OFFSET(Sprachen!B372,0,'Allg. Informationen'!$B$4-1,1,1)</f>
        <v>Zentrale 8</v>
      </c>
      <c r="P119" s="531" t="str">
        <f ca="1">OFFSET(Sprachen!B373,0,'Allg. Informationen'!$B$4-1,1,1)</f>
        <v>Zentrale 9</v>
      </c>
      <c r="Q119" s="531" t="str">
        <f ca="1">OFFSET(Sprachen!B374,0,'Allg. Informationen'!$B$4-1,1,1)</f>
        <v>Zentrale 10</v>
      </c>
      <c r="R119" s="418"/>
      <c r="S119" s="418"/>
      <c r="AA119">
        <f t="shared" si="12"/>
        <v>87</v>
      </c>
    </row>
    <row r="120" spans="1:27" ht="15" x14ac:dyDescent="0.5">
      <c r="A120" s="433" t="str">
        <f t="shared" ca="1" si="11"/>
        <v>KW10 / 88</v>
      </c>
      <c r="B120" s="735" t="str">
        <f ca="1">OFFSET(Sprachen!B507,0,'Allg. Informationen'!$B$4-1,1,1)</f>
        <v>alle Zentralen</v>
      </c>
      <c r="C120" s="736"/>
      <c r="D120" s="347">
        <f ca="1">+SUM(H120:Q120)</f>
        <v>0</v>
      </c>
      <c r="E120" s="348"/>
      <c r="F120" s="348"/>
      <c r="G120" s="348"/>
      <c r="H120" s="349" t="str">
        <f ca="1">IFERROR(IF($D$5="Nein/Non/No","-",VLOOKUP(H$119,E_prod_Eingabe!$A$33:$AA$42,HLOOKUP($A$2,E_prod_Eingabe!$C$5:$AS$6,2,FALSE)+2,FALSE)),"")</f>
        <v/>
      </c>
      <c r="I120" s="349" t="str">
        <f ca="1">IFERROR(IF($D$5="Nein/Non/No","-",VLOOKUP(I$119,E_prod_Eingabe!$A$33:$AA$42,HLOOKUP($A$2,E_prod_Eingabe!$C$5:$AS$6,2,FALSE)+2,FALSE)),"")</f>
        <v/>
      </c>
      <c r="J120" s="349" t="str">
        <f ca="1">IFERROR(IF($D$5="Nein/Non/No","-",VLOOKUP(J$119,E_prod_Eingabe!$A$33:$AA$42,HLOOKUP($A$2,E_prod_Eingabe!$C$5:$AS$6,2,FALSE)+2,FALSE)),"")</f>
        <v/>
      </c>
      <c r="K120" s="349" t="str">
        <f ca="1">IFERROR(IF($D$5="Nein/Non/No","-",VLOOKUP(K$119,E_prod_Eingabe!$A$33:$AA$42,HLOOKUP($A$2,E_prod_Eingabe!$C$5:$AS$6,2,FALSE)+2,FALSE)),"")</f>
        <v/>
      </c>
      <c r="L120" s="349" t="str">
        <f ca="1">IFERROR(IF($D$5="Nein/Non/No","-",VLOOKUP(L$119,E_prod_Eingabe!$A$33:$AA$42,HLOOKUP($A$2,E_prod_Eingabe!$C$5:$AS$6,2,FALSE)+2,FALSE)),"")</f>
        <v/>
      </c>
      <c r="M120" s="349" t="str">
        <f ca="1">IFERROR(IF($D$5="Nein/Non/No","-",VLOOKUP(M$119,E_prod_Eingabe!$A$33:$AA$42,HLOOKUP($A$2,E_prod_Eingabe!$C$5:$AS$6,2,FALSE)+2,FALSE)),"")</f>
        <v/>
      </c>
      <c r="N120" s="349" t="str">
        <f ca="1">IFERROR(IF($D$5="Nein/Non/No","-",VLOOKUP(N$119,E_prod_Eingabe!$A$33:$AA$42,HLOOKUP($A$2,E_prod_Eingabe!$C$5:$AS$6,2,FALSE)+2,FALSE)),"")</f>
        <v/>
      </c>
      <c r="O120" s="349" t="str">
        <f ca="1">IFERROR(IF($D$5="Nein/Non/No","-",VLOOKUP(O$119,E_prod_Eingabe!$A$33:$AA$42,HLOOKUP($A$2,E_prod_Eingabe!$C$5:$AS$6,2,FALSE)+2,FALSE)),"")</f>
        <v/>
      </c>
      <c r="P120" s="349" t="str">
        <f ca="1">IFERROR(IF($D$5="Nein/Non/No","-",VLOOKUP(P$119,E_prod_Eingabe!$A$33:$AA$42,HLOOKUP($A$2,E_prod_Eingabe!$C$5:$AS$6,2,FALSE)+2,FALSE)),"")</f>
        <v/>
      </c>
      <c r="Q120" s="349" t="str">
        <f ca="1">IFERROR(IF($D$5="Nein/Non/No","-",VLOOKUP(Q$119,E_prod_Eingabe!$A$33:$AA$42,HLOOKUP($A$2,E_prod_Eingabe!$C$5:$AS$6,2,FALSE)+2,FALSE)),"")</f>
        <v/>
      </c>
      <c r="R120" s="418"/>
      <c r="S120" s="532"/>
      <c r="AA120">
        <f t="shared" si="12"/>
        <v>88</v>
      </c>
    </row>
    <row r="121" spans="1:27" ht="30" customHeight="1" x14ac:dyDescent="0.5">
      <c r="A121" s="433" t="str">
        <f t="shared" ca="1" si="11"/>
        <v>KW10 / 89</v>
      </c>
      <c r="B121" s="735" t="str">
        <f ca="1">OFFSET(Sprachen!B508,0,'Allg. Informationen'!$B$4-1,1,1)</f>
        <v>Abzüglich nicht hydraulisch verbundener oder gemeinsam optimierter Anlagen</v>
      </c>
      <c r="C121" s="736"/>
      <c r="D121" s="347">
        <f>+SUM(H121:Q121)</f>
        <v>0</v>
      </c>
      <c r="E121" s="348"/>
      <c r="F121" s="348"/>
      <c r="G121" s="348"/>
      <c r="H121" s="349">
        <f>+IF(OR(H49="Nein",H49="Non",H49="No"),-H120,0)</f>
        <v>0</v>
      </c>
      <c r="I121" s="349">
        <f t="shared" ref="I121:Q121" si="13">+IF(OR(I49="Nein",I49="Non",I49="No"),-I120,0)</f>
        <v>0</v>
      </c>
      <c r="J121" s="349">
        <f t="shared" si="13"/>
        <v>0</v>
      </c>
      <c r="K121" s="349">
        <f t="shared" si="13"/>
        <v>0</v>
      </c>
      <c r="L121" s="349">
        <f t="shared" si="13"/>
        <v>0</v>
      </c>
      <c r="M121" s="349">
        <f t="shared" si="13"/>
        <v>0</v>
      </c>
      <c r="N121" s="349">
        <f t="shared" si="13"/>
        <v>0</v>
      </c>
      <c r="O121" s="349">
        <f t="shared" si="13"/>
        <v>0</v>
      </c>
      <c r="P121" s="349">
        <f t="shared" si="13"/>
        <v>0</v>
      </c>
      <c r="Q121" s="349">
        <f t="shared" si="13"/>
        <v>0</v>
      </c>
      <c r="R121" s="418"/>
      <c r="S121" s="109"/>
      <c r="AA121">
        <f t="shared" si="12"/>
        <v>89</v>
      </c>
    </row>
    <row r="122" spans="1:27" ht="15.3" thickBot="1" x14ac:dyDescent="0.55000000000000004">
      <c r="A122" s="433" t="str">
        <f t="shared" ca="1" si="11"/>
        <v>KW10 / 90</v>
      </c>
      <c r="B122" s="735" t="str">
        <f ca="1">OFFSET(Sprachen!B509,0,'Allg. Informationen'!$B$4-1,1,1)</f>
        <v>Abzüglich KEV-Anlagen</v>
      </c>
      <c r="C122" s="736"/>
      <c r="D122" s="350">
        <f>+SUM(H122:Q122)</f>
        <v>0</v>
      </c>
      <c r="E122" s="348"/>
      <c r="F122" s="348"/>
      <c r="G122" s="348"/>
      <c r="H122" s="349">
        <f>+IF(OR(H55="Ja",H55="Oui",H55="Si"),IF(OR(H49="Ja",H49="Oui",H49="Si"),-H120,0),0)</f>
        <v>0</v>
      </c>
      <c r="I122" s="349">
        <f t="shared" ref="I122:Q122" si="14">+IF(OR(I55="Ja",I55="Oui",I55="Si"),IF(OR(I49="Ja",I49="Oui",I49="Si"),-I120,0),0)</f>
        <v>0</v>
      </c>
      <c r="J122" s="349">
        <f t="shared" si="14"/>
        <v>0</v>
      </c>
      <c r="K122" s="349">
        <f t="shared" si="14"/>
        <v>0</v>
      </c>
      <c r="L122" s="349">
        <f t="shared" si="14"/>
        <v>0</v>
      </c>
      <c r="M122" s="349">
        <f t="shared" si="14"/>
        <v>0</v>
      </c>
      <c r="N122" s="349">
        <f t="shared" si="14"/>
        <v>0</v>
      </c>
      <c r="O122" s="349">
        <f t="shared" si="14"/>
        <v>0</v>
      </c>
      <c r="P122" s="349">
        <f t="shared" si="14"/>
        <v>0</v>
      </c>
      <c r="Q122" s="349">
        <f t="shared" si="14"/>
        <v>0</v>
      </c>
      <c r="R122" s="418"/>
      <c r="S122" s="109"/>
      <c r="AA122">
        <f t="shared" si="12"/>
        <v>90</v>
      </c>
    </row>
    <row r="123" spans="1:27" ht="26.25" customHeight="1" thickBot="1" x14ac:dyDescent="0.55000000000000004">
      <c r="A123" s="431" t="str">
        <f t="shared" ca="1" si="11"/>
        <v>KW10 / 91</v>
      </c>
      <c r="B123" s="737" t="str">
        <f ca="1">+CONCATENATE(OFFSET(Sprachen!B510,0,'Allg. Informationen'!$B$4-1,1,1)," ",IF(D13=0,"",D13))</f>
        <v>Erlös Day-Ahead-Markt für KW KW10</v>
      </c>
      <c r="C123" s="738"/>
      <c r="D123" s="351">
        <f ca="1">IFERROR(+MAX(SUM(D120:D122),0),"")</f>
        <v>0</v>
      </c>
      <c r="E123" s="352"/>
      <c r="F123" s="352"/>
      <c r="G123" s="353"/>
      <c r="H123" s="349">
        <f ca="1">+IF(H120&lt;0,H120,MAX(SUM(H120:H122),0))</f>
        <v>0</v>
      </c>
      <c r="I123" s="349">
        <f t="shared" ref="I123:Q123" ca="1" si="15">+IF(I120&lt;0,I120,MAX(SUM(I120:I122),0))</f>
        <v>0</v>
      </c>
      <c r="J123" s="349">
        <f t="shared" ca="1" si="15"/>
        <v>0</v>
      </c>
      <c r="K123" s="349">
        <f t="shared" ca="1" si="15"/>
        <v>0</v>
      </c>
      <c r="L123" s="349">
        <f t="shared" ca="1" si="15"/>
        <v>0</v>
      </c>
      <c r="M123" s="349">
        <f t="shared" ca="1" si="15"/>
        <v>0</v>
      </c>
      <c r="N123" s="349">
        <f t="shared" ca="1" si="15"/>
        <v>0</v>
      </c>
      <c r="O123" s="349">
        <f t="shared" ca="1" si="15"/>
        <v>0</v>
      </c>
      <c r="P123" s="349">
        <f t="shared" ca="1" si="15"/>
        <v>0</v>
      </c>
      <c r="Q123" s="349">
        <f t="shared" ca="1" si="15"/>
        <v>0</v>
      </c>
      <c r="R123" s="418"/>
      <c r="S123" s="418"/>
      <c r="AA123">
        <f t="shared" si="12"/>
        <v>91</v>
      </c>
    </row>
    <row r="124" spans="1:27" ht="27.6" customHeight="1" thickBot="1" x14ac:dyDescent="0.55000000000000004">
      <c r="A124" s="431" t="str">
        <f t="shared" ca="1" si="11"/>
        <v>KW10 / 92</v>
      </c>
      <c r="B124" s="737" t="str">
        <f ca="1">+CONCATENATE(OFFSET(Sprachen!B511,0,'Allg. Informationen'!$B$4-1,1,1)," ",IF(D13=0,"",D13))</f>
        <v>Erlöse HKN, Winterreserve, SDL und Terminmarkt KW10</v>
      </c>
      <c r="C124" s="738"/>
      <c r="D124" s="351" t="str" cm="1">
        <f t="array" aca="1" ref="D124" ca="1">IFERROR(INDIRECT(CONCATENATE(E_prod_Eingabe!A2,"!")&amp;CONCATENATE(MID("CDEFGHIJKLMNOPQRSTUVWXYZ",HLOOKUP($A$2,E_prod_Eingabe!$C$5:$AS$6,2,FALSE),1),"68")),"")</f>
        <v/>
      </c>
      <c r="E124" s="354"/>
      <c r="F124" s="354"/>
      <c r="G124" s="354"/>
      <c r="R124" s="418"/>
      <c r="S124" s="418"/>
      <c r="AA124">
        <v>92</v>
      </c>
    </row>
    <row r="125" spans="1:27" ht="15" x14ac:dyDescent="0.5">
      <c r="R125" s="418"/>
      <c r="S125" s="418"/>
    </row>
    <row r="126" spans="1:27" ht="15" x14ac:dyDescent="0.5">
      <c r="R126" s="418"/>
      <c r="S126" s="418"/>
    </row>
    <row r="127" spans="1:27" ht="15" x14ac:dyDescent="0.5">
      <c r="D127" s="533"/>
      <c r="R127" s="418"/>
      <c r="S127" s="418"/>
    </row>
    <row r="128" spans="1:27" ht="15" x14ac:dyDescent="0.5">
      <c r="R128" s="418"/>
      <c r="S128" s="418"/>
    </row>
    <row r="129" spans="18:19" ht="15" x14ac:dyDescent="0.5">
      <c r="R129" s="418"/>
      <c r="S129" s="418"/>
    </row>
    <row r="130" spans="18:19" ht="15" x14ac:dyDescent="0.5">
      <c r="R130" s="418"/>
      <c r="S130" s="418"/>
    </row>
  </sheetData>
  <sheetProtection algorithmName="SHA-512" hashValue="6lBOuEa87HK6FcGdlyzBxpX+vWZlZL8CfOnfiXWp74UWoQXYq7pa23gvoZDBmG6wGjsdr+NkcVrg7rNIJ0TzjA==" saltValue="7q+IinDHtmoehYIUN/i7Iw==" spinCount="100000" sheet="1" objects="1" scenarios="1"/>
  <protectedRanges>
    <protectedRange sqref="M13:U44 T47:U58 M61:U73 Q76:U86 M89:U101 M117:Q118" name="Bemerkungen"/>
    <protectedRange sqref="D5 B14 D15:D23 D25 D28 D30:D31 D33:D34 D36 D37:D39 D41 D43:D44 D63:D64 D68:D72 D76:D82 D82 D89:D95 D97 H76:K78 K66:L71 H55:Q58 H48:Q52 H6:J8 L6:N8 P6:R7 T6:U7" name="Eingaben"/>
  </protectedRanges>
  <mergeCells count="204">
    <mergeCell ref="B5:C5"/>
    <mergeCell ref="H5:U5"/>
    <mergeCell ref="B6:C6"/>
    <mergeCell ref="D6:D7"/>
    <mergeCell ref="H6:J6"/>
    <mergeCell ref="K6:K7"/>
    <mergeCell ref="L6:N6"/>
    <mergeCell ref="O6:O7"/>
    <mergeCell ref="P6:R6"/>
    <mergeCell ref="S6:S7"/>
    <mergeCell ref="B8:C8"/>
    <mergeCell ref="H8:J8"/>
    <mergeCell ref="L8:N8"/>
    <mergeCell ref="B12:D12"/>
    <mergeCell ref="E12:G12"/>
    <mergeCell ref="H12:L12"/>
    <mergeCell ref="M12:U12"/>
    <mergeCell ref="T6:U6"/>
    <mergeCell ref="B7:C7"/>
    <mergeCell ref="H7:J7"/>
    <mergeCell ref="L7:N7"/>
    <mergeCell ref="P7:R7"/>
    <mergeCell ref="T7:U7"/>
    <mergeCell ref="W13:W14"/>
    <mergeCell ref="X13:X14"/>
    <mergeCell ref="Y13:Y14"/>
    <mergeCell ref="B15:C15"/>
    <mergeCell ref="H15:L15"/>
    <mergeCell ref="M15:U15"/>
    <mergeCell ref="A13:A14"/>
    <mergeCell ref="C13:C14"/>
    <mergeCell ref="D13:D14"/>
    <mergeCell ref="H13:L14"/>
    <mergeCell ref="M13:U14"/>
    <mergeCell ref="V13:V14"/>
    <mergeCell ref="H19:L19"/>
    <mergeCell ref="M19:U19"/>
    <mergeCell ref="H20:L21"/>
    <mergeCell ref="M20:U20"/>
    <mergeCell ref="M21:U21"/>
    <mergeCell ref="H22:L22"/>
    <mergeCell ref="M22:U22"/>
    <mergeCell ref="B16:C16"/>
    <mergeCell ref="H16:L16"/>
    <mergeCell ref="M16:U16"/>
    <mergeCell ref="H17:L17"/>
    <mergeCell ref="M17:U17"/>
    <mergeCell ref="H18:L18"/>
    <mergeCell ref="M18:U18"/>
    <mergeCell ref="H26:L26"/>
    <mergeCell ref="M26:U26"/>
    <mergeCell ref="H27:L27"/>
    <mergeCell ref="M27:U27"/>
    <mergeCell ref="H28:L28"/>
    <mergeCell ref="M28:U28"/>
    <mergeCell ref="H23:L23"/>
    <mergeCell ref="M23:U23"/>
    <mergeCell ref="H24:L24"/>
    <mergeCell ref="M24:U24"/>
    <mergeCell ref="H25:L25"/>
    <mergeCell ref="M25:U25"/>
    <mergeCell ref="H32:L32"/>
    <mergeCell ref="M32:U32"/>
    <mergeCell ref="H33:L33"/>
    <mergeCell ref="M33:U33"/>
    <mergeCell ref="H34:L34"/>
    <mergeCell ref="M34:U34"/>
    <mergeCell ref="H29:L29"/>
    <mergeCell ref="M29:U29"/>
    <mergeCell ref="H30:L30"/>
    <mergeCell ref="M30:U30"/>
    <mergeCell ref="H31:L31"/>
    <mergeCell ref="M31:U31"/>
    <mergeCell ref="H38:L38"/>
    <mergeCell ref="M38:U38"/>
    <mergeCell ref="H39:L39"/>
    <mergeCell ref="M39:U39"/>
    <mergeCell ref="H40:L40"/>
    <mergeCell ref="M40:U40"/>
    <mergeCell ref="H35:L35"/>
    <mergeCell ref="M35:U35"/>
    <mergeCell ref="H36:L36"/>
    <mergeCell ref="M36:U36"/>
    <mergeCell ref="H37:L37"/>
    <mergeCell ref="M37:U37"/>
    <mergeCell ref="H44:L44"/>
    <mergeCell ref="M44:U44"/>
    <mergeCell ref="R46:S46"/>
    <mergeCell ref="R47:S47"/>
    <mergeCell ref="T47:U47"/>
    <mergeCell ref="R48:S48"/>
    <mergeCell ref="T48:U48"/>
    <mergeCell ref="H41:L41"/>
    <mergeCell ref="M41:U41"/>
    <mergeCell ref="H42:L42"/>
    <mergeCell ref="M42:U42"/>
    <mergeCell ref="H43:L43"/>
    <mergeCell ref="M43:U43"/>
    <mergeCell ref="R52:S52"/>
    <mergeCell ref="T52:U52"/>
    <mergeCell ref="R53:S54"/>
    <mergeCell ref="T53:U53"/>
    <mergeCell ref="T54:U54"/>
    <mergeCell ref="R55:S55"/>
    <mergeCell ref="T55:U55"/>
    <mergeCell ref="R49:S49"/>
    <mergeCell ref="T49:U49"/>
    <mergeCell ref="R50:S50"/>
    <mergeCell ref="T50:U50"/>
    <mergeCell ref="R51:S51"/>
    <mergeCell ref="T51:U51"/>
    <mergeCell ref="H60:L60"/>
    <mergeCell ref="M60:U60"/>
    <mergeCell ref="H61:L61"/>
    <mergeCell ref="M61:U61"/>
    <mergeCell ref="H62:L62"/>
    <mergeCell ref="M62:U62"/>
    <mergeCell ref="R56:S56"/>
    <mergeCell ref="T56:U56"/>
    <mergeCell ref="R57:S57"/>
    <mergeCell ref="T57:U57"/>
    <mergeCell ref="R58:S58"/>
    <mergeCell ref="T58:U58"/>
    <mergeCell ref="H63:L64"/>
    <mergeCell ref="M63:U63"/>
    <mergeCell ref="M64:U64"/>
    <mergeCell ref="H65:L65"/>
    <mergeCell ref="M65:U65"/>
    <mergeCell ref="M66:U66"/>
    <mergeCell ref="M67:U67"/>
    <mergeCell ref="H68:L68"/>
    <mergeCell ref="I72:J72"/>
    <mergeCell ref="K72:L72"/>
    <mergeCell ref="M72:U72"/>
    <mergeCell ref="I73:J73"/>
    <mergeCell ref="K73:L73"/>
    <mergeCell ref="M73:U73"/>
    <mergeCell ref="M68:U68"/>
    <mergeCell ref="H69:H71"/>
    <mergeCell ref="I69:J71"/>
    <mergeCell ref="K69:L71"/>
    <mergeCell ref="M69:U69"/>
    <mergeCell ref="M70:U70"/>
    <mergeCell ref="M71:U71"/>
    <mergeCell ref="L80:P80"/>
    <mergeCell ref="Q80:U80"/>
    <mergeCell ref="L81:P81"/>
    <mergeCell ref="Q81:U81"/>
    <mergeCell ref="H82:P82"/>
    <mergeCell ref="Q82:U82"/>
    <mergeCell ref="L75:P75"/>
    <mergeCell ref="Q75:U75"/>
    <mergeCell ref="L76:P78"/>
    <mergeCell ref="Q76:U78"/>
    <mergeCell ref="L79:P79"/>
    <mergeCell ref="Q79:U79"/>
    <mergeCell ref="H86:P86"/>
    <mergeCell ref="Q86:U86"/>
    <mergeCell ref="H88:L88"/>
    <mergeCell ref="M88:U88"/>
    <mergeCell ref="H89:L89"/>
    <mergeCell ref="M89:U89"/>
    <mergeCell ref="H83:P83"/>
    <mergeCell ref="Q83:U83"/>
    <mergeCell ref="H84:P84"/>
    <mergeCell ref="Q84:U84"/>
    <mergeCell ref="H85:P85"/>
    <mergeCell ref="Q85:U85"/>
    <mergeCell ref="H93:L93"/>
    <mergeCell ref="M93:U93"/>
    <mergeCell ref="H94:L94"/>
    <mergeCell ref="M94:U94"/>
    <mergeCell ref="H95:L95"/>
    <mergeCell ref="M95:U95"/>
    <mergeCell ref="H90:L90"/>
    <mergeCell ref="M90:U90"/>
    <mergeCell ref="H91:L91"/>
    <mergeCell ref="M91:U91"/>
    <mergeCell ref="H92:L92"/>
    <mergeCell ref="M92:U92"/>
    <mergeCell ref="H99:L99"/>
    <mergeCell ref="M99:U99"/>
    <mergeCell ref="H100:L100"/>
    <mergeCell ref="M100:U100"/>
    <mergeCell ref="H101:L101"/>
    <mergeCell ref="M101:U101"/>
    <mergeCell ref="H96:L96"/>
    <mergeCell ref="M96:U96"/>
    <mergeCell ref="H97:L97"/>
    <mergeCell ref="M97:U97"/>
    <mergeCell ref="H98:L98"/>
    <mergeCell ref="M98:U98"/>
    <mergeCell ref="B120:C120"/>
    <mergeCell ref="B121:C121"/>
    <mergeCell ref="B122:C122"/>
    <mergeCell ref="B123:C123"/>
    <mergeCell ref="B124:C124"/>
    <mergeCell ref="H116:L116"/>
    <mergeCell ref="M116:Q116"/>
    <mergeCell ref="H117:L117"/>
    <mergeCell ref="M117:Q117"/>
    <mergeCell ref="C118:D118"/>
    <mergeCell ref="H118:L118"/>
    <mergeCell ref="M118:Q118"/>
  </mergeCells>
  <conditionalFormatting sqref="V15:V45">
    <cfRule type="containsText" dxfId="43" priority="36" operator="containsText" text="korrigiert">
      <formula>NOT(ISERROR(SEARCH("korrigiert",V15)))</formula>
    </cfRule>
    <cfRule type="containsText" dxfId="42" priority="35" operator="containsText" text="i.O.">
      <formula>NOT(ISERROR(SEARCH("i.O.",V15)))</formula>
    </cfRule>
    <cfRule type="containsText" dxfId="41" priority="34" operator="containsText" text="in Abklärung">
      <formula>NOT(ISERROR(SEARCH("in Abklärung",V15)))</formula>
    </cfRule>
    <cfRule type="containsText" dxfId="40" priority="33" operator="containsText" text="nicht i.O.">
      <formula>NOT(ISERROR(SEARCH("nicht i.O.",V15)))</formula>
    </cfRule>
  </conditionalFormatting>
  <conditionalFormatting sqref="V47:V59">
    <cfRule type="containsText" dxfId="39" priority="28" operator="containsText" text="korrigiert">
      <formula>NOT(ISERROR(SEARCH("korrigiert",V47)))</formula>
    </cfRule>
    <cfRule type="containsText" dxfId="38" priority="26" operator="containsText" text="in Abklärung">
      <formula>NOT(ISERROR(SEARCH("in Abklärung",V47)))</formula>
    </cfRule>
    <cfRule type="containsText" dxfId="37" priority="25" operator="containsText" text="nicht i.O.">
      <formula>NOT(ISERROR(SEARCH("nicht i.O.",V47)))</formula>
    </cfRule>
    <cfRule type="containsText" dxfId="36" priority="27" operator="containsText" text="i.O.">
      <formula>NOT(ISERROR(SEARCH("i.O.",V47)))</formula>
    </cfRule>
  </conditionalFormatting>
  <conditionalFormatting sqref="V61:V74">
    <cfRule type="containsText" dxfId="35" priority="17" operator="containsText" text="nicht i.O.">
      <formula>NOT(ISERROR(SEARCH("nicht i.O.",V61)))</formula>
    </cfRule>
    <cfRule type="containsText" dxfId="34" priority="19" operator="containsText" text="i.O.">
      <formula>NOT(ISERROR(SEARCH("i.O.",V61)))</formula>
    </cfRule>
    <cfRule type="containsText" dxfId="33" priority="20" operator="containsText" text="korrigiert">
      <formula>NOT(ISERROR(SEARCH("korrigiert",V61)))</formula>
    </cfRule>
    <cfRule type="containsText" dxfId="32" priority="18" operator="containsText" text="in Abklärung">
      <formula>NOT(ISERROR(SEARCH("in Abklärung",V61)))</formula>
    </cfRule>
  </conditionalFormatting>
  <conditionalFormatting sqref="V76:V87">
    <cfRule type="containsText" dxfId="31" priority="11" operator="containsText" text="i.O.">
      <formula>NOT(ISERROR(SEARCH("i.O.",V76)))</formula>
    </cfRule>
    <cfRule type="containsText" dxfId="30" priority="9" operator="containsText" text="nicht i.O.">
      <formula>NOT(ISERROR(SEARCH("nicht i.O.",V76)))</formula>
    </cfRule>
    <cfRule type="containsText" dxfId="29" priority="10" operator="containsText" text="in Abklärung">
      <formula>NOT(ISERROR(SEARCH("in Abklärung",V76)))</formula>
    </cfRule>
    <cfRule type="containsText" dxfId="28" priority="12" operator="containsText" text="korrigiert">
      <formula>NOT(ISERROR(SEARCH("korrigiert",V76)))</formula>
    </cfRule>
  </conditionalFormatting>
  <conditionalFormatting sqref="V89:V101">
    <cfRule type="containsText" dxfId="27" priority="2" operator="containsText" text="in Abklärung">
      <formula>NOT(ISERROR(SEARCH("in Abklärung",V89)))</formula>
    </cfRule>
    <cfRule type="containsText" dxfId="26" priority="3" operator="containsText" text="i.O.">
      <formula>NOT(ISERROR(SEARCH("i.O.",V89)))</formula>
    </cfRule>
    <cfRule type="containsText" dxfId="25" priority="4" operator="containsText" text="korrigiert">
      <formula>NOT(ISERROR(SEARCH("korrigiert",V89)))</formula>
    </cfRule>
    <cfRule type="containsText" dxfId="24" priority="1" operator="containsText" text="nicht i.O.">
      <formula>NOT(ISERROR(SEARCH("nicht i.O.",V89)))</formula>
    </cfRule>
  </conditionalFormatting>
  <conditionalFormatting sqref="X13">
    <cfRule type="containsText" dxfId="23" priority="44" operator="containsText" text="korrigiert">
      <formula>NOT(ISERROR(SEARCH("korrigiert",X13)))</formula>
    </cfRule>
    <cfRule type="containsText" dxfId="22" priority="41" operator="containsText" text="nicht i.O.">
      <formula>NOT(ISERROR(SEARCH("nicht i.O.",X13)))</formula>
    </cfRule>
    <cfRule type="containsText" dxfId="21" priority="42" operator="containsText" text="in Abklärung">
      <formula>NOT(ISERROR(SEARCH("in Abklärung",X13)))</formula>
    </cfRule>
    <cfRule type="containsText" dxfId="20" priority="43" operator="containsText" text="i.O.">
      <formula>NOT(ISERROR(SEARCH("i.O.",X13)))</formula>
    </cfRule>
  </conditionalFormatting>
  <conditionalFormatting sqref="X15:X45">
    <cfRule type="containsText" dxfId="19" priority="37" operator="containsText" text="nicht i.O.">
      <formula>NOT(ISERROR(SEARCH("nicht i.O.",X15)))</formula>
    </cfRule>
    <cfRule type="containsText" dxfId="18" priority="38" operator="containsText" text="in Abklärung">
      <formula>NOT(ISERROR(SEARCH("in Abklärung",X15)))</formula>
    </cfRule>
    <cfRule type="containsText" dxfId="17" priority="40" operator="containsText" text="korrigiert">
      <formula>NOT(ISERROR(SEARCH("korrigiert",X15)))</formula>
    </cfRule>
    <cfRule type="containsText" dxfId="16" priority="39" operator="containsText" text="i.O.">
      <formula>NOT(ISERROR(SEARCH("i.O.",X15)))</formula>
    </cfRule>
  </conditionalFormatting>
  <conditionalFormatting sqref="X47:X59">
    <cfRule type="containsText" dxfId="15" priority="29" operator="containsText" text="nicht i.O.">
      <formula>NOT(ISERROR(SEARCH("nicht i.O.",X47)))</formula>
    </cfRule>
    <cfRule type="containsText" dxfId="14" priority="30" operator="containsText" text="in Abklärung">
      <formula>NOT(ISERROR(SEARCH("in Abklärung",X47)))</formula>
    </cfRule>
    <cfRule type="containsText" dxfId="13" priority="31" operator="containsText" text="i.O.">
      <formula>NOT(ISERROR(SEARCH("i.O.",X47)))</formula>
    </cfRule>
    <cfRule type="containsText" dxfId="12" priority="32" operator="containsText" text="korrigiert">
      <formula>NOT(ISERROR(SEARCH("korrigiert",X47)))</formula>
    </cfRule>
  </conditionalFormatting>
  <conditionalFormatting sqref="X61:X74">
    <cfRule type="containsText" dxfId="11" priority="24" operator="containsText" text="korrigiert">
      <formula>NOT(ISERROR(SEARCH("korrigiert",X61)))</formula>
    </cfRule>
    <cfRule type="containsText" dxfId="10" priority="22" operator="containsText" text="in Abklärung">
      <formula>NOT(ISERROR(SEARCH("in Abklärung",X61)))</formula>
    </cfRule>
    <cfRule type="containsText" dxfId="9" priority="21" operator="containsText" text="nicht i.O.">
      <formula>NOT(ISERROR(SEARCH("nicht i.O.",X61)))</formula>
    </cfRule>
    <cfRule type="containsText" dxfId="8" priority="23" operator="containsText" text="i.O.">
      <formula>NOT(ISERROR(SEARCH("i.O.",X61)))</formula>
    </cfRule>
  </conditionalFormatting>
  <conditionalFormatting sqref="X76:X87">
    <cfRule type="containsText" dxfId="7" priority="16" operator="containsText" text="korrigiert">
      <formula>NOT(ISERROR(SEARCH("korrigiert",X76)))</formula>
    </cfRule>
    <cfRule type="containsText" dxfId="6" priority="15" operator="containsText" text="i.O.">
      <formula>NOT(ISERROR(SEARCH("i.O.",X76)))</formula>
    </cfRule>
    <cfRule type="containsText" dxfId="5" priority="14" operator="containsText" text="in Abklärung">
      <formula>NOT(ISERROR(SEARCH("in Abklärung",X76)))</formula>
    </cfRule>
    <cfRule type="containsText" dxfId="4" priority="13" operator="containsText" text="nicht i.O.">
      <formula>NOT(ISERROR(SEARCH("nicht i.O.",X76)))</formula>
    </cfRule>
  </conditionalFormatting>
  <conditionalFormatting sqref="X89:X101">
    <cfRule type="containsText" dxfId="3" priority="5" operator="containsText" text="nicht i.O.">
      <formula>NOT(ISERROR(SEARCH("nicht i.O.",X89)))</formula>
    </cfRule>
    <cfRule type="containsText" dxfId="2" priority="7" operator="containsText" text="i.O.">
      <formula>NOT(ISERROR(SEARCH("i.O.",X89)))</formula>
    </cfRule>
    <cfRule type="containsText" dxfId="1" priority="8" operator="containsText" text="korrigiert">
      <formula>NOT(ISERROR(SEARCH("korrigiert",X89)))</formula>
    </cfRule>
    <cfRule type="containsText" dxfId="0" priority="6" operator="containsText" text="in Abklärung">
      <formula>NOT(ISERROR(SEARCH("in Abklärung",X89)))</formula>
    </cfRule>
  </conditionalFormatting>
  <dataValidations count="6">
    <dataValidation type="date" operator="lessThan" allowBlank="1" showInputMessage="1" showErrorMessage="1" sqref="E20:G20" xr:uid="{F898C1F4-48DD-4501-BD9F-CD2971CC9569}">
      <formula1>43101</formula1>
    </dataValidation>
    <dataValidation type="date" operator="greaterThan" allowBlank="1" showInputMessage="1" showErrorMessage="1" sqref="D21:G21" xr:uid="{4A49DF33-52FD-490A-A803-F925A91C1DDE}">
      <formula1>D20</formula1>
    </dataValidation>
    <dataValidation type="date" operator="greaterThan" allowBlank="1" showInputMessage="1" showErrorMessage="1" sqref="D43:G43" xr:uid="{7FF71A64-854A-47BA-8E28-A59C37973E95}">
      <formula1>42370</formula1>
    </dataValidation>
    <dataValidation type="list" allowBlank="1" showInputMessage="1" showErrorMessage="1" sqref="X15:X16 X13 X100" xr:uid="{C26C04D7-B894-41E3-BF16-E451CBA135B1}">
      <formula1>"',i.O.,in Abklärung,nicht i.O.,korrigiert"</formula1>
    </dataValidation>
    <dataValidation type="date" operator="lessThan" allowBlank="1" showInputMessage="1" showErrorMessage="1" sqref="D20" xr:uid="{5C122385-E1B1-4C4C-B2BC-C46BC8011F6A}">
      <formula1>44197</formula1>
    </dataValidation>
    <dataValidation type="list" allowBlank="1" showInputMessage="1" showErrorMessage="1" sqref="K69" xr:uid="{11666B30-98FC-4855-8486-4E8B9583B9B2}">
      <formula1>Ausw.KWTyp</formula1>
    </dataValidation>
  </dataValidations>
  <hyperlinks>
    <hyperlink ref="H65:L65" r:id="rId1" display="download" xr:uid="{7AC71696-4AAD-42D6-819B-40EF3AEF9376}"/>
    <hyperlink ref="L79" r:id="rId2" display="https://www.bfe.admin.ch/bfe/de/home/foerderung/erneuerbare-energien/foerderung-wasserkraft/marktpraemie-grosswasserkraft.html" xr:uid="{35F2BA92-E6BA-4992-B228-AB08658A69EA}"/>
    <hyperlink ref="L79:P79" r:id="rId3" display="download" xr:uid="{69F517FA-F643-4715-90B6-0058A3F46929}"/>
  </hyperlinks>
  <pageMargins left="0.70866141732283472" right="0.70866141732283472" top="0.78740157480314965" bottom="0.78740157480314965" header="0.31496062992125984" footer="0.31496062992125984"/>
  <pageSetup paperSize="8" scale="67" fitToHeight="0" orientation="landscape" r:id="rId4"/>
  <headerFooter>
    <oddHeader>&amp;LBFE-MP&amp;C &amp;A&amp;R&amp;D</oddHeader>
    <oddFooter>&amp;L&amp;F, &amp;T&amp;RS. &amp;P / &amp;N</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C5AAE295-5D97-40E6-A8E8-77D3ACBA4CCC}">
          <x14:formula1>
            <xm:f>Dropdown!$M$7:$M$11</xm:f>
          </x14:formula1>
          <xm:sqref>E44:G44</xm:sqref>
        </x14:dataValidation>
        <x14:dataValidation type="list" allowBlank="1" showInputMessage="1" showErrorMessage="1" xr:uid="{9DB37DCF-06CF-457C-8BC5-B9E818128898}">
          <x14:formula1>
            <xm:f>Dropdown!$A$7:$A$9</xm:f>
          </x14:formula1>
          <xm:sqref>E41:G41</xm:sqref>
        </x14:dataValidation>
        <x14:dataValidation type="list" allowBlank="1" showInputMessage="1" showErrorMessage="1" xr:uid="{BAC44000-E72F-4767-9CA2-C1B826D17D33}">
          <x14:formula1>
            <xm:f>Dropdown!$G$7:$G$11</xm:f>
          </x14:formula1>
          <xm:sqref>E19:G19</xm:sqref>
        </x14:dataValidation>
        <x14:dataValidation type="list" allowBlank="1" showInputMessage="1" showErrorMessage="1" xr:uid="{EDC30D6E-47A1-4171-AB7B-9C246AB544B8}">
          <x14:formula1>
            <xm:f>Dropdown!$P$7:$P$10</xm:f>
          </x14:formula1>
          <xm:sqref>E76:K76</xm:sqref>
        </x14:dataValidation>
        <x14:dataValidation type="list" allowBlank="1" showInputMessage="1" showErrorMessage="1" xr:uid="{6749E689-5ECB-45D8-AFCF-CEAC23889139}">
          <x14:formula1>
            <xm:f>Dropdown!$AS$7:$AS$9</xm:f>
          </x14:formula1>
          <xm:sqref>V83:V85 V100:V101 V98 V96 V26:V29 V24 V35:V36 V53:V54 V32</xm:sqref>
        </x14:dataValidation>
        <x14:dataValidation type="list" allowBlank="1" showInputMessage="1" showErrorMessage="1" xr:uid="{8594382F-F6E2-44CA-A02C-96F4F8BE1CC6}">
          <x14:formula1>
            <xm:f>OFFSET(Dropdown!$G$7:$I$11,0,'Allg. Informationen'!$B$4-1,5,1)</xm:f>
          </x14:formula1>
          <xm:sqref>D19</xm:sqref>
        </x14:dataValidation>
        <x14:dataValidation type="list" allowBlank="1" showInputMessage="1" showErrorMessage="1" xr:uid="{BA697D7C-74CF-4004-ACBC-A70746F13C49}">
          <x14:formula1>
            <xm:f>OFFSET(Dropdown!$A$7:$C$9,0,'Allg. Informationen'!$B$4-1,3,1)</xm:f>
          </x14:formula1>
          <xm:sqref>D41</xm:sqref>
        </x14:dataValidation>
        <x14:dataValidation type="list" allowBlank="1" showInputMessage="1" showErrorMessage="1" xr:uid="{EBF2A2F8-5752-4E89-BFB8-B8C4FABE43BF}">
          <x14:formula1>
            <xm:f>OFFSET(Dropdown!$M$7:$O$11,0,'Allg. Informationen'!$B$4-1,5,1)</xm:f>
          </x14:formula1>
          <xm:sqref>D44</xm:sqref>
        </x14:dataValidation>
        <x14:dataValidation type="list" allowBlank="1" showInputMessage="1" showErrorMessage="1" xr:uid="{DEE10E0C-0373-46BC-8380-BEBEBA0C4531}">
          <x14:formula1>
            <xm:f>OFFSET(Dropdown!$D$7:$F$8,0,'Allg. Informationen'!$B$4-1,2,1)</xm:f>
          </x14:formula1>
          <xm:sqref>H49:Q49 H55:Q55</xm:sqref>
        </x14:dataValidation>
        <x14:dataValidation type="list" allowBlank="1" showInputMessage="1" showErrorMessage="1" xr:uid="{EA92F4CE-BAEE-4FDE-813D-C3889DDD8BD3}">
          <x14:formula1>
            <xm:f>OFFSET(Dropdown!$P$7:$R$10,0,'Allg. Informationen'!$B$4-1,4,1)</xm:f>
          </x14:formula1>
          <xm:sqref>D76</xm:sqref>
        </x14:dataValidation>
        <x14:dataValidation type="list" allowBlank="1" showInputMessage="1" showErrorMessage="1" xr:uid="{880A8979-5FFE-4C29-999F-8A185634702E}">
          <x14:formula1>
            <xm:f>OFFSET(Dropdown!$AS$7:$AU$19,0,'Allg. Informationen'!$B$4-1,3,1)</xm:f>
          </x14:formula1>
          <xm:sqref>V13:V14 V61:V73 V97 V89:V95 V86 V76:V82 V99 V55:V58 V47:V52 V37:V44 V33:V34 V30:V31 V25 V17:V23</xm:sqref>
        </x14:dataValidation>
        <x14:dataValidation type="list" allowBlank="1" showInputMessage="1" showErrorMessage="1" xr:uid="{5706BDB8-23EC-491F-A214-7A780C70676D}">
          <x14:formula1>
            <xm:f>OFFSET(Dropdown!$AV$7:$AX$19,0,'Allg. Informationen'!$B$4-1,4,1)</xm:f>
          </x14:formula1>
          <xm:sqref>X17:X23 X61:X73 X97 X89:X95 X86 X76:X82 X99 X55:X58 X47:X52 X37:X44 X33:X34 X30:X31 X25</xm:sqref>
        </x14:dataValidation>
        <x14:dataValidation type="list" allowBlank="1" showInputMessage="1" showErrorMessage="1" xr:uid="{6F085E43-8A26-4D61-B522-D4C9DB1EB9B4}">
          <x14:formula1>
            <xm:f>Dropdown!$AL$6:$AL$135</xm:f>
          </x14:formula1>
          <xm:sqref>B14</xm:sqref>
        </x14:dataValidation>
        <x14:dataValidation type="list" allowBlank="1" showInputMessage="1" showErrorMessage="1" xr:uid="{A8ED7E26-AAE5-4C73-AD7A-33AA1C7C1122}">
          <x14:formula1>
            <xm:f>Dropdown!$BM$7:$BM$8</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7" tint="0.39997558519241921"/>
    <pageSetUpPr fitToPage="1"/>
  </sheetPr>
  <dimension ref="A1:E47"/>
  <sheetViews>
    <sheetView workbookViewId="0"/>
  </sheetViews>
  <sheetFormatPr baseColWidth="10" defaultColWidth="11.44140625" defaultRowHeight="12.3" x14ac:dyDescent="0.4"/>
  <cols>
    <col min="1" max="1" width="23.44140625" customWidth="1"/>
    <col min="2" max="2" width="45.44140625" customWidth="1"/>
    <col min="4" max="4" width="37.1640625" customWidth="1"/>
    <col min="5" max="5" width="42.44140625" customWidth="1"/>
  </cols>
  <sheetData>
    <row r="1" spans="1:5" ht="20.100000000000001" x14ac:dyDescent="0.7">
      <c r="A1" s="57" t="str">
        <f ca="1">OFFSET(Sprachen!B62,0,'Allg. Informationen'!$B$4-1,1,1)</f>
        <v>Angaben zum Gesuchsteller</v>
      </c>
      <c r="B1" s="57"/>
      <c r="C1" s="57"/>
      <c r="D1" s="57"/>
      <c r="E1" s="57"/>
    </row>
    <row r="2" spans="1:5" x14ac:dyDescent="0.4">
      <c r="A2" s="285" t="str">
        <f ca="1">VLOOKUP(_xlfn.SHEET(),Dropdown!$BF$7:$BI$15,'Allg. Informationen'!$B$4+1,FALSE)</f>
        <v>Gesuchsteller</v>
      </c>
    </row>
    <row r="3" spans="1:5" x14ac:dyDescent="0.4">
      <c r="A3" s="285"/>
    </row>
    <row r="4" spans="1:5" x14ac:dyDescent="0.4">
      <c r="A4" t="str">
        <f ca="1">OFFSET(Sprachen!B66,0,'Allg. Informationen'!$B$4-1,1,1)</f>
        <v>Gesuchsnummer</v>
      </c>
      <c r="B4" s="17" t="s">
        <v>2</v>
      </c>
    </row>
    <row r="6" spans="1:5" x14ac:dyDescent="0.4">
      <c r="A6" s="66" t="str">
        <f ca="1">OFFSET(Sprachen!B67,0,'Allg. Informationen'!$B$4-1,1,1)</f>
        <v>Gesuchsteller</v>
      </c>
      <c r="D6" s="66" t="str">
        <f ca="1">OFFSET(Sprachen!B88,0,'Allg. Informationen'!$B$4-1,1,1)</f>
        <v>vertreten durch</v>
      </c>
    </row>
    <row r="7" spans="1:5" x14ac:dyDescent="0.4">
      <c r="A7" t="str">
        <f ca="1">OFFSET(Sprachen!B68,0,'Allg. Informationen'!$B$4-1,1,1)</f>
        <v>(Träger des wirtschaftlichen Risikos)</v>
      </c>
      <c r="D7" t="str">
        <f ca="1">OFFSET(Sprachen!B89,0,'Allg. Informationen'!$B$4-1,1,1)</f>
        <v>(bei Vertretung Vollmacht beilegen, falls keine Vertretung leer lassen)</v>
      </c>
    </row>
    <row r="9" spans="1:5" x14ac:dyDescent="0.4">
      <c r="A9" s="23" t="str">
        <f ca="1">OFFSET(Sprachen!B69,0,'Allg. Informationen'!$B$4-1,1,1)</f>
        <v>Name</v>
      </c>
      <c r="B9" s="17"/>
      <c r="D9" s="20" t="str">
        <f ca="1">OFFSET(Sprachen!B90,0,'Allg. Informationen'!$B$4-1,1,1)</f>
        <v>Name</v>
      </c>
      <c r="E9" s="17"/>
    </row>
    <row r="10" spans="1:5" x14ac:dyDescent="0.4">
      <c r="A10" s="23" t="str">
        <f ca="1">OFFSET(Sprachen!B70,0,'Allg. Informationen'!$B$4-1,1,1)</f>
        <v>Strasse, Nr.</v>
      </c>
      <c r="B10" s="17"/>
      <c r="D10" s="20" t="str">
        <f ca="1">OFFSET(Sprachen!B91,0,'Allg. Informationen'!$B$4-1,1,1)</f>
        <v>Strasse, Nr.</v>
      </c>
      <c r="E10" s="17"/>
    </row>
    <row r="11" spans="1:5" x14ac:dyDescent="0.4">
      <c r="A11" s="23" t="str">
        <f ca="1">OFFSET(Sprachen!B71,0,'Allg. Informationen'!$B$4-1,1,1)</f>
        <v>Postleitzahl</v>
      </c>
      <c r="B11" s="17"/>
      <c r="D11" s="20" t="str">
        <f ca="1">OFFSET(Sprachen!B92,0,'Allg. Informationen'!$B$4-1,1,1)</f>
        <v>Postleitzahl</v>
      </c>
      <c r="E11" s="17"/>
    </row>
    <row r="12" spans="1:5" x14ac:dyDescent="0.4">
      <c r="A12" s="23" t="str">
        <f ca="1">OFFSET(Sprachen!B72,0,'Allg. Informationen'!$B$4-1,1,1)</f>
        <v>Ort</v>
      </c>
      <c r="B12" s="17"/>
      <c r="D12" s="20" t="str">
        <f ca="1">OFFSET(Sprachen!B93,0,'Allg. Informationen'!$B$4-1,1,1)</f>
        <v>Ort</v>
      </c>
      <c r="E12" s="17"/>
    </row>
    <row r="13" spans="1:5" x14ac:dyDescent="0.4">
      <c r="A13" s="10"/>
      <c r="B13" s="39"/>
      <c r="D13" s="23"/>
      <c r="E13" s="41"/>
    </row>
    <row r="14" spans="1:5" x14ac:dyDescent="0.4">
      <c r="A14" s="10"/>
      <c r="B14" s="39"/>
      <c r="D14" s="23"/>
      <c r="E14" s="55"/>
    </row>
    <row r="15" spans="1:5" x14ac:dyDescent="0.4">
      <c r="A15" s="23"/>
      <c r="B15" s="96"/>
      <c r="D15" s="23"/>
    </row>
    <row r="16" spans="1:5" x14ac:dyDescent="0.4">
      <c r="A16" s="60" t="str">
        <f ca="1">OFFSET(Sprachen!B73,0,'Allg. Informationen'!$B$4-1,1,1)</f>
        <v>Fachkontakt Gesuchsteller</v>
      </c>
      <c r="D16" s="47" t="str">
        <f ca="1">OFFSET(Sprachen!B94,0,'Allg. Informationen'!$B$4-1,1,1)</f>
        <v>Fachkontakt Vertretung</v>
      </c>
    </row>
    <row r="17" spans="1:5" x14ac:dyDescent="0.4">
      <c r="A17" s="23" t="str">
        <f ca="1">OFFSET(Sprachen!B74,0,'Allg. Informationen'!$B$4-1,1,1)</f>
        <v xml:space="preserve">Vorname </v>
      </c>
      <c r="B17" s="17"/>
      <c r="D17" s="23" t="str">
        <f ca="1">OFFSET(Sprachen!B95,0,'Allg. Informationen'!$B$4-1,1,1)</f>
        <v xml:space="preserve">Vorname </v>
      </c>
      <c r="E17" s="17"/>
    </row>
    <row r="18" spans="1:5" x14ac:dyDescent="0.4">
      <c r="A18" s="23" t="str">
        <f ca="1">OFFSET(Sprachen!B75,0,'Allg. Informationen'!$B$4-1,1,1)</f>
        <v xml:space="preserve">Name </v>
      </c>
      <c r="B18" s="17"/>
      <c r="D18" s="23" t="str">
        <f ca="1">OFFSET(Sprachen!B96,0,'Allg. Informationen'!$B$4-1,1,1)</f>
        <v xml:space="preserve">Name </v>
      </c>
      <c r="E18" s="17"/>
    </row>
    <row r="19" spans="1:5" x14ac:dyDescent="0.4">
      <c r="A19" s="23" t="str">
        <f ca="1">OFFSET(Sprachen!B76,0,'Allg. Informationen'!$B$4-1,1,1)</f>
        <v>Firma</v>
      </c>
      <c r="B19" s="17"/>
      <c r="D19" s="23" t="str">
        <f ca="1">OFFSET(Sprachen!B97,0,'Allg. Informationen'!$B$4-1,1,1)</f>
        <v>Firma</v>
      </c>
      <c r="E19" s="17"/>
    </row>
    <row r="20" spans="1:5" x14ac:dyDescent="0.4">
      <c r="A20" s="23" t="str">
        <f ca="1">OFFSET(Sprachen!B77,0,'Allg. Informationen'!$B$4-1,1,1)</f>
        <v>Funktion</v>
      </c>
      <c r="B20" s="17"/>
      <c r="D20" s="23" t="str">
        <f ca="1">OFFSET(Sprachen!B98,0,'Allg. Informationen'!$B$4-1,1,1)</f>
        <v>Funktion</v>
      </c>
      <c r="E20" s="17"/>
    </row>
    <row r="21" spans="1:5" x14ac:dyDescent="0.4">
      <c r="A21" s="23" t="str">
        <f ca="1">OFFSET(Sprachen!B78,0,'Allg. Informationen'!$B$4-1,1,1)</f>
        <v>Tel. Festnetz</v>
      </c>
      <c r="B21" s="17"/>
      <c r="D21" s="23" t="str">
        <f ca="1">OFFSET(Sprachen!B99,0,'Allg. Informationen'!$B$4-1,1,1)</f>
        <v>Tel. Festnetz</v>
      </c>
      <c r="E21" s="17"/>
    </row>
    <row r="22" spans="1:5" x14ac:dyDescent="0.4">
      <c r="A22" s="23" t="str">
        <f ca="1">OFFSET(Sprachen!B79,0,'Allg. Informationen'!$B$4-1,1,1)</f>
        <v>Tel. Mobile</v>
      </c>
      <c r="B22" s="17"/>
      <c r="D22" s="23" t="str">
        <f ca="1">OFFSET(Sprachen!B100,0,'Allg. Informationen'!$B$4-1,1,1)</f>
        <v>Tel. Mobile</v>
      </c>
      <c r="E22" s="17"/>
    </row>
    <row r="23" spans="1:5" x14ac:dyDescent="0.4">
      <c r="A23" s="23" t="str">
        <f ca="1">OFFSET(Sprachen!B80,0,'Allg. Informationen'!$B$4-1,1,1)</f>
        <v>E-Mail-Adresse</v>
      </c>
      <c r="B23" s="17"/>
      <c r="D23" s="23" t="str">
        <f ca="1">OFFSET(Sprachen!B101,0,'Allg. Informationen'!$B$4-1,1,1)</f>
        <v>E-Mail-Adresse</v>
      </c>
      <c r="E23" s="17"/>
    </row>
    <row r="24" spans="1:5" x14ac:dyDescent="0.4">
      <c r="A24" s="23"/>
      <c r="D24" s="23"/>
    </row>
    <row r="25" spans="1:5" x14ac:dyDescent="0.4">
      <c r="A25" s="23"/>
      <c r="D25" s="23"/>
    </row>
    <row r="26" spans="1:5" x14ac:dyDescent="0.4">
      <c r="A26" s="23"/>
      <c r="D26" s="23"/>
    </row>
    <row r="27" spans="1:5" x14ac:dyDescent="0.4">
      <c r="A27" s="60" t="str">
        <f ca="1">OFFSET(Sprachen!B81,0,'Allg. Informationen'!$B$4-1,1,1)</f>
        <v>Kontoangaben für die Überweisung der Marktprämie</v>
      </c>
      <c r="D27" s="60"/>
    </row>
    <row r="28" spans="1:5" x14ac:dyDescent="0.4">
      <c r="A28" s="23" t="str">
        <f ca="1">OFFSET(Sprachen!B82,0,'Allg. Informationen'!$B$4-1,1,1)</f>
        <v>Name Kontoinhaber</v>
      </c>
      <c r="B28" s="17"/>
      <c r="D28" s="51"/>
      <c r="E28" s="96"/>
    </row>
    <row r="29" spans="1:5" x14ac:dyDescent="0.4">
      <c r="A29" s="23" t="str">
        <f ca="1">OFFSET(Sprachen!B83,0,'Allg. Informationen'!$B$4-1,1,1)</f>
        <v>Strasse, Nr.</v>
      </c>
      <c r="B29" s="17"/>
      <c r="D29" s="51"/>
      <c r="E29" s="96"/>
    </row>
    <row r="30" spans="1:5" x14ac:dyDescent="0.4">
      <c r="A30" s="23" t="str">
        <f ca="1">OFFSET(Sprachen!B84,0,'Allg. Informationen'!$B$4-1,1,1)</f>
        <v>Postleitzahl</v>
      </c>
      <c r="B30" s="17"/>
      <c r="D30" s="23"/>
      <c r="E30" s="96"/>
    </row>
    <row r="31" spans="1:5" x14ac:dyDescent="0.4">
      <c r="A31" s="23" t="str">
        <f ca="1">OFFSET(Sprachen!B85,0,'Allg. Informationen'!$B$4-1,1,1)</f>
        <v>Bank</v>
      </c>
      <c r="B31" s="17"/>
      <c r="D31" s="23"/>
      <c r="E31" s="96"/>
    </row>
    <row r="32" spans="1:5" x14ac:dyDescent="0.4">
      <c r="A32" s="23" t="str">
        <f ca="1">OFFSET(Sprachen!B86,0,'Allg. Informationen'!$B$4-1,1,1)</f>
        <v>Filiale/Standort</v>
      </c>
      <c r="B32" s="17"/>
      <c r="D32" s="23"/>
      <c r="E32" s="96"/>
    </row>
    <row r="33" spans="1:5" x14ac:dyDescent="0.4">
      <c r="A33" s="23" t="str">
        <f ca="1">OFFSET(Sprachen!B87,0,'Allg. Informationen'!$B$4-1,1,1)</f>
        <v>IBAN</v>
      </c>
      <c r="B33" s="17"/>
      <c r="D33" s="23"/>
      <c r="E33" s="96"/>
    </row>
    <row r="34" spans="1:5" x14ac:dyDescent="0.4">
      <c r="B34" s="39"/>
      <c r="D34" s="23"/>
      <c r="E34" s="96"/>
    </row>
    <row r="35" spans="1:5" x14ac:dyDescent="0.4">
      <c r="A35" s="39"/>
      <c r="B35" s="39"/>
      <c r="D35" s="23"/>
      <c r="E35" s="96"/>
    </row>
    <row r="36" spans="1:5" x14ac:dyDescent="0.4">
      <c r="A36" s="8"/>
      <c r="B36" s="39"/>
      <c r="D36" s="51"/>
      <c r="E36" s="96"/>
    </row>
    <row r="37" spans="1:5" x14ac:dyDescent="0.4">
      <c r="A37" s="60" t="str">
        <f ca="1">OFFSET(Sprachen!B102,0,'Allg. Informationen'!$B$4-1,1,1)</f>
        <v>Eröffnung aller Verfügungen im Zusammenhang mit diesem Verfahren auf elektronischem Weg [1] :</v>
      </c>
    </row>
    <row r="38" spans="1:5" x14ac:dyDescent="0.4">
      <c r="A38" s="17"/>
      <c r="B38" s="23" t="str">
        <f ca="1">OFFSET(Sprachen!B103,0,'Allg. Informationen'!$B$4-1,1,1)</f>
        <v>Ja, ich stimme zu</v>
      </c>
      <c r="D38" t="str">
        <f ca="1">IF(A39=2,OFFSET(Sprachen!B105,0,'Allg. Informationen'!$B$4-1,1,1),"")</f>
        <v>Übermittlung an folgende E-Mail-Adresse:</v>
      </c>
      <c r="E38" s="17"/>
    </row>
    <row r="39" spans="1:5" x14ac:dyDescent="0.4">
      <c r="A39" s="17">
        <v>2</v>
      </c>
      <c r="B39" s="23" t="str">
        <f ca="1">OFFSET(Sprachen!B104,0,'Allg. Informationen'!$B$4-1,1,1)</f>
        <v>Nein, ich stimme nicht zu (Eröffnung in Papierform)</v>
      </c>
    </row>
    <row r="42" spans="1:5" ht="12.75" customHeight="1" x14ac:dyDescent="0.4">
      <c r="A42" s="585" t="str">
        <f ca="1">OFFSET(Sprachen!B106,0,'Allg. Informationen'!$B$4-1,1,1)</f>
        <v>[1] Gemäss Artikel 34 Absatz 1bis des Bundesgesetzes über das Verwaltungsverfahren (VwVG, SR 172.021) in Verbindung mit Artikel 8 der Verordnung über die elektronische Übermittlung im Rahmen eines Verwaltungsverfahrens (VeÜ-VwV, SR 172.021.2) kann die Behörde einer Partei eine Verfügung auf elektronischem Weg eröffnen, sofern die Partei dieser Art der Mitteilung im Rahmen des konkreten Verfahrens zugestimmt hat. Die Zustimmung kann jederzeit widerrufen werden.</v>
      </c>
      <c r="B42" s="585"/>
      <c r="C42" s="585"/>
      <c r="D42" s="585"/>
      <c r="E42" s="585"/>
    </row>
    <row r="43" spans="1:5" x14ac:dyDescent="0.4">
      <c r="A43" s="585"/>
      <c r="B43" s="585"/>
      <c r="C43" s="585"/>
      <c r="D43" s="585"/>
      <c r="E43" s="585"/>
    </row>
    <row r="44" spans="1:5" x14ac:dyDescent="0.4">
      <c r="A44" s="585"/>
      <c r="B44" s="585"/>
      <c r="C44" s="585"/>
      <c r="D44" s="585"/>
      <c r="E44" s="585"/>
    </row>
    <row r="45" spans="1:5" x14ac:dyDescent="0.4">
      <c r="A45" s="585"/>
      <c r="B45" s="585"/>
      <c r="C45" s="585"/>
      <c r="D45" s="585"/>
      <c r="E45" s="585"/>
    </row>
    <row r="46" spans="1:5" x14ac:dyDescent="0.4">
      <c r="A46" s="80"/>
      <c r="B46" s="80"/>
      <c r="C46" s="80"/>
      <c r="D46" s="80"/>
      <c r="E46" s="80"/>
    </row>
    <row r="47" spans="1:5" x14ac:dyDescent="0.4">
      <c r="A47" s="80"/>
      <c r="B47" s="80"/>
      <c r="C47" s="80"/>
      <c r="D47" s="80"/>
      <c r="E47" s="80"/>
    </row>
  </sheetData>
  <sheetProtection algorithmName="SHA-512" hashValue="2/MOh5IMG6nqLzeJ63PzLPsmgxKta/NCo826i5LizLl5/GF85TsL/PCcVxf5BjKbP2F+mV98acU4Ssp4qkPidg==" saltValue="1TaCcczQFms8ge3Y6IY6Ag==" spinCount="100000" sheet="1" objects="1" scenarios="1"/>
  <protectedRanges>
    <protectedRange sqref="B2 B4 B9:B12 B17:B23 B28:B33 E9:E12 E17:E23 A38:A39 E38" name="Bereich1"/>
  </protectedRanges>
  <mergeCells count="1">
    <mergeCell ref="A42:E45"/>
  </mergeCells>
  <pageMargins left="0.70866141732283472" right="0.70866141732283472" top="0.78740157480314965" bottom="0.78740157480314965" header="0.31496062992125984" footer="0.31496062992125984"/>
  <pageSetup paperSize="9" scale="96" orientation="landscape" r:id="rId1"/>
  <headerFooter>
    <oddHeader>&amp;LBFE-MP&amp;C &amp;A&amp;R&amp;D</oddHeader>
    <oddFooter>&amp;L&amp;F, &amp;T&amp;RS. &amp;P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9026" r:id="rId4" name="Option Button 2">
              <controlPr defaultSize="0" autoFill="0" autoLine="0" autoPict="0">
                <anchor moveWithCells="1">
                  <from>
                    <xdr:col>0</xdr:col>
                    <xdr:colOff>1371600</xdr:colOff>
                    <xdr:row>37</xdr:row>
                    <xdr:rowOff>144780</xdr:rowOff>
                  </from>
                  <to>
                    <xdr:col>1</xdr:col>
                    <xdr:colOff>30480</xdr:colOff>
                    <xdr:row>39</xdr:row>
                    <xdr:rowOff>11430</xdr:rowOff>
                  </to>
                </anchor>
              </controlPr>
            </control>
          </mc:Choice>
        </mc:AlternateContent>
        <mc:AlternateContent xmlns:mc="http://schemas.openxmlformats.org/markup-compatibility/2006">
          <mc:Choice Requires="x14">
            <control shapeId="129027" r:id="rId5" name="Option Button 3">
              <controlPr defaultSize="0" autoFill="0" autoLine="0" autoPict="0">
                <anchor moveWithCells="1">
                  <from>
                    <xdr:col>0</xdr:col>
                    <xdr:colOff>1371600</xdr:colOff>
                    <xdr:row>36</xdr:row>
                    <xdr:rowOff>144780</xdr:rowOff>
                  </from>
                  <to>
                    <xdr:col>1</xdr:col>
                    <xdr:colOff>30480</xdr:colOff>
                    <xdr:row>38</xdr:row>
                    <xdr:rowOff>30480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C84E9-EA28-497C-ABFF-BA25738470C3}">
  <sheetPr codeName="Tabelle22">
    <tabColor theme="7" tint="0.39997558519241921"/>
  </sheetPr>
  <dimension ref="A1:H563"/>
  <sheetViews>
    <sheetView zoomScale="85" zoomScaleNormal="85" workbookViewId="0">
      <selection activeCell="C118" sqref="C118:D118"/>
    </sheetView>
  </sheetViews>
  <sheetFormatPr baseColWidth="10" defaultColWidth="11.44140625" defaultRowHeight="12.3" outlineLevelRow="1" x14ac:dyDescent="0.4"/>
  <cols>
    <col min="1" max="1" width="21.83203125" style="34" customWidth="1"/>
    <col min="2" max="2" width="87.5546875" style="100" customWidth="1"/>
    <col min="3" max="3" width="91.5546875" customWidth="1"/>
    <col min="4" max="4" width="93.5546875" customWidth="1"/>
    <col min="5" max="5" width="1.5546875" customWidth="1"/>
  </cols>
  <sheetData>
    <row r="1" spans="1:4" x14ac:dyDescent="0.4">
      <c r="A1" s="326" t="s">
        <v>137</v>
      </c>
      <c r="C1" s="41"/>
      <c r="D1" s="41"/>
    </row>
    <row r="2" spans="1:4" ht="24.6" x14ac:dyDescent="0.4">
      <c r="A2" s="544" t="s">
        <v>138</v>
      </c>
      <c r="B2" s="327" t="s">
        <v>139</v>
      </c>
      <c r="C2" s="327" t="s">
        <v>140</v>
      </c>
      <c r="D2" s="327" t="s">
        <v>141</v>
      </c>
    </row>
    <row r="3" spans="1:4" s="538" customFormat="1" x14ac:dyDescent="0.4">
      <c r="B3" s="537" t="s">
        <v>142</v>
      </c>
      <c r="C3" s="537"/>
      <c r="D3" s="537"/>
    </row>
    <row r="4" spans="1:4" outlineLevel="1" x14ac:dyDescent="0.4">
      <c r="A4" s="34" t="s">
        <v>143</v>
      </c>
      <c r="B4" s="41" t="s">
        <v>144</v>
      </c>
      <c r="C4" s="41" t="s">
        <v>145</v>
      </c>
      <c r="D4" s="41" t="s">
        <v>146</v>
      </c>
    </row>
    <row r="5" spans="1:4" outlineLevel="1" x14ac:dyDescent="0.4">
      <c r="A5" s="34" t="s">
        <v>147</v>
      </c>
      <c r="B5" s="41" t="s">
        <v>148</v>
      </c>
      <c r="C5" s="41" t="s">
        <v>149</v>
      </c>
      <c r="D5" s="41" t="s">
        <v>150</v>
      </c>
    </row>
    <row r="6" spans="1:4" outlineLevel="1" x14ac:dyDescent="0.4">
      <c r="A6" s="34" t="s">
        <v>151</v>
      </c>
      <c r="B6" s="41" t="s">
        <v>0</v>
      </c>
      <c r="C6" s="41" t="s">
        <v>152</v>
      </c>
      <c r="D6" s="41" t="s">
        <v>153</v>
      </c>
    </row>
    <row r="7" spans="1:4" outlineLevel="1" x14ac:dyDescent="0.4">
      <c r="A7" s="34" t="s">
        <v>154</v>
      </c>
      <c r="B7" s="41" t="s">
        <v>155</v>
      </c>
      <c r="C7" s="41" t="s">
        <v>156</v>
      </c>
      <c r="D7" s="41" t="s">
        <v>157</v>
      </c>
    </row>
    <row r="8" spans="1:4" ht="86.1" outlineLevel="1" x14ac:dyDescent="0.4">
      <c r="A8" s="34" t="s">
        <v>158</v>
      </c>
      <c r="B8" s="41" t="s">
        <v>159</v>
      </c>
      <c r="C8" s="41" t="s">
        <v>160</v>
      </c>
      <c r="D8" s="41" t="s">
        <v>161</v>
      </c>
    </row>
    <row r="9" spans="1:4" s="541" customFormat="1" ht="36.9" outlineLevel="1" x14ac:dyDescent="0.4">
      <c r="A9" s="547" t="s">
        <v>162</v>
      </c>
      <c r="B9" s="551" t="s">
        <v>163</v>
      </c>
      <c r="C9" s="552" t="s">
        <v>164</v>
      </c>
      <c r="D9" s="96" t="s">
        <v>165</v>
      </c>
    </row>
    <row r="10" spans="1:4" ht="176.1" customHeight="1" outlineLevel="1" x14ac:dyDescent="0.4">
      <c r="A10" s="34" t="s">
        <v>166</v>
      </c>
      <c r="B10" s="96" t="s">
        <v>167</v>
      </c>
      <c r="C10" s="96" t="s">
        <v>168</v>
      </c>
      <c r="D10" s="96" t="s">
        <v>169</v>
      </c>
    </row>
    <row r="11" spans="1:4" ht="123" outlineLevel="1" x14ac:dyDescent="0.4">
      <c r="A11" s="34" t="s">
        <v>170</v>
      </c>
      <c r="B11" s="96" t="s">
        <v>171</v>
      </c>
      <c r="C11" s="96" t="s">
        <v>172</v>
      </c>
      <c r="D11" s="96" t="s">
        <v>173</v>
      </c>
    </row>
    <row r="12" spans="1:4" ht="409.35" customHeight="1" outlineLevel="1" x14ac:dyDescent="0.4">
      <c r="A12" s="34" t="s">
        <v>174</v>
      </c>
      <c r="B12" s="96" t="s">
        <v>175</v>
      </c>
      <c r="C12" s="96" t="s">
        <v>176</v>
      </c>
      <c r="D12" s="552" t="s">
        <v>177</v>
      </c>
    </row>
    <row r="13" spans="1:4" outlineLevel="1" x14ac:dyDescent="0.4">
      <c r="A13" s="34" t="s">
        <v>178</v>
      </c>
      <c r="B13" s="23" t="s">
        <v>179</v>
      </c>
      <c r="C13" s="41" t="s">
        <v>180</v>
      </c>
      <c r="D13" s="41" t="s">
        <v>181</v>
      </c>
    </row>
    <row r="14" spans="1:4" ht="24.6" outlineLevel="1" x14ac:dyDescent="0.4">
      <c r="A14" s="34" t="s">
        <v>182</v>
      </c>
      <c r="B14" s="96" t="s">
        <v>183</v>
      </c>
      <c r="C14" s="96" t="s">
        <v>184</v>
      </c>
      <c r="D14" s="96" t="s">
        <v>185</v>
      </c>
    </row>
    <row r="15" spans="1:4" ht="61.5" outlineLevel="1" x14ac:dyDescent="0.4">
      <c r="A15" s="34" t="s">
        <v>186</v>
      </c>
      <c r="B15" s="96" t="s">
        <v>187</v>
      </c>
      <c r="C15" s="96" t="s">
        <v>188</v>
      </c>
      <c r="D15" s="96" t="s">
        <v>189</v>
      </c>
    </row>
    <row r="16" spans="1:4" ht="41.5" customHeight="1" outlineLevel="1" x14ac:dyDescent="0.4">
      <c r="A16" s="34" t="s">
        <v>190</v>
      </c>
      <c r="B16" s="96" t="s">
        <v>191</v>
      </c>
      <c r="C16" s="96" t="s">
        <v>192</v>
      </c>
      <c r="D16" s="96" t="s">
        <v>193</v>
      </c>
    </row>
    <row r="17" spans="1:8" ht="82.5" customHeight="1" outlineLevel="1" x14ac:dyDescent="0.4">
      <c r="A17" s="34" t="s">
        <v>194</v>
      </c>
      <c r="B17" s="96" t="s">
        <v>195</v>
      </c>
      <c r="C17" s="96" t="s">
        <v>196</v>
      </c>
      <c r="D17" s="96" t="s">
        <v>197</v>
      </c>
    </row>
    <row r="18" spans="1:8" ht="73.8" outlineLevel="1" x14ac:dyDescent="0.4">
      <c r="A18" s="34" t="s">
        <v>198</v>
      </c>
      <c r="B18" s="96" t="s">
        <v>199</v>
      </c>
      <c r="C18" s="96" t="s">
        <v>200</v>
      </c>
      <c r="D18" s="96" t="s">
        <v>201</v>
      </c>
    </row>
    <row r="19" spans="1:8" outlineLevel="1" x14ac:dyDescent="0.4">
      <c r="A19" s="34" t="s">
        <v>202</v>
      </c>
      <c r="B19" s="41" t="s">
        <v>203</v>
      </c>
      <c r="C19" s="41" t="s">
        <v>204</v>
      </c>
      <c r="D19" s="41" t="s">
        <v>205</v>
      </c>
    </row>
    <row r="20" spans="1:8" ht="280.35000000000002" customHeight="1" outlineLevel="1" x14ac:dyDescent="0.4">
      <c r="A20" s="34" t="s">
        <v>206</v>
      </c>
      <c r="B20" s="41" t="s">
        <v>207</v>
      </c>
      <c r="C20" s="41" t="s">
        <v>208</v>
      </c>
      <c r="D20" s="41" t="s">
        <v>209</v>
      </c>
    </row>
    <row r="21" spans="1:8" ht="23.25" customHeight="1" outlineLevel="1" x14ac:dyDescent="0.4">
      <c r="A21" s="34" t="s">
        <v>210</v>
      </c>
      <c r="B21" s="41" t="s">
        <v>211</v>
      </c>
      <c r="C21" s="41" t="s">
        <v>212</v>
      </c>
      <c r="D21" s="41" t="s">
        <v>205</v>
      </c>
    </row>
    <row r="22" spans="1:8" ht="375" customHeight="1" outlineLevel="1" x14ac:dyDescent="0.4">
      <c r="A22" s="34" t="s">
        <v>213</v>
      </c>
      <c r="B22" s="41" t="s">
        <v>214</v>
      </c>
      <c r="C22" s="41" t="s">
        <v>215</v>
      </c>
      <c r="D22" s="41" t="s">
        <v>216</v>
      </c>
    </row>
    <row r="23" spans="1:8" outlineLevel="1" x14ac:dyDescent="0.4">
      <c r="A23" s="34" t="s">
        <v>217</v>
      </c>
      <c r="B23" s="41" t="s">
        <v>218</v>
      </c>
      <c r="C23" s="41" t="s">
        <v>219</v>
      </c>
      <c r="D23" s="41" t="s">
        <v>220</v>
      </c>
    </row>
    <row r="24" spans="1:8" ht="12.6" customHeight="1" outlineLevel="1" x14ac:dyDescent="0.4">
      <c r="A24" s="34" t="s">
        <v>221</v>
      </c>
      <c r="B24" s="41" t="s">
        <v>222</v>
      </c>
      <c r="C24" s="41" t="s">
        <v>222</v>
      </c>
      <c r="D24" s="41" t="s">
        <v>222</v>
      </c>
      <c r="F24" s="576" t="s">
        <v>223</v>
      </c>
      <c r="G24" s="576"/>
      <c r="H24" s="576"/>
    </row>
    <row r="25" spans="1:8" outlineLevel="1" x14ac:dyDescent="0.4">
      <c r="A25" s="34" t="s">
        <v>224</v>
      </c>
      <c r="B25" s="41" t="s">
        <v>225</v>
      </c>
      <c r="C25" s="41" t="s">
        <v>225</v>
      </c>
      <c r="D25" s="41" t="s">
        <v>225</v>
      </c>
      <c r="F25" s="576"/>
      <c r="G25" s="576"/>
      <c r="H25" s="576"/>
    </row>
    <row r="26" spans="1:8" outlineLevel="1" x14ac:dyDescent="0.4">
      <c r="A26" s="34" t="s">
        <v>226</v>
      </c>
      <c r="B26" s="41" t="s">
        <v>227</v>
      </c>
      <c r="C26" s="41" t="s">
        <v>227</v>
      </c>
      <c r="D26" s="41" t="s">
        <v>227</v>
      </c>
      <c r="F26" s="576"/>
      <c r="G26" s="576"/>
      <c r="H26" s="576"/>
    </row>
    <row r="27" spans="1:8" outlineLevel="1" x14ac:dyDescent="0.4">
      <c r="A27" s="34" t="s">
        <v>228</v>
      </c>
      <c r="B27" s="41" t="s">
        <v>229</v>
      </c>
      <c r="C27" s="41" t="s">
        <v>229</v>
      </c>
      <c r="D27" s="41" t="s">
        <v>229</v>
      </c>
      <c r="F27" s="576"/>
      <c r="G27" s="576"/>
      <c r="H27" s="576"/>
    </row>
    <row r="28" spans="1:8" outlineLevel="1" x14ac:dyDescent="0.4">
      <c r="A28" s="34" t="s">
        <v>230</v>
      </c>
      <c r="B28" s="41" t="s">
        <v>231</v>
      </c>
      <c r="C28" s="41" t="s">
        <v>231</v>
      </c>
      <c r="D28" s="41" t="s">
        <v>231</v>
      </c>
      <c r="F28" s="576"/>
      <c r="G28" s="576"/>
      <c r="H28" s="576"/>
    </row>
    <row r="29" spans="1:8" outlineLevel="1" x14ac:dyDescent="0.4">
      <c r="A29" s="34" t="s">
        <v>232</v>
      </c>
      <c r="B29" s="41" t="s">
        <v>233</v>
      </c>
      <c r="C29" s="41" t="s">
        <v>233</v>
      </c>
      <c r="D29" s="41" t="s">
        <v>233</v>
      </c>
      <c r="F29" s="576"/>
      <c r="G29" s="576"/>
      <c r="H29" s="576"/>
    </row>
    <row r="30" spans="1:8" outlineLevel="1" x14ac:dyDescent="0.4">
      <c r="A30" s="34" t="s">
        <v>234</v>
      </c>
      <c r="B30" s="41" t="s">
        <v>235</v>
      </c>
      <c r="C30" s="41" t="s">
        <v>235</v>
      </c>
      <c r="D30" s="41" t="s">
        <v>235</v>
      </c>
      <c r="F30" s="576"/>
      <c r="G30" s="576"/>
      <c r="H30" s="576"/>
    </row>
    <row r="31" spans="1:8" outlineLevel="1" x14ac:dyDescent="0.4">
      <c r="A31" s="34" t="s">
        <v>236</v>
      </c>
      <c r="B31" s="41" t="s">
        <v>237</v>
      </c>
      <c r="C31" s="41" t="s">
        <v>237</v>
      </c>
      <c r="D31" s="41" t="s">
        <v>237</v>
      </c>
      <c r="F31" s="576"/>
      <c r="G31" s="576"/>
      <c r="H31" s="576"/>
    </row>
    <row r="32" spans="1:8" outlineLevel="1" x14ac:dyDescent="0.4">
      <c r="A32" s="34" t="s">
        <v>238</v>
      </c>
      <c r="B32" s="41" t="s">
        <v>239</v>
      </c>
      <c r="C32" s="41" t="s">
        <v>239</v>
      </c>
      <c r="D32" s="41" t="s">
        <v>239</v>
      </c>
      <c r="F32" s="576"/>
      <c r="G32" s="576"/>
      <c r="H32" s="576"/>
    </row>
    <row r="33" spans="1:8" outlineLevel="1" x14ac:dyDescent="0.4">
      <c r="A33" s="34" t="s">
        <v>240</v>
      </c>
      <c r="B33" s="41" t="s">
        <v>241</v>
      </c>
      <c r="C33" s="41" t="s">
        <v>241</v>
      </c>
      <c r="D33" s="41" t="s">
        <v>241</v>
      </c>
      <c r="F33" s="576"/>
      <c r="G33" s="576"/>
      <c r="H33" s="576"/>
    </row>
    <row r="34" spans="1:8" outlineLevel="1" x14ac:dyDescent="0.4">
      <c r="A34" s="34" t="s">
        <v>242</v>
      </c>
      <c r="B34" s="41" t="s">
        <v>243</v>
      </c>
      <c r="C34" s="41" t="s">
        <v>244</v>
      </c>
      <c r="D34" s="41" t="s">
        <v>245</v>
      </c>
    </row>
    <row r="35" spans="1:8" outlineLevel="1" x14ac:dyDescent="0.4">
      <c r="A35" s="34" t="s">
        <v>246</v>
      </c>
      <c r="B35" s="41" t="s">
        <v>247</v>
      </c>
      <c r="C35" s="41" t="s">
        <v>248</v>
      </c>
      <c r="D35" s="41" t="s">
        <v>249</v>
      </c>
    </row>
    <row r="36" spans="1:8" outlineLevel="1" x14ac:dyDescent="0.4">
      <c r="A36" s="34" t="s">
        <v>250</v>
      </c>
      <c r="B36" s="41" t="s">
        <v>251</v>
      </c>
      <c r="C36" s="41" t="s">
        <v>252</v>
      </c>
      <c r="D36" s="41" t="s">
        <v>253</v>
      </c>
    </row>
    <row r="37" spans="1:8" outlineLevel="1" x14ac:dyDescent="0.4">
      <c r="A37" s="34" t="s">
        <v>254</v>
      </c>
      <c r="B37" s="41" t="s">
        <v>255</v>
      </c>
      <c r="C37" s="41" t="s">
        <v>256</v>
      </c>
      <c r="D37" s="41" t="s">
        <v>257</v>
      </c>
    </row>
    <row r="38" spans="1:8" ht="24.6" outlineLevel="1" x14ac:dyDescent="0.4">
      <c r="A38" s="34" t="s">
        <v>258</v>
      </c>
      <c r="B38" s="41" t="s">
        <v>259</v>
      </c>
      <c r="C38" s="41" t="s">
        <v>260</v>
      </c>
      <c r="D38" s="41" t="s">
        <v>261</v>
      </c>
    </row>
    <row r="39" spans="1:8" outlineLevel="1" x14ac:dyDescent="0.4">
      <c r="A39" s="34" t="s">
        <v>262</v>
      </c>
      <c r="B39" s="41" t="s">
        <v>263</v>
      </c>
      <c r="C39" s="41" t="s">
        <v>264</v>
      </c>
      <c r="D39" s="41" t="s">
        <v>265</v>
      </c>
    </row>
    <row r="40" spans="1:8" outlineLevel="1" x14ac:dyDescent="0.4">
      <c r="A40" s="34" t="s">
        <v>266</v>
      </c>
      <c r="B40" s="41" t="s">
        <v>267</v>
      </c>
      <c r="C40" s="41" t="s">
        <v>268</v>
      </c>
      <c r="D40" s="41" t="s">
        <v>269</v>
      </c>
    </row>
    <row r="41" spans="1:8" outlineLevel="1" x14ac:dyDescent="0.4">
      <c r="A41" s="34" t="s">
        <v>270</v>
      </c>
      <c r="B41" s="41" t="s">
        <v>271</v>
      </c>
      <c r="C41" s="41" t="s">
        <v>272</v>
      </c>
      <c r="D41" s="41" t="s">
        <v>273</v>
      </c>
    </row>
    <row r="42" spans="1:8" ht="36" customHeight="1" outlineLevel="1" x14ac:dyDescent="0.4">
      <c r="A42" s="34" t="s">
        <v>274</v>
      </c>
      <c r="B42" s="41" t="s">
        <v>275</v>
      </c>
      <c r="C42" s="41" t="s">
        <v>276</v>
      </c>
      <c r="D42" s="41" t="s">
        <v>277</v>
      </c>
    </row>
    <row r="43" spans="1:8" outlineLevel="1" x14ac:dyDescent="0.4">
      <c r="A43" s="34" t="s">
        <v>278</v>
      </c>
      <c r="B43" s="41" t="s">
        <v>279</v>
      </c>
      <c r="C43" s="41" t="s">
        <v>280</v>
      </c>
      <c r="D43" s="41" t="s">
        <v>281</v>
      </c>
    </row>
    <row r="44" spans="1:8" outlineLevel="1" x14ac:dyDescent="0.4">
      <c r="A44" s="34" t="s">
        <v>282</v>
      </c>
      <c r="B44" s="41" t="s">
        <v>283</v>
      </c>
      <c r="C44" s="41" t="s">
        <v>284</v>
      </c>
      <c r="D44" s="41" t="s">
        <v>285</v>
      </c>
    </row>
    <row r="45" spans="1:8" outlineLevel="1" x14ac:dyDescent="0.4">
      <c r="A45" s="34" t="s">
        <v>286</v>
      </c>
      <c r="B45" s="41" t="s">
        <v>287</v>
      </c>
      <c r="C45" s="41" t="s">
        <v>288</v>
      </c>
      <c r="D45" s="41" t="s">
        <v>289</v>
      </c>
    </row>
    <row r="46" spans="1:8" ht="24.6" outlineLevel="1" x14ac:dyDescent="0.4">
      <c r="A46" s="34" t="s">
        <v>290</v>
      </c>
      <c r="B46" s="41" t="s">
        <v>291</v>
      </c>
      <c r="C46" s="41" t="s">
        <v>292</v>
      </c>
      <c r="D46" s="41" t="s">
        <v>293</v>
      </c>
    </row>
    <row r="47" spans="1:8" outlineLevel="1" x14ac:dyDescent="0.4">
      <c r="A47" s="34" t="s">
        <v>294</v>
      </c>
      <c r="B47" s="41" t="s">
        <v>295</v>
      </c>
      <c r="C47" s="41" t="s">
        <v>296</v>
      </c>
      <c r="D47" s="41" t="s">
        <v>297</v>
      </c>
    </row>
    <row r="48" spans="1:8" outlineLevel="1" x14ac:dyDescent="0.4">
      <c r="A48" s="34" t="s">
        <v>298</v>
      </c>
      <c r="B48" s="41" t="s">
        <v>299</v>
      </c>
      <c r="C48" s="41" t="s">
        <v>300</v>
      </c>
      <c r="D48" s="41" t="s">
        <v>301</v>
      </c>
    </row>
    <row r="49" spans="1:4" ht="36.9" outlineLevel="1" x14ac:dyDescent="0.4">
      <c r="A49" s="34" t="s">
        <v>302</v>
      </c>
      <c r="B49" s="41" t="s">
        <v>303</v>
      </c>
      <c r="C49" s="41" t="s">
        <v>304</v>
      </c>
      <c r="D49" s="41" t="s">
        <v>305</v>
      </c>
    </row>
    <row r="50" spans="1:4" outlineLevel="1" x14ac:dyDescent="0.4">
      <c r="A50" s="34" t="s">
        <v>306</v>
      </c>
      <c r="B50" s="41" t="s">
        <v>307</v>
      </c>
      <c r="C50" s="41" t="s">
        <v>308</v>
      </c>
      <c r="D50" s="41" t="s">
        <v>309</v>
      </c>
    </row>
    <row r="51" spans="1:4" outlineLevel="1" x14ac:dyDescent="0.4">
      <c r="A51" s="34" t="s">
        <v>310</v>
      </c>
      <c r="B51" s="41" t="s">
        <v>311</v>
      </c>
      <c r="C51" s="41" t="s">
        <v>312</v>
      </c>
      <c r="D51" s="41" t="s">
        <v>313</v>
      </c>
    </row>
    <row r="52" spans="1:4" ht="24.6" outlineLevel="1" x14ac:dyDescent="0.4">
      <c r="A52" s="34" t="s">
        <v>310</v>
      </c>
      <c r="B52" s="41" t="s">
        <v>314</v>
      </c>
      <c r="C52" s="41" t="s">
        <v>315</v>
      </c>
      <c r="D52" s="41" t="s">
        <v>316</v>
      </c>
    </row>
    <row r="53" spans="1:4" outlineLevel="1" x14ac:dyDescent="0.4">
      <c r="A53" s="34" t="s">
        <v>317</v>
      </c>
      <c r="B53" s="41" t="s">
        <v>318</v>
      </c>
      <c r="C53" s="41" t="s">
        <v>319</v>
      </c>
      <c r="D53" s="41" t="s">
        <v>320</v>
      </c>
    </row>
    <row r="54" spans="1:4" outlineLevel="1" x14ac:dyDescent="0.4">
      <c r="A54" s="34" t="s">
        <v>321</v>
      </c>
      <c r="B54" s="41" t="s">
        <v>322</v>
      </c>
      <c r="C54" s="41" t="s">
        <v>323</v>
      </c>
      <c r="D54" s="41" t="s">
        <v>324</v>
      </c>
    </row>
    <row r="55" spans="1:4" outlineLevel="1" x14ac:dyDescent="0.4">
      <c r="A55" s="34" t="s">
        <v>325</v>
      </c>
      <c r="B55" s="41" t="s">
        <v>326</v>
      </c>
      <c r="C55" s="41" t="s">
        <v>327</v>
      </c>
      <c r="D55" s="41" t="s">
        <v>328</v>
      </c>
    </row>
    <row r="56" spans="1:4" outlineLevel="1" x14ac:dyDescent="0.4">
      <c r="A56" s="34" t="s">
        <v>329</v>
      </c>
      <c r="B56" s="41" t="s">
        <v>330</v>
      </c>
      <c r="C56" s="41" t="s">
        <v>331</v>
      </c>
      <c r="D56" s="41" t="s">
        <v>332</v>
      </c>
    </row>
    <row r="57" spans="1:4" outlineLevel="1" x14ac:dyDescent="0.4">
      <c r="A57" s="34" t="s">
        <v>333</v>
      </c>
      <c r="B57" s="41" t="s">
        <v>334</v>
      </c>
      <c r="C57" s="41" t="s">
        <v>335</v>
      </c>
      <c r="D57" s="41" t="s">
        <v>336</v>
      </c>
    </row>
    <row r="58" spans="1:4" outlineLevel="1" x14ac:dyDescent="0.4">
      <c r="A58" s="34" t="s">
        <v>337</v>
      </c>
      <c r="B58" s="41" t="s">
        <v>338</v>
      </c>
      <c r="C58" s="41" t="s">
        <v>339</v>
      </c>
      <c r="D58" s="41" t="s">
        <v>340</v>
      </c>
    </row>
    <row r="59" spans="1:4" outlineLevel="1" x14ac:dyDescent="0.4">
      <c r="A59" s="34" t="s">
        <v>341</v>
      </c>
      <c r="B59" s="41" t="s">
        <v>338</v>
      </c>
      <c r="C59" s="41" t="s">
        <v>339</v>
      </c>
      <c r="D59" s="41" t="s">
        <v>340</v>
      </c>
    </row>
    <row r="60" spans="1:4" outlineLevel="1" x14ac:dyDescent="0.4">
      <c r="A60" s="34" t="s">
        <v>342</v>
      </c>
      <c r="B60" s="41" t="s">
        <v>343</v>
      </c>
      <c r="C60" s="41" t="s">
        <v>344</v>
      </c>
      <c r="D60" s="41" t="s">
        <v>345</v>
      </c>
    </row>
    <row r="61" spans="1:4" outlineLevel="1" x14ac:dyDescent="0.4">
      <c r="A61" s="34" t="s">
        <v>346</v>
      </c>
      <c r="B61" s="41" t="s">
        <v>347</v>
      </c>
      <c r="C61" s="41" t="s">
        <v>347</v>
      </c>
      <c r="D61" s="41" t="s">
        <v>348</v>
      </c>
    </row>
    <row r="62" spans="1:4" outlineLevel="1" x14ac:dyDescent="0.4">
      <c r="A62" s="34" t="s">
        <v>349</v>
      </c>
      <c r="B62" s="41" t="s">
        <v>350</v>
      </c>
      <c r="C62" s="41" t="s">
        <v>351</v>
      </c>
      <c r="D62" s="41" t="s">
        <v>352</v>
      </c>
    </row>
    <row r="63" spans="1:4" x14ac:dyDescent="0.4">
      <c r="B63" s="41"/>
      <c r="C63" s="41"/>
      <c r="D63" s="41"/>
    </row>
    <row r="64" spans="1:4" s="538" customFormat="1" x14ac:dyDescent="0.4">
      <c r="A64" s="546"/>
      <c r="B64" s="537" t="s">
        <v>353</v>
      </c>
      <c r="C64" s="539"/>
      <c r="D64" s="539"/>
    </row>
    <row r="65" spans="1:4" outlineLevel="1" x14ac:dyDescent="0.4">
      <c r="B65" s="41"/>
      <c r="C65" s="41"/>
      <c r="D65" s="41"/>
    </row>
    <row r="66" spans="1:4" outlineLevel="1" x14ac:dyDescent="0.4">
      <c r="A66" s="34" t="s">
        <v>354</v>
      </c>
      <c r="B66" s="41" t="s">
        <v>355</v>
      </c>
      <c r="C66" s="41" t="s">
        <v>356</v>
      </c>
      <c r="D66" s="41" t="s">
        <v>357</v>
      </c>
    </row>
    <row r="67" spans="1:4" outlineLevel="1" x14ac:dyDescent="0.4">
      <c r="A67" s="34" t="s">
        <v>358</v>
      </c>
      <c r="B67" s="41" t="s">
        <v>225</v>
      </c>
      <c r="C67" s="41" t="s">
        <v>359</v>
      </c>
      <c r="D67" s="41" t="s">
        <v>360</v>
      </c>
    </row>
    <row r="68" spans="1:4" outlineLevel="1" x14ac:dyDescent="0.4">
      <c r="A68" s="34" t="s">
        <v>361</v>
      </c>
      <c r="B68" s="41" t="s">
        <v>362</v>
      </c>
      <c r="C68" s="41" t="s">
        <v>363</v>
      </c>
      <c r="D68" s="41" t="s">
        <v>364</v>
      </c>
    </row>
    <row r="69" spans="1:4" outlineLevel="1" x14ac:dyDescent="0.4">
      <c r="A69" s="34" t="s">
        <v>365</v>
      </c>
      <c r="B69" s="41" t="s">
        <v>366</v>
      </c>
      <c r="C69" s="41" t="s">
        <v>367</v>
      </c>
      <c r="D69" s="41" t="s">
        <v>368</v>
      </c>
    </row>
    <row r="70" spans="1:4" outlineLevel="1" x14ac:dyDescent="0.4">
      <c r="A70" s="34" t="s">
        <v>369</v>
      </c>
      <c r="B70" s="41" t="s">
        <v>370</v>
      </c>
      <c r="C70" s="41" t="s">
        <v>371</v>
      </c>
      <c r="D70" s="41" t="s">
        <v>372</v>
      </c>
    </row>
    <row r="71" spans="1:4" outlineLevel="1" x14ac:dyDescent="0.4">
      <c r="A71" s="34" t="s">
        <v>373</v>
      </c>
      <c r="B71" s="41" t="s">
        <v>374</v>
      </c>
      <c r="C71" s="41" t="s">
        <v>375</v>
      </c>
      <c r="D71" s="41" t="s">
        <v>375</v>
      </c>
    </row>
    <row r="72" spans="1:4" outlineLevel="1" x14ac:dyDescent="0.4">
      <c r="A72" s="34" t="s">
        <v>376</v>
      </c>
      <c r="B72" s="41" t="s">
        <v>377</v>
      </c>
      <c r="C72" s="41" t="s">
        <v>378</v>
      </c>
      <c r="D72" s="41" t="s">
        <v>379</v>
      </c>
    </row>
    <row r="73" spans="1:4" outlineLevel="1" x14ac:dyDescent="0.4">
      <c r="A73" s="34" t="s">
        <v>380</v>
      </c>
      <c r="B73" s="41" t="s">
        <v>381</v>
      </c>
      <c r="C73" s="41" t="s">
        <v>382</v>
      </c>
      <c r="D73" s="41" t="s">
        <v>383</v>
      </c>
    </row>
    <row r="74" spans="1:4" outlineLevel="1" x14ac:dyDescent="0.4">
      <c r="A74" s="34" t="s">
        <v>384</v>
      </c>
      <c r="B74" s="41" t="s">
        <v>385</v>
      </c>
      <c r="C74" s="41" t="s">
        <v>386</v>
      </c>
      <c r="D74" s="41" t="s">
        <v>368</v>
      </c>
    </row>
    <row r="75" spans="1:4" outlineLevel="1" x14ac:dyDescent="0.4">
      <c r="A75" s="34" t="s">
        <v>387</v>
      </c>
      <c r="B75" s="41" t="s">
        <v>388</v>
      </c>
      <c r="C75" s="41" t="s">
        <v>367</v>
      </c>
      <c r="D75" s="41" t="s">
        <v>389</v>
      </c>
    </row>
    <row r="76" spans="1:4" outlineLevel="1" x14ac:dyDescent="0.4">
      <c r="A76" s="34" t="s">
        <v>390</v>
      </c>
      <c r="B76" s="41" t="s">
        <v>391</v>
      </c>
      <c r="C76" s="41" t="s">
        <v>392</v>
      </c>
      <c r="D76" s="41" t="s">
        <v>393</v>
      </c>
    </row>
    <row r="77" spans="1:4" outlineLevel="1" x14ac:dyDescent="0.4">
      <c r="A77" s="34" t="s">
        <v>394</v>
      </c>
      <c r="B77" s="41" t="s">
        <v>395</v>
      </c>
      <c r="C77" s="41" t="s">
        <v>396</v>
      </c>
      <c r="D77" s="41" t="s">
        <v>397</v>
      </c>
    </row>
    <row r="78" spans="1:4" outlineLevel="1" x14ac:dyDescent="0.4">
      <c r="A78" s="34" t="s">
        <v>398</v>
      </c>
      <c r="B78" s="41" t="s">
        <v>399</v>
      </c>
      <c r="C78" s="41" t="s">
        <v>400</v>
      </c>
      <c r="D78" s="41" t="s">
        <v>401</v>
      </c>
    </row>
    <row r="79" spans="1:4" outlineLevel="1" x14ac:dyDescent="0.4">
      <c r="A79" s="34" t="s">
        <v>402</v>
      </c>
      <c r="B79" s="41" t="s">
        <v>403</v>
      </c>
      <c r="C79" s="41" t="s">
        <v>404</v>
      </c>
      <c r="D79" s="41" t="s">
        <v>405</v>
      </c>
    </row>
    <row r="80" spans="1:4" outlineLevel="1" x14ac:dyDescent="0.4">
      <c r="A80" s="34" t="s">
        <v>406</v>
      </c>
      <c r="B80" s="41" t="s">
        <v>407</v>
      </c>
      <c r="C80" s="41" t="s">
        <v>408</v>
      </c>
      <c r="D80" s="41" t="s">
        <v>409</v>
      </c>
    </row>
    <row r="81" spans="1:4" outlineLevel="1" x14ac:dyDescent="0.4">
      <c r="A81" s="34" t="s">
        <v>410</v>
      </c>
      <c r="B81" s="41" t="s">
        <v>411</v>
      </c>
      <c r="C81" s="41" t="s">
        <v>412</v>
      </c>
      <c r="D81" s="41" t="s">
        <v>413</v>
      </c>
    </row>
    <row r="82" spans="1:4" outlineLevel="1" x14ac:dyDescent="0.4">
      <c r="A82" s="34" t="s">
        <v>414</v>
      </c>
      <c r="B82" s="41" t="s">
        <v>415</v>
      </c>
      <c r="C82" s="41" t="s">
        <v>416</v>
      </c>
      <c r="D82" s="41" t="s">
        <v>417</v>
      </c>
    </row>
    <row r="83" spans="1:4" outlineLevel="1" x14ac:dyDescent="0.4">
      <c r="A83" s="34" t="s">
        <v>418</v>
      </c>
      <c r="B83" s="41" t="s">
        <v>370</v>
      </c>
      <c r="C83" s="41" t="s">
        <v>371</v>
      </c>
      <c r="D83" s="41" t="s">
        <v>372</v>
      </c>
    </row>
    <row r="84" spans="1:4" outlineLevel="1" x14ac:dyDescent="0.4">
      <c r="A84" s="34" t="s">
        <v>419</v>
      </c>
      <c r="B84" s="41" t="s">
        <v>374</v>
      </c>
      <c r="C84" s="41" t="s">
        <v>375</v>
      </c>
      <c r="D84" s="41" t="s">
        <v>375</v>
      </c>
    </row>
    <row r="85" spans="1:4" outlineLevel="1" x14ac:dyDescent="0.4">
      <c r="A85" s="34" t="s">
        <v>420</v>
      </c>
      <c r="B85" s="41" t="s">
        <v>421</v>
      </c>
      <c r="C85" s="41" t="s">
        <v>422</v>
      </c>
      <c r="D85" s="41" t="s">
        <v>423</v>
      </c>
    </row>
    <row r="86" spans="1:4" outlineLevel="1" x14ac:dyDescent="0.4">
      <c r="A86" s="34" t="s">
        <v>424</v>
      </c>
      <c r="B86" s="41" t="s">
        <v>425</v>
      </c>
      <c r="C86" s="41" t="s">
        <v>426</v>
      </c>
      <c r="D86" s="41" t="s">
        <v>427</v>
      </c>
    </row>
    <row r="87" spans="1:4" outlineLevel="1" x14ac:dyDescent="0.4">
      <c r="A87" s="34" t="s">
        <v>428</v>
      </c>
      <c r="B87" s="41" t="s">
        <v>429</v>
      </c>
      <c r="C87" s="41" t="s">
        <v>429</v>
      </c>
      <c r="D87" s="41" t="s">
        <v>430</v>
      </c>
    </row>
    <row r="88" spans="1:4" outlineLevel="1" x14ac:dyDescent="0.4">
      <c r="A88" s="34" t="s">
        <v>431</v>
      </c>
      <c r="B88" s="41" t="s">
        <v>432</v>
      </c>
      <c r="C88" s="41" t="s">
        <v>433</v>
      </c>
      <c r="D88" s="41" t="s">
        <v>434</v>
      </c>
    </row>
    <row r="89" spans="1:4" outlineLevel="1" x14ac:dyDescent="0.4">
      <c r="A89" s="34" t="s">
        <v>435</v>
      </c>
      <c r="B89" s="41" t="s">
        <v>436</v>
      </c>
      <c r="C89" s="41" t="s">
        <v>437</v>
      </c>
      <c r="D89" s="41" t="s">
        <v>438</v>
      </c>
    </row>
    <row r="90" spans="1:4" outlineLevel="1" x14ac:dyDescent="0.4">
      <c r="A90" s="34" t="s">
        <v>439</v>
      </c>
      <c r="B90" s="41" t="s">
        <v>366</v>
      </c>
      <c r="C90" s="41" t="s">
        <v>367</v>
      </c>
      <c r="D90" s="41" t="s">
        <v>368</v>
      </c>
    </row>
    <row r="91" spans="1:4" outlineLevel="1" x14ac:dyDescent="0.4">
      <c r="A91" s="34" t="s">
        <v>440</v>
      </c>
      <c r="B91" s="41" t="s">
        <v>370</v>
      </c>
      <c r="C91" s="41" t="s">
        <v>371</v>
      </c>
      <c r="D91" s="41" t="s">
        <v>372</v>
      </c>
    </row>
    <row r="92" spans="1:4" outlineLevel="1" x14ac:dyDescent="0.4">
      <c r="A92" s="34" t="s">
        <v>441</v>
      </c>
      <c r="B92" s="41" t="s">
        <v>374</v>
      </c>
      <c r="C92" s="41" t="s">
        <v>375</v>
      </c>
      <c r="D92" s="41" t="s">
        <v>375</v>
      </c>
    </row>
    <row r="93" spans="1:4" outlineLevel="1" x14ac:dyDescent="0.4">
      <c r="A93" s="34" t="s">
        <v>442</v>
      </c>
      <c r="B93" s="41" t="s">
        <v>377</v>
      </c>
      <c r="C93" s="41" t="s">
        <v>378</v>
      </c>
      <c r="D93" s="41" t="s">
        <v>379</v>
      </c>
    </row>
    <row r="94" spans="1:4" outlineLevel="1" x14ac:dyDescent="0.4">
      <c r="A94" s="34" t="s">
        <v>443</v>
      </c>
      <c r="B94" s="41" t="s">
        <v>444</v>
      </c>
      <c r="C94" s="41" t="s">
        <v>445</v>
      </c>
      <c r="D94" s="41" t="s">
        <v>446</v>
      </c>
    </row>
    <row r="95" spans="1:4" outlineLevel="1" x14ac:dyDescent="0.4">
      <c r="A95" s="34" t="s">
        <v>447</v>
      </c>
      <c r="B95" s="41" t="s">
        <v>385</v>
      </c>
      <c r="C95" s="41" t="s">
        <v>386</v>
      </c>
      <c r="D95" s="41" t="s">
        <v>368</v>
      </c>
    </row>
    <row r="96" spans="1:4" outlineLevel="1" x14ac:dyDescent="0.4">
      <c r="A96" s="34" t="s">
        <v>448</v>
      </c>
      <c r="B96" s="41" t="s">
        <v>388</v>
      </c>
      <c r="C96" s="41" t="s">
        <v>367</v>
      </c>
      <c r="D96" s="41" t="s">
        <v>389</v>
      </c>
    </row>
    <row r="97" spans="1:4" outlineLevel="1" x14ac:dyDescent="0.4">
      <c r="A97" s="34" t="s">
        <v>449</v>
      </c>
      <c r="B97" s="41" t="s">
        <v>391</v>
      </c>
      <c r="C97" s="41" t="s">
        <v>392</v>
      </c>
      <c r="D97" s="41" t="s">
        <v>393</v>
      </c>
    </row>
    <row r="98" spans="1:4" outlineLevel="1" x14ac:dyDescent="0.4">
      <c r="A98" s="34" t="s">
        <v>450</v>
      </c>
      <c r="B98" s="41" t="s">
        <v>395</v>
      </c>
      <c r="C98" s="41" t="s">
        <v>396</v>
      </c>
      <c r="D98" s="41" t="s">
        <v>397</v>
      </c>
    </row>
    <row r="99" spans="1:4" outlineLevel="1" x14ac:dyDescent="0.4">
      <c r="A99" s="34" t="s">
        <v>451</v>
      </c>
      <c r="B99" s="41" t="s">
        <v>399</v>
      </c>
      <c r="C99" s="41" t="s">
        <v>400</v>
      </c>
      <c r="D99" s="41" t="s">
        <v>401</v>
      </c>
    </row>
    <row r="100" spans="1:4" outlineLevel="1" x14ac:dyDescent="0.4">
      <c r="A100" s="34" t="s">
        <v>452</v>
      </c>
      <c r="B100" s="41" t="s">
        <v>403</v>
      </c>
      <c r="C100" s="41" t="s">
        <v>404</v>
      </c>
      <c r="D100" s="41" t="s">
        <v>405</v>
      </c>
    </row>
    <row r="101" spans="1:4" outlineLevel="1" x14ac:dyDescent="0.4">
      <c r="A101" s="34" t="s">
        <v>453</v>
      </c>
      <c r="B101" s="41" t="s">
        <v>407</v>
      </c>
      <c r="C101" s="41" t="s">
        <v>408</v>
      </c>
      <c r="D101" s="41" t="s">
        <v>409</v>
      </c>
    </row>
    <row r="102" spans="1:4" ht="16.2" outlineLevel="1" x14ac:dyDescent="0.4">
      <c r="A102" s="34" t="s">
        <v>454</v>
      </c>
      <c r="B102" s="41" t="s">
        <v>455</v>
      </c>
      <c r="C102" s="41" t="s">
        <v>456</v>
      </c>
      <c r="D102" s="41" t="s">
        <v>457</v>
      </c>
    </row>
    <row r="103" spans="1:4" outlineLevel="1" x14ac:dyDescent="0.4">
      <c r="A103" s="34" t="s">
        <v>458</v>
      </c>
      <c r="B103" s="41" t="s">
        <v>459</v>
      </c>
      <c r="C103" s="41" t="s">
        <v>460</v>
      </c>
      <c r="D103" s="41" t="s">
        <v>461</v>
      </c>
    </row>
    <row r="104" spans="1:4" outlineLevel="1" x14ac:dyDescent="0.4">
      <c r="A104" s="34" t="s">
        <v>462</v>
      </c>
      <c r="B104" s="41" t="s">
        <v>463</v>
      </c>
      <c r="C104" s="41" t="s">
        <v>464</v>
      </c>
      <c r="D104" s="41" t="s">
        <v>465</v>
      </c>
    </row>
    <row r="105" spans="1:4" outlineLevel="1" x14ac:dyDescent="0.4">
      <c r="A105" s="34" t="s">
        <v>466</v>
      </c>
      <c r="B105" s="41" t="s">
        <v>467</v>
      </c>
      <c r="C105" s="41" t="s">
        <v>468</v>
      </c>
      <c r="D105" s="41" t="s">
        <v>469</v>
      </c>
    </row>
    <row r="106" spans="1:4" ht="72" outlineLevel="1" x14ac:dyDescent="0.4">
      <c r="A106" s="34" t="s">
        <v>470</v>
      </c>
      <c r="B106" s="41" t="s">
        <v>471</v>
      </c>
      <c r="C106" s="41" t="s">
        <v>472</v>
      </c>
      <c r="D106" s="41" t="s">
        <v>473</v>
      </c>
    </row>
    <row r="107" spans="1:4" x14ac:dyDescent="0.4">
      <c r="B107" s="41"/>
      <c r="C107" s="41"/>
      <c r="D107" s="41"/>
    </row>
    <row r="108" spans="1:4" s="538" customFormat="1" x14ac:dyDescent="0.4">
      <c r="A108" s="546"/>
      <c r="B108" s="537" t="s">
        <v>474</v>
      </c>
      <c r="C108" s="539"/>
      <c r="D108" s="539"/>
    </row>
    <row r="109" spans="1:4" outlineLevel="1" x14ac:dyDescent="0.4">
      <c r="B109" s="41"/>
      <c r="C109" s="41"/>
      <c r="D109" s="41"/>
    </row>
    <row r="110" spans="1:4" s="541" customFormat="1" outlineLevel="1" x14ac:dyDescent="0.4">
      <c r="A110" s="547" t="s">
        <v>475</v>
      </c>
      <c r="B110" s="540" t="s">
        <v>227</v>
      </c>
      <c r="C110" s="540" t="s">
        <v>476</v>
      </c>
      <c r="D110" s="540" t="s">
        <v>477</v>
      </c>
    </row>
    <row r="111" spans="1:4" ht="310.5" customHeight="1" outlineLevel="1" x14ac:dyDescent="0.4">
      <c r="A111" s="547" t="s">
        <v>478</v>
      </c>
      <c r="B111" s="41" t="s">
        <v>479</v>
      </c>
      <c r="C111" s="41" t="s">
        <v>480</v>
      </c>
      <c r="D111" s="41" t="s">
        <v>481</v>
      </c>
    </row>
    <row r="112" spans="1:4" ht="41.5" customHeight="1" outlineLevel="1" x14ac:dyDescent="0.4">
      <c r="A112" s="547" t="s">
        <v>482</v>
      </c>
      <c r="B112" s="41" t="s">
        <v>483</v>
      </c>
      <c r="C112" s="41" t="s">
        <v>484</v>
      </c>
      <c r="D112" s="41" t="s">
        <v>485</v>
      </c>
    </row>
    <row r="113" spans="1:4" ht="61.5" outlineLevel="1" x14ac:dyDescent="0.4">
      <c r="A113" s="547" t="s">
        <v>486</v>
      </c>
      <c r="B113" s="41" t="s">
        <v>487</v>
      </c>
      <c r="C113" s="41" t="s">
        <v>488</v>
      </c>
      <c r="D113" s="41" t="s">
        <v>489</v>
      </c>
    </row>
    <row r="114" spans="1:4" ht="49.2" outlineLevel="1" x14ac:dyDescent="0.4">
      <c r="A114" s="547" t="s">
        <v>490</v>
      </c>
      <c r="B114" s="41" t="s">
        <v>491</v>
      </c>
      <c r="C114" s="41" t="s">
        <v>492</v>
      </c>
      <c r="D114" s="41" t="s">
        <v>493</v>
      </c>
    </row>
    <row r="115" spans="1:4" ht="24.6" outlineLevel="1" x14ac:dyDescent="0.4">
      <c r="A115" s="547" t="s">
        <v>494</v>
      </c>
      <c r="B115" s="41" t="s">
        <v>495</v>
      </c>
      <c r="C115" s="41" t="s">
        <v>496</v>
      </c>
      <c r="D115" s="41" t="s">
        <v>497</v>
      </c>
    </row>
    <row r="116" spans="1:4" outlineLevel="1" x14ac:dyDescent="0.4">
      <c r="A116" s="547" t="s">
        <v>498</v>
      </c>
      <c r="B116" s="41" t="s">
        <v>499</v>
      </c>
      <c r="C116" s="41" t="s">
        <v>500</v>
      </c>
      <c r="D116" s="41" t="s">
        <v>501</v>
      </c>
    </row>
    <row r="117" spans="1:4" outlineLevel="1" x14ac:dyDescent="0.4">
      <c r="A117" s="547" t="s">
        <v>502</v>
      </c>
      <c r="B117" s="41" t="s">
        <v>503</v>
      </c>
      <c r="C117" s="41" t="s">
        <v>504</v>
      </c>
      <c r="D117" s="41" t="s">
        <v>505</v>
      </c>
    </row>
    <row r="118" spans="1:4" outlineLevel="1" x14ac:dyDescent="0.4">
      <c r="A118" s="547" t="s">
        <v>506</v>
      </c>
      <c r="B118" s="41" t="s">
        <v>507</v>
      </c>
      <c r="C118" s="41" t="s">
        <v>508</v>
      </c>
      <c r="D118" s="41" t="s">
        <v>509</v>
      </c>
    </row>
    <row r="119" spans="1:4" outlineLevel="1" x14ac:dyDescent="0.4">
      <c r="A119" s="547" t="s">
        <v>510</v>
      </c>
      <c r="B119" s="41" t="s">
        <v>366</v>
      </c>
      <c r="C119" s="41" t="s">
        <v>367</v>
      </c>
      <c r="D119" s="41" t="s">
        <v>368</v>
      </c>
    </row>
    <row r="120" spans="1:4" outlineLevel="1" x14ac:dyDescent="0.4">
      <c r="A120" s="547" t="s">
        <v>511</v>
      </c>
      <c r="B120" s="41" t="s">
        <v>377</v>
      </c>
      <c r="C120" s="41" t="s">
        <v>512</v>
      </c>
      <c r="D120" s="41" t="s">
        <v>379</v>
      </c>
    </row>
    <row r="121" spans="1:4" outlineLevel="1" x14ac:dyDescent="0.4">
      <c r="A121" s="547" t="s">
        <v>513</v>
      </c>
      <c r="B121" s="41" t="s">
        <v>514</v>
      </c>
      <c r="C121" s="41" t="s">
        <v>515</v>
      </c>
      <c r="D121" s="41" t="s">
        <v>516</v>
      </c>
    </row>
    <row r="122" spans="1:4" outlineLevel="1" x14ac:dyDescent="0.4">
      <c r="A122" s="547" t="s">
        <v>517</v>
      </c>
      <c r="B122" s="41" t="s">
        <v>518</v>
      </c>
      <c r="C122" s="41" t="s">
        <v>519</v>
      </c>
      <c r="D122" s="41" t="s">
        <v>520</v>
      </c>
    </row>
    <row r="123" spans="1:4" outlineLevel="1" x14ac:dyDescent="0.4">
      <c r="A123" s="547" t="s">
        <v>521</v>
      </c>
      <c r="B123" s="41" t="s">
        <v>522</v>
      </c>
      <c r="C123" s="41" t="s">
        <v>523</v>
      </c>
      <c r="D123" s="41" t="s">
        <v>524</v>
      </c>
    </row>
    <row r="124" spans="1:4" outlineLevel="1" x14ac:dyDescent="0.4">
      <c r="A124" s="547" t="s">
        <v>525</v>
      </c>
      <c r="B124" s="41" t="s">
        <v>526</v>
      </c>
      <c r="C124" s="41" t="s">
        <v>527</v>
      </c>
      <c r="D124" s="41" t="s">
        <v>528</v>
      </c>
    </row>
    <row r="125" spans="1:4" outlineLevel="1" x14ac:dyDescent="0.4">
      <c r="A125" s="547" t="s">
        <v>529</v>
      </c>
      <c r="B125" s="41" t="s">
        <v>530</v>
      </c>
      <c r="C125" s="41" t="s">
        <v>531</v>
      </c>
      <c r="D125" s="41" t="s">
        <v>532</v>
      </c>
    </row>
    <row r="126" spans="1:4" outlineLevel="1" x14ac:dyDescent="0.4">
      <c r="A126" s="547" t="s">
        <v>533</v>
      </c>
      <c r="B126" s="41" t="s">
        <v>534</v>
      </c>
      <c r="C126" s="41" t="s">
        <v>535</v>
      </c>
      <c r="D126" s="41" t="s">
        <v>391</v>
      </c>
    </row>
    <row r="127" spans="1:4" outlineLevel="1" x14ac:dyDescent="0.4">
      <c r="A127" s="547" t="s">
        <v>536</v>
      </c>
      <c r="B127" s="41" t="s">
        <v>537</v>
      </c>
      <c r="C127" s="41" t="s">
        <v>538</v>
      </c>
      <c r="D127" s="41" t="s">
        <v>539</v>
      </c>
    </row>
    <row r="128" spans="1:4" outlineLevel="1" x14ac:dyDescent="0.4">
      <c r="A128" s="547" t="s">
        <v>540</v>
      </c>
      <c r="B128" s="41" t="s">
        <v>541</v>
      </c>
      <c r="C128" s="41" t="s">
        <v>542</v>
      </c>
      <c r="D128" s="41" t="s">
        <v>543</v>
      </c>
    </row>
    <row r="129" spans="1:6" outlineLevel="1" x14ac:dyDescent="0.4">
      <c r="A129" s="547" t="s">
        <v>544</v>
      </c>
      <c r="B129" s="41" t="s">
        <v>545</v>
      </c>
      <c r="C129" s="41" t="s">
        <v>546</v>
      </c>
      <c r="D129" s="41" t="s">
        <v>547</v>
      </c>
    </row>
    <row r="130" spans="1:6" x14ac:dyDescent="0.4">
      <c r="B130" s="41"/>
      <c r="C130" s="41"/>
      <c r="D130" s="41"/>
    </row>
    <row r="131" spans="1:6" s="538" customFormat="1" x14ac:dyDescent="0.4">
      <c r="A131" s="546"/>
      <c r="B131" s="537" t="s">
        <v>548</v>
      </c>
      <c r="C131" s="539"/>
      <c r="D131" s="539"/>
    </row>
    <row r="132" spans="1:6" s="550" customFormat="1" outlineLevel="1" x14ac:dyDescent="0.4">
      <c r="A132" s="549"/>
      <c r="B132" s="408"/>
      <c r="C132" s="408"/>
      <c r="D132" s="408"/>
    </row>
    <row r="133" spans="1:6" outlineLevel="1" x14ac:dyDescent="0.4">
      <c r="A133" s="34" t="s">
        <v>549</v>
      </c>
      <c r="B133" s="41" t="s">
        <v>229</v>
      </c>
      <c r="C133" s="41" t="s">
        <v>550</v>
      </c>
      <c r="D133" s="41" t="s">
        <v>551</v>
      </c>
    </row>
    <row r="134" spans="1:6" ht="24.6" outlineLevel="1" x14ac:dyDescent="0.4">
      <c r="A134" s="34" t="s">
        <v>552</v>
      </c>
      <c r="B134" s="41" t="s">
        <v>553</v>
      </c>
      <c r="C134" s="41" t="s">
        <v>554</v>
      </c>
      <c r="D134" s="41" t="s">
        <v>555</v>
      </c>
    </row>
    <row r="135" spans="1:6" ht="61.5" outlineLevel="1" x14ac:dyDescent="0.4">
      <c r="A135" s="34" t="s">
        <v>556</v>
      </c>
      <c r="B135" s="41" t="s">
        <v>557</v>
      </c>
      <c r="C135" s="41" t="s">
        <v>558</v>
      </c>
      <c r="D135" s="41" t="s">
        <v>559</v>
      </c>
    </row>
    <row r="136" spans="1:6" ht="36.9" outlineLevel="1" x14ac:dyDescent="0.4">
      <c r="A136" s="34" t="s">
        <v>560</v>
      </c>
      <c r="B136" s="41" t="s">
        <v>561</v>
      </c>
      <c r="C136" s="41" t="s">
        <v>562</v>
      </c>
      <c r="D136" s="41" t="s">
        <v>563</v>
      </c>
    </row>
    <row r="137" spans="1:6" ht="36.9" outlineLevel="1" x14ac:dyDescent="0.4">
      <c r="A137" s="34" t="s">
        <v>564</v>
      </c>
      <c r="B137" s="41" t="s">
        <v>565</v>
      </c>
      <c r="C137" s="41" t="s">
        <v>566</v>
      </c>
      <c r="D137" s="41" t="s">
        <v>567</v>
      </c>
    </row>
    <row r="138" spans="1:6" outlineLevel="1" x14ac:dyDescent="0.4">
      <c r="A138" s="34" t="s">
        <v>568</v>
      </c>
      <c r="B138" s="41" t="s">
        <v>569</v>
      </c>
      <c r="C138" s="41" t="s">
        <v>570</v>
      </c>
      <c r="D138" s="41" t="s">
        <v>571</v>
      </c>
    </row>
    <row r="139" spans="1:6" outlineLevel="1" x14ac:dyDescent="0.4">
      <c r="A139" s="34" t="s">
        <v>572</v>
      </c>
      <c r="B139" s="41" t="s">
        <v>573</v>
      </c>
      <c r="C139" s="41" t="s">
        <v>574</v>
      </c>
      <c r="D139" s="41" t="s">
        <v>575</v>
      </c>
    </row>
    <row r="140" spans="1:6" outlineLevel="1" x14ac:dyDescent="0.4">
      <c r="A140" s="34" t="s">
        <v>576</v>
      </c>
      <c r="B140" s="41" t="s">
        <v>577</v>
      </c>
      <c r="C140" s="41" t="s">
        <v>578</v>
      </c>
      <c r="D140" s="41" t="s">
        <v>579</v>
      </c>
    </row>
    <row r="141" spans="1:6" outlineLevel="1" x14ac:dyDescent="0.4">
      <c r="A141" s="34" t="s">
        <v>580</v>
      </c>
      <c r="B141" s="41" t="s">
        <v>581</v>
      </c>
      <c r="C141" s="41" t="s">
        <v>582</v>
      </c>
      <c r="D141" s="41" t="s">
        <v>583</v>
      </c>
    </row>
    <row r="142" spans="1:6" ht="24.6" outlineLevel="1" x14ac:dyDescent="0.4">
      <c r="A142" s="34" t="s">
        <v>584</v>
      </c>
      <c r="B142" s="41" t="s">
        <v>585</v>
      </c>
      <c r="C142" s="41" t="s">
        <v>586</v>
      </c>
      <c r="D142" s="41" t="s">
        <v>587</v>
      </c>
    </row>
    <row r="143" spans="1:6" outlineLevel="1" x14ac:dyDescent="0.4">
      <c r="A143" s="34" t="s">
        <v>588</v>
      </c>
      <c r="B143" s="41" t="s">
        <v>589</v>
      </c>
      <c r="C143" s="41" t="s">
        <v>590</v>
      </c>
      <c r="D143" s="41" t="s">
        <v>591</v>
      </c>
    </row>
    <row r="144" spans="1:6" outlineLevel="1" x14ac:dyDescent="0.4">
      <c r="A144" s="34" t="s">
        <v>592</v>
      </c>
      <c r="B144" s="41" t="s">
        <v>593</v>
      </c>
      <c r="C144" s="41" t="s">
        <v>594</v>
      </c>
      <c r="D144" s="41" t="s">
        <v>352</v>
      </c>
      <c r="F144" s="41"/>
    </row>
    <row r="145" spans="1:4" outlineLevel="1" x14ac:dyDescent="0.4">
      <c r="A145" s="34" t="s">
        <v>595</v>
      </c>
      <c r="B145" s="41" t="s">
        <v>110</v>
      </c>
      <c r="C145" s="41" t="s">
        <v>596</v>
      </c>
      <c r="D145" s="41" t="s">
        <v>597</v>
      </c>
    </row>
    <row r="146" spans="1:4" outlineLevel="1" x14ac:dyDescent="0.4">
      <c r="A146" s="545" t="s">
        <v>598</v>
      </c>
      <c r="B146" s="41" t="s">
        <v>589</v>
      </c>
      <c r="C146" s="41" t="s">
        <v>599</v>
      </c>
      <c r="D146" s="41" t="s">
        <v>591</v>
      </c>
    </row>
    <row r="147" spans="1:4" outlineLevel="1" x14ac:dyDescent="0.4">
      <c r="A147" s="34" t="s">
        <v>600</v>
      </c>
      <c r="B147" s="41" t="s">
        <v>601</v>
      </c>
      <c r="C147" s="41" t="s">
        <v>602</v>
      </c>
      <c r="D147" s="41" t="s">
        <v>603</v>
      </c>
    </row>
    <row r="148" spans="1:4" outlineLevel="1" x14ac:dyDescent="0.4">
      <c r="A148" s="34" t="s">
        <v>604</v>
      </c>
      <c r="B148" s="41" t="s">
        <v>605</v>
      </c>
      <c r="C148" s="41" t="s">
        <v>606</v>
      </c>
      <c r="D148" s="41" t="s">
        <v>607</v>
      </c>
    </row>
    <row r="149" spans="1:4" outlineLevel="1" x14ac:dyDescent="0.4">
      <c r="A149" s="34" t="s">
        <v>608</v>
      </c>
      <c r="B149" s="41" t="s">
        <v>609</v>
      </c>
      <c r="C149" s="41" t="s">
        <v>610</v>
      </c>
      <c r="D149" s="41" t="s">
        <v>611</v>
      </c>
    </row>
    <row r="150" spans="1:4" outlineLevel="1" x14ac:dyDescent="0.4">
      <c r="A150" s="34" t="s">
        <v>612</v>
      </c>
      <c r="B150" s="41" t="s">
        <v>613</v>
      </c>
      <c r="C150" s="41" t="s">
        <v>614</v>
      </c>
      <c r="D150" s="41" t="s">
        <v>615</v>
      </c>
    </row>
    <row r="151" spans="1:4" outlineLevel="1" x14ac:dyDescent="0.4">
      <c r="A151" s="34" t="s">
        <v>616</v>
      </c>
      <c r="B151" s="41" t="s">
        <v>111</v>
      </c>
      <c r="C151" s="41" t="s">
        <v>617</v>
      </c>
      <c r="D151" s="41" t="s">
        <v>618</v>
      </c>
    </row>
    <row r="152" spans="1:4" outlineLevel="1" x14ac:dyDescent="0.4">
      <c r="A152" s="34" t="s">
        <v>619</v>
      </c>
      <c r="B152" s="41" t="s">
        <v>620</v>
      </c>
      <c r="C152" s="41" t="s">
        <v>621</v>
      </c>
      <c r="D152" s="41" t="s">
        <v>622</v>
      </c>
    </row>
    <row r="153" spans="1:4" outlineLevel="1" x14ac:dyDescent="0.4">
      <c r="A153" s="545" t="s">
        <v>598</v>
      </c>
      <c r="B153" s="41" t="s">
        <v>601</v>
      </c>
      <c r="C153" s="41" t="s">
        <v>602</v>
      </c>
      <c r="D153" s="41" t="s">
        <v>603</v>
      </c>
    </row>
    <row r="154" spans="1:4" outlineLevel="1" x14ac:dyDescent="0.4">
      <c r="A154" s="34" t="s">
        <v>623</v>
      </c>
      <c r="B154" s="41" t="s">
        <v>227</v>
      </c>
      <c r="C154" s="41" t="s">
        <v>476</v>
      </c>
      <c r="D154" s="41" t="s">
        <v>624</v>
      </c>
    </row>
    <row r="155" spans="1:4" outlineLevel="1" x14ac:dyDescent="0.4">
      <c r="A155" s="34" t="s">
        <v>625</v>
      </c>
      <c r="B155" s="41" t="s">
        <v>626</v>
      </c>
      <c r="C155" s="41" t="s">
        <v>627</v>
      </c>
      <c r="D155" s="41" t="s">
        <v>628</v>
      </c>
    </row>
    <row r="156" spans="1:4" outlineLevel="1" x14ac:dyDescent="0.4">
      <c r="A156" s="34" t="s">
        <v>629</v>
      </c>
      <c r="B156" s="41" t="s">
        <v>630</v>
      </c>
      <c r="C156" s="41" t="s">
        <v>631</v>
      </c>
      <c r="D156" s="41" t="s">
        <v>632</v>
      </c>
    </row>
    <row r="157" spans="1:4" ht="24.6" outlineLevel="1" x14ac:dyDescent="0.4">
      <c r="A157" s="34" t="s">
        <v>633</v>
      </c>
      <c r="B157" s="41" t="s">
        <v>634</v>
      </c>
      <c r="C157" s="41" t="s">
        <v>635</v>
      </c>
      <c r="D157" s="41" t="s">
        <v>636</v>
      </c>
    </row>
    <row r="158" spans="1:4" ht="24.6" outlineLevel="1" x14ac:dyDescent="0.4">
      <c r="A158" s="34" t="s">
        <v>637</v>
      </c>
      <c r="B158" s="41" t="s">
        <v>638</v>
      </c>
      <c r="C158" s="41" t="s">
        <v>639</v>
      </c>
      <c r="D158" s="41" t="s">
        <v>640</v>
      </c>
    </row>
    <row r="159" spans="1:4" outlineLevel="1" x14ac:dyDescent="0.4">
      <c r="A159" s="34" t="s">
        <v>641</v>
      </c>
      <c r="B159" s="41" t="s">
        <v>642</v>
      </c>
      <c r="C159" s="41" t="s">
        <v>643</v>
      </c>
      <c r="D159" s="41" t="s">
        <v>644</v>
      </c>
    </row>
    <row r="160" spans="1:4" outlineLevel="1" x14ac:dyDescent="0.4">
      <c r="A160" s="34" t="s">
        <v>645</v>
      </c>
      <c r="B160" s="41" t="s">
        <v>646</v>
      </c>
      <c r="C160" s="41" t="s">
        <v>647</v>
      </c>
      <c r="D160" s="41" t="s">
        <v>648</v>
      </c>
    </row>
    <row r="161" spans="1:4" outlineLevel="1" x14ac:dyDescent="0.4">
      <c r="A161" s="34" t="s">
        <v>649</v>
      </c>
      <c r="B161" s="41" t="s">
        <v>650</v>
      </c>
      <c r="C161" s="41" t="s">
        <v>651</v>
      </c>
      <c r="D161" s="41" t="s">
        <v>652</v>
      </c>
    </row>
    <row r="162" spans="1:4" outlineLevel="1" x14ac:dyDescent="0.4">
      <c r="A162" s="34" t="s">
        <v>653</v>
      </c>
      <c r="B162" s="41" t="s">
        <v>654</v>
      </c>
      <c r="C162" s="41" t="s">
        <v>655</v>
      </c>
      <c r="D162" s="41" t="s">
        <v>656</v>
      </c>
    </row>
    <row r="163" spans="1:4" outlineLevel="1" x14ac:dyDescent="0.4">
      <c r="A163" s="545" t="s">
        <v>598</v>
      </c>
      <c r="B163" s="41" t="s">
        <v>654</v>
      </c>
      <c r="C163" s="41" t="s">
        <v>655</v>
      </c>
      <c r="D163" s="41" t="s">
        <v>656</v>
      </c>
    </row>
    <row r="164" spans="1:4" outlineLevel="1" x14ac:dyDescent="0.4">
      <c r="A164" s="545" t="s">
        <v>598</v>
      </c>
      <c r="B164" s="41" t="s">
        <v>646</v>
      </c>
      <c r="C164" s="41" t="s">
        <v>647</v>
      </c>
      <c r="D164" s="41" t="s">
        <v>648</v>
      </c>
    </row>
    <row r="165" spans="1:4" outlineLevel="1" x14ac:dyDescent="0.4">
      <c r="A165" s="34" t="s">
        <v>657</v>
      </c>
      <c r="B165" s="41" t="s">
        <v>658</v>
      </c>
      <c r="C165" s="41" t="s">
        <v>659</v>
      </c>
      <c r="D165" s="41" t="s">
        <v>660</v>
      </c>
    </row>
    <row r="166" spans="1:4" outlineLevel="1" x14ac:dyDescent="0.4">
      <c r="A166" s="34" t="s">
        <v>661</v>
      </c>
      <c r="B166" s="41" t="s">
        <v>662</v>
      </c>
      <c r="C166" s="41" t="s">
        <v>663</v>
      </c>
      <c r="D166" s="41" t="s">
        <v>664</v>
      </c>
    </row>
    <row r="167" spans="1:4" outlineLevel="1" x14ac:dyDescent="0.4">
      <c r="A167" s="34" t="s">
        <v>665</v>
      </c>
      <c r="B167" s="41" t="s">
        <v>666</v>
      </c>
      <c r="C167" s="41" t="s">
        <v>667</v>
      </c>
      <c r="D167" s="41" t="s">
        <v>668</v>
      </c>
    </row>
    <row r="168" spans="1:4" ht="24.6" outlineLevel="1" x14ac:dyDescent="0.4">
      <c r="A168" s="34" t="s">
        <v>669</v>
      </c>
      <c r="B168" s="41" t="s">
        <v>670</v>
      </c>
      <c r="C168" s="41" t="s">
        <v>671</v>
      </c>
      <c r="D168" s="41" t="s">
        <v>672</v>
      </c>
    </row>
    <row r="169" spans="1:4" ht="24.6" outlineLevel="1" x14ac:dyDescent="0.4">
      <c r="A169" s="34" t="s">
        <v>673</v>
      </c>
      <c r="B169" s="41" t="s">
        <v>674</v>
      </c>
      <c r="C169" s="41" t="s">
        <v>675</v>
      </c>
      <c r="D169" s="41" t="s">
        <v>676</v>
      </c>
    </row>
    <row r="170" spans="1:4" ht="36.9" outlineLevel="1" x14ac:dyDescent="0.4">
      <c r="A170" s="34" t="s">
        <v>677</v>
      </c>
      <c r="B170" s="41" t="s">
        <v>678</v>
      </c>
      <c r="C170" s="41" t="s">
        <v>679</v>
      </c>
      <c r="D170" s="41" t="s">
        <v>680</v>
      </c>
    </row>
    <row r="171" spans="1:4" outlineLevel="1" x14ac:dyDescent="0.4">
      <c r="A171" s="34" t="s">
        <v>681</v>
      </c>
      <c r="B171" s="41" t="s">
        <v>682</v>
      </c>
      <c r="C171" s="41" t="s">
        <v>683</v>
      </c>
      <c r="D171" s="41" t="s">
        <v>684</v>
      </c>
    </row>
    <row r="172" spans="1:4" outlineLevel="1" x14ac:dyDescent="0.4">
      <c r="A172" s="34" t="s">
        <v>685</v>
      </c>
      <c r="B172" s="41" t="s">
        <v>686</v>
      </c>
      <c r="C172" s="41" t="s">
        <v>687</v>
      </c>
      <c r="D172" s="41" t="s">
        <v>688</v>
      </c>
    </row>
    <row r="173" spans="1:4" outlineLevel="1" x14ac:dyDescent="0.4">
      <c r="A173" s="34" t="s">
        <v>689</v>
      </c>
      <c r="B173" s="41" t="s">
        <v>690</v>
      </c>
      <c r="C173" s="41" t="s">
        <v>691</v>
      </c>
      <c r="D173" s="41" t="s">
        <v>692</v>
      </c>
    </row>
    <row r="174" spans="1:4" outlineLevel="1" x14ac:dyDescent="0.4">
      <c r="A174" s="34" t="s">
        <v>693</v>
      </c>
      <c r="B174" s="41" t="s">
        <v>694</v>
      </c>
      <c r="C174" s="41" t="s">
        <v>695</v>
      </c>
      <c r="D174" s="41" t="s">
        <v>696</v>
      </c>
    </row>
    <row r="175" spans="1:4" ht="24.6" outlineLevel="1" x14ac:dyDescent="0.4">
      <c r="A175" s="34" t="s">
        <v>697</v>
      </c>
      <c r="B175" s="41" t="s">
        <v>698</v>
      </c>
      <c r="C175" s="41" t="s">
        <v>699</v>
      </c>
      <c r="D175" s="41" t="s">
        <v>700</v>
      </c>
    </row>
    <row r="176" spans="1:4" outlineLevel="1" x14ac:dyDescent="0.4">
      <c r="A176" s="34" t="s">
        <v>701</v>
      </c>
      <c r="B176" s="41" t="s">
        <v>702</v>
      </c>
      <c r="C176" s="41" t="s">
        <v>703</v>
      </c>
      <c r="D176" s="41" t="s">
        <v>704</v>
      </c>
    </row>
    <row r="177" spans="1:6" ht="36.9" outlineLevel="1" x14ac:dyDescent="0.4">
      <c r="A177" s="34" t="s">
        <v>705</v>
      </c>
      <c r="B177" s="41" t="s">
        <v>706</v>
      </c>
      <c r="C177" s="41" t="s">
        <v>707</v>
      </c>
      <c r="D177" s="41" t="s">
        <v>708</v>
      </c>
    </row>
    <row r="178" spans="1:6" ht="24.6" outlineLevel="1" x14ac:dyDescent="0.4">
      <c r="A178" s="34" t="s">
        <v>709</v>
      </c>
      <c r="B178" s="41" t="s">
        <v>710</v>
      </c>
      <c r="C178" s="41" t="s">
        <v>711</v>
      </c>
      <c r="D178" s="41" t="s">
        <v>712</v>
      </c>
    </row>
    <row r="179" spans="1:6" ht="24.6" outlineLevel="1" x14ac:dyDescent="0.4">
      <c r="A179" s="34" t="s">
        <v>713</v>
      </c>
      <c r="B179" s="41" t="s">
        <v>714</v>
      </c>
      <c r="C179" s="41" t="s">
        <v>715</v>
      </c>
      <c r="D179" s="41" t="s">
        <v>716</v>
      </c>
    </row>
    <row r="180" spans="1:6" outlineLevel="1" x14ac:dyDescent="0.4">
      <c r="A180" s="34" t="s">
        <v>717</v>
      </c>
      <c r="B180" s="41" t="s">
        <v>718</v>
      </c>
      <c r="C180" s="41" t="s">
        <v>719</v>
      </c>
      <c r="D180" s="41" t="s">
        <v>720</v>
      </c>
    </row>
    <row r="181" spans="1:6" ht="24.6" outlineLevel="1" x14ac:dyDescent="0.4">
      <c r="A181" s="34" t="s">
        <v>721</v>
      </c>
      <c r="B181" s="41" t="s">
        <v>722</v>
      </c>
      <c r="C181" s="41" t="s">
        <v>723</v>
      </c>
      <c r="D181" s="41" t="s">
        <v>724</v>
      </c>
    </row>
    <row r="182" spans="1:6" outlineLevel="1" x14ac:dyDescent="0.4">
      <c r="A182" s="34" t="s">
        <v>725</v>
      </c>
      <c r="B182" s="41" t="s">
        <v>726</v>
      </c>
      <c r="C182" s="41" t="s">
        <v>727</v>
      </c>
      <c r="D182" s="41" t="s">
        <v>728</v>
      </c>
    </row>
    <row r="183" spans="1:6" outlineLevel="1" x14ac:dyDescent="0.4">
      <c r="A183" s="34" t="s">
        <v>729</v>
      </c>
      <c r="B183" s="41" t="s">
        <v>730</v>
      </c>
      <c r="C183" s="41" t="s">
        <v>731</v>
      </c>
      <c r="D183" s="41" t="s">
        <v>728</v>
      </c>
    </row>
    <row r="184" spans="1:6" ht="24.6" outlineLevel="1" x14ac:dyDescent="0.4">
      <c r="A184" s="34" t="s">
        <v>732</v>
      </c>
      <c r="B184" s="41" t="s">
        <v>733</v>
      </c>
      <c r="C184" s="41" t="s">
        <v>734</v>
      </c>
      <c r="D184" s="41" t="s">
        <v>735</v>
      </c>
    </row>
    <row r="185" spans="1:6" outlineLevel="1" x14ac:dyDescent="0.4">
      <c r="A185" s="34" t="s">
        <v>736</v>
      </c>
      <c r="B185" s="41" t="s">
        <v>737</v>
      </c>
      <c r="C185" s="41" t="s">
        <v>738</v>
      </c>
      <c r="D185" s="41" t="s">
        <v>739</v>
      </c>
    </row>
    <row r="186" spans="1:6" outlineLevel="1" x14ac:dyDescent="0.4">
      <c r="A186" s="34" t="s">
        <v>740</v>
      </c>
      <c r="B186" s="41" t="s">
        <v>741</v>
      </c>
      <c r="C186" s="41" t="s">
        <v>742</v>
      </c>
      <c r="D186" s="41" t="s">
        <v>743</v>
      </c>
    </row>
    <row r="187" spans="1:6" ht="24.6" outlineLevel="1" x14ac:dyDescent="0.4">
      <c r="A187" s="34" t="s">
        <v>744</v>
      </c>
      <c r="B187" s="41" t="s">
        <v>745</v>
      </c>
      <c r="C187" s="41" t="s">
        <v>746</v>
      </c>
      <c r="D187" s="41" t="s">
        <v>747</v>
      </c>
    </row>
    <row r="188" spans="1:6" ht="24.6" outlineLevel="1" x14ac:dyDescent="0.4">
      <c r="A188" s="34" t="s">
        <v>748</v>
      </c>
      <c r="B188" s="41" t="s">
        <v>749</v>
      </c>
      <c r="C188" s="41" t="s">
        <v>750</v>
      </c>
      <c r="D188" s="41" t="s">
        <v>751</v>
      </c>
    </row>
    <row r="189" spans="1:6" outlineLevel="1" x14ac:dyDescent="0.4">
      <c r="A189" s="34" t="s">
        <v>752</v>
      </c>
      <c r="B189" s="41" t="s">
        <v>753</v>
      </c>
      <c r="C189" s="41" t="s">
        <v>754</v>
      </c>
      <c r="D189" s="41" t="s">
        <v>755</v>
      </c>
    </row>
    <row r="190" spans="1:6" ht="36.9" outlineLevel="1" x14ac:dyDescent="0.4">
      <c r="A190" s="34" t="s">
        <v>756</v>
      </c>
      <c r="B190" s="41" t="s">
        <v>757</v>
      </c>
      <c r="C190" s="41" t="s">
        <v>758</v>
      </c>
      <c r="D190" s="41" t="s">
        <v>759</v>
      </c>
    </row>
    <row r="191" spans="1:6" outlineLevel="1" x14ac:dyDescent="0.4">
      <c r="A191" s="34" t="s">
        <v>760</v>
      </c>
      <c r="B191" s="41" t="s">
        <v>761</v>
      </c>
      <c r="C191" s="41" t="s">
        <v>762</v>
      </c>
      <c r="D191" s="41" t="s">
        <v>763</v>
      </c>
    </row>
    <row r="192" spans="1:6" outlineLevel="1" x14ac:dyDescent="0.4">
      <c r="A192" s="34" t="s">
        <v>657</v>
      </c>
      <c r="B192" s="41" t="s">
        <v>658</v>
      </c>
      <c r="C192" s="41" t="s">
        <v>659</v>
      </c>
      <c r="D192" s="41" t="s">
        <v>658</v>
      </c>
      <c r="F192" s="393" t="s">
        <v>764</v>
      </c>
    </row>
    <row r="193" spans="1:6" outlineLevel="1" x14ac:dyDescent="0.4">
      <c r="A193" s="34" t="s">
        <v>765</v>
      </c>
      <c r="B193" s="41" t="s">
        <v>766</v>
      </c>
      <c r="C193" s="41" t="s">
        <v>767</v>
      </c>
      <c r="D193" s="41" t="s">
        <v>766</v>
      </c>
      <c r="F193" s="393"/>
    </row>
    <row r="194" spans="1:6" outlineLevel="1" x14ac:dyDescent="0.4">
      <c r="A194" s="34" t="s">
        <v>665</v>
      </c>
      <c r="B194" s="41" t="s">
        <v>666</v>
      </c>
      <c r="C194" s="41" t="s">
        <v>667</v>
      </c>
      <c r="D194" s="41" t="s">
        <v>768</v>
      </c>
      <c r="F194" s="393"/>
    </row>
    <row r="195" spans="1:6" ht="24.6" outlineLevel="1" x14ac:dyDescent="0.4">
      <c r="A195" s="34" t="s">
        <v>669</v>
      </c>
      <c r="B195" s="41" t="s">
        <v>670</v>
      </c>
      <c r="C195" s="41" t="s">
        <v>671</v>
      </c>
      <c r="D195" s="41" t="s">
        <v>670</v>
      </c>
      <c r="F195" s="393"/>
    </row>
    <row r="196" spans="1:6" ht="24.6" outlineLevel="1" x14ac:dyDescent="0.4">
      <c r="A196" s="34" t="s">
        <v>673</v>
      </c>
      <c r="B196" s="41" t="s">
        <v>674</v>
      </c>
      <c r="C196" s="41" t="s">
        <v>675</v>
      </c>
      <c r="D196" s="41" t="s">
        <v>674</v>
      </c>
      <c r="F196" s="393"/>
    </row>
    <row r="197" spans="1:6" ht="36.9" outlineLevel="1" x14ac:dyDescent="0.4">
      <c r="A197" s="34" t="s">
        <v>677</v>
      </c>
      <c r="B197" s="41" t="s">
        <v>678</v>
      </c>
      <c r="C197" s="41" t="s">
        <v>679</v>
      </c>
      <c r="D197" s="41" t="s">
        <v>678</v>
      </c>
      <c r="F197" s="393"/>
    </row>
    <row r="198" spans="1:6" ht="24.6" outlineLevel="1" x14ac:dyDescent="0.4">
      <c r="A198" s="34" t="s">
        <v>769</v>
      </c>
      <c r="B198" s="41" t="s">
        <v>770</v>
      </c>
      <c r="C198" s="41" t="s">
        <v>771</v>
      </c>
      <c r="D198" s="41" t="s">
        <v>772</v>
      </c>
    </row>
    <row r="199" spans="1:6" outlineLevel="1" x14ac:dyDescent="0.4">
      <c r="A199" s="545" t="s">
        <v>773</v>
      </c>
      <c r="B199" s="41" t="s">
        <v>774</v>
      </c>
      <c r="C199" s="41" t="s">
        <v>775</v>
      </c>
      <c r="D199" s="41" t="s">
        <v>776</v>
      </c>
    </row>
    <row r="200" spans="1:6" ht="24.6" outlineLevel="1" x14ac:dyDescent="0.4">
      <c r="A200" s="34" t="s">
        <v>732</v>
      </c>
      <c r="B200" s="41" t="s">
        <v>777</v>
      </c>
      <c r="C200" s="41" t="s">
        <v>734</v>
      </c>
      <c r="D200" s="41" t="s">
        <v>777</v>
      </c>
      <c r="F200" s="393" t="s">
        <v>764</v>
      </c>
    </row>
    <row r="201" spans="1:6" ht="24.6" outlineLevel="1" x14ac:dyDescent="0.4">
      <c r="A201" s="34" t="s">
        <v>778</v>
      </c>
      <c r="B201" s="41" t="s">
        <v>779</v>
      </c>
      <c r="C201" s="41" t="s">
        <v>780</v>
      </c>
      <c r="D201" s="41" t="s">
        <v>781</v>
      </c>
      <c r="F201" s="393"/>
    </row>
    <row r="202" spans="1:6" outlineLevel="1" x14ac:dyDescent="0.4">
      <c r="A202" s="34" t="s">
        <v>782</v>
      </c>
      <c r="B202" s="41" t="s">
        <v>783</v>
      </c>
      <c r="C202" s="41" t="s">
        <v>784</v>
      </c>
      <c r="D202" s="41" t="s">
        <v>783</v>
      </c>
      <c r="F202" s="393"/>
    </row>
    <row r="203" spans="1:6" ht="24.6" outlineLevel="1" x14ac:dyDescent="0.4">
      <c r="A203" s="34" t="s">
        <v>785</v>
      </c>
      <c r="B203" s="41" t="s">
        <v>745</v>
      </c>
      <c r="C203" s="41" t="s">
        <v>746</v>
      </c>
      <c r="D203" s="41" t="s">
        <v>745</v>
      </c>
      <c r="F203" s="393"/>
    </row>
    <row r="204" spans="1:6" ht="24.6" outlineLevel="1" x14ac:dyDescent="0.4">
      <c r="A204" s="34" t="s">
        <v>786</v>
      </c>
      <c r="B204" s="41" t="s">
        <v>749</v>
      </c>
      <c r="C204" s="41" t="s">
        <v>750</v>
      </c>
      <c r="D204" s="41" t="s">
        <v>749</v>
      </c>
      <c r="F204" s="393"/>
    </row>
    <row r="205" spans="1:6" ht="24.6" outlineLevel="1" x14ac:dyDescent="0.4">
      <c r="A205" s="34" t="s">
        <v>787</v>
      </c>
      <c r="B205" s="41" t="s">
        <v>788</v>
      </c>
      <c r="C205" s="41" t="s">
        <v>789</v>
      </c>
      <c r="D205" s="41" t="s">
        <v>788</v>
      </c>
      <c r="F205" s="393"/>
    </row>
    <row r="206" spans="1:6" ht="24.6" outlineLevel="1" x14ac:dyDescent="0.4">
      <c r="A206" s="34" t="s">
        <v>790</v>
      </c>
      <c r="B206" s="41" t="s">
        <v>791</v>
      </c>
      <c r="C206" s="41" t="s">
        <v>792</v>
      </c>
      <c r="D206" s="41" t="s">
        <v>791</v>
      </c>
      <c r="F206" s="393"/>
    </row>
    <row r="207" spans="1:6" outlineLevel="1" x14ac:dyDescent="0.4">
      <c r="A207" s="34" t="s">
        <v>793</v>
      </c>
      <c r="B207" s="41" t="s">
        <v>794</v>
      </c>
      <c r="C207" s="41" t="s">
        <v>795</v>
      </c>
      <c r="D207" s="41" t="s">
        <v>794</v>
      </c>
      <c r="F207" s="393"/>
    </row>
    <row r="208" spans="1:6" x14ac:dyDescent="0.4">
      <c r="B208" s="41"/>
      <c r="C208" s="41"/>
      <c r="D208" s="41"/>
    </row>
    <row r="209" spans="1:4" s="538" customFormat="1" x14ac:dyDescent="0.4">
      <c r="A209" s="546"/>
      <c r="B209" s="537" t="s">
        <v>796</v>
      </c>
      <c r="C209" s="539"/>
      <c r="D209" s="539"/>
    </row>
    <row r="210" spans="1:4" outlineLevel="1" x14ac:dyDescent="0.4">
      <c r="B210" s="41"/>
      <c r="C210" s="41"/>
      <c r="D210" s="41"/>
    </row>
    <row r="211" spans="1:4" outlineLevel="1" x14ac:dyDescent="0.4">
      <c r="A211" s="34" t="s">
        <v>797</v>
      </c>
      <c r="B211" s="41" t="s">
        <v>798</v>
      </c>
      <c r="C211" s="41" t="s">
        <v>799</v>
      </c>
      <c r="D211" s="41" t="s">
        <v>800</v>
      </c>
    </row>
    <row r="212" spans="1:4" outlineLevel="1" x14ac:dyDescent="0.4">
      <c r="A212" s="34" t="s">
        <v>801</v>
      </c>
      <c r="B212" s="41" t="s">
        <v>802</v>
      </c>
      <c r="C212" s="41" t="s">
        <v>803</v>
      </c>
      <c r="D212" s="41" t="s">
        <v>804</v>
      </c>
    </row>
    <row r="213" spans="1:4" outlineLevel="1" x14ac:dyDescent="0.4">
      <c r="A213" s="34" t="s">
        <v>805</v>
      </c>
      <c r="B213" s="41" t="s">
        <v>806</v>
      </c>
      <c r="C213" s="41" t="s">
        <v>807</v>
      </c>
      <c r="D213" s="41" t="s">
        <v>808</v>
      </c>
    </row>
    <row r="214" spans="1:4" ht="24.6" outlineLevel="1" x14ac:dyDescent="0.4">
      <c r="A214" s="34" t="s">
        <v>809</v>
      </c>
      <c r="B214" s="41" t="s">
        <v>810</v>
      </c>
      <c r="C214" s="41" t="s">
        <v>811</v>
      </c>
      <c r="D214" s="41" t="s">
        <v>812</v>
      </c>
    </row>
    <row r="215" spans="1:4" outlineLevel="1" x14ac:dyDescent="0.4">
      <c r="A215" s="34" t="s">
        <v>813</v>
      </c>
      <c r="B215" s="41" t="s">
        <v>814</v>
      </c>
      <c r="C215" s="41" t="s">
        <v>815</v>
      </c>
      <c r="D215" s="41" t="s">
        <v>816</v>
      </c>
    </row>
    <row r="216" spans="1:4" outlineLevel="1" x14ac:dyDescent="0.4">
      <c r="A216" s="34" t="s">
        <v>817</v>
      </c>
      <c r="B216" s="41" t="s">
        <v>818</v>
      </c>
      <c r="C216" s="41" t="s">
        <v>819</v>
      </c>
      <c r="D216" s="41" t="s">
        <v>820</v>
      </c>
    </row>
    <row r="217" spans="1:4" outlineLevel="1" x14ac:dyDescent="0.4">
      <c r="A217" s="34" t="s">
        <v>821</v>
      </c>
      <c r="B217" s="41" t="s">
        <v>822</v>
      </c>
      <c r="C217" s="41" t="s">
        <v>823</v>
      </c>
      <c r="D217" s="41" t="s">
        <v>824</v>
      </c>
    </row>
    <row r="218" spans="1:4" outlineLevel="1" x14ac:dyDescent="0.4">
      <c r="A218" s="34" t="s">
        <v>825</v>
      </c>
      <c r="B218" s="41" t="s">
        <v>826</v>
      </c>
      <c r="C218" s="41" t="s">
        <v>827</v>
      </c>
      <c r="D218" s="41" t="s">
        <v>828</v>
      </c>
    </row>
    <row r="219" spans="1:4" outlineLevel="1" x14ac:dyDescent="0.4">
      <c r="A219" s="34" t="s">
        <v>829</v>
      </c>
      <c r="B219" s="41" t="s">
        <v>830</v>
      </c>
      <c r="C219" s="41" t="s">
        <v>831</v>
      </c>
      <c r="D219" s="41" t="s">
        <v>832</v>
      </c>
    </row>
    <row r="220" spans="1:4" ht="24.6" outlineLevel="1" x14ac:dyDescent="0.4">
      <c r="A220" s="34" t="s">
        <v>833</v>
      </c>
      <c r="B220" s="41" t="s">
        <v>834</v>
      </c>
      <c r="C220" s="41" t="s">
        <v>835</v>
      </c>
      <c r="D220" s="41" t="s">
        <v>836</v>
      </c>
    </row>
    <row r="221" spans="1:4" outlineLevel="1" x14ac:dyDescent="0.4">
      <c r="A221" s="34" t="s">
        <v>837</v>
      </c>
      <c r="B221" s="41" t="s">
        <v>838</v>
      </c>
      <c r="C221" s="41" t="s">
        <v>839</v>
      </c>
      <c r="D221" s="41" t="s">
        <v>840</v>
      </c>
    </row>
    <row r="222" spans="1:4" outlineLevel="1" x14ac:dyDescent="0.4">
      <c r="A222" s="34" t="s">
        <v>841</v>
      </c>
      <c r="B222" s="41" t="s">
        <v>541</v>
      </c>
      <c r="C222" s="41" t="s">
        <v>842</v>
      </c>
      <c r="D222" s="41" t="s">
        <v>543</v>
      </c>
    </row>
    <row r="223" spans="1:4" outlineLevel="1" x14ac:dyDescent="0.4">
      <c r="A223" s="34" t="s">
        <v>843</v>
      </c>
      <c r="B223" s="41" t="s">
        <v>844</v>
      </c>
      <c r="C223" s="41" t="s">
        <v>845</v>
      </c>
      <c r="D223" s="41" t="s">
        <v>846</v>
      </c>
    </row>
    <row r="224" spans="1:4" outlineLevel="1" x14ac:dyDescent="0.4">
      <c r="A224" s="34" t="s">
        <v>847</v>
      </c>
      <c r="B224" s="41" t="s">
        <v>848</v>
      </c>
      <c r="C224" s="41" t="s">
        <v>849</v>
      </c>
      <c r="D224" s="41" t="s">
        <v>850</v>
      </c>
    </row>
    <row r="225" spans="1:4" outlineLevel="1" x14ac:dyDescent="0.4">
      <c r="A225" s="34" t="s">
        <v>851</v>
      </c>
      <c r="B225" s="41" t="s">
        <v>852</v>
      </c>
      <c r="C225" s="41" t="s">
        <v>853</v>
      </c>
      <c r="D225" s="41" t="s">
        <v>854</v>
      </c>
    </row>
    <row r="226" spans="1:4" outlineLevel="1" x14ac:dyDescent="0.4">
      <c r="A226" s="34" t="s">
        <v>855</v>
      </c>
      <c r="B226" s="41" t="s">
        <v>856</v>
      </c>
      <c r="C226" s="41" t="s">
        <v>857</v>
      </c>
      <c r="D226" s="41" t="s">
        <v>858</v>
      </c>
    </row>
    <row r="227" spans="1:4" outlineLevel="1" x14ac:dyDescent="0.4">
      <c r="A227" s="34" t="s">
        <v>859</v>
      </c>
      <c r="B227" s="41" t="s">
        <v>860</v>
      </c>
      <c r="C227" s="41" t="s">
        <v>861</v>
      </c>
      <c r="D227" s="41" t="s">
        <v>862</v>
      </c>
    </row>
    <row r="228" spans="1:4" outlineLevel="1" x14ac:dyDescent="0.4">
      <c r="A228" s="34" t="s">
        <v>863</v>
      </c>
      <c r="B228" s="41" t="s">
        <v>864</v>
      </c>
      <c r="C228" s="41" t="s">
        <v>865</v>
      </c>
      <c r="D228" s="41" t="s">
        <v>866</v>
      </c>
    </row>
    <row r="229" spans="1:4" outlineLevel="1" x14ac:dyDescent="0.4">
      <c r="A229" s="34" t="s">
        <v>867</v>
      </c>
      <c r="B229" s="41" t="s">
        <v>868</v>
      </c>
      <c r="C229" s="41" t="s">
        <v>869</v>
      </c>
      <c r="D229" s="41" t="s">
        <v>870</v>
      </c>
    </row>
    <row r="230" spans="1:4" outlineLevel="1" x14ac:dyDescent="0.4">
      <c r="A230" s="34" t="s">
        <v>871</v>
      </c>
      <c r="B230" s="41" t="s">
        <v>872</v>
      </c>
      <c r="C230" s="41" t="s">
        <v>873</v>
      </c>
      <c r="D230" s="41" t="s">
        <v>874</v>
      </c>
    </row>
    <row r="231" spans="1:4" outlineLevel="1" x14ac:dyDescent="0.4">
      <c r="A231" s="34" t="s">
        <v>875</v>
      </c>
      <c r="B231" s="41" t="s">
        <v>876</v>
      </c>
      <c r="C231" s="41" t="s">
        <v>877</v>
      </c>
      <c r="D231" s="41" t="s">
        <v>878</v>
      </c>
    </row>
    <row r="232" spans="1:4" ht="24.6" outlineLevel="1" x14ac:dyDescent="0.4">
      <c r="A232" s="34" t="s">
        <v>879</v>
      </c>
      <c r="B232" s="41" t="s">
        <v>880</v>
      </c>
      <c r="C232" s="41" t="s">
        <v>881</v>
      </c>
      <c r="D232" s="41" t="s">
        <v>882</v>
      </c>
    </row>
    <row r="233" spans="1:4" ht="24.6" outlineLevel="1" x14ac:dyDescent="0.4">
      <c r="A233" s="34" t="s">
        <v>883</v>
      </c>
      <c r="B233" s="41" t="s">
        <v>884</v>
      </c>
      <c r="C233" s="41" t="s">
        <v>885</v>
      </c>
      <c r="D233" s="41" t="s">
        <v>882</v>
      </c>
    </row>
    <row r="234" spans="1:4" ht="24.6" outlineLevel="1" x14ac:dyDescent="0.4">
      <c r="A234" s="34" t="s">
        <v>886</v>
      </c>
      <c r="B234" s="41" t="s">
        <v>887</v>
      </c>
      <c r="C234" s="41" t="s">
        <v>888</v>
      </c>
      <c r="D234" s="41" t="s">
        <v>889</v>
      </c>
    </row>
    <row r="235" spans="1:4" ht="24.6" outlineLevel="1" x14ac:dyDescent="0.4">
      <c r="A235" s="34" t="s">
        <v>890</v>
      </c>
      <c r="B235" s="41" t="s">
        <v>887</v>
      </c>
      <c r="C235" s="41" t="s">
        <v>888</v>
      </c>
      <c r="D235" s="41" t="s">
        <v>889</v>
      </c>
    </row>
    <row r="236" spans="1:4" outlineLevel="1" x14ac:dyDescent="0.4">
      <c r="A236" s="34" t="s">
        <v>891</v>
      </c>
      <c r="B236" s="41" t="s">
        <v>892</v>
      </c>
      <c r="C236" s="41" t="s">
        <v>893</v>
      </c>
      <c r="D236" s="41" t="s">
        <v>894</v>
      </c>
    </row>
    <row r="237" spans="1:4" outlineLevel="1" x14ac:dyDescent="0.4">
      <c r="A237" s="34" t="s">
        <v>895</v>
      </c>
      <c r="B237" s="41" t="s">
        <v>896</v>
      </c>
      <c r="C237" s="41" t="s">
        <v>897</v>
      </c>
      <c r="D237" s="41" t="s">
        <v>898</v>
      </c>
    </row>
    <row r="238" spans="1:4" outlineLevel="1" x14ac:dyDescent="0.4">
      <c r="A238" s="34" t="s">
        <v>899</v>
      </c>
      <c r="B238" s="41" t="s">
        <v>900</v>
      </c>
      <c r="C238" s="41" t="s">
        <v>901</v>
      </c>
      <c r="D238" s="41" t="s">
        <v>902</v>
      </c>
    </row>
    <row r="239" spans="1:4" outlineLevel="1" x14ac:dyDescent="0.4">
      <c r="A239" s="34" t="s">
        <v>903</v>
      </c>
      <c r="B239" s="41" t="s">
        <v>904</v>
      </c>
      <c r="C239" s="41" t="s">
        <v>905</v>
      </c>
      <c r="D239" s="41" t="s">
        <v>906</v>
      </c>
    </row>
    <row r="240" spans="1:4" outlineLevel="1" x14ac:dyDescent="0.4">
      <c r="A240" s="34" t="s">
        <v>907</v>
      </c>
      <c r="B240" s="41" t="s">
        <v>908</v>
      </c>
      <c r="C240" s="41" t="s">
        <v>909</v>
      </c>
      <c r="D240" s="41" t="s">
        <v>910</v>
      </c>
    </row>
    <row r="241" spans="1:4" outlineLevel="1" x14ac:dyDescent="0.4">
      <c r="A241" s="34" t="s">
        <v>911</v>
      </c>
      <c r="B241" s="41" t="s">
        <v>912</v>
      </c>
      <c r="C241" s="41" t="s">
        <v>913</v>
      </c>
      <c r="D241" s="41" t="s">
        <v>914</v>
      </c>
    </row>
    <row r="242" spans="1:4" outlineLevel="1" x14ac:dyDescent="0.4">
      <c r="A242" s="34" t="s">
        <v>915</v>
      </c>
      <c r="B242" s="41" t="s">
        <v>916</v>
      </c>
      <c r="C242" s="41" t="s">
        <v>917</v>
      </c>
      <c r="D242" s="41" t="s">
        <v>918</v>
      </c>
    </row>
    <row r="243" spans="1:4" ht="24.6" outlineLevel="1" x14ac:dyDescent="0.4">
      <c r="A243" s="34" t="s">
        <v>919</v>
      </c>
      <c r="B243" s="41" t="s">
        <v>920</v>
      </c>
      <c r="C243" s="41" t="s">
        <v>921</v>
      </c>
      <c r="D243" s="41" t="s">
        <v>922</v>
      </c>
    </row>
    <row r="244" spans="1:4" outlineLevel="1" x14ac:dyDescent="0.4">
      <c r="A244" s="34" t="s">
        <v>923</v>
      </c>
      <c r="B244" s="41" t="s">
        <v>924</v>
      </c>
      <c r="C244" s="41" t="s">
        <v>925</v>
      </c>
      <c r="D244" s="41" t="s">
        <v>926</v>
      </c>
    </row>
    <row r="245" spans="1:4" ht="24.6" outlineLevel="1" x14ac:dyDescent="0.4">
      <c r="A245" s="34" t="s">
        <v>927</v>
      </c>
      <c r="B245" s="41" t="s">
        <v>928</v>
      </c>
      <c r="C245" s="41" t="s">
        <v>929</v>
      </c>
      <c r="D245" s="41" t="s">
        <v>930</v>
      </c>
    </row>
    <row r="246" spans="1:4" outlineLevel="1" x14ac:dyDescent="0.4">
      <c r="A246" s="34" t="s">
        <v>931</v>
      </c>
      <c r="B246" s="41" t="s">
        <v>932</v>
      </c>
      <c r="C246" s="41" t="s">
        <v>933</v>
      </c>
      <c r="D246" s="41" t="s">
        <v>934</v>
      </c>
    </row>
    <row r="247" spans="1:4" ht="24.6" outlineLevel="1" x14ac:dyDescent="0.4">
      <c r="A247" s="34" t="s">
        <v>935</v>
      </c>
      <c r="B247" s="41" t="s">
        <v>936</v>
      </c>
      <c r="C247" s="41" t="s">
        <v>937</v>
      </c>
      <c r="D247" s="41" t="s">
        <v>938</v>
      </c>
    </row>
    <row r="248" spans="1:4" outlineLevel="1" x14ac:dyDescent="0.4">
      <c r="A248" s="34" t="s">
        <v>939</v>
      </c>
      <c r="B248" s="41" t="s">
        <v>940</v>
      </c>
      <c r="C248" s="41" t="s">
        <v>941</v>
      </c>
      <c r="D248" s="41" t="s">
        <v>942</v>
      </c>
    </row>
    <row r="249" spans="1:4" outlineLevel="1" x14ac:dyDescent="0.4">
      <c r="A249" s="545" t="s">
        <v>773</v>
      </c>
      <c r="B249" s="41" t="s">
        <v>943</v>
      </c>
      <c r="C249" s="41" t="s">
        <v>944</v>
      </c>
      <c r="D249" s="41" t="s">
        <v>945</v>
      </c>
    </row>
    <row r="250" spans="1:4" outlineLevel="1" x14ac:dyDescent="0.4">
      <c r="A250" s="34" t="s">
        <v>946</v>
      </c>
      <c r="B250" s="41" t="s">
        <v>947</v>
      </c>
      <c r="C250" s="41" t="s">
        <v>948</v>
      </c>
      <c r="D250" s="41" t="s">
        <v>949</v>
      </c>
    </row>
    <row r="251" spans="1:4" ht="24.6" outlineLevel="1" x14ac:dyDescent="0.4">
      <c r="A251" s="34" t="s">
        <v>950</v>
      </c>
      <c r="B251" s="41" t="s">
        <v>951</v>
      </c>
      <c r="C251" s="41" t="s">
        <v>952</v>
      </c>
      <c r="D251" s="41" t="s">
        <v>953</v>
      </c>
    </row>
    <row r="252" spans="1:4" outlineLevel="1" x14ac:dyDescent="0.4">
      <c r="A252" s="34" t="s">
        <v>954</v>
      </c>
      <c r="B252" s="41" t="s">
        <v>955</v>
      </c>
      <c r="C252" s="41" t="s">
        <v>956</v>
      </c>
      <c r="D252" s="41" t="s">
        <v>957</v>
      </c>
    </row>
    <row r="253" spans="1:4" outlineLevel="1" x14ac:dyDescent="0.4">
      <c r="A253" s="34" t="s">
        <v>958</v>
      </c>
      <c r="B253" s="41" t="s">
        <v>959</v>
      </c>
      <c r="C253" s="41" t="s">
        <v>960</v>
      </c>
      <c r="D253" s="41" t="s">
        <v>961</v>
      </c>
    </row>
    <row r="254" spans="1:4" outlineLevel="1" x14ac:dyDescent="0.4">
      <c r="A254" s="34" t="s">
        <v>962</v>
      </c>
      <c r="B254" s="41" t="s">
        <v>963</v>
      </c>
      <c r="C254" s="41" t="s">
        <v>964</v>
      </c>
      <c r="D254" s="41" t="s">
        <v>963</v>
      </c>
    </row>
    <row r="255" spans="1:4" outlineLevel="1" x14ac:dyDescent="0.4">
      <c r="A255" s="34" t="s">
        <v>965</v>
      </c>
      <c r="B255" s="41" t="s">
        <v>966</v>
      </c>
      <c r="C255" s="41" t="s">
        <v>967</v>
      </c>
      <c r="D255" s="41" t="s">
        <v>966</v>
      </c>
    </row>
    <row r="256" spans="1:4" outlineLevel="1" x14ac:dyDescent="0.4">
      <c r="A256" s="34" t="s">
        <v>968</v>
      </c>
      <c r="B256" s="41" t="s">
        <v>969</v>
      </c>
      <c r="C256" s="41" t="s">
        <v>970</v>
      </c>
      <c r="D256" s="41" t="s">
        <v>969</v>
      </c>
    </row>
    <row r="257" spans="1:4" outlineLevel="1" x14ac:dyDescent="0.4">
      <c r="A257" s="34" t="s">
        <v>971</v>
      </c>
      <c r="B257" s="41" t="s">
        <v>972</v>
      </c>
      <c r="C257" s="41" t="s">
        <v>972</v>
      </c>
      <c r="D257" s="41" t="s">
        <v>972</v>
      </c>
    </row>
    <row r="258" spans="1:4" outlineLevel="1" x14ac:dyDescent="0.4">
      <c r="A258" s="34" t="s">
        <v>973</v>
      </c>
      <c r="B258" s="41" t="s">
        <v>974</v>
      </c>
      <c r="C258" s="41" t="s">
        <v>975</v>
      </c>
      <c r="D258" s="41" t="s">
        <v>976</v>
      </c>
    </row>
    <row r="259" spans="1:4" outlineLevel="1" x14ac:dyDescent="0.4">
      <c r="A259" s="34" t="s">
        <v>977</v>
      </c>
      <c r="B259" s="41" t="s">
        <v>978</v>
      </c>
      <c r="C259" s="41" t="s">
        <v>979</v>
      </c>
      <c r="D259" s="41" t="s">
        <v>980</v>
      </c>
    </row>
    <row r="260" spans="1:4" outlineLevel="1" x14ac:dyDescent="0.4">
      <c r="A260" s="34" t="s">
        <v>981</v>
      </c>
      <c r="B260" s="41" t="s">
        <v>982</v>
      </c>
      <c r="C260" s="41" t="s">
        <v>983</v>
      </c>
      <c r="D260" s="41" t="s">
        <v>982</v>
      </c>
    </row>
    <row r="261" spans="1:4" outlineLevel="1" x14ac:dyDescent="0.4">
      <c r="A261" s="34" t="s">
        <v>984</v>
      </c>
      <c r="B261" s="41" t="s">
        <v>985</v>
      </c>
      <c r="C261" s="41" t="s">
        <v>986</v>
      </c>
      <c r="D261" s="41" t="s">
        <v>985</v>
      </c>
    </row>
    <row r="262" spans="1:4" outlineLevel="1" x14ac:dyDescent="0.4">
      <c r="A262" s="34" t="s">
        <v>987</v>
      </c>
      <c r="B262" s="41" t="s">
        <v>988</v>
      </c>
      <c r="C262" s="41" t="s">
        <v>989</v>
      </c>
      <c r="D262" s="41" t="s">
        <v>988</v>
      </c>
    </row>
    <row r="263" spans="1:4" outlineLevel="1" x14ac:dyDescent="0.4">
      <c r="A263" s="34" t="s">
        <v>990</v>
      </c>
      <c r="B263" s="41" t="s">
        <v>991</v>
      </c>
      <c r="C263" s="41" t="s">
        <v>992</v>
      </c>
      <c r="D263" s="41" t="s">
        <v>993</v>
      </c>
    </row>
    <row r="264" spans="1:4" outlineLevel="1" x14ac:dyDescent="0.4">
      <c r="A264" s="34" t="s">
        <v>994</v>
      </c>
      <c r="B264" s="41" t="s">
        <v>109</v>
      </c>
      <c r="C264" s="41" t="s">
        <v>109</v>
      </c>
      <c r="D264" s="41" t="s">
        <v>995</v>
      </c>
    </row>
    <row r="265" spans="1:4" outlineLevel="1" x14ac:dyDescent="0.4">
      <c r="A265" s="34" t="s">
        <v>996</v>
      </c>
      <c r="B265" s="41" t="s">
        <v>997</v>
      </c>
      <c r="C265" s="41" t="s">
        <v>998</v>
      </c>
      <c r="D265" s="41" t="s">
        <v>999</v>
      </c>
    </row>
    <row r="266" spans="1:4" x14ac:dyDescent="0.4">
      <c r="B266" s="41"/>
      <c r="C266" s="41"/>
      <c r="D266" s="41"/>
    </row>
    <row r="267" spans="1:4" s="538" customFormat="1" x14ac:dyDescent="0.4">
      <c r="A267" s="546"/>
      <c r="B267" s="537" t="s">
        <v>1000</v>
      </c>
      <c r="C267" s="539"/>
      <c r="D267" s="539"/>
    </row>
    <row r="268" spans="1:4" outlineLevel="1" x14ac:dyDescent="0.4">
      <c r="B268" s="41"/>
      <c r="C268" s="41"/>
      <c r="D268" s="41"/>
    </row>
    <row r="269" spans="1:4" outlineLevel="1" x14ac:dyDescent="0.4">
      <c r="A269" s="34" t="s">
        <v>1001</v>
      </c>
      <c r="B269" s="41" t="s">
        <v>1002</v>
      </c>
      <c r="C269" s="41" t="s">
        <v>1003</v>
      </c>
      <c r="D269" s="41" t="s">
        <v>1004</v>
      </c>
    </row>
    <row r="270" spans="1:4" ht="36.9" outlineLevel="1" x14ac:dyDescent="0.4">
      <c r="A270" s="34" t="s">
        <v>1005</v>
      </c>
      <c r="B270" s="41" t="s">
        <v>1006</v>
      </c>
      <c r="C270" s="41" t="s">
        <v>1007</v>
      </c>
      <c r="D270" s="41" t="s">
        <v>1008</v>
      </c>
    </row>
    <row r="271" spans="1:4" ht="24.6" outlineLevel="1" x14ac:dyDescent="0.4">
      <c r="A271" s="34" t="s">
        <v>1009</v>
      </c>
      <c r="B271" s="41" t="s">
        <v>1010</v>
      </c>
      <c r="C271" s="41" t="s">
        <v>1011</v>
      </c>
      <c r="D271" s="41" t="s">
        <v>1012</v>
      </c>
    </row>
    <row r="272" spans="1:4" ht="24.6" outlineLevel="1" x14ac:dyDescent="0.4">
      <c r="A272" s="34" t="s">
        <v>1013</v>
      </c>
      <c r="B272" s="41" t="s">
        <v>1014</v>
      </c>
      <c r="C272" s="41" t="s">
        <v>1015</v>
      </c>
      <c r="D272" s="41" t="s">
        <v>1016</v>
      </c>
    </row>
    <row r="273" spans="1:4" outlineLevel="1" x14ac:dyDescent="0.4">
      <c r="A273" s="34" t="s">
        <v>1017</v>
      </c>
      <c r="B273" s="41" t="s">
        <v>1018</v>
      </c>
      <c r="C273" s="41" t="s">
        <v>1019</v>
      </c>
      <c r="D273" s="41" t="s">
        <v>1020</v>
      </c>
    </row>
    <row r="274" spans="1:4" outlineLevel="1" x14ac:dyDescent="0.4">
      <c r="A274" s="34" t="s">
        <v>1021</v>
      </c>
      <c r="B274" s="41" t="s">
        <v>1022</v>
      </c>
      <c r="C274" s="41" t="s">
        <v>1023</v>
      </c>
      <c r="D274" s="41" t="s">
        <v>1024</v>
      </c>
    </row>
    <row r="275" spans="1:4" outlineLevel="1" x14ac:dyDescent="0.4">
      <c r="A275" s="34" t="s">
        <v>1025</v>
      </c>
      <c r="B275" s="41" t="s">
        <v>1026</v>
      </c>
      <c r="C275" s="41" t="s">
        <v>1027</v>
      </c>
      <c r="D275" s="41" t="s">
        <v>1028</v>
      </c>
    </row>
    <row r="276" spans="1:4" outlineLevel="1" x14ac:dyDescent="0.4">
      <c r="A276" s="34" t="s">
        <v>1029</v>
      </c>
      <c r="B276" s="41" t="s">
        <v>1030</v>
      </c>
      <c r="C276" s="41" t="s">
        <v>538</v>
      </c>
      <c r="D276" s="41" t="s">
        <v>1031</v>
      </c>
    </row>
    <row r="277" spans="1:4" outlineLevel="1" x14ac:dyDescent="0.4">
      <c r="A277" s="34" t="s">
        <v>1032</v>
      </c>
      <c r="B277" s="41" t="s">
        <v>1033</v>
      </c>
      <c r="C277" s="41" t="s">
        <v>1034</v>
      </c>
      <c r="D277" s="41" t="s">
        <v>1035</v>
      </c>
    </row>
    <row r="278" spans="1:4" outlineLevel="1" x14ac:dyDescent="0.4">
      <c r="A278" s="34" t="s">
        <v>1036</v>
      </c>
      <c r="B278" s="41" t="s">
        <v>1037</v>
      </c>
      <c r="C278" s="41" t="s">
        <v>1038</v>
      </c>
      <c r="D278" s="41" t="s">
        <v>1039</v>
      </c>
    </row>
    <row r="279" spans="1:4" outlineLevel="1" x14ac:dyDescent="0.4">
      <c r="A279" s="34" t="s">
        <v>1040</v>
      </c>
      <c r="B279" s="41" t="s">
        <v>1041</v>
      </c>
      <c r="C279" s="41" t="s">
        <v>1042</v>
      </c>
      <c r="D279" s="41" t="s">
        <v>1043</v>
      </c>
    </row>
    <row r="280" spans="1:4" outlineLevel="1" x14ac:dyDescent="0.4">
      <c r="A280" s="34" t="s">
        <v>1044</v>
      </c>
      <c r="B280" s="41" t="s">
        <v>1045</v>
      </c>
      <c r="C280" s="41" t="s">
        <v>1046</v>
      </c>
      <c r="D280" s="41" t="s">
        <v>1047</v>
      </c>
    </row>
    <row r="281" spans="1:4" outlineLevel="1" x14ac:dyDescent="0.4">
      <c r="A281" s="34" t="s">
        <v>1048</v>
      </c>
      <c r="B281" s="41" t="s">
        <v>1049</v>
      </c>
      <c r="C281" s="41" t="s">
        <v>1050</v>
      </c>
      <c r="D281" s="41" t="s">
        <v>1051</v>
      </c>
    </row>
    <row r="282" spans="1:4" outlineLevel="1" x14ac:dyDescent="0.4">
      <c r="A282" s="34" t="s">
        <v>1052</v>
      </c>
      <c r="B282" s="41" t="s">
        <v>1053</v>
      </c>
      <c r="C282" s="41" t="s">
        <v>1054</v>
      </c>
      <c r="D282" s="41" t="s">
        <v>1055</v>
      </c>
    </row>
    <row r="283" spans="1:4" outlineLevel="1" x14ac:dyDescent="0.4">
      <c r="A283" s="34" t="s">
        <v>1056</v>
      </c>
      <c r="B283" s="41" t="s">
        <v>1057</v>
      </c>
      <c r="C283" s="41" t="s">
        <v>1058</v>
      </c>
      <c r="D283" s="41" t="s">
        <v>1059</v>
      </c>
    </row>
    <row r="284" spans="1:4" outlineLevel="1" x14ac:dyDescent="0.4">
      <c r="A284" s="34" t="s">
        <v>1060</v>
      </c>
      <c r="B284" s="41" t="s">
        <v>1061</v>
      </c>
      <c r="C284" s="41" t="s">
        <v>1062</v>
      </c>
      <c r="D284" s="41" t="s">
        <v>1063</v>
      </c>
    </row>
    <row r="285" spans="1:4" outlineLevel="1" x14ac:dyDescent="0.4">
      <c r="A285" s="34" t="s">
        <v>1064</v>
      </c>
      <c r="B285" s="41" t="s">
        <v>1065</v>
      </c>
      <c r="C285" s="41" t="s">
        <v>1066</v>
      </c>
      <c r="D285" s="41" t="s">
        <v>1067</v>
      </c>
    </row>
    <row r="286" spans="1:4" outlineLevel="1" x14ac:dyDescent="0.4">
      <c r="A286" s="34" t="s">
        <v>1068</v>
      </c>
      <c r="B286" s="41" t="s">
        <v>1069</v>
      </c>
      <c r="C286" s="41" t="s">
        <v>1070</v>
      </c>
      <c r="D286" s="41" t="s">
        <v>1071</v>
      </c>
    </row>
    <row r="287" spans="1:4" outlineLevel="1" x14ac:dyDescent="0.4">
      <c r="A287" s="34" t="s">
        <v>1072</v>
      </c>
      <c r="B287" s="41" t="s">
        <v>1073</v>
      </c>
      <c r="C287" s="41" t="s">
        <v>1074</v>
      </c>
      <c r="D287" s="41" t="s">
        <v>1075</v>
      </c>
    </row>
    <row r="288" spans="1:4" outlineLevel="1" x14ac:dyDescent="0.4">
      <c r="A288" s="34" t="s">
        <v>1076</v>
      </c>
      <c r="B288" s="41" t="s">
        <v>904</v>
      </c>
      <c r="C288" s="41" t="s">
        <v>905</v>
      </c>
      <c r="D288" s="41" t="s">
        <v>906</v>
      </c>
    </row>
    <row r="289" spans="1:4" outlineLevel="1" x14ac:dyDescent="0.4">
      <c r="A289" s="34" t="s">
        <v>1077</v>
      </c>
      <c r="B289" s="41" t="s">
        <v>1018</v>
      </c>
      <c r="C289" s="41" t="s">
        <v>1019</v>
      </c>
      <c r="D289" s="41" t="s">
        <v>1020</v>
      </c>
    </row>
    <row r="290" spans="1:4" outlineLevel="1" x14ac:dyDescent="0.4">
      <c r="A290" s="34" t="s">
        <v>1078</v>
      </c>
      <c r="B290" s="41" t="s">
        <v>1079</v>
      </c>
      <c r="C290" s="41" t="s">
        <v>1023</v>
      </c>
      <c r="D290" s="41" t="s">
        <v>1024</v>
      </c>
    </row>
    <row r="291" spans="1:4" outlineLevel="1" x14ac:dyDescent="0.4">
      <c r="A291" s="34" t="s">
        <v>1080</v>
      </c>
      <c r="B291" s="41" t="s">
        <v>1026</v>
      </c>
      <c r="C291" s="41" t="s">
        <v>1027</v>
      </c>
      <c r="D291" s="41" t="s">
        <v>1028</v>
      </c>
    </row>
    <row r="292" spans="1:4" outlineLevel="1" x14ac:dyDescent="0.4">
      <c r="A292" s="34" t="s">
        <v>1081</v>
      </c>
      <c r="B292" s="41" t="s">
        <v>1082</v>
      </c>
      <c r="C292" s="41" t="s">
        <v>538</v>
      </c>
      <c r="D292" s="41" t="s">
        <v>1031</v>
      </c>
    </row>
    <row r="293" spans="1:4" outlineLevel="1" x14ac:dyDescent="0.4">
      <c r="A293" s="34" t="s">
        <v>1083</v>
      </c>
      <c r="B293" s="41" t="s">
        <v>1033</v>
      </c>
      <c r="C293" s="41" t="s">
        <v>1084</v>
      </c>
      <c r="D293" s="41" t="s">
        <v>1035</v>
      </c>
    </row>
    <row r="294" spans="1:4" outlineLevel="1" x14ac:dyDescent="0.4">
      <c r="A294" s="34" t="s">
        <v>1085</v>
      </c>
      <c r="B294" s="41" t="s">
        <v>1086</v>
      </c>
      <c r="C294" s="41" t="s">
        <v>1087</v>
      </c>
      <c r="D294" s="41" t="s">
        <v>1088</v>
      </c>
    </row>
    <row r="295" spans="1:4" outlineLevel="1" x14ac:dyDescent="0.4">
      <c r="A295" s="34" t="s">
        <v>1089</v>
      </c>
      <c r="B295" s="41" t="s">
        <v>1041</v>
      </c>
      <c r="C295" s="41" t="s">
        <v>1042</v>
      </c>
      <c r="D295" s="41" t="s">
        <v>1043</v>
      </c>
    </row>
    <row r="296" spans="1:4" outlineLevel="1" x14ac:dyDescent="0.4">
      <c r="A296" s="34" t="s">
        <v>1090</v>
      </c>
      <c r="B296" s="41" t="s">
        <v>1091</v>
      </c>
      <c r="C296" s="41" t="s">
        <v>1046</v>
      </c>
      <c r="D296" s="41" t="s">
        <v>1047</v>
      </c>
    </row>
    <row r="297" spans="1:4" outlineLevel="1" x14ac:dyDescent="0.4">
      <c r="A297" s="34" t="s">
        <v>1092</v>
      </c>
      <c r="B297" s="41" t="s">
        <v>1093</v>
      </c>
      <c r="C297" s="41" t="s">
        <v>1094</v>
      </c>
      <c r="D297" s="41" t="s">
        <v>1051</v>
      </c>
    </row>
    <row r="298" spans="1:4" outlineLevel="1" x14ac:dyDescent="0.4">
      <c r="A298" s="34" t="s">
        <v>1095</v>
      </c>
      <c r="B298" s="41" t="s">
        <v>1096</v>
      </c>
      <c r="C298" s="41" t="s">
        <v>1097</v>
      </c>
      <c r="D298" s="41" t="s">
        <v>1098</v>
      </c>
    </row>
    <row r="299" spans="1:4" outlineLevel="1" x14ac:dyDescent="0.4">
      <c r="A299" s="34" t="s">
        <v>1099</v>
      </c>
      <c r="B299" s="41" t="s">
        <v>1100</v>
      </c>
      <c r="C299" s="41" t="s">
        <v>359</v>
      </c>
      <c r="D299" s="41" t="s">
        <v>360</v>
      </c>
    </row>
    <row r="300" spans="1:4" outlineLevel="1" x14ac:dyDescent="0.4">
      <c r="A300" s="34" t="s">
        <v>1101</v>
      </c>
      <c r="B300" s="41" t="s">
        <v>1102</v>
      </c>
      <c r="C300" s="41" t="s">
        <v>1103</v>
      </c>
      <c r="D300" s="41" t="s">
        <v>1104</v>
      </c>
    </row>
    <row r="301" spans="1:4" outlineLevel="1" x14ac:dyDescent="0.4">
      <c r="A301" s="34" t="s">
        <v>1105</v>
      </c>
      <c r="B301" s="41" t="s">
        <v>110</v>
      </c>
      <c r="C301" s="41" t="s">
        <v>596</v>
      </c>
      <c r="D301" s="41" t="s">
        <v>1106</v>
      </c>
    </row>
    <row r="302" spans="1:4" outlineLevel="1" x14ac:dyDescent="0.4">
      <c r="A302" s="34" t="s">
        <v>1107</v>
      </c>
      <c r="B302" s="41" t="s">
        <v>111</v>
      </c>
      <c r="C302" s="41" t="s">
        <v>617</v>
      </c>
      <c r="D302" s="41" t="s">
        <v>618</v>
      </c>
    </row>
    <row r="303" spans="1:4" outlineLevel="1" x14ac:dyDescent="0.4">
      <c r="A303" s="545" t="s">
        <v>598</v>
      </c>
      <c r="B303" s="41" t="s">
        <v>1108</v>
      </c>
      <c r="C303" s="41" t="s">
        <v>1103</v>
      </c>
      <c r="D303" s="41" t="s">
        <v>1104</v>
      </c>
    </row>
    <row r="304" spans="1:4" outlineLevel="1" x14ac:dyDescent="0.4">
      <c r="A304" s="34" t="s">
        <v>1109</v>
      </c>
      <c r="B304" s="41" t="s">
        <v>1110</v>
      </c>
      <c r="C304" s="41" t="s">
        <v>1111</v>
      </c>
      <c r="D304" s="41" t="s">
        <v>1112</v>
      </c>
    </row>
    <row r="305" spans="1:4" x14ac:dyDescent="0.4">
      <c r="B305" s="41"/>
      <c r="C305" s="41"/>
      <c r="D305" s="41"/>
    </row>
    <row r="306" spans="1:4" s="538" customFormat="1" x14ac:dyDescent="0.4">
      <c r="A306" s="546"/>
      <c r="B306" s="537" t="s">
        <v>1113</v>
      </c>
      <c r="C306" s="539"/>
      <c r="D306" s="539"/>
    </row>
    <row r="307" spans="1:4" outlineLevel="1" x14ac:dyDescent="0.4">
      <c r="B307" s="41"/>
      <c r="C307" s="41"/>
      <c r="D307" s="41"/>
    </row>
    <row r="308" spans="1:4" ht="24.6" outlineLevel="1" x14ac:dyDescent="0.4">
      <c r="A308" s="34" t="s">
        <v>1114</v>
      </c>
      <c r="B308" s="41" t="s">
        <v>1115</v>
      </c>
      <c r="C308" s="41" t="s">
        <v>1116</v>
      </c>
      <c r="D308" s="41" t="s">
        <v>1117</v>
      </c>
    </row>
    <row r="309" spans="1:4" outlineLevel="1" x14ac:dyDescent="0.4">
      <c r="A309" s="34" t="s">
        <v>1118</v>
      </c>
      <c r="B309" s="41" t="s">
        <v>1119</v>
      </c>
      <c r="C309" s="41" t="s">
        <v>1120</v>
      </c>
      <c r="D309" s="41" t="s">
        <v>1121</v>
      </c>
    </row>
    <row r="310" spans="1:4" outlineLevel="1" x14ac:dyDescent="0.4">
      <c r="A310" s="34" t="s">
        <v>1122</v>
      </c>
      <c r="B310" s="41" t="s">
        <v>1123</v>
      </c>
      <c r="C310" s="41" t="s">
        <v>1124</v>
      </c>
      <c r="D310" s="41" t="s">
        <v>1125</v>
      </c>
    </row>
    <row r="311" spans="1:4" outlineLevel="1" x14ac:dyDescent="0.4">
      <c r="A311" s="34" t="s">
        <v>1126</v>
      </c>
      <c r="B311" s="41" t="s">
        <v>1127</v>
      </c>
      <c r="C311" s="41" t="s">
        <v>1128</v>
      </c>
      <c r="D311" s="41" t="s">
        <v>1129</v>
      </c>
    </row>
    <row r="312" spans="1:4" outlineLevel="1" x14ac:dyDescent="0.4">
      <c r="A312" s="34" t="s">
        <v>1130</v>
      </c>
      <c r="B312" s="41" t="s">
        <v>1131</v>
      </c>
      <c r="C312" s="41" t="s">
        <v>1132</v>
      </c>
      <c r="D312" s="41" t="s">
        <v>1133</v>
      </c>
    </row>
    <row r="313" spans="1:4" outlineLevel="1" x14ac:dyDescent="0.4">
      <c r="A313" s="34" t="s">
        <v>1134</v>
      </c>
      <c r="B313" s="41" t="s">
        <v>1135</v>
      </c>
      <c r="C313" s="41" t="s">
        <v>1136</v>
      </c>
      <c r="D313" s="41" t="s">
        <v>1137</v>
      </c>
    </row>
    <row r="314" spans="1:4" ht="86.1" outlineLevel="1" x14ac:dyDescent="0.4">
      <c r="A314" s="34" t="s">
        <v>1138</v>
      </c>
      <c r="B314" s="41" t="s">
        <v>1139</v>
      </c>
      <c r="C314" s="41" t="s">
        <v>1140</v>
      </c>
      <c r="D314" s="41" t="s">
        <v>1141</v>
      </c>
    </row>
    <row r="315" spans="1:4" outlineLevel="1" x14ac:dyDescent="0.4">
      <c r="A315" s="34" t="s">
        <v>1142</v>
      </c>
      <c r="B315" s="41" t="s">
        <v>1143</v>
      </c>
      <c r="C315" s="41" t="s">
        <v>570</v>
      </c>
      <c r="D315" s="41" t="s">
        <v>571</v>
      </c>
    </row>
    <row r="316" spans="1:4" outlineLevel="1" x14ac:dyDescent="0.4">
      <c r="A316" s="34" t="s">
        <v>1144</v>
      </c>
      <c r="B316" s="41" t="s">
        <v>1145</v>
      </c>
      <c r="C316" s="41" t="s">
        <v>1146</v>
      </c>
      <c r="D316" s="41" t="s">
        <v>1147</v>
      </c>
    </row>
    <row r="317" spans="1:4" outlineLevel="1" x14ac:dyDescent="0.4">
      <c r="A317" s="34" t="s">
        <v>1148</v>
      </c>
      <c r="B317" s="41" t="s">
        <v>1149</v>
      </c>
      <c r="C317" s="41" t="s">
        <v>1150</v>
      </c>
      <c r="D317" s="41" t="s">
        <v>1151</v>
      </c>
    </row>
    <row r="318" spans="1:4" outlineLevel="1" x14ac:dyDescent="0.4">
      <c r="A318" s="34" t="s">
        <v>1152</v>
      </c>
      <c r="B318" s="41" t="s">
        <v>1153</v>
      </c>
      <c r="C318" s="41" t="s">
        <v>1154</v>
      </c>
      <c r="D318" s="41" t="s">
        <v>1155</v>
      </c>
    </row>
    <row r="319" spans="1:4" outlineLevel="1" x14ac:dyDescent="0.4">
      <c r="A319" s="34" t="s">
        <v>1156</v>
      </c>
      <c r="B319" s="41" t="s">
        <v>1157</v>
      </c>
      <c r="C319" s="41" t="s">
        <v>1158</v>
      </c>
      <c r="D319" s="41" t="s">
        <v>1159</v>
      </c>
    </row>
    <row r="320" spans="1:4" outlineLevel="1" x14ac:dyDescent="0.4">
      <c r="A320" s="34" t="s">
        <v>1160</v>
      </c>
      <c r="B320" s="41" t="s">
        <v>1161</v>
      </c>
      <c r="C320" s="41" t="s">
        <v>1162</v>
      </c>
      <c r="D320" s="41" t="s">
        <v>1163</v>
      </c>
    </row>
    <row r="321" spans="1:4" outlineLevel="1" x14ac:dyDescent="0.4">
      <c r="A321" s="34" t="s">
        <v>1164</v>
      </c>
      <c r="B321" s="41" t="s">
        <v>1165</v>
      </c>
      <c r="C321" s="41" t="s">
        <v>1166</v>
      </c>
      <c r="D321" s="41" t="s">
        <v>1167</v>
      </c>
    </row>
    <row r="322" spans="1:4" outlineLevel="1" x14ac:dyDescent="0.4">
      <c r="A322" s="34" t="s">
        <v>1168</v>
      </c>
      <c r="B322" s="41" t="s">
        <v>1079</v>
      </c>
      <c r="C322" s="41" t="s">
        <v>1023</v>
      </c>
      <c r="D322" s="41" t="s">
        <v>1024</v>
      </c>
    </row>
    <row r="323" spans="1:4" outlineLevel="1" x14ac:dyDescent="0.4">
      <c r="A323" s="34" t="s">
        <v>1169</v>
      </c>
      <c r="B323" s="41" t="s">
        <v>1026</v>
      </c>
      <c r="C323" s="41" t="s">
        <v>1027</v>
      </c>
      <c r="D323" s="41" t="s">
        <v>1028</v>
      </c>
    </row>
    <row r="324" spans="1:4" outlineLevel="1" x14ac:dyDescent="0.4">
      <c r="A324" s="34" t="s">
        <v>1170</v>
      </c>
      <c r="B324" s="41" t="s">
        <v>1171</v>
      </c>
      <c r="C324" s="41" t="s">
        <v>538</v>
      </c>
      <c r="D324" s="41" t="s">
        <v>1031</v>
      </c>
    </row>
    <row r="325" spans="1:4" outlineLevel="1" x14ac:dyDescent="0.4">
      <c r="A325" s="34" t="s">
        <v>1172</v>
      </c>
      <c r="B325" s="41" t="s">
        <v>1173</v>
      </c>
      <c r="C325" s="41" t="s">
        <v>1174</v>
      </c>
      <c r="D325" s="41" t="s">
        <v>1175</v>
      </c>
    </row>
    <row r="326" spans="1:4" outlineLevel="1" x14ac:dyDescent="0.4">
      <c r="A326" s="34" t="s">
        <v>1176</v>
      </c>
      <c r="B326" s="41" t="s">
        <v>1177</v>
      </c>
      <c r="C326" s="41" t="s">
        <v>1178</v>
      </c>
      <c r="D326" s="41" t="s">
        <v>1179</v>
      </c>
    </row>
    <row r="327" spans="1:4" outlineLevel="1" x14ac:dyDescent="0.4">
      <c r="A327" s="34" t="s">
        <v>1180</v>
      </c>
      <c r="B327" s="41" t="s">
        <v>1181</v>
      </c>
      <c r="C327" s="41" t="s">
        <v>1182</v>
      </c>
      <c r="D327" s="41" t="s">
        <v>1183</v>
      </c>
    </row>
    <row r="328" spans="1:4" outlineLevel="1" x14ac:dyDescent="0.4">
      <c r="A328" s="34" t="s">
        <v>1184</v>
      </c>
      <c r="B328" s="41" t="s">
        <v>110</v>
      </c>
      <c r="C328" s="41" t="s">
        <v>596</v>
      </c>
      <c r="D328" s="41" t="s">
        <v>1106</v>
      </c>
    </row>
    <row r="329" spans="1:4" outlineLevel="1" x14ac:dyDescent="0.4">
      <c r="A329" s="34" t="s">
        <v>1185</v>
      </c>
      <c r="B329" s="41" t="s">
        <v>111</v>
      </c>
      <c r="C329" s="41" t="s">
        <v>617</v>
      </c>
      <c r="D329" s="41" t="s">
        <v>618</v>
      </c>
    </row>
    <row r="330" spans="1:4" outlineLevel="1" x14ac:dyDescent="0.4">
      <c r="A330" s="34" t="s">
        <v>1186</v>
      </c>
      <c r="B330" s="41" t="s">
        <v>112</v>
      </c>
      <c r="C330" s="41" t="s">
        <v>1103</v>
      </c>
      <c r="D330" s="41" t="s">
        <v>1104</v>
      </c>
    </row>
    <row r="331" spans="1:4" x14ac:dyDescent="0.4">
      <c r="B331" s="41"/>
      <c r="C331" s="41"/>
      <c r="D331" s="41"/>
    </row>
    <row r="332" spans="1:4" s="543" customFormat="1" x14ac:dyDescent="0.4">
      <c r="A332" s="548"/>
      <c r="B332" s="537" t="s">
        <v>1187</v>
      </c>
      <c r="C332" s="542"/>
      <c r="D332" s="542"/>
    </row>
    <row r="333" spans="1:4" outlineLevel="1" x14ac:dyDescent="0.4">
      <c r="B333" s="41"/>
      <c r="C333" s="41"/>
      <c r="D333" s="41"/>
    </row>
    <row r="334" spans="1:4" ht="24.6" outlineLevel="1" x14ac:dyDescent="0.4">
      <c r="A334" s="34" t="s">
        <v>1188</v>
      </c>
      <c r="B334" s="41" t="s">
        <v>1189</v>
      </c>
      <c r="C334" s="41" t="s">
        <v>1190</v>
      </c>
      <c r="D334" s="41" t="s">
        <v>1191</v>
      </c>
    </row>
    <row r="335" spans="1:4" outlineLevel="1" x14ac:dyDescent="0.4">
      <c r="A335" s="34" t="s">
        <v>1192</v>
      </c>
      <c r="B335" s="41" t="s">
        <v>1119</v>
      </c>
      <c r="C335" s="41" t="s">
        <v>1120</v>
      </c>
      <c r="D335" s="41" t="s">
        <v>1121</v>
      </c>
    </row>
    <row r="336" spans="1:4" outlineLevel="1" x14ac:dyDescent="0.4">
      <c r="A336" s="34" t="s">
        <v>1193</v>
      </c>
      <c r="B336" s="41" t="s">
        <v>1194</v>
      </c>
      <c r="C336" s="41" t="s">
        <v>1124</v>
      </c>
      <c r="D336" s="41" t="s">
        <v>1195</v>
      </c>
    </row>
    <row r="337" spans="1:4" outlineLevel="1" x14ac:dyDescent="0.4">
      <c r="A337" s="34" t="s">
        <v>1196</v>
      </c>
      <c r="B337" s="41" t="s">
        <v>1197</v>
      </c>
      <c r="C337" s="41" t="s">
        <v>1128</v>
      </c>
      <c r="D337" s="41" t="s">
        <v>1198</v>
      </c>
    </row>
    <row r="338" spans="1:4" ht="24.6" outlineLevel="1" x14ac:dyDescent="0.4">
      <c r="A338" s="34" t="s">
        <v>1199</v>
      </c>
      <c r="B338" s="41" t="s">
        <v>1200</v>
      </c>
      <c r="C338" s="41" t="s">
        <v>1201</v>
      </c>
      <c r="D338" s="41" t="s">
        <v>1202</v>
      </c>
    </row>
    <row r="339" spans="1:4" outlineLevel="1" x14ac:dyDescent="0.4">
      <c r="A339" s="34" t="s">
        <v>1203</v>
      </c>
      <c r="B339" s="41" t="s">
        <v>1204</v>
      </c>
      <c r="C339" s="41" t="s">
        <v>1136</v>
      </c>
      <c r="D339" s="41" t="s">
        <v>1137</v>
      </c>
    </row>
    <row r="340" spans="1:4" outlineLevel="1" x14ac:dyDescent="0.4">
      <c r="A340" s="34" t="s">
        <v>1205</v>
      </c>
      <c r="B340" s="41" t="s">
        <v>1206</v>
      </c>
      <c r="C340" s="41" t="s">
        <v>1207</v>
      </c>
      <c r="D340" s="41" t="s">
        <v>1208</v>
      </c>
    </row>
    <row r="341" spans="1:4" outlineLevel="1" x14ac:dyDescent="0.4">
      <c r="A341" s="34" t="s">
        <v>1209</v>
      </c>
      <c r="B341" s="41" t="s">
        <v>1210</v>
      </c>
      <c r="C341" s="41" t="s">
        <v>1211</v>
      </c>
      <c r="D341" s="41" t="s">
        <v>1212</v>
      </c>
    </row>
    <row r="342" spans="1:4" ht="86.1" outlineLevel="1" x14ac:dyDescent="0.4">
      <c r="A342" s="34" t="s">
        <v>1213</v>
      </c>
      <c r="B342" s="41" t="s">
        <v>1139</v>
      </c>
      <c r="C342" s="41" t="s">
        <v>1140</v>
      </c>
      <c r="D342" s="41" t="s">
        <v>1141</v>
      </c>
    </row>
    <row r="343" spans="1:4" outlineLevel="1" x14ac:dyDescent="0.4">
      <c r="A343" s="34" t="s">
        <v>1214</v>
      </c>
      <c r="B343" s="41" t="s">
        <v>1143</v>
      </c>
      <c r="C343" s="41" t="s">
        <v>570</v>
      </c>
      <c r="D343" s="41" t="s">
        <v>571</v>
      </c>
    </row>
    <row r="344" spans="1:4" outlineLevel="1" x14ac:dyDescent="0.4">
      <c r="A344" s="34" t="s">
        <v>1215</v>
      </c>
      <c r="B344" s="41" t="s">
        <v>1145</v>
      </c>
      <c r="C344" s="41" t="s">
        <v>1146</v>
      </c>
      <c r="D344" s="41" t="s">
        <v>1147</v>
      </c>
    </row>
    <row r="345" spans="1:4" outlineLevel="1" x14ac:dyDescent="0.4">
      <c r="A345" s="34" t="s">
        <v>1216</v>
      </c>
      <c r="B345" s="41" t="s">
        <v>1149</v>
      </c>
      <c r="C345" s="41" t="s">
        <v>1150</v>
      </c>
      <c r="D345" s="41" t="s">
        <v>1151</v>
      </c>
    </row>
    <row r="346" spans="1:4" outlineLevel="1" x14ac:dyDescent="0.4">
      <c r="A346" s="34" t="s">
        <v>1217</v>
      </c>
      <c r="B346" s="41" t="s">
        <v>1153</v>
      </c>
      <c r="C346" s="41" t="s">
        <v>1154</v>
      </c>
      <c r="D346" s="41" t="s">
        <v>1155</v>
      </c>
    </row>
    <row r="347" spans="1:4" outlineLevel="1" x14ac:dyDescent="0.4">
      <c r="A347" s="34" t="s">
        <v>1218</v>
      </c>
      <c r="B347" s="41" t="s">
        <v>1157</v>
      </c>
      <c r="C347" s="41" t="s">
        <v>1158</v>
      </c>
      <c r="D347" s="41" t="s">
        <v>1159</v>
      </c>
    </row>
    <row r="348" spans="1:4" outlineLevel="1" x14ac:dyDescent="0.4">
      <c r="A348" s="34" t="s">
        <v>1219</v>
      </c>
      <c r="B348" s="41" t="s">
        <v>1161</v>
      </c>
      <c r="C348" s="41" t="s">
        <v>1162</v>
      </c>
      <c r="D348" s="41" t="s">
        <v>1163</v>
      </c>
    </row>
    <row r="349" spans="1:4" outlineLevel="1" x14ac:dyDescent="0.4">
      <c r="A349" s="34" t="s">
        <v>1220</v>
      </c>
      <c r="B349" s="41" t="s">
        <v>1165</v>
      </c>
      <c r="C349" s="41" t="s">
        <v>1166</v>
      </c>
      <c r="D349" s="41" t="s">
        <v>1167</v>
      </c>
    </row>
    <row r="350" spans="1:4" outlineLevel="1" x14ac:dyDescent="0.4">
      <c r="A350" s="34" t="s">
        <v>1221</v>
      </c>
      <c r="B350" s="41" t="s">
        <v>1079</v>
      </c>
      <c r="C350" s="41" t="s">
        <v>1023</v>
      </c>
      <c r="D350" s="41" t="s">
        <v>1024</v>
      </c>
    </row>
    <row r="351" spans="1:4" outlineLevel="1" x14ac:dyDescent="0.4">
      <c r="A351" s="34" t="s">
        <v>1222</v>
      </c>
      <c r="B351" s="41" t="s">
        <v>1026</v>
      </c>
      <c r="C351" s="41" t="s">
        <v>1027</v>
      </c>
      <c r="D351" s="41" t="s">
        <v>1028</v>
      </c>
    </row>
    <row r="352" spans="1:4" outlineLevel="1" x14ac:dyDescent="0.4">
      <c r="A352" s="34" t="s">
        <v>1223</v>
      </c>
      <c r="B352" s="41" t="s">
        <v>1171</v>
      </c>
      <c r="C352" s="41" t="s">
        <v>538</v>
      </c>
      <c r="D352" s="41" t="s">
        <v>1031</v>
      </c>
    </row>
    <row r="353" spans="1:4" outlineLevel="1" x14ac:dyDescent="0.4">
      <c r="A353" s="34" t="s">
        <v>1224</v>
      </c>
      <c r="B353" s="41" t="s">
        <v>1225</v>
      </c>
      <c r="C353" s="41" t="s">
        <v>1226</v>
      </c>
      <c r="D353" s="41" t="s">
        <v>1227</v>
      </c>
    </row>
    <row r="354" spans="1:4" outlineLevel="1" x14ac:dyDescent="0.4">
      <c r="A354" s="34" t="s">
        <v>1228</v>
      </c>
      <c r="B354" s="41" t="s">
        <v>1173</v>
      </c>
      <c r="C354" s="41" t="s">
        <v>1174</v>
      </c>
      <c r="D354" s="41" t="s">
        <v>1175</v>
      </c>
    </row>
    <row r="355" spans="1:4" outlineLevel="1" x14ac:dyDescent="0.4">
      <c r="A355" s="34" t="s">
        <v>1229</v>
      </c>
      <c r="B355" s="41" t="s">
        <v>1177</v>
      </c>
      <c r="C355" s="41" t="s">
        <v>1178</v>
      </c>
      <c r="D355" s="41" t="s">
        <v>1179</v>
      </c>
    </row>
    <row r="356" spans="1:4" outlineLevel="1" x14ac:dyDescent="0.4">
      <c r="A356" s="545" t="s">
        <v>773</v>
      </c>
      <c r="B356" s="41" t="s">
        <v>1230</v>
      </c>
      <c r="C356" s="41" t="s">
        <v>1182</v>
      </c>
      <c r="D356" s="41" t="s">
        <v>1231</v>
      </c>
    </row>
    <row r="357" spans="1:4" x14ac:dyDescent="0.4">
      <c r="B357" s="41"/>
      <c r="C357" s="41"/>
      <c r="D357" s="41"/>
    </row>
    <row r="358" spans="1:4" s="538" customFormat="1" x14ac:dyDescent="0.4">
      <c r="A358" s="546"/>
      <c r="B358" s="537" t="s">
        <v>1232</v>
      </c>
      <c r="C358" s="539"/>
      <c r="D358" s="539"/>
    </row>
    <row r="359" spans="1:4" outlineLevel="1" x14ac:dyDescent="0.4">
      <c r="B359" s="41"/>
      <c r="C359" s="41"/>
      <c r="D359" s="41"/>
    </row>
    <row r="360" spans="1:4" outlineLevel="1" x14ac:dyDescent="0.4">
      <c r="A360" s="34" t="s">
        <v>1233</v>
      </c>
      <c r="B360" s="41" t="s">
        <v>1234</v>
      </c>
      <c r="C360" s="41" t="s">
        <v>1235</v>
      </c>
      <c r="D360" s="41" t="s">
        <v>1236</v>
      </c>
    </row>
    <row r="361" spans="1:4" outlineLevel="1" x14ac:dyDescent="0.4">
      <c r="A361" s="34" t="str">
        <f>"09_0"&amp;ROW(E_prod_Eingabe!A3)&amp;"_"&amp;LEFT(ADDRESS(1,COLUMN(E_prod_Eingabe!A3),4),1)</f>
        <v>09_03_A</v>
      </c>
      <c r="B361" s="41" t="s">
        <v>1237</v>
      </c>
      <c r="C361" s="41" t="s">
        <v>1238</v>
      </c>
      <c r="D361" s="41" t="s">
        <v>1239</v>
      </c>
    </row>
    <row r="362" spans="1:4" outlineLevel="1" x14ac:dyDescent="0.4">
      <c r="A362" s="34" t="str">
        <f>"09_0"&amp;ROW(E_prod_Eingabe!A7)&amp;"_"&amp;LEFT(ADDRESS(1,COLUMN(E_prod_Eingabe!A7),4),1)</f>
        <v>09_07_A</v>
      </c>
      <c r="B362" s="41" t="s">
        <v>1240</v>
      </c>
      <c r="C362" s="41" t="s">
        <v>1150</v>
      </c>
      <c r="D362" s="41" t="s">
        <v>906</v>
      </c>
    </row>
    <row r="363" spans="1:4" outlineLevel="1" x14ac:dyDescent="0.4">
      <c r="A363" s="34" t="str">
        <f>"09_0"&amp;ROW(E_prod_Eingabe!A8)&amp;"_"&amp;LEFT(ADDRESS(1,COLUMN(E_prod_Eingabe!A8),4),1)</f>
        <v>09_08_A</v>
      </c>
      <c r="B363" s="41" t="s">
        <v>1241</v>
      </c>
      <c r="C363" s="41" t="s">
        <v>1242</v>
      </c>
      <c r="D363" s="41" t="s">
        <v>1243</v>
      </c>
    </row>
    <row r="364" spans="1:4" outlineLevel="1" x14ac:dyDescent="0.4">
      <c r="A364" s="34" t="str">
        <f>"09_0"&amp;ROW(E_prod_Eingabe!A9)&amp;"_"&amp;LEFT(ADDRESS(1,COLUMN(E_prod_Eingabe!A9),4),1)</f>
        <v>09_09_A</v>
      </c>
      <c r="B364" s="41" t="s">
        <v>1244</v>
      </c>
      <c r="C364" s="41" t="s">
        <v>1245</v>
      </c>
      <c r="D364" s="41" t="s">
        <v>1246</v>
      </c>
    </row>
    <row r="365" spans="1:4" outlineLevel="1" x14ac:dyDescent="0.4">
      <c r="A365" s="34" t="str">
        <f>"09_"&amp;ROW(E_prod_Eingabe!A10)&amp;"_"&amp;LEFT(ADDRESS(1,COLUMN(E_prod_Eingabe!A10),4),1)</f>
        <v>09_10_A</v>
      </c>
      <c r="B365" s="41" t="s">
        <v>1247</v>
      </c>
      <c r="C365" s="41" t="s">
        <v>1248</v>
      </c>
      <c r="D365" s="41" t="s">
        <v>1248</v>
      </c>
    </row>
    <row r="366" spans="1:4" outlineLevel="1" x14ac:dyDescent="0.4">
      <c r="A366" s="34" t="str">
        <f>"09_"&amp;ROW(E_prod_Eingabe!A11)&amp;"_"&amp;LEFT(ADDRESS(1,COLUMN(E_prod_Eingabe!A11),4),1)</f>
        <v>09_11_A</v>
      </c>
      <c r="B366" s="41" t="s">
        <v>1249</v>
      </c>
      <c r="C366" s="41" t="s">
        <v>1250</v>
      </c>
      <c r="D366" s="41" t="s">
        <v>1250</v>
      </c>
    </row>
    <row r="367" spans="1:4" outlineLevel="1" x14ac:dyDescent="0.4">
      <c r="A367" s="34" t="str">
        <f>"09_"&amp;ROW(E_prod_Eingabe!A12)&amp;"_"&amp;LEFT(ADDRESS(1,COLUMN(E_prod_Eingabe!A12),4),1)</f>
        <v>09_12_A</v>
      </c>
      <c r="B367" s="41" t="s">
        <v>1251</v>
      </c>
      <c r="C367" s="41" t="s">
        <v>1252</v>
      </c>
      <c r="D367" s="41" t="s">
        <v>1252</v>
      </c>
    </row>
    <row r="368" spans="1:4" outlineLevel="1" x14ac:dyDescent="0.4">
      <c r="A368" s="34" t="str">
        <f>"09_"&amp;ROW(E_prod_Eingabe!A13)&amp;"_"&amp;LEFT(ADDRESS(1,COLUMN(E_prod_Eingabe!A13),4),1)</f>
        <v>09_13_A</v>
      </c>
      <c r="B368" s="41" t="s">
        <v>1253</v>
      </c>
      <c r="C368" s="41" t="s">
        <v>1254</v>
      </c>
      <c r="D368" s="41" t="s">
        <v>1254</v>
      </c>
    </row>
    <row r="369" spans="1:4" outlineLevel="1" x14ac:dyDescent="0.4">
      <c r="A369" s="34" t="str">
        <f>"09_"&amp;ROW(E_prod_Eingabe!A14)&amp;"_"&amp;LEFT(ADDRESS(1,COLUMN(E_prod_Eingabe!A14),4),1)</f>
        <v>09_14_A</v>
      </c>
      <c r="B369" s="41" t="s">
        <v>1255</v>
      </c>
      <c r="C369" s="41" t="s">
        <v>1256</v>
      </c>
      <c r="D369" s="41" t="s">
        <v>1256</v>
      </c>
    </row>
    <row r="370" spans="1:4" outlineLevel="1" x14ac:dyDescent="0.4">
      <c r="A370" s="34" t="str">
        <f>"09_"&amp;ROW(E_prod_Eingabe!A15)&amp;"_"&amp;LEFT(ADDRESS(1,COLUMN(E_prod_Eingabe!A15),4),1)</f>
        <v>09_15_A</v>
      </c>
      <c r="B370" s="41" t="s">
        <v>1257</v>
      </c>
      <c r="C370" s="41" t="s">
        <v>1258</v>
      </c>
      <c r="D370" s="41" t="s">
        <v>1258</v>
      </c>
    </row>
    <row r="371" spans="1:4" outlineLevel="1" x14ac:dyDescent="0.4">
      <c r="A371" s="34" t="str">
        <f>"09_"&amp;ROW(E_prod_Eingabe!A16)&amp;"_"&amp;LEFT(ADDRESS(1,COLUMN(E_prod_Eingabe!A16),4),1)</f>
        <v>09_16_A</v>
      </c>
      <c r="B371" s="41" t="s">
        <v>1259</v>
      </c>
      <c r="C371" s="41" t="s">
        <v>1260</v>
      </c>
      <c r="D371" s="41" t="s">
        <v>1260</v>
      </c>
    </row>
    <row r="372" spans="1:4" outlineLevel="1" x14ac:dyDescent="0.4">
      <c r="A372" s="34" t="str">
        <f>"09_"&amp;ROW(E_prod_Eingabe!A17)&amp;"_"&amp;LEFT(ADDRESS(1,COLUMN(E_prod_Eingabe!A17),4),1)</f>
        <v>09_17_A</v>
      </c>
      <c r="B372" s="41" t="s">
        <v>1261</v>
      </c>
      <c r="C372" s="41" t="s">
        <v>1262</v>
      </c>
      <c r="D372" s="41" t="s">
        <v>1262</v>
      </c>
    </row>
    <row r="373" spans="1:4" outlineLevel="1" x14ac:dyDescent="0.4">
      <c r="A373" s="34" t="str">
        <f>"09_"&amp;ROW(E_prod_Eingabe!A18)&amp;"_"&amp;LEFT(ADDRESS(1,COLUMN(E_prod_Eingabe!A18),4),1)</f>
        <v>09_18_A</v>
      </c>
      <c r="B373" s="41" t="s">
        <v>1263</v>
      </c>
      <c r="C373" s="41" t="s">
        <v>1264</v>
      </c>
      <c r="D373" s="41" t="s">
        <v>1264</v>
      </c>
    </row>
    <row r="374" spans="1:4" outlineLevel="1" x14ac:dyDescent="0.4">
      <c r="A374" s="34" t="str">
        <f>"09_"&amp;ROW(E_prod_Eingabe!A19)&amp;"_"&amp;LEFT(ADDRESS(1,COLUMN(E_prod_Eingabe!A19),4),1)</f>
        <v>09_19_A</v>
      </c>
      <c r="B374" s="41" t="s">
        <v>1265</v>
      </c>
      <c r="C374" s="41" t="s">
        <v>1266</v>
      </c>
      <c r="D374" s="41" t="s">
        <v>1266</v>
      </c>
    </row>
    <row r="375" spans="1:4" outlineLevel="1" x14ac:dyDescent="0.4">
      <c r="A375" s="34" t="str">
        <f>"09_"&amp;ROW(E_prod_Eingabe!A20)&amp;"_"&amp;LEFT(ADDRESS(1,COLUMN(E_prod_Eingabe!A20),4),1)</f>
        <v>09_20_A</v>
      </c>
      <c r="B375" s="41" t="s">
        <v>1267</v>
      </c>
      <c r="C375" s="41" t="s">
        <v>1268</v>
      </c>
      <c r="D375" s="41" t="s">
        <v>1269</v>
      </c>
    </row>
    <row r="376" spans="1:4" outlineLevel="1" x14ac:dyDescent="0.4">
      <c r="A376" s="34" t="str">
        <f>"09_"&amp;ROW(E_prod_Eingabe!A31)&amp;"_"&amp;LEFT(ADDRESS(1,COLUMN(E_prod_Eingabe!A31),4),1)</f>
        <v>09_31_A</v>
      </c>
      <c r="B376" s="41" t="s">
        <v>109</v>
      </c>
      <c r="C376" s="41" t="s">
        <v>109</v>
      </c>
      <c r="D376" s="41" t="s">
        <v>995</v>
      </c>
    </row>
    <row r="377" spans="1:4" outlineLevel="1" x14ac:dyDescent="0.4">
      <c r="A377" s="34" t="str">
        <f>"09_"&amp;ROW(E_prod_Eingabe!A32)&amp;"_"&amp;LEFT(ADDRESS(1,COLUMN(E_prod_Eingabe!A32),4),1)</f>
        <v>09_32_A</v>
      </c>
      <c r="B377" s="41" t="s">
        <v>1270</v>
      </c>
      <c r="C377" s="41" t="s">
        <v>1271</v>
      </c>
      <c r="D377" s="41" t="s">
        <v>1272</v>
      </c>
    </row>
    <row r="378" spans="1:4" outlineLevel="1" x14ac:dyDescent="0.4">
      <c r="A378" s="34" t="s">
        <v>1273</v>
      </c>
      <c r="B378" s="41" t="s">
        <v>1274</v>
      </c>
      <c r="C378" s="41" t="s">
        <v>1275</v>
      </c>
      <c r="D378" s="41" t="s">
        <v>1276</v>
      </c>
    </row>
    <row r="379" spans="1:4" outlineLevel="1" x14ac:dyDescent="0.4">
      <c r="A379" s="34" t="s">
        <v>1277</v>
      </c>
      <c r="B379" s="41" t="s">
        <v>1278</v>
      </c>
      <c r="C379" s="41" t="s">
        <v>1279</v>
      </c>
      <c r="D379" s="41" t="s">
        <v>1280</v>
      </c>
    </row>
    <row r="380" spans="1:4" x14ac:dyDescent="0.4">
      <c r="B380" s="41"/>
      <c r="C380" s="41"/>
      <c r="D380" s="41"/>
    </row>
    <row r="381" spans="1:4" s="538" customFormat="1" x14ac:dyDescent="0.4">
      <c r="A381" s="546"/>
      <c r="B381" s="537" t="s">
        <v>1281</v>
      </c>
      <c r="C381" s="539"/>
      <c r="D381" s="539"/>
    </row>
    <row r="382" spans="1:4" outlineLevel="1" x14ac:dyDescent="0.4">
      <c r="B382" s="326"/>
      <c r="C382" s="41"/>
      <c r="D382" s="41"/>
    </row>
    <row r="383" spans="1:4" outlineLevel="1" x14ac:dyDescent="0.4">
      <c r="A383" s="34" t="str">
        <f>"10_00"&amp;ROW('KW1'!A4)&amp;"_"&amp;LEFT(ADDRESS(1,COLUMN('KW1'!A4),4),1)</f>
        <v>10_004_A</v>
      </c>
      <c r="B383" s="41" t="s">
        <v>1282</v>
      </c>
      <c r="C383" s="41" t="s">
        <v>1283</v>
      </c>
      <c r="D383" s="41" t="s">
        <v>1284</v>
      </c>
    </row>
    <row r="384" spans="1:4" outlineLevel="1" x14ac:dyDescent="0.4">
      <c r="A384" s="34" t="str">
        <f>"10_00"&amp;ROW('KW1'!B5)&amp;"_"&amp;LEFT(ADDRESS(1,COLUMN('KW1'!B5),4),1)</f>
        <v>10_005_B</v>
      </c>
      <c r="B384" s="41" t="s">
        <v>1285</v>
      </c>
      <c r="C384" s="41" t="s">
        <v>1286</v>
      </c>
      <c r="D384" s="41" t="s">
        <v>1287</v>
      </c>
    </row>
    <row r="385" spans="1:4" outlineLevel="1" x14ac:dyDescent="0.4">
      <c r="A385" s="34" t="str">
        <f>"10_00"&amp;ROW('KW1'!B6)&amp;"_"&amp;LEFT(ADDRESS(1,COLUMN('KW1'!B6),4),1)</f>
        <v>10_006_B</v>
      </c>
      <c r="B385" s="41" t="s">
        <v>1288</v>
      </c>
      <c r="C385" s="41" t="s">
        <v>1289</v>
      </c>
      <c r="D385" s="41" t="s">
        <v>1290</v>
      </c>
    </row>
    <row r="386" spans="1:4" outlineLevel="1" x14ac:dyDescent="0.4">
      <c r="A386" s="34" t="str">
        <f>"10_00"&amp;ROW('KW1'!B7)&amp;"_"&amp;LEFT(ADDRESS(1,COLUMN('KW1'!B7),4),1)</f>
        <v>10_007_B</v>
      </c>
      <c r="B386" s="41" t="s">
        <v>1291</v>
      </c>
      <c r="C386" s="41" t="s">
        <v>1292</v>
      </c>
      <c r="D386" s="41" t="s">
        <v>1293</v>
      </c>
    </row>
    <row r="387" spans="1:4" ht="24.6" outlineLevel="1" x14ac:dyDescent="0.4">
      <c r="A387" s="34" t="str">
        <f>"10_00"&amp;ROW('KW1'!B8)&amp;"_"&amp;LEFT(ADDRESS(1,COLUMN('KW1'!B8),4),1)</f>
        <v>10_008_B</v>
      </c>
      <c r="B387" s="41" t="s">
        <v>1294</v>
      </c>
      <c r="C387" s="41" t="s">
        <v>1295</v>
      </c>
      <c r="D387" s="41" t="s">
        <v>1296</v>
      </c>
    </row>
    <row r="388" spans="1:4" outlineLevel="1" x14ac:dyDescent="0.4">
      <c r="A388" s="34" t="str">
        <f>"10_00"&amp;ROW('KW1'!D5)&amp;"_"&amp;LEFT(ADDRESS(1,COLUMN('KW1'!D5),4),1)</f>
        <v>10_005_D</v>
      </c>
      <c r="B388" s="41" t="s">
        <v>1297</v>
      </c>
      <c r="C388" s="41" t="s">
        <v>1298</v>
      </c>
      <c r="D388" s="41" t="s">
        <v>1299</v>
      </c>
    </row>
    <row r="389" spans="1:4" outlineLevel="1" x14ac:dyDescent="0.4">
      <c r="A389" s="34" t="s">
        <v>1300</v>
      </c>
      <c r="B389" s="41" t="s">
        <v>135</v>
      </c>
      <c r="C389" s="41" t="s">
        <v>1301</v>
      </c>
      <c r="D389" s="41" t="s">
        <v>1302</v>
      </c>
    </row>
    <row r="390" spans="1:4" ht="49.2" outlineLevel="1" x14ac:dyDescent="0.4">
      <c r="A390" s="34" t="s">
        <v>1303</v>
      </c>
      <c r="B390" s="41" t="s">
        <v>1304</v>
      </c>
      <c r="C390" s="41" t="s">
        <v>1305</v>
      </c>
      <c r="D390" s="41" t="s">
        <v>1306</v>
      </c>
    </row>
    <row r="391" spans="1:4" outlineLevel="1" x14ac:dyDescent="0.4">
      <c r="A391" s="34" t="s">
        <v>1307</v>
      </c>
      <c r="B391" s="41" t="s">
        <v>366</v>
      </c>
      <c r="C391" s="41" t="s">
        <v>367</v>
      </c>
      <c r="D391" s="41" t="s">
        <v>368</v>
      </c>
    </row>
    <row r="392" spans="1:4" outlineLevel="1" x14ac:dyDescent="0.4">
      <c r="A392" s="34" t="s">
        <v>1308</v>
      </c>
      <c r="B392" s="41" t="s">
        <v>1309</v>
      </c>
      <c r="C392" s="41" t="s">
        <v>1309</v>
      </c>
      <c r="D392" s="41" t="s">
        <v>1310</v>
      </c>
    </row>
    <row r="393" spans="1:4" outlineLevel="1" x14ac:dyDescent="0.4">
      <c r="A393" s="34" t="s">
        <v>1311</v>
      </c>
      <c r="B393" s="41" t="s">
        <v>1312</v>
      </c>
      <c r="C393" s="41" t="s">
        <v>1312</v>
      </c>
      <c r="D393" s="41" t="s">
        <v>409</v>
      </c>
    </row>
    <row r="394" spans="1:4" outlineLevel="1" x14ac:dyDescent="0.4">
      <c r="A394" s="34" t="s">
        <v>1313</v>
      </c>
      <c r="B394" s="41" t="s">
        <v>1314</v>
      </c>
      <c r="C394" s="41" t="s">
        <v>404</v>
      </c>
      <c r="D394" s="41" t="s">
        <v>401</v>
      </c>
    </row>
    <row r="395" spans="1:4" outlineLevel="1" x14ac:dyDescent="0.4">
      <c r="A395" s="34" t="s">
        <v>1315</v>
      </c>
      <c r="B395" s="41" t="s">
        <v>355</v>
      </c>
      <c r="C395" s="41" t="s">
        <v>356</v>
      </c>
      <c r="D395" s="41" t="s">
        <v>357</v>
      </c>
    </row>
    <row r="396" spans="1:4" outlineLevel="1" x14ac:dyDescent="0.4">
      <c r="A396" s="34" t="s">
        <v>1316</v>
      </c>
      <c r="B396" s="41" t="s">
        <v>1317</v>
      </c>
      <c r="C396" s="41" t="s">
        <v>1318</v>
      </c>
      <c r="D396" s="41" t="s">
        <v>1319</v>
      </c>
    </row>
    <row r="397" spans="1:4" outlineLevel="1" x14ac:dyDescent="0.4">
      <c r="A397" s="34" t="s">
        <v>1320</v>
      </c>
      <c r="B397" s="41" t="s">
        <v>1321</v>
      </c>
      <c r="C397" s="41" t="s">
        <v>1322</v>
      </c>
      <c r="D397" s="41" t="s">
        <v>1323</v>
      </c>
    </row>
    <row r="398" spans="1:4" outlineLevel="1" x14ac:dyDescent="0.4">
      <c r="A398" s="34" t="s">
        <v>1324</v>
      </c>
      <c r="B398" s="41" t="s">
        <v>569</v>
      </c>
      <c r="C398" s="41" t="s">
        <v>570</v>
      </c>
      <c r="D398" s="41" t="s">
        <v>571</v>
      </c>
    </row>
    <row r="399" spans="1:4" outlineLevel="1" x14ac:dyDescent="0.4">
      <c r="A399" s="34" t="s">
        <v>1325</v>
      </c>
      <c r="B399" s="41" t="s">
        <v>1326</v>
      </c>
      <c r="C399" s="41" t="s">
        <v>1327</v>
      </c>
      <c r="D399" s="41" t="s">
        <v>1328</v>
      </c>
    </row>
    <row r="400" spans="1:4" outlineLevel="1" x14ac:dyDescent="0.4">
      <c r="A400" s="34" t="s">
        <v>1329</v>
      </c>
      <c r="B400" s="41" t="s">
        <v>1330</v>
      </c>
      <c r="C400" s="41" t="s">
        <v>1174</v>
      </c>
      <c r="D400" s="41" t="s">
        <v>1175</v>
      </c>
    </row>
    <row r="401" spans="1:4" outlineLevel="1" x14ac:dyDescent="0.4">
      <c r="A401" s="34" t="s">
        <v>1331</v>
      </c>
      <c r="B401" s="41" t="s">
        <v>1177</v>
      </c>
      <c r="C401" s="41" t="s">
        <v>1178</v>
      </c>
      <c r="D401" s="41" t="s">
        <v>1179</v>
      </c>
    </row>
    <row r="402" spans="1:4" outlineLevel="1" x14ac:dyDescent="0.4">
      <c r="A402" s="34" t="s">
        <v>1332</v>
      </c>
      <c r="B402" s="41" t="s">
        <v>1333</v>
      </c>
      <c r="C402" s="41" t="s">
        <v>1334</v>
      </c>
      <c r="D402" s="41" t="s">
        <v>906</v>
      </c>
    </row>
    <row r="403" spans="1:4" outlineLevel="1" x14ac:dyDescent="0.4">
      <c r="A403" s="34" t="s">
        <v>1335</v>
      </c>
      <c r="B403" s="41" t="s">
        <v>1336</v>
      </c>
      <c r="C403" s="41" t="s">
        <v>1337</v>
      </c>
      <c r="D403" s="41" t="s">
        <v>1338</v>
      </c>
    </row>
    <row r="404" spans="1:4" ht="16" customHeight="1" outlineLevel="1" x14ac:dyDescent="0.4">
      <c r="A404" s="34" t="s">
        <v>1339</v>
      </c>
      <c r="B404" s="41" t="s">
        <v>1340</v>
      </c>
      <c r="C404" s="41" t="s">
        <v>1341</v>
      </c>
      <c r="D404" s="41" t="s">
        <v>1342</v>
      </c>
    </row>
    <row r="405" spans="1:4" ht="13" customHeight="1" outlineLevel="1" x14ac:dyDescent="0.4">
      <c r="A405" s="34" t="s">
        <v>1343</v>
      </c>
      <c r="B405" s="41" t="s">
        <v>1344</v>
      </c>
      <c r="C405" s="41" t="s">
        <v>1345</v>
      </c>
      <c r="D405" s="41" t="s">
        <v>1346</v>
      </c>
    </row>
    <row r="406" spans="1:4" outlineLevel="1" x14ac:dyDescent="0.4">
      <c r="A406" s="34" t="str">
        <f>"10_0"&amp;ROW('KW1'!B17)&amp;"_"&amp;LEFT(ADDRESS(1,COLUMN('KW1'!B17),4),1)</f>
        <v>10_017_B</v>
      </c>
      <c r="B406" s="41" t="s">
        <v>1347</v>
      </c>
      <c r="C406" s="41" t="s">
        <v>1348</v>
      </c>
      <c r="D406" s="41" t="s">
        <v>1349</v>
      </c>
    </row>
    <row r="407" spans="1:4" outlineLevel="1" x14ac:dyDescent="0.4">
      <c r="A407" s="34" t="str">
        <f>"10_0"&amp;ROW('KW1'!B18)&amp;"_"&amp;LEFT(ADDRESS(1,COLUMN('KW1'!B18),4),1)</f>
        <v>10_018_B</v>
      </c>
      <c r="B407" s="41" t="s">
        <v>1350</v>
      </c>
      <c r="C407" s="41" t="s">
        <v>1351</v>
      </c>
      <c r="D407" s="41" t="s">
        <v>1352</v>
      </c>
    </row>
    <row r="408" spans="1:4" outlineLevel="1" x14ac:dyDescent="0.4">
      <c r="A408" s="34" t="str">
        <f>"10_0"&amp;ROW('KW1'!B19)&amp;"_"&amp;LEFT(ADDRESS(1,COLUMN('KW1'!B19),4),1)</f>
        <v>10_019_B</v>
      </c>
      <c r="B408" s="41" t="s">
        <v>1353</v>
      </c>
      <c r="C408" s="41" t="s">
        <v>1354</v>
      </c>
      <c r="D408" s="41" t="s">
        <v>1355</v>
      </c>
    </row>
    <row r="409" spans="1:4" outlineLevel="1" x14ac:dyDescent="0.4">
      <c r="A409" s="34" t="str">
        <f>"10_0"&amp;ROW('KW1'!B20)&amp;"_"&amp;LEFT(ADDRESS(1,COLUMN('KW1'!B20),4),1)</f>
        <v>10_020_B</v>
      </c>
      <c r="B409" s="41" t="s">
        <v>1356</v>
      </c>
      <c r="C409" s="41" t="s">
        <v>1357</v>
      </c>
      <c r="D409" s="41" t="s">
        <v>1358</v>
      </c>
    </row>
    <row r="410" spans="1:4" outlineLevel="1" x14ac:dyDescent="0.4">
      <c r="A410" s="34" t="str">
        <f>"10_0"&amp;ROW('KW1'!B21)&amp;"_"&amp;LEFT(ADDRESS(1,COLUMN('KW1'!B21),4),1)</f>
        <v>10_021_B</v>
      </c>
      <c r="B410" s="41" t="s">
        <v>1359</v>
      </c>
      <c r="C410" s="41" t="s">
        <v>1360</v>
      </c>
      <c r="D410" s="41" t="s">
        <v>1361</v>
      </c>
    </row>
    <row r="411" spans="1:4" outlineLevel="1" x14ac:dyDescent="0.4">
      <c r="A411" s="34" t="str">
        <f>"10_0"&amp;ROW('KW1'!B22)&amp;"_"&amp;LEFT(ADDRESS(1,COLUMN('KW1'!B22),4),1)</f>
        <v>10_022_B</v>
      </c>
      <c r="B411" s="41" t="s">
        <v>1362</v>
      </c>
      <c r="C411" s="41" t="s">
        <v>1363</v>
      </c>
      <c r="D411" s="41" t="s">
        <v>1364</v>
      </c>
    </row>
    <row r="412" spans="1:4" outlineLevel="1" x14ac:dyDescent="0.4">
      <c r="A412" s="34" t="str">
        <f>"10_0"&amp;ROW('KW1'!B23)&amp;"_"&amp;LEFT(ADDRESS(1,COLUMN('KW1'!B23),4),1)</f>
        <v>10_023_B</v>
      </c>
      <c r="B412" s="41" t="s">
        <v>1365</v>
      </c>
      <c r="C412" s="41" t="s">
        <v>1366</v>
      </c>
      <c r="D412" s="41" t="s">
        <v>1367</v>
      </c>
    </row>
    <row r="413" spans="1:4" outlineLevel="1" x14ac:dyDescent="0.4">
      <c r="A413" s="34" t="str">
        <f>"10_0"&amp;ROW('KW1'!B24)&amp;"_"&amp;LEFT(ADDRESS(1,COLUMN('KW1'!B24),4),1)</f>
        <v>10_024_B</v>
      </c>
      <c r="B413" s="41" t="s">
        <v>1368</v>
      </c>
      <c r="C413" s="41" t="s">
        <v>1369</v>
      </c>
      <c r="D413" s="41" t="s">
        <v>1370</v>
      </c>
    </row>
    <row r="414" spans="1:4" outlineLevel="1" x14ac:dyDescent="0.4">
      <c r="A414" s="34" t="str">
        <f>"10_0"&amp;ROW('KW1'!B25)&amp;"_"&amp;LEFT(ADDRESS(1,COLUMN('KW1'!B25),4),1)</f>
        <v>10_025_B</v>
      </c>
      <c r="B414" s="41" t="s">
        <v>1371</v>
      </c>
      <c r="C414" s="41" t="s">
        <v>1372</v>
      </c>
      <c r="D414" s="41" t="s">
        <v>1373</v>
      </c>
    </row>
    <row r="415" spans="1:4" outlineLevel="1" x14ac:dyDescent="0.4">
      <c r="A415" s="34" t="str">
        <f>"10_0"&amp;ROW('KW1'!B26)&amp;"_"&amp;LEFT(ADDRESS(1,COLUMN('KW1'!B26),4),1)</f>
        <v>10_026_B</v>
      </c>
      <c r="B415" s="41" t="s">
        <v>1374</v>
      </c>
      <c r="C415" s="41" t="s">
        <v>1375</v>
      </c>
      <c r="D415" s="41" t="s">
        <v>1376</v>
      </c>
    </row>
    <row r="416" spans="1:4" outlineLevel="1" x14ac:dyDescent="0.4">
      <c r="A416" s="34" t="str">
        <f>"10_0"&amp;ROW('KW1'!B27)&amp;"_"&amp;LEFT(ADDRESS(1,COLUMN('KW1'!B27),4),1)</f>
        <v>10_027_B</v>
      </c>
      <c r="B416" s="41" t="s">
        <v>1377</v>
      </c>
      <c r="C416" s="41" t="s">
        <v>1378</v>
      </c>
      <c r="D416" s="41" t="s">
        <v>1020</v>
      </c>
    </row>
    <row r="417" spans="1:4" outlineLevel="1" x14ac:dyDescent="0.4">
      <c r="A417" s="34" t="str">
        <f>"10_0"&amp;ROW('KW1'!B28)&amp;"_"&amp;LEFT(ADDRESS(1,COLUMN('KW1'!B28),4),1)</f>
        <v>10_028_B</v>
      </c>
      <c r="B417" s="41" t="s">
        <v>1379</v>
      </c>
      <c r="C417" s="41" t="s">
        <v>1380</v>
      </c>
      <c r="D417" s="41" t="s">
        <v>1020</v>
      </c>
    </row>
    <row r="418" spans="1:4" outlineLevel="1" x14ac:dyDescent="0.4">
      <c r="A418" s="34" t="str">
        <f>"10_0"&amp;ROW('KW1'!B29)&amp;"_"&amp;LEFT(ADDRESS(1,COLUMN('KW1'!B29),4),1)</f>
        <v>10_029_B</v>
      </c>
      <c r="B418" s="41" t="s">
        <v>1381</v>
      </c>
      <c r="C418" s="41" t="s">
        <v>1382</v>
      </c>
      <c r="D418" s="41" t="s">
        <v>1383</v>
      </c>
    </row>
    <row r="419" spans="1:4" outlineLevel="1" x14ac:dyDescent="0.4">
      <c r="A419" s="34" t="str">
        <f>"10_0"&amp;ROW('KW1'!B30)&amp;"_"&amp;LEFT(ADDRESS(1,COLUMN('KW1'!B30),4),1)</f>
        <v>10_030_B</v>
      </c>
      <c r="B419" s="41" t="s">
        <v>1384</v>
      </c>
      <c r="C419" s="41" t="s">
        <v>1385</v>
      </c>
      <c r="D419" s="41" t="s">
        <v>1386</v>
      </c>
    </row>
    <row r="420" spans="1:4" outlineLevel="1" x14ac:dyDescent="0.4">
      <c r="A420" s="34" t="str">
        <f>"10_0"&amp;ROW('KW1'!B31)&amp;"_"&amp;LEFT(ADDRESS(1,COLUMN('KW1'!B31),4),1)</f>
        <v>10_031_B</v>
      </c>
      <c r="B420" s="41" t="s">
        <v>1387</v>
      </c>
      <c r="C420" s="41" t="s">
        <v>1388</v>
      </c>
      <c r="D420" s="41" t="s">
        <v>1389</v>
      </c>
    </row>
    <row r="421" spans="1:4" outlineLevel="1" x14ac:dyDescent="0.4">
      <c r="A421" s="34" t="str">
        <f>"10_0"&amp;ROW('KW1'!B32)&amp;"_"&amp;LEFT(ADDRESS(1,COLUMN('KW1'!B32),4),1)</f>
        <v>10_032_B</v>
      </c>
      <c r="B421" s="41" t="s">
        <v>1390</v>
      </c>
      <c r="C421" s="41" t="s">
        <v>1391</v>
      </c>
      <c r="D421" s="41" t="s">
        <v>1392</v>
      </c>
    </row>
    <row r="422" spans="1:4" outlineLevel="1" x14ac:dyDescent="0.4">
      <c r="A422" s="34" t="str">
        <f>"10_0"&amp;ROW('KW1'!B33)&amp;"_"&amp;LEFT(ADDRESS(1,COLUMN('KW1'!B33),4),1)</f>
        <v>10_033_B</v>
      </c>
      <c r="B422" s="41" t="s">
        <v>1393</v>
      </c>
      <c r="C422" s="41" t="s">
        <v>1394</v>
      </c>
      <c r="D422" s="41" t="s">
        <v>1395</v>
      </c>
    </row>
    <row r="423" spans="1:4" outlineLevel="1" x14ac:dyDescent="0.4">
      <c r="A423" s="34" t="str">
        <f>"10_0"&amp;ROW('KW1'!B34)&amp;"_"&amp;LEFT(ADDRESS(1,COLUMN('KW1'!B34),4),1)</f>
        <v>10_034_B</v>
      </c>
      <c r="B423" s="41" t="s">
        <v>1396</v>
      </c>
      <c r="C423" s="41" t="s">
        <v>1397</v>
      </c>
      <c r="D423" s="41" t="s">
        <v>1398</v>
      </c>
    </row>
    <row r="424" spans="1:4" outlineLevel="1" x14ac:dyDescent="0.4">
      <c r="A424" s="34" t="str">
        <f>"10_0"&amp;ROW('KW1'!B35)&amp;"_"&amp;LEFT(ADDRESS(1,COLUMN('KW1'!B35),4),1)</f>
        <v>10_035_B</v>
      </c>
      <c r="B424" s="41" t="s">
        <v>1399</v>
      </c>
      <c r="C424" s="41" t="s">
        <v>1400</v>
      </c>
      <c r="D424" s="41" t="s">
        <v>1401</v>
      </c>
    </row>
    <row r="425" spans="1:4" outlineLevel="1" x14ac:dyDescent="0.4">
      <c r="A425" s="34" t="str">
        <f>"10_0"&amp;ROW('KW1'!B36)&amp;"_"&amp;LEFT(ADDRESS(1,COLUMN('KW1'!B36),4),1)</f>
        <v>10_036_B</v>
      </c>
      <c r="B425" s="41" t="s">
        <v>1402</v>
      </c>
      <c r="C425" s="41" t="s">
        <v>1403</v>
      </c>
      <c r="D425" s="41" t="s">
        <v>1401</v>
      </c>
    </row>
    <row r="426" spans="1:4" outlineLevel="1" x14ac:dyDescent="0.4">
      <c r="A426" s="34" t="str">
        <f>"10_0"&amp;ROW('KW1'!B37)&amp;"_"&amp;LEFT(ADDRESS(1,COLUMN('KW1'!B37),4),1)</f>
        <v>10_037_B</v>
      </c>
      <c r="B426" s="41" t="s">
        <v>1404</v>
      </c>
      <c r="C426" s="41" t="s">
        <v>1405</v>
      </c>
      <c r="D426" s="41" t="s">
        <v>1406</v>
      </c>
    </row>
    <row r="427" spans="1:4" outlineLevel="1" x14ac:dyDescent="0.4">
      <c r="A427" s="34" t="str">
        <f>"10_0"&amp;ROW('KW1'!B38)&amp;"_"&amp;LEFT(ADDRESS(1,COLUMN('KW1'!B38),4),1)</f>
        <v>10_038_B</v>
      </c>
      <c r="B427" s="41" t="s">
        <v>1407</v>
      </c>
      <c r="C427" s="41" t="s">
        <v>1408</v>
      </c>
      <c r="D427" s="41" t="s">
        <v>1409</v>
      </c>
    </row>
    <row r="428" spans="1:4" outlineLevel="1" x14ac:dyDescent="0.4">
      <c r="A428" s="34" t="str">
        <f>"10_0"&amp;ROW('KW1'!B39)&amp;"_"&amp;LEFT(ADDRESS(1,COLUMN('KW1'!B39),4),1)</f>
        <v>10_039_B</v>
      </c>
      <c r="B428" s="41" t="s">
        <v>1410</v>
      </c>
      <c r="C428" s="41" t="s">
        <v>1411</v>
      </c>
      <c r="D428" s="41" t="s">
        <v>918</v>
      </c>
    </row>
    <row r="429" spans="1:4" outlineLevel="1" x14ac:dyDescent="0.4">
      <c r="A429" s="34" t="str">
        <f>"10_0"&amp;ROW('KW1'!B40)&amp;"_"&amp;LEFT(ADDRESS(1,COLUMN('KW1'!B40),4),1)</f>
        <v>10_040_B</v>
      </c>
      <c r="B429" s="41" t="s">
        <v>1412</v>
      </c>
      <c r="C429" s="41" t="s">
        <v>538</v>
      </c>
      <c r="D429" s="41" t="s">
        <v>828</v>
      </c>
    </row>
    <row r="430" spans="1:4" outlineLevel="1" x14ac:dyDescent="0.4">
      <c r="A430" s="34" t="str">
        <f>"10_0"&amp;ROW('KW1'!B41)&amp;"_"&amp;LEFT(ADDRESS(1,COLUMN('KW1'!B41),4),1)</f>
        <v>10_041_B</v>
      </c>
      <c r="B430" s="41" t="s">
        <v>1413</v>
      </c>
      <c r="C430" s="41" t="s">
        <v>1414</v>
      </c>
      <c r="D430" s="41" t="s">
        <v>910</v>
      </c>
    </row>
    <row r="431" spans="1:4" outlineLevel="1" x14ac:dyDescent="0.4">
      <c r="A431" s="34" t="str">
        <f>"10_0"&amp;ROW('KW1'!B42)&amp;"_"&amp;LEFT(ADDRESS(1,COLUMN('KW1'!B42),4),1)</f>
        <v>10_042_B</v>
      </c>
      <c r="B431" s="41" t="s">
        <v>1415</v>
      </c>
      <c r="C431" s="41" t="s">
        <v>1416</v>
      </c>
      <c r="D431" s="41" t="s">
        <v>1417</v>
      </c>
    </row>
    <row r="432" spans="1:4" outlineLevel="1" x14ac:dyDescent="0.4">
      <c r="A432" s="34" t="str">
        <f>"10_0"&amp;ROW('KW1'!B43)&amp;"_"&amp;LEFT(ADDRESS(1,COLUMN('KW1'!B43),4),1)</f>
        <v>10_043_B</v>
      </c>
      <c r="B432" s="41" t="s">
        <v>1418</v>
      </c>
      <c r="C432" s="41" t="s">
        <v>1419</v>
      </c>
      <c r="D432" s="41" t="s">
        <v>1420</v>
      </c>
    </row>
    <row r="433" spans="1:4" outlineLevel="1" x14ac:dyDescent="0.4">
      <c r="A433" s="34" t="str">
        <f>"10_0"&amp;ROW('KW1'!B44)&amp;"_"&amp;LEFT(ADDRESS(1,COLUMN('KW1'!B44),4),1)</f>
        <v>10_044_B</v>
      </c>
      <c r="B433" s="41" t="s">
        <v>1421</v>
      </c>
      <c r="C433" s="41" t="s">
        <v>1422</v>
      </c>
      <c r="D433" s="41" t="s">
        <v>1423</v>
      </c>
    </row>
    <row r="434" spans="1:4" outlineLevel="1" x14ac:dyDescent="0.4">
      <c r="A434" s="34" t="str">
        <f>"10_0"&amp;ROW('KW1'!B46)&amp;"_"&amp;LEFT(ADDRESS(1,COLUMN('KW1'!B46),4),1)</f>
        <v>10_046_B</v>
      </c>
      <c r="B434" s="41" t="s">
        <v>1424</v>
      </c>
      <c r="C434" s="41" t="s">
        <v>1425</v>
      </c>
      <c r="D434" s="41" t="s">
        <v>1426</v>
      </c>
    </row>
    <row r="435" spans="1:4" outlineLevel="1" x14ac:dyDescent="0.4">
      <c r="A435" s="34" t="str">
        <f>"10_0"&amp;ROW('KW1'!B47)&amp;"_"&amp;LEFT(ADDRESS(1,COLUMN('KW1'!B47),4),1)</f>
        <v>10_047_B</v>
      </c>
      <c r="B435" s="41" t="s">
        <v>1427</v>
      </c>
      <c r="C435" s="41" t="s">
        <v>1428</v>
      </c>
      <c r="D435" s="41" t="s">
        <v>1429</v>
      </c>
    </row>
    <row r="436" spans="1:4" outlineLevel="1" x14ac:dyDescent="0.4">
      <c r="A436" s="34" t="str">
        <f>"10_0"&amp;ROW('KW1'!B48)&amp;"_"&amp;LEFT(ADDRESS(1,COLUMN('KW1'!B48),4),1)</f>
        <v>10_048_B</v>
      </c>
      <c r="B436" s="41" t="s">
        <v>1430</v>
      </c>
      <c r="C436" s="41" t="s">
        <v>1431</v>
      </c>
      <c r="D436" s="41" t="s">
        <v>1432</v>
      </c>
    </row>
    <row r="437" spans="1:4" outlineLevel="1" x14ac:dyDescent="0.4">
      <c r="A437" s="34" t="str">
        <f>"10_0"&amp;ROW('KW1'!B49)&amp;"_"&amp;LEFT(ADDRESS(1,COLUMN('KW1'!B49),4),1)</f>
        <v>10_049_B</v>
      </c>
      <c r="B437" s="41" t="s">
        <v>1433</v>
      </c>
      <c r="C437" s="41" t="s">
        <v>1434</v>
      </c>
      <c r="D437" s="41" t="s">
        <v>1435</v>
      </c>
    </row>
    <row r="438" spans="1:4" outlineLevel="1" x14ac:dyDescent="0.4">
      <c r="A438" s="34" t="str">
        <f>"10_0"&amp;ROW('KW1'!C49)&amp;"_"&amp;LEFT(ADDRESS(1,COLUMN('KW1'!C49),4),1)</f>
        <v>10_049_C</v>
      </c>
      <c r="B438" s="41" t="s">
        <v>61</v>
      </c>
      <c r="C438" s="41" t="s">
        <v>1436</v>
      </c>
      <c r="D438" s="41" t="s">
        <v>1437</v>
      </c>
    </row>
    <row r="439" spans="1:4" outlineLevel="1" x14ac:dyDescent="0.4">
      <c r="A439" s="34" t="str">
        <f>"10_0"&amp;ROW('KW1'!B50)&amp;"_"&amp;LEFT(ADDRESS(1,COLUMN('KW1'!B50),4),1)</f>
        <v>10_050_B</v>
      </c>
      <c r="B439" s="41" t="s">
        <v>1368</v>
      </c>
      <c r="C439" s="41" t="s">
        <v>1369</v>
      </c>
      <c r="D439" s="41" t="s">
        <v>1370</v>
      </c>
    </row>
    <row r="440" spans="1:4" outlineLevel="1" x14ac:dyDescent="0.4">
      <c r="A440" s="34" t="str">
        <f>"10_0"&amp;ROW('KW1'!B51)&amp;"_"&amp;LEFT(ADDRESS(1,COLUMN('KW1'!B51),4),1)</f>
        <v>10_051_B</v>
      </c>
      <c r="B440" s="41" t="s">
        <v>1374</v>
      </c>
      <c r="C440" s="41" t="s">
        <v>1375</v>
      </c>
      <c r="D440" s="41" t="s">
        <v>1376</v>
      </c>
    </row>
    <row r="441" spans="1:4" outlineLevel="1" x14ac:dyDescent="0.4">
      <c r="A441" s="34" t="str">
        <f>"10_0"&amp;ROW('KW1'!B52)&amp;"_"&amp;LEFT(ADDRESS(1,COLUMN('KW1'!B52),4),1)</f>
        <v>10_052_B</v>
      </c>
      <c r="B441" s="41" t="s">
        <v>1438</v>
      </c>
      <c r="C441" s="41" t="s">
        <v>1439</v>
      </c>
      <c r="D441" s="41" t="s">
        <v>1020</v>
      </c>
    </row>
    <row r="442" spans="1:4" outlineLevel="1" x14ac:dyDescent="0.4">
      <c r="A442" s="34" t="str">
        <f>"10_0"&amp;ROW('KW1'!B53)&amp;"_"&amp;LEFT(ADDRESS(1,COLUMN('KW1'!B53),4),1)</f>
        <v>10_053_B</v>
      </c>
      <c r="B442" s="41" t="s">
        <v>1440</v>
      </c>
      <c r="C442" s="41" t="s">
        <v>1441</v>
      </c>
      <c r="D442" s="41" t="s">
        <v>1442</v>
      </c>
    </row>
    <row r="443" spans="1:4" outlineLevel="1" x14ac:dyDescent="0.4">
      <c r="A443" s="34" t="str">
        <f>"10_0"&amp;ROW('KW1'!B54)&amp;"_"&amp;LEFT(ADDRESS(1,COLUMN('KW1'!B54),4),1)</f>
        <v>10_054_B</v>
      </c>
      <c r="B443" s="41" t="s">
        <v>1443</v>
      </c>
      <c r="C443" s="41" t="s">
        <v>1444</v>
      </c>
      <c r="D443" s="41" t="s">
        <v>1445</v>
      </c>
    </row>
    <row r="444" spans="1:4" outlineLevel="1" x14ac:dyDescent="0.4">
      <c r="A444" s="34" t="str">
        <f>"10_0"&amp;ROW('KW1'!B55)&amp;"_"&amp;LEFT(ADDRESS(1,COLUMN('KW1'!B55),4),1)</f>
        <v>10_055_B</v>
      </c>
      <c r="B444" s="41" t="s">
        <v>1446</v>
      </c>
      <c r="C444" s="41" t="s">
        <v>1447</v>
      </c>
      <c r="D444" s="41" t="s">
        <v>1448</v>
      </c>
    </row>
    <row r="445" spans="1:4" outlineLevel="1" x14ac:dyDescent="0.4">
      <c r="A445" s="34" t="str">
        <f>"10_0"&amp;ROW('KW1'!B56)&amp;"_"&amp;LEFT(ADDRESS(1,COLUMN('KW1'!B56),4),1)</f>
        <v>10_056_B</v>
      </c>
      <c r="B445" s="41" t="s">
        <v>1449</v>
      </c>
      <c r="C445" s="41" t="s">
        <v>1450</v>
      </c>
      <c r="D445" s="41" t="s">
        <v>1451</v>
      </c>
    </row>
    <row r="446" spans="1:4" outlineLevel="1" x14ac:dyDescent="0.4">
      <c r="A446" s="34" t="str">
        <f>"10_0"&amp;ROW('KW1'!B57)&amp;"_"&amp;LEFT(ADDRESS(1,COLUMN('KW1'!B57),4),1)</f>
        <v>10_057_B</v>
      </c>
      <c r="B446" s="41" t="s">
        <v>1452</v>
      </c>
      <c r="C446" s="41" t="s">
        <v>1453</v>
      </c>
      <c r="D446" s="41" t="s">
        <v>1454</v>
      </c>
    </row>
    <row r="447" spans="1:4" outlineLevel="1" x14ac:dyDescent="0.4">
      <c r="A447" s="34" t="str">
        <f>"10_0"&amp;ROW('KW1'!B58)&amp;"_"&amp;LEFT(ADDRESS(1,COLUMN('KW1'!B58),4),1)</f>
        <v>10_058_B</v>
      </c>
      <c r="B447" s="41" t="s">
        <v>1455</v>
      </c>
      <c r="C447" s="41" t="s">
        <v>1456</v>
      </c>
      <c r="D447" s="41" t="s">
        <v>1457</v>
      </c>
    </row>
    <row r="448" spans="1:4" outlineLevel="1" x14ac:dyDescent="0.4">
      <c r="A448" s="34" t="str">
        <f>"10_0"&amp;ROW('KW1'!A60)&amp;"_"&amp;LEFT(ADDRESS(1,COLUMN('KW1'!A60),4),1)</f>
        <v>10_060_A</v>
      </c>
      <c r="B448" s="41" t="s">
        <v>1458</v>
      </c>
      <c r="C448" s="41" t="s">
        <v>1459</v>
      </c>
      <c r="D448" s="41" t="s">
        <v>1460</v>
      </c>
    </row>
    <row r="449" spans="1:4" outlineLevel="1" x14ac:dyDescent="0.4">
      <c r="A449" s="34" t="str">
        <f>"10_0"&amp;ROW('KW1'!B61)&amp;"_"&amp;LEFT(ADDRESS(1,COLUMN('KW1'!B61),4),1)</f>
        <v>10_061_B</v>
      </c>
      <c r="B449" s="41" t="s">
        <v>1461</v>
      </c>
      <c r="C449" s="41" t="s">
        <v>1462</v>
      </c>
      <c r="D449" s="41" t="s">
        <v>1463</v>
      </c>
    </row>
    <row r="450" spans="1:4" outlineLevel="1" x14ac:dyDescent="0.4">
      <c r="A450" s="34" t="str">
        <f>"10_0"&amp;ROW('KW1'!B62)&amp;"_"&amp;LEFT(ADDRESS(1,COLUMN('KW1'!B62),4),1)</f>
        <v>10_062_B</v>
      </c>
      <c r="B450" s="41" t="s">
        <v>1464</v>
      </c>
      <c r="C450" s="41" t="s">
        <v>1465</v>
      </c>
      <c r="D450" s="41" t="s">
        <v>1466</v>
      </c>
    </row>
    <row r="451" spans="1:4" outlineLevel="1" x14ac:dyDescent="0.4">
      <c r="A451" s="34" t="str">
        <f>"10_0"&amp;ROW('KW1'!B63)&amp;"_"&amp;LEFT(ADDRESS(1,COLUMN('KW1'!B63),4),1)</f>
        <v>10_063_B</v>
      </c>
      <c r="B451" s="41" t="s">
        <v>1467</v>
      </c>
      <c r="C451" s="41" t="s">
        <v>1468</v>
      </c>
      <c r="D451" s="41" t="s">
        <v>1469</v>
      </c>
    </row>
    <row r="452" spans="1:4" outlineLevel="1" x14ac:dyDescent="0.4">
      <c r="A452" s="34" t="str">
        <f>"10_0"&amp;ROW('KW1'!B64)&amp;"_"&amp;LEFT(ADDRESS(1,COLUMN('KW1'!B64),4),1)</f>
        <v>10_064_B</v>
      </c>
      <c r="B452" s="41" t="s">
        <v>1470</v>
      </c>
      <c r="C452" s="41" t="s">
        <v>1471</v>
      </c>
      <c r="D452" s="41" t="s">
        <v>1472</v>
      </c>
    </row>
    <row r="453" spans="1:4" outlineLevel="1" x14ac:dyDescent="0.4">
      <c r="A453" s="34" t="str">
        <f>"10_0"&amp;ROW('KW1'!B65)&amp;"_"&amp;LEFT(ADDRESS(1,COLUMN('KW1'!B65),4),1)</f>
        <v>10_065_B</v>
      </c>
      <c r="B453" s="41" t="s">
        <v>1274</v>
      </c>
      <c r="C453" s="41" t="s">
        <v>1275</v>
      </c>
      <c r="D453" s="41" t="s">
        <v>1276</v>
      </c>
    </row>
    <row r="454" spans="1:4" outlineLevel="1" x14ac:dyDescent="0.4">
      <c r="A454" s="34" t="str">
        <f>"10_0"&amp;ROW('KW1'!B66)&amp;"_"&amp;LEFT(ADDRESS(1,COLUMN('KW1'!B66),4),1)</f>
        <v>10_066_B</v>
      </c>
      <c r="B454" s="41" t="s">
        <v>1473</v>
      </c>
      <c r="C454" s="41" t="s">
        <v>1474</v>
      </c>
      <c r="D454" s="41" t="s">
        <v>1475</v>
      </c>
    </row>
    <row r="455" spans="1:4" outlineLevel="1" x14ac:dyDescent="0.4">
      <c r="A455" s="34" t="s">
        <v>1476</v>
      </c>
      <c r="B455" s="41" t="s">
        <v>1477</v>
      </c>
      <c r="C455" s="41" t="s">
        <v>1478</v>
      </c>
      <c r="D455" s="41" t="s">
        <v>1478</v>
      </c>
    </row>
    <row r="456" spans="1:4" outlineLevel="1" x14ac:dyDescent="0.4">
      <c r="A456" s="34" t="str">
        <f>"10_0"&amp;ROW('KW1'!B67)&amp;"_"&amp;LEFT(ADDRESS(1,COLUMN('KW1'!B67),4),1)</f>
        <v>10_067_B</v>
      </c>
      <c r="B456" s="41" t="s">
        <v>1278</v>
      </c>
      <c r="C456" s="41" t="s">
        <v>1479</v>
      </c>
      <c r="D456" s="41" t="s">
        <v>1480</v>
      </c>
    </row>
    <row r="457" spans="1:4" outlineLevel="1" x14ac:dyDescent="0.4">
      <c r="A457" s="34" t="str">
        <f>"10_0"&amp;ROW('KW1'!B68)&amp;"_"&amp;LEFT(ADDRESS(1,COLUMN('KW1'!B68),4),1)</f>
        <v>10_068_B</v>
      </c>
      <c r="B457" s="41" t="s">
        <v>1481</v>
      </c>
      <c r="C457" s="41" t="s">
        <v>1482</v>
      </c>
      <c r="D457" s="41" t="s">
        <v>1483</v>
      </c>
    </row>
    <row r="458" spans="1:4" outlineLevel="1" x14ac:dyDescent="0.4">
      <c r="A458" s="34" t="str">
        <f>"10_0"&amp;ROW('KW1'!B69)&amp;"_"&amp;LEFT(ADDRESS(1,COLUMN('KW1'!B69),4),1)</f>
        <v>10_069_B</v>
      </c>
      <c r="B458" s="41" t="s">
        <v>1484</v>
      </c>
      <c r="C458" s="41" t="s">
        <v>1485</v>
      </c>
      <c r="D458" s="41" t="s">
        <v>1486</v>
      </c>
    </row>
    <row r="459" spans="1:4" outlineLevel="1" x14ac:dyDescent="0.4">
      <c r="A459" s="34" t="str">
        <f>"10_0"&amp;ROW('KW1'!B70)&amp;"_"&amp;LEFT(ADDRESS(1,COLUMN('KW1'!B70),4),1)</f>
        <v>10_070_B</v>
      </c>
      <c r="B459" s="41" t="s">
        <v>1487</v>
      </c>
      <c r="C459" s="41" t="s">
        <v>1488</v>
      </c>
      <c r="D459" s="41" t="s">
        <v>1489</v>
      </c>
    </row>
    <row r="460" spans="1:4" outlineLevel="1" x14ac:dyDescent="0.4">
      <c r="A460" s="34" t="str">
        <f>"10_0"&amp;ROW('KW1'!B71)&amp;"_"&amp;LEFT(ADDRESS(1,COLUMN('KW1'!B71),4),1)</f>
        <v>10_071_B</v>
      </c>
      <c r="B460" s="41" t="s">
        <v>1490</v>
      </c>
      <c r="C460" s="41" t="s">
        <v>1491</v>
      </c>
      <c r="D460" s="41" t="s">
        <v>1492</v>
      </c>
    </row>
    <row r="461" spans="1:4" outlineLevel="1" x14ac:dyDescent="0.4">
      <c r="A461" s="34" t="str">
        <f>"10_0"&amp;ROW('KW1'!B72)&amp;"_"&amp;LEFT(ADDRESS(1,COLUMN('KW1'!B72),4),1)</f>
        <v>10_072_B</v>
      </c>
      <c r="B461" s="41" t="s">
        <v>1493</v>
      </c>
      <c r="C461" s="41" t="s">
        <v>1494</v>
      </c>
      <c r="D461" s="41" t="s">
        <v>1495</v>
      </c>
    </row>
    <row r="462" spans="1:4" outlineLevel="1" x14ac:dyDescent="0.4">
      <c r="A462" s="34" t="str">
        <f>"10_0"&amp;ROW('KW1'!B73)&amp;"_"&amp;LEFT(ADDRESS(1,COLUMN('KW1'!B73),4),1)</f>
        <v>10_073_B</v>
      </c>
      <c r="B462" s="41" t="s">
        <v>1496</v>
      </c>
      <c r="C462" s="41" t="s">
        <v>1497</v>
      </c>
      <c r="D462" s="41" t="s">
        <v>1498</v>
      </c>
    </row>
    <row r="463" spans="1:4" outlineLevel="1" x14ac:dyDescent="0.4">
      <c r="A463" s="34" t="s">
        <v>1499</v>
      </c>
      <c r="B463" s="41" t="s">
        <v>1500</v>
      </c>
      <c r="C463" t="s">
        <v>1501</v>
      </c>
      <c r="D463" s="41" t="s">
        <v>1502</v>
      </c>
    </row>
    <row r="464" spans="1:4" outlineLevel="1" x14ac:dyDescent="0.4">
      <c r="A464" s="34" t="s">
        <v>1503</v>
      </c>
      <c r="B464" s="41" t="s">
        <v>1157</v>
      </c>
      <c r="C464" t="s">
        <v>1504</v>
      </c>
      <c r="D464" s="41" t="s">
        <v>1505</v>
      </c>
    </row>
    <row r="465" spans="1:4" outlineLevel="1" x14ac:dyDescent="0.4">
      <c r="A465" s="34" t="s">
        <v>1506</v>
      </c>
      <c r="B465" s="41" t="s">
        <v>1507</v>
      </c>
      <c r="C465" t="s">
        <v>1508</v>
      </c>
      <c r="D465" s="41" t="s">
        <v>1509</v>
      </c>
    </row>
    <row r="466" spans="1:4" outlineLevel="1" x14ac:dyDescent="0.4">
      <c r="A466" s="34" t="s">
        <v>1510</v>
      </c>
      <c r="B466" s="41" t="s">
        <v>1511</v>
      </c>
      <c r="C466" t="s">
        <v>1512</v>
      </c>
      <c r="D466" s="41" t="s">
        <v>1513</v>
      </c>
    </row>
    <row r="467" spans="1:4" outlineLevel="1" x14ac:dyDescent="0.4">
      <c r="A467" s="34" t="str">
        <f>"10_0"&amp;ROW('KW1'!B75)&amp;"_"&amp;LEFT(ADDRESS(1,COLUMN('KW1'!B75),4),1)</f>
        <v>10_075_B</v>
      </c>
      <c r="B467" s="41" t="s">
        <v>1514</v>
      </c>
      <c r="C467" s="41" t="s">
        <v>1515</v>
      </c>
      <c r="D467" s="41" t="s">
        <v>1516</v>
      </c>
    </row>
    <row r="468" spans="1:4" outlineLevel="1" x14ac:dyDescent="0.4">
      <c r="A468" s="34" t="str">
        <f>"10_0"&amp;ROW('KW1'!B76)&amp;"_"&amp;LEFT(ADDRESS(1,COLUMN('KW1'!B76),4),1)</f>
        <v>10_076_B</v>
      </c>
      <c r="B468" s="41" t="s">
        <v>1517</v>
      </c>
      <c r="C468" s="41" t="s">
        <v>1518</v>
      </c>
      <c r="D468" s="41" t="s">
        <v>1519</v>
      </c>
    </row>
    <row r="469" spans="1:4" outlineLevel="1" x14ac:dyDescent="0.4">
      <c r="A469" s="34" t="str">
        <f>"10_0"&amp;ROW('KW1'!B77)&amp;"_"&amp;LEFT(ADDRESS(1,COLUMN('KW1'!B77),4),1)</f>
        <v>10_077_B</v>
      </c>
      <c r="B469" s="41" t="s">
        <v>1520</v>
      </c>
      <c r="C469" s="41" t="s">
        <v>1521</v>
      </c>
      <c r="D469" s="41" t="s">
        <v>1522</v>
      </c>
    </row>
    <row r="470" spans="1:4" outlineLevel="1" x14ac:dyDescent="0.4">
      <c r="A470" s="34" t="str">
        <f>"10_0"&amp;ROW('KW1'!B78)&amp;"_"&amp;LEFT(ADDRESS(1,COLUMN('KW1'!B78),4),1)</f>
        <v>10_078_B</v>
      </c>
      <c r="B470" s="41" t="s">
        <v>1523</v>
      </c>
      <c r="C470" s="41" t="s">
        <v>1524</v>
      </c>
      <c r="D470" s="41" t="s">
        <v>1525</v>
      </c>
    </row>
    <row r="471" spans="1:4" outlineLevel="1" x14ac:dyDescent="0.4">
      <c r="A471" s="34" t="str">
        <f>"10_0"&amp;ROW('KW1'!B79)&amp;"_"&amp;LEFT(ADDRESS(1,COLUMN('KW1'!B79),4),1)</f>
        <v>10_079_B</v>
      </c>
      <c r="B471" s="41" t="s">
        <v>1526</v>
      </c>
      <c r="C471" s="41" t="s">
        <v>1527</v>
      </c>
      <c r="D471" s="41" t="s">
        <v>1528</v>
      </c>
    </row>
    <row r="472" spans="1:4" outlineLevel="1" x14ac:dyDescent="0.4">
      <c r="A472" s="34" t="str">
        <f>"10_0"&amp;ROW('KW1'!B80)&amp;"_"&amp;LEFT(ADDRESS(1,COLUMN('KW1'!B80),4),1)</f>
        <v>10_080_B</v>
      </c>
      <c r="B472" s="41" t="s">
        <v>1529</v>
      </c>
      <c r="C472" s="41" t="s">
        <v>1530</v>
      </c>
      <c r="D472" s="41" t="s">
        <v>1531</v>
      </c>
    </row>
    <row r="473" spans="1:4" outlineLevel="1" x14ac:dyDescent="0.4">
      <c r="A473" s="34" t="str">
        <f>"10_0"&amp;ROW('KW1'!B81)&amp;"_"&amp;LEFT(ADDRESS(1,COLUMN('KW1'!B81),4),1)</f>
        <v>10_081_B</v>
      </c>
      <c r="B473" s="41" t="s">
        <v>1532</v>
      </c>
      <c r="C473" s="41" t="s">
        <v>1533</v>
      </c>
      <c r="D473" s="41" t="s">
        <v>1534</v>
      </c>
    </row>
    <row r="474" spans="1:4" outlineLevel="1" x14ac:dyDescent="0.4">
      <c r="A474" s="34" t="str">
        <f>"10_0"&amp;ROW('KW1'!B82)&amp;"_"&amp;LEFT(ADDRESS(1,COLUMN('KW1'!B82),4),1)</f>
        <v>10_082_B</v>
      </c>
      <c r="B474" s="41" t="s">
        <v>1535</v>
      </c>
      <c r="C474" s="41" t="s">
        <v>1536</v>
      </c>
      <c r="D474" s="41" t="s">
        <v>1537</v>
      </c>
    </row>
    <row r="475" spans="1:4" outlineLevel="1" x14ac:dyDescent="0.4">
      <c r="A475" s="34" t="str">
        <f>"10_0"&amp;ROW('KW1'!B83)&amp;"_"&amp;LEFT(ADDRESS(1,COLUMN('KW1'!B83),4),1)</f>
        <v>10_083_B</v>
      </c>
      <c r="B475" s="41" t="s">
        <v>1538</v>
      </c>
      <c r="C475" s="41" t="s">
        <v>1539</v>
      </c>
      <c r="D475" s="41" t="s">
        <v>1540</v>
      </c>
    </row>
    <row r="476" spans="1:4" outlineLevel="1" x14ac:dyDescent="0.4">
      <c r="A476" s="34" t="str">
        <f>"10_0"&amp;ROW('KW1'!B84)&amp;"_"&amp;LEFT(ADDRESS(1,COLUMN('KW1'!B84),4),1)</f>
        <v>10_084_B</v>
      </c>
      <c r="B476" s="41" t="s">
        <v>1541</v>
      </c>
      <c r="C476" s="41" t="s">
        <v>1541</v>
      </c>
      <c r="D476" s="41" t="s">
        <v>1541</v>
      </c>
    </row>
    <row r="477" spans="1:4" outlineLevel="1" x14ac:dyDescent="0.4">
      <c r="A477" s="34" t="str">
        <f>"10_0"&amp;ROW('KW1'!B85)&amp;"_"&amp;LEFT(ADDRESS(1,COLUMN('KW1'!B85),4),1)</f>
        <v>10_085_B</v>
      </c>
      <c r="B477" s="41" t="s">
        <v>1542</v>
      </c>
      <c r="C477" s="41" t="s">
        <v>1543</v>
      </c>
      <c r="D477" s="41" t="s">
        <v>1544</v>
      </c>
    </row>
    <row r="478" spans="1:4" outlineLevel="1" x14ac:dyDescent="0.4">
      <c r="A478" s="34" t="str">
        <f>"10_0"&amp;ROW('KW1'!B86)&amp;"_"&amp;LEFT(ADDRESS(1,COLUMN('KW1'!B86),4),1)</f>
        <v>10_086_B</v>
      </c>
      <c r="B478" s="41" t="s">
        <v>1545</v>
      </c>
      <c r="C478" s="41" t="s">
        <v>1546</v>
      </c>
      <c r="D478" s="41" t="s">
        <v>1547</v>
      </c>
    </row>
    <row r="479" spans="1:4" outlineLevel="1" x14ac:dyDescent="0.4">
      <c r="A479" s="34" t="str">
        <f>"10_0"&amp;ROW('KW1'!B88)&amp;"_"&amp;LEFT(ADDRESS(1,COLUMN('KW1'!B88),4),1)</f>
        <v>10_088_B</v>
      </c>
      <c r="B479" s="41" t="s">
        <v>1548</v>
      </c>
      <c r="C479" s="41" t="s">
        <v>1549</v>
      </c>
      <c r="D479" s="41" t="s">
        <v>1548</v>
      </c>
    </row>
    <row r="480" spans="1:4" outlineLevel="1" x14ac:dyDescent="0.4">
      <c r="A480" s="34" t="str">
        <f>"10_0"&amp;ROW('KW1'!B89)&amp;"_"&amp;LEFT(ADDRESS(1,COLUMN('KW1'!B89),4),1)</f>
        <v>10_089_B</v>
      </c>
      <c r="B480" s="41" t="s">
        <v>1550</v>
      </c>
      <c r="C480" s="41" t="s">
        <v>1551</v>
      </c>
      <c r="D480" s="41" t="s">
        <v>1552</v>
      </c>
    </row>
    <row r="481" spans="1:4" outlineLevel="1" x14ac:dyDescent="0.4">
      <c r="A481" s="34" t="str">
        <f>"10_0"&amp;ROW('KW1'!B90)&amp;"_"&amp;LEFT(ADDRESS(1,COLUMN('KW1'!B90),4),1)</f>
        <v>10_090_B</v>
      </c>
      <c r="B481" s="41" t="s">
        <v>1553</v>
      </c>
      <c r="C481" s="41" t="s">
        <v>1554</v>
      </c>
      <c r="D481" s="41" t="s">
        <v>1555</v>
      </c>
    </row>
    <row r="482" spans="1:4" outlineLevel="1" x14ac:dyDescent="0.4">
      <c r="A482" s="34" t="str">
        <f>"10_0"&amp;ROW('KW1'!B91)&amp;"_"&amp;LEFT(ADDRESS(1,COLUMN('KW1'!B91),4),1)</f>
        <v>10_091_B</v>
      </c>
      <c r="B482" s="41" t="s">
        <v>1556</v>
      </c>
      <c r="C482" s="41" t="s">
        <v>1557</v>
      </c>
      <c r="D482" s="41" t="s">
        <v>1558</v>
      </c>
    </row>
    <row r="483" spans="1:4" outlineLevel="1" x14ac:dyDescent="0.4">
      <c r="A483" s="34" t="str">
        <f>"10_0"&amp;ROW('KW1'!B92)&amp;"_"&amp;LEFT(ADDRESS(1,COLUMN('KW1'!B92),4),1)</f>
        <v>10_092_B</v>
      </c>
      <c r="B483" s="41" t="s">
        <v>1559</v>
      </c>
      <c r="C483" s="41" t="s">
        <v>1560</v>
      </c>
      <c r="D483" s="41" t="s">
        <v>1561</v>
      </c>
    </row>
    <row r="484" spans="1:4" outlineLevel="1" x14ac:dyDescent="0.4">
      <c r="A484" s="34" t="str">
        <f>"10_0"&amp;ROW('KW1'!B93)&amp;"_"&amp;LEFT(ADDRESS(1,COLUMN('KW1'!B93),4),1)</f>
        <v>10_093_B</v>
      </c>
      <c r="B484" s="41" t="s">
        <v>1562</v>
      </c>
      <c r="C484" s="41" t="s">
        <v>1563</v>
      </c>
      <c r="D484" s="41" t="s">
        <v>1564</v>
      </c>
    </row>
    <row r="485" spans="1:4" outlineLevel="1" x14ac:dyDescent="0.4">
      <c r="A485" s="34" t="str">
        <f>"10_0"&amp;ROW('KW1'!B94)&amp;"_"&amp;LEFT(ADDRESS(1,COLUMN('KW1'!B94),4),1)</f>
        <v>10_094_B</v>
      </c>
      <c r="B485" s="41" t="s">
        <v>1565</v>
      </c>
      <c r="C485" s="41" t="s">
        <v>1566</v>
      </c>
      <c r="D485" s="41" t="s">
        <v>1567</v>
      </c>
    </row>
    <row r="486" spans="1:4" outlineLevel="1" x14ac:dyDescent="0.4">
      <c r="A486" s="34" t="str">
        <f>"10_0"&amp;ROW('KW1'!B95)&amp;"_"&amp;LEFT(ADDRESS(1,COLUMN('KW1'!B95),4),1)</f>
        <v>10_095_B</v>
      </c>
      <c r="B486" s="41" t="s">
        <v>1568</v>
      </c>
      <c r="C486" s="41" t="s">
        <v>1569</v>
      </c>
      <c r="D486" s="41" t="s">
        <v>1570</v>
      </c>
    </row>
    <row r="487" spans="1:4" outlineLevel="1" x14ac:dyDescent="0.4">
      <c r="A487" s="34" t="str">
        <f>"10_0"&amp;ROW('KW1'!B96)&amp;"_"&amp;LEFT(ADDRESS(1,COLUMN('KW1'!B96),4),1)</f>
        <v>10_096_B</v>
      </c>
      <c r="B487" s="41" t="s">
        <v>1571</v>
      </c>
      <c r="C487" s="41" t="s">
        <v>1572</v>
      </c>
      <c r="D487" s="41" t="s">
        <v>1573</v>
      </c>
    </row>
    <row r="488" spans="1:4" outlineLevel="1" x14ac:dyDescent="0.4">
      <c r="A488" s="34" t="str">
        <f>"10_0"&amp;ROW('KW1'!B97)&amp;"_"&amp;LEFT(ADDRESS(1,COLUMN('KW1'!B97),4),1)</f>
        <v>10_097_B</v>
      </c>
      <c r="B488" s="41" t="s">
        <v>1574</v>
      </c>
      <c r="C488" s="41" t="s">
        <v>1575</v>
      </c>
      <c r="D488" s="41" t="s">
        <v>1576</v>
      </c>
    </row>
    <row r="489" spans="1:4" outlineLevel="1" x14ac:dyDescent="0.4">
      <c r="A489" s="34" t="str">
        <f>"10_0"&amp;ROW('KW1'!B98)&amp;"_"&amp;LEFT(ADDRESS(1,COLUMN('KW1'!B98),4),1)</f>
        <v>10_098_B</v>
      </c>
      <c r="B489" s="41" t="s">
        <v>1577</v>
      </c>
      <c r="C489" s="41" t="s">
        <v>1578</v>
      </c>
      <c r="D489" s="41" t="s">
        <v>1579</v>
      </c>
    </row>
    <row r="490" spans="1:4" outlineLevel="1" x14ac:dyDescent="0.4">
      <c r="A490" s="34" t="str">
        <f>"10_"&amp;ROW('KW1'!B99)&amp;"_"&amp;LEFT(ADDRESS(1,COLUMN('KW1'!B99),4),1)</f>
        <v>10_99_B</v>
      </c>
      <c r="B490" s="41" t="s">
        <v>1580</v>
      </c>
      <c r="C490" s="41" t="s">
        <v>1581</v>
      </c>
      <c r="D490" s="41" t="s">
        <v>1582</v>
      </c>
    </row>
    <row r="491" spans="1:4" outlineLevel="1" x14ac:dyDescent="0.4">
      <c r="A491" s="34" t="str">
        <f>"10_"&amp;ROW('KW1'!B100)&amp;"_"&amp;LEFT(ADDRESS(1,COLUMN('KW1'!B100),4),1)</f>
        <v>10_100_B</v>
      </c>
      <c r="B491" s="41" t="s">
        <v>1583</v>
      </c>
      <c r="C491" s="41" t="s">
        <v>1584</v>
      </c>
      <c r="D491" s="41" t="s">
        <v>1582</v>
      </c>
    </row>
    <row r="492" spans="1:4" outlineLevel="1" x14ac:dyDescent="0.4">
      <c r="A492" s="34" t="str">
        <f>"10_"&amp;ROW('KW1'!B101)&amp;"_"&amp;LEFT(ADDRESS(1,COLUMN('KW1'!B101),4),1)</f>
        <v>10_101_B</v>
      </c>
      <c r="B492" s="41" t="s">
        <v>1585</v>
      </c>
      <c r="C492" s="41" t="s">
        <v>1586</v>
      </c>
      <c r="D492" s="41" t="s">
        <v>1587</v>
      </c>
    </row>
    <row r="493" spans="1:4" outlineLevel="1" x14ac:dyDescent="0.4">
      <c r="A493" s="34" t="s">
        <v>1588</v>
      </c>
      <c r="B493" s="41" t="s">
        <v>1589</v>
      </c>
      <c r="C493" s="41" t="s">
        <v>1590</v>
      </c>
      <c r="D493" s="41" t="s">
        <v>1591</v>
      </c>
    </row>
    <row r="494" spans="1:4" outlineLevel="1" x14ac:dyDescent="0.4">
      <c r="A494" s="545" t="s">
        <v>773</v>
      </c>
      <c r="B494" s="41" t="s">
        <v>1592</v>
      </c>
      <c r="C494" s="41" t="s">
        <v>1593</v>
      </c>
      <c r="D494" s="41" t="s">
        <v>1594</v>
      </c>
    </row>
    <row r="495" spans="1:4" outlineLevel="1" x14ac:dyDescent="0.4">
      <c r="A495" s="34" t="str">
        <f>"10_"&amp;ROW('KW1'!B106)&amp;"_"&amp;LEFT(ADDRESS(1,COLUMN('KW1'!B106),4),1)</f>
        <v>10_106_B</v>
      </c>
      <c r="B495" s="41" t="s">
        <v>1595</v>
      </c>
      <c r="C495" s="41" t="s">
        <v>1596</v>
      </c>
      <c r="D495" s="41" t="s">
        <v>1597</v>
      </c>
    </row>
    <row r="496" spans="1:4" outlineLevel="1" x14ac:dyDescent="0.4">
      <c r="A496" s="34" t="str">
        <f>"10_"&amp;ROW('KW1'!B107)&amp;"_"&amp;LEFT(ADDRESS(1,COLUMN('KW1'!B107),4),1)</f>
        <v>10_107_B</v>
      </c>
      <c r="B496" s="41" t="s">
        <v>1598</v>
      </c>
      <c r="C496" s="41" t="s">
        <v>1599</v>
      </c>
      <c r="D496" s="41" t="s">
        <v>1597</v>
      </c>
    </row>
    <row r="497" spans="1:4" outlineLevel="1" x14ac:dyDescent="0.4">
      <c r="A497" s="34" t="str">
        <f>"10_"&amp;ROW('KW1'!B108)&amp;"_"&amp;LEFT(ADDRESS(1,COLUMN('KW1'!B108),4),1)</f>
        <v>10_108_B</v>
      </c>
      <c r="B497" s="41" t="s">
        <v>1600</v>
      </c>
      <c r="C497" s="41" t="s">
        <v>1601</v>
      </c>
      <c r="D497" s="41" t="s">
        <v>1602</v>
      </c>
    </row>
    <row r="498" spans="1:4" outlineLevel="1" x14ac:dyDescent="0.4">
      <c r="A498" s="34" t="str">
        <f>"10_"&amp;ROW('KW1'!A110)&amp;"_"&amp;LEFT(ADDRESS(1,COLUMN('KW1'!A110),4),1)</f>
        <v>10_110_A</v>
      </c>
      <c r="B498" s="41" t="s">
        <v>1603</v>
      </c>
      <c r="C498" s="41" t="s">
        <v>1604</v>
      </c>
      <c r="D498" s="41" t="s">
        <v>1605</v>
      </c>
    </row>
    <row r="499" spans="1:4" outlineLevel="1" x14ac:dyDescent="0.4">
      <c r="A499" s="34" t="str">
        <f>"10_"&amp;ROW('KW1'!B111)&amp;"_"&amp;LEFT(ADDRESS(1,COLUMN('KW1'!B111),4),1)</f>
        <v>10_111_B</v>
      </c>
      <c r="B499" s="41" t="s">
        <v>1606</v>
      </c>
      <c r="C499" s="41" t="s">
        <v>1607</v>
      </c>
      <c r="D499" s="41" t="s">
        <v>1608</v>
      </c>
    </row>
    <row r="500" spans="1:4" outlineLevel="1" x14ac:dyDescent="0.4">
      <c r="A500" s="34" t="str">
        <f>"10_"&amp;ROW('KW1'!B112)&amp;"_"&amp;LEFT(ADDRESS(1,COLUMN('KW1'!B112),4),1)</f>
        <v>10_112_B</v>
      </c>
      <c r="B500" s="41" t="s">
        <v>1609</v>
      </c>
      <c r="C500" s="41" t="s">
        <v>1610</v>
      </c>
      <c r="D500" s="41" t="s">
        <v>1611</v>
      </c>
    </row>
    <row r="501" spans="1:4" outlineLevel="1" x14ac:dyDescent="0.4">
      <c r="A501" s="34" t="str">
        <f>"10_"&amp;ROW('KW1'!B113)&amp;"_"&amp;LEFT(ADDRESS(1,COLUMN('KW1'!B113),4),1)</f>
        <v>10_113_B</v>
      </c>
      <c r="B501" s="41" t="s">
        <v>1612</v>
      </c>
      <c r="C501" s="41" t="s">
        <v>1613</v>
      </c>
      <c r="D501" s="41" t="s">
        <v>1614</v>
      </c>
    </row>
    <row r="502" spans="1:4" outlineLevel="1" x14ac:dyDescent="0.4">
      <c r="A502" s="34" t="str">
        <f>"10_"&amp;ROW('KW1'!B114)&amp;"_"&amp;LEFT(ADDRESS(1,COLUMN('KW1'!B114),4),1)</f>
        <v>10_114_B</v>
      </c>
      <c r="B502" s="41" t="s">
        <v>1615</v>
      </c>
      <c r="C502" s="41" t="s">
        <v>1616</v>
      </c>
      <c r="D502" s="41" t="s">
        <v>1617</v>
      </c>
    </row>
    <row r="503" spans="1:4" outlineLevel="1" x14ac:dyDescent="0.4">
      <c r="A503" s="34" t="str">
        <f>"10_"&amp;ROW('KW1'!A116)&amp;"_"&amp;LEFT(ADDRESS(1,COLUMN('KW1'!A116),4),1)</f>
        <v>10_116_A</v>
      </c>
      <c r="B503" s="41" t="s">
        <v>1618</v>
      </c>
      <c r="C503" s="41" t="s">
        <v>1619</v>
      </c>
      <c r="D503" s="41" t="s">
        <v>1620</v>
      </c>
    </row>
    <row r="504" spans="1:4" outlineLevel="1" x14ac:dyDescent="0.4">
      <c r="A504" s="34" t="str">
        <f>"10_"&amp;ROW('KW1'!B117)&amp;"_"&amp;LEFT(ADDRESS(1,COLUMN('KW1'!B117),4),1)</f>
        <v>10_117_B</v>
      </c>
      <c r="B504" s="41" t="s">
        <v>1621</v>
      </c>
      <c r="C504" s="41" t="s">
        <v>1622</v>
      </c>
      <c r="D504" s="41" t="s">
        <v>1623</v>
      </c>
    </row>
    <row r="505" spans="1:4" outlineLevel="1" x14ac:dyDescent="0.4">
      <c r="A505" s="34" t="str">
        <f>"10_"&amp;ROW('KW1'!B118)&amp;"_"&amp;LEFT(ADDRESS(1,COLUMN('KW1'!B118),4),1)</f>
        <v>10_118_B</v>
      </c>
      <c r="B505" s="41" t="s">
        <v>1415</v>
      </c>
      <c r="C505" s="41" t="s">
        <v>1416</v>
      </c>
      <c r="D505" s="41" t="s">
        <v>1417</v>
      </c>
    </row>
    <row r="506" spans="1:4" outlineLevel="1" x14ac:dyDescent="0.4">
      <c r="A506" s="34" t="str">
        <f>"10_"&amp;ROW('KW1'!B105)&amp;"_"&amp;LEFT(ADDRESS(1,COLUMN('KW1'!B105),4),1)</f>
        <v>10_105_B</v>
      </c>
      <c r="B506" s="41" t="s">
        <v>1624</v>
      </c>
      <c r="C506" s="41" t="s">
        <v>1625</v>
      </c>
      <c r="D506" s="41" t="s">
        <v>1626</v>
      </c>
    </row>
    <row r="507" spans="1:4" outlineLevel="1" x14ac:dyDescent="0.4">
      <c r="A507" s="34" t="str">
        <f>"10_"&amp;ROW('KW1'!B120)&amp;"_"&amp;LEFT(ADDRESS(1,COLUMN('KW1'!B120),4),1)</f>
        <v>10_120_B</v>
      </c>
      <c r="B507" s="41" t="s">
        <v>1627</v>
      </c>
      <c r="C507" s="41" t="s">
        <v>1628</v>
      </c>
      <c r="D507" s="41" t="s">
        <v>1629</v>
      </c>
    </row>
    <row r="508" spans="1:4" outlineLevel="1" x14ac:dyDescent="0.4">
      <c r="A508" s="34" t="str">
        <f>"10_"&amp;ROW('KW1'!B121)&amp;"_"&amp;LEFT(ADDRESS(1,COLUMN('KW1'!B121),4),1)</f>
        <v>10_121_B</v>
      </c>
      <c r="B508" s="41" t="s">
        <v>1630</v>
      </c>
      <c r="C508" s="41" t="s">
        <v>1631</v>
      </c>
      <c r="D508" s="41" t="s">
        <v>1632</v>
      </c>
    </row>
    <row r="509" spans="1:4" outlineLevel="1" x14ac:dyDescent="0.4">
      <c r="A509" s="34" t="str">
        <f>"10_"&amp;ROW('KW1'!B122)&amp;"_"&amp;LEFT(ADDRESS(1,COLUMN('KW1'!B122),4),1)</f>
        <v>10_122_B</v>
      </c>
      <c r="B509" s="41" t="s">
        <v>1633</v>
      </c>
      <c r="C509" s="41" t="s">
        <v>1634</v>
      </c>
      <c r="D509" s="41" t="s">
        <v>1635</v>
      </c>
    </row>
    <row r="510" spans="1:4" outlineLevel="1" x14ac:dyDescent="0.4">
      <c r="A510" s="34" t="str">
        <f>"10_"&amp;ROW('KW1'!B123)&amp;"_"&amp;LEFT(ADDRESS(1,COLUMN('KW1'!B123),4),1)</f>
        <v>10_123_B</v>
      </c>
      <c r="B510" s="41" t="s">
        <v>1636</v>
      </c>
      <c r="C510" s="41" t="s">
        <v>1637</v>
      </c>
      <c r="D510" s="41" t="s">
        <v>1638</v>
      </c>
    </row>
    <row r="511" spans="1:4" outlineLevel="1" x14ac:dyDescent="0.4">
      <c r="A511" s="34" t="str">
        <f>"10_"&amp;ROW('KW1'!B124)&amp;"_"&amp;LEFT(ADDRESS(1,COLUMN('KW1'!B124),4),1)</f>
        <v>10_124_B</v>
      </c>
      <c r="B511" s="41" t="s">
        <v>1639</v>
      </c>
      <c r="C511" s="41" t="s">
        <v>1640</v>
      </c>
      <c r="D511" s="41" t="s">
        <v>1641</v>
      </c>
    </row>
    <row r="512" spans="1:4" ht="86.1" outlineLevel="1" x14ac:dyDescent="0.4">
      <c r="A512" s="34" t="s">
        <v>1642</v>
      </c>
      <c r="B512" s="41" t="s">
        <v>1643</v>
      </c>
      <c r="C512" s="41" t="s">
        <v>1644</v>
      </c>
      <c r="D512" s="41" t="s">
        <v>1645</v>
      </c>
    </row>
    <row r="513" spans="1:4" outlineLevel="1" x14ac:dyDescent="0.4">
      <c r="A513" s="545" t="s">
        <v>773</v>
      </c>
      <c r="B513" s="41" t="s">
        <v>1646</v>
      </c>
      <c r="C513" s="41" t="s">
        <v>1647</v>
      </c>
      <c r="D513" s="41" t="s">
        <v>1648</v>
      </c>
    </row>
    <row r="514" spans="1:4" outlineLevel="1" x14ac:dyDescent="0.4">
      <c r="A514" s="34" t="s">
        <v>1649</v>
      </c>
      <c r="B514" s="41" t="s">
        <v>1650</v>
      </c>
      <c r="C514" s="41" t="s">
        <v>1651</v>
      </c>
      <c r="D514" s="41" t="s">
        <v>1652</v>
      </c>
    </row>
    <row r="515" spans="1:4" ht="32.1" customHeight="1" outlineLevel="1" x14ac:dyDescent="0.4">
      <c r="A515" s="34" t="s">
        <v>1653</v>
      </c>
      <c r="B515" s="41" t="s">
        <v>1654</v>
      </c>
      <c r="C515" s="41" t="s">
        <v>1655</v>
      </c>
      <c r="D515" s="41" t="s">
        <v>1656</v>
      </c>
    </row>
    <row r="516" spans="1:4" ht="24.6" outlineLevel="1" x14ac:dyDescent="0.4">
      <c r="A516" s="34" t="s">
        <v>1657</v>
      </c>
      <c r="B516" s="41" t="s">
        <v>1658</v>
      </c>
      <c r="C516" s="41" t="s">
        <v>1659</v>
      </c>
      <c r="D516" s="41" t="s">
        <v>1660</v>
      </c>
    </row>
    <row r="517" spans="1:4" outlineLevel="1" x14ac:dyDescent="0.4">
      <c r="A517" s="34" t="s">
        <v>1661</v>
      </c>
      <c r="B517" s="41" t="s">
        <v>1662</v>
      </c>
      <c r="C517" s="41" t="s">
        <v>1663</v>
      </c>
      <c r="D517" s="41" t="s">
        <v>1664</v>
      </c>
    </row>
    <row r="518" spans="1:4" outlineLevel="1" x14ac:dyDescent="0.4">
      <c r="A518" s="34" t="s">
        <v>1665</v>
      </c>
      <c r="B518" s="41" t="s">
        <v>1666</v>
      </c>
      <c r="C518" s="41" t="s">
        <v>1667</v>
      </c>
      <c r="D518" s="41" t="s">
        <v>1668</v>
      </c>
    </row>
    <row r="519" spans="1:4" outlineLevel="1" x14ac:dyDescent="0.4">
      <c r="A519" s="34" t="s">
        <v>1669</v>
      </c>
      <c r="B519" s="41" t="s">
        <v>1670</v>
      </c>
      <c r="C519" s="41" t="s">
        <v>1671</v>
      </c>
      <c r="D519" s="41" t="s">
        <v>1672</v>
      </c>
    </row>
    <row r="520" spans="1:4" outlineLevel="1" x14ac:dyDescent="0.4">
      <c r="A520" s="34" t="s">
        <v>1673</v>
      </c>
      <c r="B520" s="41" t="s">
        <v>1670</v>
      </c>
      <c r="C520" s="41" t="s">
        <v>1671</v>
      </c>
      <c r="D520" s="41" t="s">
        <v>1672</v>
      </c>
    </row>
    <row r="521" spans="1:4" outlineLevel="1" x14ac:dyDescent="0.4">
      <c r="A521" s="34" t="s">
        <v>1674</v>
      </c>
      <c r="B521" s="41" t="s">
        <v>1675</v>
      </c>
      <c r="C521" s="41" t="s">
        <v>1676</v>
      </c>
      <c r="D521" s="41" t="s">
        <v>1677</v>
      </c>
    </row>
    <row r="522" spans="1:4" ht="24.6" outlineLevel="1" x14ac:dyDescent="0.4">
      <c r="A522" s="34" t="s">
        <v>1678</v>
      </c>
      <c r="B522" s="41" t="s">
        <v>1679</v>
      </c>
      <c r="C522" s="41" t="s">
        <v>1680</v>
      </c>
      <c r="D522" s="41" t="s">
        <v>1681</v>
      </c>
    </row>
    <row r="523" spans="1:4" outlineLevel="1" x14ac:dyDescent="0.4">
      <c r="A523" s="34" t="s">
        <v>1682</v>
      </c>
      <c r="B523" s="41" t="s">
        <v>1683</v>
      </c>
      <c r="C523" s="41" t="s">
        <v>1684</v>
      </c>
      <c r="D523" s="41" t="s">
        <v>1685</v>
      </c>
    </row>
    <row r="524" spans="1:4" outlineLevel="1" x14ac:dyDescent="0.4">
      <c r="A524" s="34" t="s">
        <v>1686</v>
      </c>
      <c r="B524" s="41" t="s">
        <v>1687</v>
      </c>
      <c r="C524" s="41" t="s">
        <v>1688</v>
      </c>
      <c r="D524" s="41" t="s">
        <v>1689</v>
      </c>
    </row>
    <row r="525" spans="1:4" ht="24.6" outlineLevel="1" x14ac:dyDescent="0.4">
      <c r="A525" s="34" t="s">
        <v>1690</v>
      </c>
      <c r="B525" s="41" t="s">
        <v>1691</v>
      </c>
      <c r="C525" s="41" t="s">
        <v>1692</v>
      </c>
      <c r="D525" s="41" t="s">
        <v>1693</v>
      </c>
    </row>
    <row r="526" spans="1:4" ht="24.6" outlineLevel="1" x14ac:dyDescent="0.4">
      <c r="A526" s="34" t="s">
        <v>1694</v>
      </c>
      <c r="B526" s="41" t="s">
        <v>1695</v>
      </c>
      <c r="C526" s="41" t="s">
        <v>1696</v>
      </c>
      <c r="D526" s="41" t="s">
        <v>1697</v>
      </c>
    </row>
    <row r="527" spans="1:4" outlineLevel="1" x14ac:dyDescent="0.4">
      <c r="A527" s="34" t="s">
        <v>1698</v>
      </c>
      <c r="B527" s="41" t="s">
        <v>1699</v>
      </c>
      <c r="C527" s="41" t="s">
        <v>1700</v>
      </c>
      <c r="D527" s="41" t="s">
        <v>1701</v>
      </c>
    </row>
    <row r="528" spans="1:4" outlineLevel="1" x14ac:dyDescent="0.4">
      <c r="A528" s="34" t="s">
        <v>1702</v>
      </c>
      <c r="B528" s="41" t="s">
        <v>1703</v>
      </c>
      <c r="C528" s="41" t="s">
        <v>1704</v>
      </c>
      <c r="D528" s="41" t="s">
        <v>1705</v>
      </c>
    </row>
    <row r="529" spans="1:4" outlineLevel="1" x14ac:dyDescent="0.4">
      <c r="A529" s="545" t="s">
        <v>598</v>
      </c>
      <c r="B529" s="41" t="s">
        <v>1330</v>
      </c>
      <c r="C529" s="41" t="s">
        <v>1174</v>
      </c>
      <c r="D529" s="41" t="s">
        <v>1175</v>
      </c>
    </row>
    <row r="530" spans="1:4" outlineLevel="1" x14ac:dyDescent="0.4">
      <c r="A530" s="545" t="s">
        <v>598</v>
      </c>
      <c r="B530" s="41" t="s">
        <v>1177</v>
      </c>
      <c r="C530" s="41" t="s">
        <v>1178</v>
      </c>
      <c r="D530" s="41" t="s">
        <v>1179</v>
      </c>
    </row>
    <row r="531" spans="1:4" ht="24.6" outlineLevel="1" x14ac:dyDescent="0.4">
      <c r="A531" s="34" t="s">
        <v>1706</v>
      </c>
      <c r="B531" s="41" t="s">
        <v>1707</v>
      </c>
      <c r="C531" s="41" t="s">
        <v>1708</v>
      </c>
      <c r="D531" s="41" t="s">
        <v>1660</v>
      </c>
    </row>
    <row r="532" spans="1:4" outlineLevel="1" x14ac:dyDescent="0.4">
      <c r="A532" s="34" t="s">
        <v>1709</v>
      </c>
      <c r="B532" s="41" t="s">
        <v>1710</v>
      </c>
      <c r="C532" s="41" t="s">
        <v>703</v>
      </c>
      <c r="D532" s="41" t="s">
        <v>1711</v>
      </c>
    </row>
    <row r="533" spans="1:4" outlineLevel="1" x14ac:dyDescent="0.4">
      <c r="A533" s="545" t="s">
        <v>773</v>
      </c>
      <c r="B533" s="41" t="s">
        <v>1712</v>
      </c>
      <c r="C533" s="41" t="s">
        <v>1713</v>
      </c>
      <c r="D533" s="41" t="s">
        <v>1714</v>
      </c>
    </row>
    <row r="534" spans="1:4" outlineLevel="1" x14ac:dyDescent="0.4">
      <c r="A534" s="34" t="s">
        <v>1715</v>
      </c>
      <c r="B534" s="41" t="s">
        <v>130</v>
      </c>
      <c r="C534" s="41" t="s">
        <v>1716</v>
      </c>
      <c r="D534" s="41" t="s">
        <v>1717</v>
      </c>
    </row>
    <row r="535" spans="1:4" ht="24.6" outlineLevel="1" x14ac:dyDescent="0.4">
      <c r="A535" s="34" t="s">
        <v>1718</v>
      </c>
      <c r="B535" s="41" t="s">
        <v>1719</v>
      </c>
      <c r="C535" s="41" t="s">
        <v>1720</v>
      </c>
      <c r="D535" s="41" t="s">
        <v>1721</v>
      </c>
    </row>
    <row r="536" spans="1:4" outlineLevel="1" x14ac:dyDescent="0.4">
      <c r="A536" s="34" t="s">
        <v>1722</v>
      </c>
      <c r="B536" s="41" t="s">
        <v>1723</v>
      </c>
      <c r="C536" s="41" t="s">
        <v>1724</v>
      </c>
      <c r="D536" s="41" t="s">
        <v>1725</v>
      </c>
    </row>
    <row r="537" spans="1:4" ht="36.9" outlineLevel="1" x14ac:dyDescent="0.4">
      <c r="A537" s="34" t="s">
        <v>1726</v>
      </c>
      <c r="B537" s="41" t="s">
        <v>1727</v>
      </c>
      <c r="C537" s="41" t="s">
        <v>1728</v>
      </c>
      <c r="D537" s="41" t="s">
        <v>1729</v>
      </c>
    </row>
    <row r="538" spans="1:4" ht="36.9" outlineLevel="1" x14ac:dyDescent="0.4">
      <c r="A538" s="545" t="s">
        <v>773</v>
      </c>
      <c r="B538" s="41" t="s">
        <v>1730</v>
      </c>
      <c r="C538" s="41" t="s">
        <v>1731</v>
      </c>
      <c r="D538" s="41" t="s">
        <v>1732</v>
      </c>
    </row>
    <row r="539" spans="1:4" outlineLevel="1" x14ac:dyDescent="0.4">
      <c r="A539" s="34" t="s">
        <v>1733</v>
      </c>
      <c r="B539" s="41" t="s">
        <v>1734</v>
      </c>
      <c r="C539" s="41" t="s">
        <v>1735</v>
      </c>
      <c r="D539" s="41" t="s">
        <v>1736</v>
      </c>
    </row>
    <row r="540" spans="1:4" ht="36.9" outlineLevel="1" x14ac:dyDescent="0.4">
      <c r="A540" s="34" t="s">
        <v>1737</v>
      </c>
      <c r="B540" s="41" t="s">
        <v>1738</v>
      </c>
      <c r="C540" s="41" t="s">
        <v>1739</v>
      </c>
      <c r="D540" s="41" t="s">
        <v>1740</v>
      </c>
    </row>
    <row r="541" spans="1:4" ht="36.9" outlineLevel="1" x14ac:dyDescent="0.4">
      <c r="A541" s="34" t="s">
        <v>1741</v>
      </c>
      <c r="B541" s="41" t="s">
        <v>1742</v>
      </c>
      <c r="C541" s="41" t="s">
        <v>1743</v>
      </c>
      <c r="D541" s="41" t="s">
        <v>1744</v>
      </c>
    </row>
    <row r="542" spans="1:4" outlineLevel="1" x14ac:dyDescent="0.4">
      <c r="A542" s="34" t="str">
        <f>"10_"&amp;ROW('KW1'!H90)&amp;"_"&amp;LEFT(ADDRESS(1,COLUMN('KW1'!H90),4),1)</f>
        <v>10_90_H</v>
      </c>
      <c r="B542" s="41" t="s">
        <v>1745</v>
      </c>
      <c r="C542" s="41" t="s">
        <v>1746</v>
      </c>
      <c r="D542" s="41" t="s">
        <v>1747</v>
      </c>
    </row>
    <row r="543" spans="1:4" outlineLevel="1" x14ac:dyDescent="0.4">
      <c r="A543" s="34" t="str">
        <f>"10_"&amp;ROW('KW1'!H91)&amp;"_"&amp;LEFT(ADDRESS(1,COLUMN('KW1'!H91),4),1)</f>
        <v>10_91_H</v>
      </c>
      <c r="B543" s="41" t="s">
        <v>1748</v>
      </c>
      <c r="C543" s="41" t="s">
        <v>1749</v>
      </c>
      <c r="D543" s="41" t="s">
        <v>1750</v>
      </c>
    </row>
    <row r="544" spans="1:4" ht="24.6" outlineLevel="1" x14ac:dyDescent="0.4">
      <c r="A544" s="34" t="str">
        <f>"10_"&amp;ROW('KW1'!H92)&amp;"_"&amp;LEFT(ADDRESS(1,COLUMN('KW1'!H92),4),1)</f>
        <v>10_92_H</v>
      </c>
      <c r="B544" s="41" t="s">
        <v>1751</v>
      </c>
      <c r="C544" s="41" t="s">
        <v>1752</v>
      </c>
      <c r="D544" s="41" t="s">
        <v>1753</v>
      </c>
    </row>
    <row r="545" spans="1:4" outlineLevel="1" x14ac:dyDescent="0.4">
      <c r="A545" s="34" t="s">
        <v>1754</v>
      </c>
      <c r="B545" s="41" t="s">
        <v>1755</v>
      </c>
      <c r="C545" s="41" t="s">
        <v>1756</v>
      </c>
      <c r="D545" s="41" t="s">
        <v>1757</v>
      </c>
    </row>
    <row r="546" spans="1:4" outlineLevel="1" x14ac:dyDescent="0.4">
      <c r="A546" s="34" t="s">
        <v>1758</v>
      </c>
      <c r="B546" s="41" t="s">
        <v>1748</v>
      </c>
      <c r="C546" s="41" t="s">
        <v>1749</v>
      </c>
      <c r="D546" s="41" t="s">
        <v>1750</v>
      </c>
    </row>
    <row r="547" spans="1:4" outlineLevel="1" x14ac:dyDescent="0.4">
      <c r="A547" s="34" t="s">
        <v>1759</v>
      </c>
      <c r="B547" s="41" t="s">
        <v>1760</v>
      </c>
      <c r="C547" s="41" t="s">
        <v>1761</v>
      </c>
      <c r="D547" s="41" t="s">
        <v>1762</v>
      </c>
    </row>
    <row r="548" spans="1:4" outlineLevel="1" x14ac:dyDescent="0.4">
      <c r="A548" s="34" t="s">
        <v>1763</v>
      </c>
      <c r="B548" s="41" t="s">
        <v>1764</v>
      </c>
      <c r="C548" s="41" t="s">
        <v>1765</v>
      </c>
      <c r="D548" s="41" t="s">
        <v>1766</v>
      </c>
    </row>
    <row r="549" spans="1:4" outlineLevel="1" x14ac:dyDescent="0.4">
      <c r="A549" s="34" t="s">
        <v>1767</v>
      </c>
      <c r="B549" s="41" t="s">
        <v>1768</v>
      </c>
      <c r="C549" s="41" t="s">
        <v>1769</v>
      </c>
      <c r="D549" s="41" t="s">
        <v>1770</v>
      </c>
    </row>
    <row r="550" spans="1:4" outlineLevel="1" x14ac:dyDescent="0.4">
      <c r="A550" s="34" t="s">
        <v>1771</v>
      </c>
      <c r="B550" s="41" t="s">
        <v>1772</v>
      </c>
      <c r="C550" s="41" t="s">
        <v>1773</v>
      </c>
      <c r="D550" s="41" t="s">
        <v>1774</v>
      </c>
    </row>
    <row r="551" spans="1:4" outlineLevel="1" x14ac:dyDescent="0.4">
      <c r="A551" s="545" t="s">
        <v>773</v>
      </c>
      <c r="B551" s="100" t="s">
        <v>1775</v>
      </c>
      <c r="C551" t="s">
        <v>1776</v>
      </c>
      <c r="D551" t="s">
        <v>1777</v>
      </c>
    </row>
    <row r="552" spans="1:4" outlineLevel="1" x14ac:dyDescent="0.4">
      <c r="A552" s="545" t="s">
        <v>773</v>
      </c>
      <c r="B552" s="100" t="s">
        <v>1778</v>
      </c>
      <c r="C552" t="s">
        <v>1779</v>
      </c>
      <c r="D552" t="s">
        <v>1780</v>
      </c>
    </row>
    <row r="553" spans="1:4" outlineLevel="1" x14ac:dyDescent="0.4">
      <c r="A553" s="545" t="s">
        <v>773</v>
      </c>
      <c r="B553" s="100" t="s">
        <v>1781</v>
      </c>
      <c r="C553" t="s">
        <v>1782</v>
      </c>
      <c r="D553" t="s">
        <v>1783</v>
      </c>
    </row>
    <row r="554" spans="1:4" outlineLevel="1" x14ac:dyDescent="0.4">
      <c r="A554" s="545" t="s">
        <v>773</v>
      </c>
      <c r="B554" s="100" t="s">
        <v>1784</v>
      </c>
      <c r="C554" t="s">
        <v>1785</v>
      </c>
      <c r="D554" t="s">
        <v>1786</v>
      </c>
    </row>
    <row r="555" spans="1:4" outlineLevel="1" x14ac:dyDescent="0.4">
      <c r="A555" s="545" t="s">
        <v>773</v>
      </c>
      <c r="B555" s="100" t="s">
        <v>1787</v>
      </c>
      <c r="C555" t="s">
        <v>1788</v>
      </c>
      <c r="D555" t="s">
        <v>1789</v>
      </c>
    </row>
    <row r="556" spans="1:4" outlineLevel="1" x14ac:dyDescent="0.4">
      <c r="A556" s="545" t="s">
        <v>773</v>
      </c>
      <c r="B556" s="100" t="s">
        <v>1790</v>
      </c>
      <c r="C556" t="s">
        <v>1791</v>
      </c>
      <c r="D556" t="s">
        <v>1792</v>
      </c>
    </row>
    <row r="557" spans="1:4" outlineLevel="1" x14ac:dyDescent="0.4">
      <c r="A557" s="545" t="s">
        <v>773</v>
      </c>
      <c r="B557" s="100" t="s">
        <v>1793</v>
      </c>
      <c r="C557" t="s">
        <v>1794</v>
      </c>
      <c r="D557" t="s">
        <v>1795</v>
      </c>
    </row>
    <row r="558" spans="1:4" outlineLevel="1" x14ac:dyDescent="0.4">
      <c r="A558" s="545" t="s">
        <v>773</v>
      </c>
      <c r="B558" s="100" t="s">
        <v>1796</v>
      </c>
      <c r="C558" s="100" t="s">
        <v>1797</v>
      </c>
      <c r="D558" s="100" t="s">
        <v>1796</v>
      </c>
    </row>
    <row r="559" spans="1:4" outlineLevel="1" x14ac:dyDescent="0.4">
      <c r="A559" s="100"/>
    </row>
    <row r="560" spans="1:4" outlineLevel="1" x14ac:dyDescent="0.4"/>
    <row r="561" outlineLevel="1" x14ac:dyDescent="0.4"/>
    <row r="562" outlineLevel="1" x14ac:dyDescent="0.4"/>
    <row r="563" outlineLevel="1" x14ac:dyDescent="0.4"/>
  </sheetData>
  <sheetProtection algorithmName="SHA-512" hashValue="nniTMC5PSluIE8cBuPm1x9NOjGjHccgMG18nHNNbHY4w7apQP41JjTZtM37OIUQBh5FkL84Ugh6N9kYdUpi2Ew==" saltValue="jfevOUt7bjAf5ItRGWSdtg==" spinCount="100000" sheet="1" objects="1" scenarios="1"/>
  <autoFilter ref="A3:F3" xr:uid="{3B0C84E9-EA28-497C-ABFF-BA25738470C3}">
    <sortState xmlns:xlrd2="http://schemas.microsoft.com/office/spreadsheetml/2017/richdata2" ref="A4:F63">
      <sortCondition ref="A3"/>
    </sortState>
  </autoFilter>
  <mergeCells count="1">
    <mergeCell ref="F24:H33"/>
  </mergeCells>
  <pageMargins left="0.7" right="0.7" top="0.78740157499999996" bottom="0.78740157499999996"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fitToPage="1"/>
  </sheetPr>
  <dimension ref="A1:BM135"/>
  <sheetViews>
    <sheetView workbookViewId="0">
      <selection activeCell="C118" sqref="C118:D118"/>
    </sheetView>
  </sheetViews>
  <sheetFormatPr baseColWidth="10" defaultColWidth="11.44140625" defaultRowHeight="12.3" x14ac:dyDescent="0.4"/>
  <cols>
    <col min="1" max="3" width="21.44140625" customWidth="1"/>
    <col min="4" max="6" width="22" customWidth="1"/>
    <col min="7" max="9" width="25.44140625" customWidth="1"/>
    <col min="10" max="12" width="19.44140625" customWidth="1"/>
    <col min="13" max="18" width="20.44140625" customWidth="1"/>
    <col min="19" max="21" width="25" customWidth="1"/>
    <col min="22" max="22" width="6.44140625" customWidth="1"/>
    <col min="23" max="25" width="30.5546875" customWidth="1"/>
    <col min="26" max="26" width="4.5546875" customWidth="1"/>
    <col min="27" max="28" width="6.5546875" style="100" customWidth="1"/>
    <col min="29" max="32" width="12.5546875" style="100" customWidth="1"/>
    <col min="33" max="36" width="1.44140625" customWidth="1"/>
    <col min="37" max="37" width="11.44140625" customWidth="1"/>
    <col min="38" max="38" width="33.44140625" customWidth="1"/>
    <col min="42" max="44" width="21.44140625" customWidth="1"/>
    <col min="45" max="50" width="12.5546875" customWidth="1"/>
    <col min="51" max="53" width="17.44140625" customWidth="1"/>
    <col min="55" max="55" width="17.44140625" customWidth="1"/>
    <col min="58" max="58" width="7" customWidth="1"/>
    <col min="59" max="59" width="22.44140625" customWidth="1"/>
    <col min="60" max="60" width="23.5546875" customWidth="1"/>
    <col min="61" max="61" width="20" customWidth="1"/>
    <col min="62" max="64" width="18.83203125" customWidth="1"/>
  </cols>
  <sheetData>
    <row r="1" spans="1:65" ht="20.100000000000001" x14ac:dyDescent="0.7">
      <c r="A1" s="750" t="s">
        <v>1798</v>
      </c>
      <c r="B1" s="750"/>
      <c r="C1" s="750"/>
      <c r="D1" s="750"/>
      <c r="E1" s="750"/>
      <c r="F1" s="750"/>
      <c r="G1" s="750"/>
      <c r="H1" s="750"/>
      <c r="I1" s="750"/>
      <c r="J1" s="750"/>
      <c r="K1" s="750"/>
      <c r="L1" s="750"/>
      <c r="M1" s="750"/>
      <c r="N1" s="750"/>
      <c r="O1" s="750"/>
      <c r="P1" s="750"/>
      <c r="Q1" s="750"/>
      <c r="R1" s="750"/>
      <c r="S1" s="750"/>
      <c r="T1" s="283"/>
      <c r="U1" s="283"/>
      <c r="V1" s="283"/>
    </row>
    <row r="5" spans="1:65" x14ac:dyDescent="0.4">
      <c r="A5" s="100"/>
      <c r="B5" s="100"/>
      <c r="C5" s="100"/>
      <c r="D5" s="100"/>
      <c r="E5" s="100"/>
      <c r="F5" s="100"/>
      <c r="G5" s="100"/>
      <c r="H5" s="100"/>
      <c r="I5" s="100"/>
      <c r="J5" s="100"/>
      <c r="K5" s="100"/>
      <c r="L5" s="100"/>
      <c r="M5" s="100"/>
      <c r="N5" s="100"/>
      <c r="O5" s="100"/>
      <c r="P5" s="100"/>
      <c r="Q5" s="100"/>
      <c r="R5" s="100"/>
      <c r="S5" s="100"/>
      <c r="T5" s="100"/>
      <c r="U5" s="100"/>
      <c r="V5" s="100"/>
      <c r="AL5" s="66" t="s">
        <v>1240</v>
      </c>
      <c r="AM5" s="66" t="s">
        <v>113</v>
      </c>
    </row>
    <row r="6" spans="1:65" ht="36.9" x14ac:dyDescent="0.4">
      <c r="A6" s="307" t="s">
        <v>1799</v>
      </c>
      <c r="B6" s="308" t="s">
        <v>1800</v>
      </c>
      <c r="C6" s="308" t="s">
        <v>1801</v>
      </c>
      <c r="D6" s="309" t="s">
        <v>1802</v>
      </c>
      <c r="E6" s="310"/>
      <c r="F6" s="310"/>
      <c r="G6" s="306" t="s">
        <v>1353</v>
      </c>
      <c r="H6" s="100" t="s">
        <v>1354</v>
      </c>
      <c r="I6" s="100" t="s">
        <v>1355</v>
      </c>
      <c r="J6" s="309" t="s">
        <v>1415</v>
      </c>
      <c r="K6" s="310" t="s">
        <v>1803</v>
      </c>
      <c r="L6" s="310" t="s">
        <v>1804</v>
      </c>
      <c r="M6" s="306" t="s">
        <v>1421</v>
      </c>
      <c r="N6" s="100" t="s">
        <v>1422</v>
      </c>
      <c r="O6" s="100" t="s">
        <v>1805</v>
      </c>
      <c r="P6" s="309" t="s">
        <v>1517</v>
      </c>
      <c r="Q6" s="310" t="s">
        <v>1806</v>
      </c>
      <c r="R6" s="310" t="s">
        <v>1519</v>
      </c>
      <c r="S6" s="306" t="s">
        <v>1807</v>
      </c>
      <c r="T6" s="100" t="s">
        <v>1808</v>
      </c>
      <c r="U6" s="100" t="s">
        <v>1809</v>
      </c>
      <c r="V6" s="100"/>
      <c r="W6" s="314" t="s">
        <v>1810</v>
      </c>
      <c r="X6" s="310" t="s">
        <v>1811</v>
      </c>
      <c r="Y6" s="310" t="s">
        <v>1812</v>
      </c>
      <c r="AA6" s="100" t="s">
        <v>1813</v>
      </c>
      <c r="AK6">
        <v>0</v>
      </c>
      <c r="AL6" s="41" t="s">
        <v>118</v>
      </c>
      <c r="AM6" s="97" t="s">
        <v>1814</v>
      </c>
      <c r="AN6">
        <v>0</v>
      </c>
      <c r="AP6" s="315" t="s">
        <v>1815</v>
      </c>
      <c r="AQ6" s="310" t="s">
        <v>1816</v>
      </c>
      <c r="AR6" s="310" t="s">
        <v>1817</v>
      </c>
      <c r="AS6" s="66" t="s">
        <v>1818</v>
      </c>
      <c r="AT6" s="100" t="s">
        <v>1819</v>
      </c>
      <c r="AU6" s="100" t="s">
        <v>1820</v>
      </c>
      <c r="AV6" s="306" t="s">
        <v>1768</v>
      </c>
      <c r="AW6" s="100" t="s">
        <v>1769</v>
      </c>
      <c r="AX6" s="100" t="s">
        <v>1770</v>
      </c>
      <c r="AY6" s="314" t="s">
        <v>613</v>
      </c>
      <c r="AZ6" s="310" t="s">
        <v>1821</v>
      </c>
      <c r="BA6" s="310" t="s">
        <v>1822</v>
      </c>
      <c r="BB6" s="286" t="s">
        <v>148</v>
      </c>
      <c r="BC6" s="66" t="s">
        <v>1823</v>
      </c>
      <c r="BF6" s="66" t="s">
        <v>1824</v>
      </c>
      <c r="BJ6" s="66" t="s">
        <v>1825</v>
      </c>
      <c r="BM6" s="66" t="s">
        <v>1826</v>
      </c>
    </row>
    <row r="7" spans="1:65" ht="36.9" x14ac:dyDescent="0.4">
      <c r="A7" s="308" t="s">
        <v>1827</v>
      </c>
      <c r="B7" s="308" t="s">
        <v>1828</v>
      </c>
      <c r="C7" s="308" t="s">
        <v>1829</v>
      </c>
      <c r="D7" s="310" t="s">
        <v>1297</v>
      </c>
      <c r="E7" s="310" t="s">
        <v>1298</v>
      </c>
      <c r="F7" s="310" t="s">
        <v>1299</v>
      </c>
      <c r="G7" s="100" t="s">
        <v>1830</v>
      </c>
      <c r="H7" s="100" t="s">
        <v>1831</v>
      </c>
      <c r="I7" s="100" t="s">
        <v>1832</v>
      </c>
      <c r="J7" s="310" t="s">
        <v>1833</v>
      </c>
      <c r="K7" s="310" t="s">
        <v>1834</v>
      </c>
      <c r="L7" s="310" t="s">
        <v>1835</v>
      </c>
      <c r="M7" s="100" t="s">
        <v>1836</v>
      </c>
      <c r="N7" s="100" t="s">
        <v>1837</v>
      </c>
      <c r="O7" s="100" t="s">
        <v>1837</v>
      </c>
      <c r="P7" s="310" t="s">
        <v>1838</v>
      </c>
      <c r="Q7" s="310" t="s">
        <v>1839</v>
      </c>
      <c r="R7" s="310" t="s">
        <v>1840</v>
      </c>
      <c r="S7" s="100" t="s">
        <v>1841</v>
      </c>
      <c r="T7" s="100" t="s">
        <v>1842</v>
      </c>
      <c r="U7" s="100" t="s">
        <v>1843</v>
      </c>
      <c r="V7" s="100"/>
      <c r="W7" s="313" t="s">
        <v>1844</v>
      </c>
      <c r="X7" s="310" t="s">
        <v>1845</v>
      </c>
      <c r="Y7" s="310" t="s">
        <v>1846</v>
      </c>
      <c r="AA7" s="2"/>
      <c r="AB7" s="2" t="s">
        <v>1847</v>
      </c>
      <c r="AC7" s="2" t="str">
        <f ca="1">OFFSET(W7,0,'Allg. Informationen'!B4-1,1,1)</f>
        <v>Jahresenergie unrentable Wasserkraft</v>
      </c>
      <c r="AD7" s="2" t="str">
        <f ca="1">OFFSET(W8,0,'Allg. Informationen'!$B$4-1,1,1)</f>
        <v>Grundversorgungs-potential</v>
      </c>
      <c r="AE7" s="2" t="str">
        <f ca="1">OFFSET(W9,0,'Allg. Informationen'!$B$4-1,1,1)</f>
        <v>Bereinigter Grundversorgungsabzug</v>
      </c>
      <c r="AF7" s="2" t="str">
        <f ca="1">OFFSET(W10,0,'Allg. Informationen'!$B$4-1,1,1)</f>
        <v>Bereinigter Grundversorgungsabzug</v>
      </c>
      <c r="AK7">
        <v>1</v>
      </c>
      <c r="AL7" s="20" t="s">
        <v>1848</v>
      </c>
      <c r="AM7" s="34" t="s">
        <v>1849</v>
      </c>
      <c r="AN7">
        <v>1</v>
      </c>
      <c r="AO7" s="20"/>
      <c r="AP7" s="316" t="s">
        <v>1297</v>
      </c>
      <c r="AQ7" s="310" t="s">
        <v>1298</v>
      </c>
      <c r="AR7" s="310" t="s">
        <v>1850</v>
      </c>
      <c r="AS7" s="34" t="s">
        <v>1851</v>
      </c>
      <c r="AT7" s="100" t="s">
        <v>1852</v>
      </c>
      <c r="AU7" s="100" t="s">
        <v>1851</v>
      </c>
      <c r="AV7" s="100" t="s">
        <v>1851</v>
      </c>
      <c r="AW7" s="100" t="s">
        <v>1852</v>
      </c>
      <c r="AX7" s="100" t="s">
        <v>1851</v>
      </c>
      <c r="AY7" s="316" t="s">
        <v>1853</v>
      </c>
      <c r="AZ7" s="310" t="s">
        <v>1854</v>
      </c>
      <c r="BA7" s="310" t="s">
        <v>1855</v>
      </c>
      <c r="BB7" s="34" t="s">
        <v>0</v>
      </c>
      <c r="BC7" t="s">
        <v>1856</v>
      </c>
      <c r="BD7" s="100" t="s">
        <v>1857</v>
      </c>
      <c r="BE7" s="100" t="s">
        <v>1858</v>
      </c>
      <c r="BF7">
        <v>1</v>
      </c>
      <c r="BG7" t="s">
        <v>222</v>
      </c>
      <c r="BH7" s="100" t="s">
        <v>1859</v>
      </c>
      <c r="BI7" s="100" t="s">
        <v>1860</v>
      </c>
      <c r="BM7" t="str">
        <f ca="1">OFFSET(Sprachen!B388,0,'Allg. Informationen'!$B$4-1,1,1)</f>
        <v>Ja</v>
      </c>
    </row>
    <row r="8" spans="1:65" ht="49.2" x14ac:dyDescent="0.4">
      <c r="A8" s="308" t="s">
        <v>1861</v>
      </c>
      <c r="B8" s="308" t="s">
        <v>1862</v>
      </c>
      <c r="C8" s="308" t="s">
        <v>1863</v>
      </c>
      <c r="D8" s="310" t="s">
        <v>135</v>
      </c>
      <c r="E8" s="310" t="s">
        <v>1301</v>
      </c>
      <c r="F8" s="310" t="s">
        <v>1302</v>
      </c>
      <c r="G8" s="100" t="s">
        <v>1864</v>
      </c>
      <c r="H8" s="100" t="s">
        <v>1865</v>
      </c>
      <c r="I8" s="100" t="s">
        <v>1866</v>
      </c>
      <c r="J8" s="310" t="s">
        <v>1867</v>
      </c>
      <c r="K8" s="310" t="s">
        <v>1868</v>
      </c>
      <c r="L8" s="310" t="s">
        <v>1869</v>
      </c>
      <c r="M8" s="100" t="s">
        <v>1870</v>
      </c>
      <c r="N8" s="100" t="s">
        <v>1870</v>
      </c>
      <c r="O8" s="100" t="s">
        <v>1870</v>
      </c>
      <c r="P8" s="310" t="s">
        <v>1871</v>
      </c>
      <c r="Q8" s="310" t="s">
        <v>1872</v>
      </c>
      <c r="R8" s="310" t="s">
        <v>1873</v>
      </c>
      <c r="S8" s="100" t="s">
        <v>1874</v>
      </c>
      <c r="T8" s="100" t="s">
        <v>1875</v>
      </c>
      <c r="U8" s="100" t="s">
        <v>1876</v>
      </c>
      <c r="V8" s="100"/>
      <c r="W8" s="313" t="s">
        <v>1877</v>
      </c>
      <c r="X8" s="310" t="s">
        <v>1878</v>
      </c>
      <c r="Y8" s="310" t="s">
        <v>1879</v>
      </c>
      <c r="AA8" s="227" t="s">
        <v>1880</v>
      </c>
      <c r="AB8" s="227"/>
      <c r="AC8" s="227"/>
      <c r="AD8" s="227"/>
      <c r="AE8" s="227"/>
      <c r="AF8" s="227"/>
      <c r="AG8" s="23"/>
      <c r="AH8" s="23"/>
      <c r="AI8" s="23"/>
      <c r="AJ8" s="23"/>
      <c r="AK8">
        <v>2</v>
      </c>
      <c r="AL8" s="20" t="s">
        <v>1881</v>
      </c>
      <c r="AM8" s="34" t="s">
        <v>1882</v>
      </c>
      <c r="AN8">
        <v>2</v>
      </c>
      <c r="AO8" s="20"/>
      <c r="AP8" s="317" t="s">
        <v>1883</v>
      </c>
      <c r="AQ8" s="310" t="s">
        <v>1884</v>
      </c>
      <c r="AR8" s="310" t="s">
        <v>1885</v>
      </c>
      <c r="AS8" s="34" t="s">
        <v>1886</v>
      </c>
      <c r="AT8" s="100" t="s">
        <v>1887</v>
      </c>
      <c r="AU8" s="100" t="s">
        <v>1888</v>
      </c>
      <c r="AV8" s="100" t="s">
        <v>1889</v>
      </c>
      <c r="AW8" s="100" t="s">
        <v>1890</v>
      </c>
      <c r="AX8" s="100" t="s">
        <v>1891</v>
      </c>
      <c r="AY8" s="316" t="s">
        <v>1892</v>
      </c>
      <c r="AZ8" s="310" t="s">
        <v>1893</v>
      </c>
      <c r="BA8" s="310" t="s">
        <v>1894</v>
      </c>
      <c r="BB8" s="34" t="s">
        <v>152</v>
      </c>
      <c r="BC8" t="s">
        <v>1889</v>
      </c>
      <c r="BD8" s="100" t="s">
        <v>1890</v>
      </c>
      <c r="BE8" s="100" t="s">
        <v>1895</v>
      </c>
      <c r="BF8">
        <v>2</v>
      </c>
      <c r="BG8" t="s">
        <v>225</v>
      </c>
      <c r="BH8" s="100" t="s">
        <v>359</v>
      </c>
      <c r="BI8" s="100" t="s">
        <v>360</v>
      </c>
      <c r="BJ8" s="100" t="s">
        <v>1896</v>
      </c>
      <c r="BK8" t="s">
        <v>1897</v>
      </c>
      <c r="BL8" t="s">
        <v>136</v>
      </c>
      <c r="BM8" s="100" t="str">
        <f ca="1">OFFSET(Sprachen!B389,0,'Allg. Informationen'!$B$4-1,1,1)</f>
        <v>Nein</v>
      </c>
    </row>
    <row r="9" spans="1:65" ht="73.8" x14ac:dyDescent="0.4">
      <c r="A9" s="308" t="s">
        <v>1898</v>
      </c>
      <c r="B9" s="308" t="s">
        <v>1899</v>
      </c>
      <c r="C9" s="308" t="s">
        <v>1900</v>
      </c>
      <c r="D9" s="311" t="s">
        <v>1901</v>
      </c>
      <c r="E9" s="310" t="s">
        <v>1902</v>
      </c>
      <c r="F9" s="310" t="s">
        <v>1903</v>
      </c>
      <c r="G9" s="100" t="s">
        <v>1904</v>
      </c>
      <c r="H9" s="100" t="s">
        <v>1905</v>
      </c>
      <c r="I9" s="100" t="s">
        <v>1906</v>
      </c>
      <c r="J9" s="310"/>
      <c r="K9" s="310"/>
      <c r="L9" s="310"/>
      <c r="M9" s="100" t="s">
        <v>1907</v>
      </c>
      <c r="N9" s="100" t="s">
        <v>1907</v>
      </c>
      <c r="O9" s="100" t="s">
        <v>1907</v>
      </c>
      <c r="P9" s="310" t="s">
        <v>1908</v>
      </c>
      <c r="Q9" s="310" t="s">
        <v>1909</v>
      </c>
      <c r="R9" s="310" t="s">
        <v>1910</v>
      </c>
      <c r="S9" s="100" t="s">
        <v>1911</v>
      </c>
      <c r="T9" s="100" t="s">
        <v>1912</v>
      </c>
      <c r="U9" s="100" t="s">
        <v>1913</v>
      </c>
      <c r="V9" s="100"/>
      <c r="W9" s="313" t="s">
        <v>1914</v>
      </c>
      <c r="X9" s="310" t="s">
        <v>1915</v>
      </c>
      <c r="Y9" s="310" t="s">
        <v>840</v>
      </c>
      <c r="AA9" s="41">
        <v>1</v>
      </c>
      <c r="AB9" s="41"/>
      <c r="AC9" s="228">
        <f ca="1">Übersicht!D15</f>
        <v>0</v>
      </c>
      <c r="AD9" s="228">
        <f>+Übersicht!D7</f>
        <v>0</v>
      </c>
      <c r="AE9" s="228">
        <f>Übersicht!D16</f>
        <v>0</v>
      </c>
      <c r="AF9" s="228">
        <f>Übersicht!D16</f>
        <v>0</v>
      </c>
      <c r="AK9">
        <v>3</v>
      </c>
      <c r="AL9" s="20" t="s">
        <v>1916</v>
      </c>
      <c r="AM9" s="34" t="s">
        <v>1917</v>
      </c>
      <c r="AN9">
        <v>3</v>
      </c>
      <c r="AO9" s="20"/>
      <c r="AP9" s="316"/>
      <c r="AQ9" s="316"/>
      <c r="AR9" s="316"/>
      <c r="AS9" s="34" t="s">
        <v>1918</v>
      </c>
      <c r="AT9" s="100" t="s">
        <v>1919</v>
      </c>
      <c r="AU9" s="100" t="s">
        <v>1920</v>
      </c>
      <c r="AV9" s="100" t="s">
        <v>1886</v>
      </c>
      <c r="AW9" s="100" t="s">
        <v>1887</v>
      </c>
      <c r="AX9" s="100" t="s">
        <v>1888</v>
      </c>
      <c r="AY9" s="316"/>
      <c r="AZ9" s="316"/>
      <c r="BA9" s="316"/>
      <c r="BB9" s="34" t="s">
        <v>153</v>
      </c>
      <c r="BC9" t="s">
        <v>1921</v>
      </c>
      <c r="BD9" s="100" t="s">
        <v>1922</v>
      </c>
      <c r="BE9" s="100" t="s">
        <v>1923</v>
      </c>
      <c r="BF9">
        <v>3</v>
      </c>
      <c r="BG9" t="s">
        <v>227</v>
      </c>
      <c r="BH9" s="100" t="s">
        <v>476</v>
      </c>
      <c r="BI9" s="100" t="s">
        <v>624</v>
      </c>
      <c r="BJ9" s="100" t="s">
        <v>131</v>
      </c>
      <c r="BK9" s="100" t="s">
        <v>1924</v>
      </c>
      <c r="BL9" s="100" t="s">
        <v>1925</v>
      </c>
    </row>
    <row r="10" spans="1:65" ht="36.9" x14ac:dyDescent="0.4">
      <c r="A10" s="100"/>
      <c r="B10" s="100"/>
      <c r="C10" s="100"/>
      <c r="D10" s="312" t="s">
        <v>1926</v>
      </c>
      <c r="E10" s="310" t="s">
        <v>1927</v>
      </c>
      <c r="F10" s="310" t="s">
        <v>1928</v>
      </c>
      <c r="G10" s="100" t="s">
        <v>1929</v>
      </c>
      <c r="H10" s="100" t="s">
        <v>1930</v>
      </c>
      <c r="I10" s="100" t="s">
        <v>1931</v>
      </c>
      <c r="J10" s="310"/>
      <c r="K10" s="310"/>
      <c r="L10" s="310"/>
      <c r="M10" s="100" t="s">
        <v>1932</v>
      </c>
      <c r="N10" s="100" t="s">
        <v>1932</v>
      </c>
      <c r="O10" s="100" t="s">
        <v>1932</v>
      </c>
      <c r="P10" s="310" t="s">
        <v>1933</v>
      </c>
      <c r="Q10" s="310" t="s">
        <v>1934</v>
      </c>
      <c r="R10" s="310" t="s">
        <v>1935</v>
      </c>
      <c r="S10" s="100" t="s">
        <v>1936</v>
      </c>
      <c r="T10" s="100" t="s">
        <v>1937</v>
      </c>
      <c r="U10" s="100" t="s">
        <v>1938</v>
      </c>
      <c r="V10" s="100"/>
      <c r="W10" s="313" t="s">
        <v>1914</v>
      </c>
      <c r="X10" s="310" t="s">
        <v>1915</v>
      </c>
      <c r="Y10" s="310" t="s">
        <v>840</v>
      </c>
      <c r="AE10" s="100" t="str">
        <f ca="1">OFFSET(W11,0,'Allg. Informationen'!$B$4-1,1,1)</f>
        <v>Erneuerbare in Grundversorgung</v>
      </c>
      <c r="AF10" s="100" t="str">
        <f ca="1">OFFSET(W12,0,'Allg. Informationen'!$B$4-1,1,1)</f>
        <v>Prämienberechtigte Energie</v>
      </c>
      <c r="AK10">
        <v>4</v>
      </c>
      <c r="AL10" s="20" t="s">
        <v>1939</v>
      </c>
      <c r="AM10" s="34" t="s">
        <v>1940</v>
      </c>
      <c r="AN10">
        <v>4</v>
      </c>
      <c r="AO10" s="20"/>
      <c r="AP10" s="313"/>
      <c r="AQ10" s="313"/>
      <c r="AR10" s="313"/>
      <c r="AV10" s="100" t="s">
        <v>1941</v>
      </c>
      <c r="AW10" s="100" t="s">
        <v>1942</v>
      </c>
      <c r="AX10" s="100" t="s">
        <v>1943</v>
      </c>
      <c r="AY10" s="313"/>
      <c r="AZ10" s="313"/>
      <c r="BA10" s="313"/>
      <c r="BC10" t="s">
        <v>1944</v>
      </c>
      <c r="BD10" s="100" t="s">
        <v>1945</v>
      </c>
      <c r="BE10" s="100" t="s">
        <v>1946</v>
      </c>
      <c r="BF10">
        <v>4</v>
      </c>
      <c r="BG10" t="s">
        <v>229</v>
      </c>
      <c r="BH10" s="100" t="s">
        <v>550</v>
      </c>
      <c r="BI10" s="100" t="s">
        <v>551</v>
      </c>
    </row>
    <row r="11" spans="1:65" ht="36.9" x14ac:dyDescent="0.4">
      <c r="A11" s="100"/>
      <c r="B11" s="100"/>
      <c r="C11" s="100"/>
      <c r="D11" s="310"/>
      <c r="E11" s="310"/>
      <c r="F11" s="310"/>
      <c r="G11" s="100" t="s">
        <v>1947</v>
      </c>
      <c r="H11" s="100" t="s">
        <v>1948</v>
      </c>
      <c r="I11" s="100" t="s">
        <v>1949</v>
      </c>
      <c r="J11" s="310"/>
      <c r="K11" s="310"/>
      <c r="L11" s="310"/>
      <c r="M11" s="100" t="s">
        <v>1950</v>
      </c>
      <c r="N11" s="100" t="s">
        <v>1934</v>
      </c>
      <c r="O11" s="100" t="s">
        <v>1951</v>
      </c>
      <c r="P11" s="310"/>
      <c r="Q11" s="310"/>
      <c r="R11" s="310"/>
      <c r="S11" s="100" t="s">
        <v>1952</v>
      </c>
      <c r="T11" s="100" t="s">
        <v>1953</v>
      </c>
      <c r="U11" s="100" t="s">
        <v>1954</v>
      </c>
      <c r="V11" s="100"/>
      <c r="W11" s="313" t="s">
        <v>1955</v>
      </c>
      <c r="X11" s="310" t="s">
        <v>1956</v>
      </c>
      <c r="Y11" s="310" t="s">
        <v>1957</v>
      </c>
      <c r="AA11" s="229">
        <v>2</v>
      </c>
      <c r="AB11" s="229"/>
      <c r="AC11" s="229"/>
      <c r="AD11" s="230"/>
      <c r="AE11" s="231">
        <f>Übersicht!D8</f>
        <v>0</v>
      </c>
      <c r="AF11" s="231">
        <f ca="1">Übersicht!D17</f>
        <v>0</v>
      </c>
      <c r="AK11">
        <v>5</v>
      </c>
      <c r="AL11" s="20" t="s">
        <v>1958</v>
      </c>
      <c r="AM11" s="34" t="s">
        <v>1959</v>
      </c>
      <c r="AN11">
        <v>5</v>
      </c>
      <c r="AO11" s="20"/>
      <c r="AP11" s="313"/>
      <c r="AQ11" s="313"/>
      <c r="AR11" s="313"/>
      <c r="AY11" s="313"/>
      <c r="AZ11" s="313"/>
      <c r="BA11" s="313"/>
      <c r="BF11">
        <v>5</v>
      </c>
      <c r="BG11" t="s">
        <v>231</v>
      </c>
      <c r="BH11" s="100" t="s">
        <v>1960</v>
      </c>
      <c r="BI11" s="100" t="s">
        <v>1961</v>
      </c>
    </row>
    <row r="12" spans="1:65" ht="24.6" x14ac:dyDescent="0.4">
      <c r="A12" s="100"/>
      <c r="B12" s="100"/>
      <c r="C12" s="100"/>
      <c r="D12" s="310"/>
      <c r="E12" s="310"/>
      <c r="F12" s="310"/>
      <c r="G12" s="100"/>
      <c r="H12" s="100"/>
      <c r="I12" s="100"/>
      <c r="J12" s="310"/>
      <c r="K12" s="310"/>
      <c r="L12" s="310"/>
      <c r="M12" s="100"/>
      <c r="N12" s="100"/>
      <c r="O12" s="100"/>
      <c r="P12" s="310"/>
      <c r="Q12" s="310"/>
      <c r="R12" s="310"/>
      <c r="S12" s="100" t="s">
        <v>1962</v>
      </c>
      <c r="T12" s="100" t="s">
        <v>1963</v>
      </c>
      <c r="U12" s="100" t="s">
        <v>1964</v>
      </c>
      <c r="V12" s="100"/>
      <c r="W12" s="313" t="s">
        <v>1965</v>
      </c>
      <c r="X12" s="310" t="s">
        <v>842</v>
      </c>
      <c r="Y12" s="310" t="s">
        <v>1966</v>
      </c>
      <c r="AK12">
        <v>6</v>
      </c>
      <c r="AL12" s="20" t="s">
        <v>1967</v>
      </c>
      <c r="AM12" s="34" t="s">
        <v>1968</v>
      </c>
      <c r="AN12">
        <v>6</v>
      </c>
      <c r="AO12" s="20"/>
      <c r="AP12" s="313"/>
      <c r="AQ12" s="313"/>
      <c r="AR12" s="313"/>
      <c r="AY12" s="313"/>
      <c r="AZ12" s="313"/>
      <c r="BA12" s="313"/>
      <c r="BF12">
        <v>6</v>
      </c>
      <c r="BG12" t="s">
        <v>233</v>
      </c>
      <c r="BH12" s="100" t="s">
        <v>1969</v>
      </c>
      <c r="BI12" s="100" t="s">
        <v>1970</v>
      </c>
    </row>
    <row r="13" spans="1:65" x14ac:dyDescent="0.4">
      <c r="A13" s="100"/>
      <c r="B13" s="100"/>
      <c r="C13" s="100"/>
      <c r="D13" s="310"/>
      <c r="E13" s="310"/>
      <c r="F13" s="310"/>
      <c r="G13" s="100"/>
      <c r="H13" s="100"/>
      <c r="I13" s="100"/>
      <c r="J13" s="310"/>
      <c r="K13" s="310"/>
      <c r="L13" s="310"/>
      <c r="M13" s="100"/>
      <c r="N13" s="100"/>
      <c r="O13" s="100"/>
      <c r="P13" s="310"/>
      <c r="Q13" s="310"/>
      <c r="R13" s="310"/>
      <c r="S13" s="100" t="s">
        <v>1971</v>
      </c>
      <c r="T13" s="100" t="s">
        <v>1972</v>
      </c>
      <c r="U13" s="100" t="s">
        <v>1973</v>
      </c>
      <c r="V13" s="100"/>
      <c r="W13" s="313"/>
      <c r="X13" s="313"/>
      <c r="Y13" s="313"/>
      <c r="AK13">
        <v>7</v>
      </c>
      <c r="AL13" s="20" t="s">
        <v>1974</v>
      </c>
      <c r="AM13" s="34" t="s">
        <v>1975</v>
      </c>
      <c r="AN13">
        <v>7</v>
      </c>
      <c r="AO13" s="20"/>
      <c r="AP13" s="313"/>
      <c r="AQ13" s="313"/>
      <c r="AR13" s="313"/>
      <c r="AY13" s="313"/>
      <c r="AZ13" s="313"/>
      <c r="BA13" s="313"/>
      <c r="BF13">
        <v>7</v>
      </c>
      <c r="BG13" t="s">
        <v>235</v>
      </c>
      <c r="BH13" s="100" t="s">
        <v>1976</v>
      </c>
      <c r="BI13" s="100" t="s">
        <v>1977</v>
      </c>
    </row>
    <row r="14" spans="1:65" x14ac:dyDescent="0.4">
      <c r="A14" s="100"/>
      <c r="B14" s="100"/>
      <c r="C14" s="100"/>
      <c r="D14" s="310"/>
      <c r="E14" s="310"/>
      <c r="F14" s="310"/>
      <c r="G14" s="100"/>
      <c r="H14" s="100"/>
      <c r="I14" s="100"/>
      <c r="J14" s="310"/>
      <c r="K14" s="310"/>
      <c r="L14" s="310"/>
      <c r="M14" s="100"/>
      <c r="N14" s="100"/>
      <c r="O14" s="100"/>
      <c r="P14" s="310"/>
      <c r="Q14" s="310"/>
      <c r="R14" s="310"/>
      <c r="S14" s="100" t="s">
        <v>1978</v>
      </c>
      <c r="T14" s="100" t="s">
        <v>1979</v>
      </c>
      <c r="U14" s="100" t="s">
        <v>1980</v>
      </c>
      <c r="V14" s="100"/>
      <c r="W14" s="313"/>
      <c r="X14" s="313"/>
      <c r="Y14" s="313"/>
      <c r="AK14">
        <v>8</v>
      </c>
      <c r="AL14" s="20" t="s">
        <v>1981</v>
      </c>
      <c r="AM14" s="34" t="s">
        <v>1982</v>
      </c>
      <c r="AN14">
        <v>8</v>
      </c>
      <c r="AO14" s="20"/>
      <c r="AP14" s="313"/>
      <c r="AQ14" s="313"/>
      <c r="AR14" s="313"/>
      <c r="AY14" s="313"/>
      <c r="AZ14" s="313"/>
      <c r="BA14" s="313"/>
      <c r="BF14">
        <v>8</v>
      </c>
      <c r="BG14" t="s">
        <v>237</v>
      </c>
      <c r="BH14" s="100" t="s">
        <v>1983</v>
      </c>
      <c r="BI14" s="100" t="s">
        <v>1984</v>
      </c>
    </row>
    <row r="15" spans="1:65" ht="24.6" x14ac:dyDescent="0.4">
      <c r="A15" s="100"/>
      <c r="B15" s="100"/>
      <c r="C15" s="100"/>
      <c r="D15" s="310"/>
      <c r="E15" s="310"/>
      <c r="F15" s="310"/>
      <c r="G15" s="100"/>
      <c r="H15" s="100"/>
      <c r="I15" s="100"/>
      <c r="J15" s="310"/>
      <c r="K15" s="310"/>
      <c r="L15" s="310"/>
      <c r="M15" s="100"/>
      <c r="N15" s="100"/>
      <c r="O15" s="100"/>
      <c r="P15" s="310"/>
      <c r="Q15" s="310"/>
      <c r="R15" s="310"/>
      <c r="S15" s="100" t="s">
        <v>1933</v>
      </c>
      <c r="T15" s="100" t="s">
        <v>1934</v>
      </c>
      <c r="U15" s="100" t="s">
        <v>1985</v>
      </c>
      <c r="V15" s="100"/>
      <c r="W15" s="313"/>
      <c r="X15" s="313"/>
      <c r="Y15" s="313"/>
      <c r="AK15">
        <v>9</v>
      </c>
      <c r="AL15" s="20" t="s">
        <v>1986</v>
      </c>
      <c r="AM15" s="34" t="s">
        <v>1987</v>
      </c>
      <c r="AN15">
        <v>9</v>
      </c>
      <c r="AO15" s="20"/>
      <c r="AP15" s="313"/>
      <c r="AQ15" s="313"/>
      <c r="AR15" s="313"/>
      <c r="AY15" s="313"/>
      <c r="AZ15" s="313"/>
      <c r="BA15" s="313"/>
      <c r="BF15">
        <v>9</v>
      </c>
      <c r="BG15" t="s">
        <v>239</v>
      </c>
      <c r="BH15" s="100" t="s">
        <v>1988</v>
      </c>
      <c r="BI15" s="100" t="s">
        <v>1989</v>
      </c>
    </row>
    <row r="16" spans="1:65" x14ac:dyDescent="0.4">
      <c r="A16" s="100"/>
      <c r="B16" s="100"/>
      <c r="C16" s="100"/>
      <c r="D16" s="310"/>
      <c r="E16" s="310"/>
      <c r="F16" s="310"/>
      <c r="G16" s="100"/>
      <c r="H16" s="100"/>
      <c r="I16" s="100"/>
      <c r="J16" s="310"/>
      <c r="K16" s="310"/>
      <c r="L16" s="310"/>
      <c r="M16" s="100"/>
      <c r="N16" s="100"/>
      <c r="O16" s="100"/>
      <c r="P16" s="310"/>
      <c r="Q16" s="310"/>
      <c r="R16" s="310"/>
      <c r="S16" s="100"/>
      <c r="T16" s="100"/>
      <c r="U16" s="100"/>
      <c r="V16" s="100"/>
      <c r="W16" s="313"/>
      <c r="X16" s="313"/>
      <c r="Y16" s="313"/>
      <c r="AK16">
        <v>10</v>
      </c>
      <c r="AL16" s="20" t="s">
        <v>1990</v>
      </c>
      <c r="AM16" s="34" t="s">
        <v>1991</v>
      </c>
      <c r="AN16">
        <v>10</v>
      </c>
      <c r="AO16" s="20"/>
      <c r="AP16" s="313"/>
      <c r="AQ16" s="313"/>
      <c r="AR16" s="313"/>
      <c r="AY16" s="313"/>
      <c r="AZ16" s="313"/>
      <c r="BA16" s="313"/>
    </row>
    <row r="17" spans="1:53" x14ac:dyDescent="0.4">
      <c r="A17" s="100"/>
      <c r="B17" s="100"/>
      <c r="C17" s="100"/>
      <c r="D17" s="310"/>
      <c r="E17" s="310"/>
      <c r="F17" s="310"/>
      <c r="G17" s="100"/>
      <c r="H17" s="100"/>
      <c r="I17" s="100"/>
      <c r="J17" s="310"/>
      <c r="K17" s="310"/>
      <c r="L17" s="310"/>
      <c r="M17" s="100"/>
      <c r="N17" s="100"/>
      <c r="O17" s="100"/>
      <c r="P17" s="310"/>
      <c r="Q17" s="310"/>
      <c r="R17" s="310"/>
      <c r="S17" s="100"/>
      <c r="T17" s="100"/>
      <c r="U17" s="100"/>
      <c r="V17" s="100"/>
      <c r="W17" s="313"/>
      <c r="X17" s="313"/>
      <c r="Y17" s="313"/>
      <c r="AK17">
        <v>11</v>
      </c>
      <c r="AL17" s="20" t="s">
        <v>1992</v>
      </c>
      <c r="AM17" s="34" t="s">
        <v>1993</v>
      </c>
      <c r="AN17">
        <v>11</v>
      </c>
      <c r="AO17" s="20"/>
      <c r="AP17" s="313"/>
      <c r="AQ17" s="313"/>
      <c r="AR17" s="313"/>
      <c r="AY17" s="313"/>
      <c r="AZ17" s="313"/>
      <c r="BA17" s="313"/>
    </row>
    <row r="18" spans="1:53" x14ac:dyDescent="0.4">
      <c r="A18" s="100"/>
      <c r="B18" s="100"/>
      <c r="C18" s="100"/>
      <c r="D18" s="310"/>
      <c r="E18" s="310"/>
      <c r="F18" s="310"/>
      <c r="G18" s="100"/>
      <c r="H18" s="100"/>
      <c r="I18" s="100"/>
      <c r="J18" s="310"/>
      <c r="K18" s="310"/>
      <c r="L18" s="310"/>
      <c r="M18" s="100"/>
      <c r="N18" s="100"/>
      <c r="O18" s="100"/>
      <c r="P18" s="310"/>
      <c r="Q18" s="310"/>
      <c r="R18" s="310"/>
      <c r="S18" s="100"/>
      <c r="T18" s="100"/>
      <c r="U18" s="100"/>
      <c r="V18" s="100"/>
      <c r="W18" s="313"/>
      <c r="X18" s="313"/>
      <c r="Y18" s="313"/>
      <c r="AK18">
        <v>12</v>
      </c>
      <c r="AL18" s="20" t="s">
        <v>1994</v>
      </c>
      <c r="AM18" s="34" t="s">
        <v>1995</v>
      </c>
      <c r="AN18">
        <v>12</v>
      </c>
      <c r="AO18" s="20"/>
      <c r="AP18" s="313"/>
      <c r="AQ18" s="313"/>
      <c r="AR18" s="313"/>
      <c r="AY18" s="313"/>
      <c r="AZ18" s="313"/>
      <c r="BA18" s="313"/>
    </row>
    <row r="19" spans="1:53" x14ac:dyDescent="0.4">
      <c r="D19" s="313"/>
      <c r="E19" s="313"/>
      <c r="F19" s="313"/>
      <c r="J19" s="313"/>
      <c r="K19" s="313"/>
      <c r="L19" s="313"/>
      <c r="P19" s="313"/>
      <c r="Q19" s="313"/>
      <c r="R19" s="313"/>
      <c r="W19" s="313"/>
      <c r="X19" s="313"/>
      <c r="Y19" s="313"/>
      <c r="AK19">
        <v>13</v>
      </c>
      <c r="AL19" s="20" t="s">
        <v>1996</v>
      </c>
      <c r="AM19" s="34" t="s">
        <v>1997</v>
      </c>
      <c r="AN19">
        <v>13</v>
      </c>
      <c r="AO19" s="20"/>
      <c r="AP19" s="313"/>
      <c r="AQ19" s="313"/>
      <c r="AR19" s="313"/>
      <c r="AY19" s="313"/>
      <c r="AZ19" s="313"/>
      <c r="BA19" s="313"/>
    </row>
    <row r="20" spans="1:53" x14ac:dyDescent="0.4">
      <c r="D20" s="313"/>
      <c r="E20" s="313"/>
      <c r="F20" s="313"/>
      <c r="J20" s="313"/>
      <c r="K20" s="313"/>
      <c r="L20" s="313"/>
      <c r="P20" s="313"/>
      <c r="Q20" s="313"/>
      <c r="R20" s="313"/>
      <c r="W20" s="313"/>
      <c r="X20" s="313"/>
      <c r="Y20" s="313"/>
      <c r="AK20">
        <v>14</v>
      </c>
      <c r="AL20" s="20" t="s">
        <v>1998</v>
      </c>
      <c r="AM20" s="34" t="s">
        <v>1999</v>
      </c>
      <c r="AN20">
        <v>14</v>
      </c>
      <c r="AO20" s="20"/>
      <c r="AP20" s="313"/>
      <c r="AQ20" s="313"/>
      <c r="AR20" s="313"/>
      <c r="AY20" s="313"/>
      <c r="AZ20" s="313"/>
      <c r="BA20" s="313"/>
    </row>
    <row r="21" spans="1:53" x14ac:dyDescent="0.4">
      <c r="D21" s="313"/>
      <c r="E21" s="313"/>
      <c r="F21" s="313"/>
      <c r="J21" s="313"/>
      <c r="K21" s="313"/>
      <c r="L21" s="313"/>
      <c r="P21" s="313"/>
      <c r="Q21" s="313"/>
      <c r="R21" s="313"/>
      <c r="W21" s="313"/>
      <c r="X21" s="313"/>
      <c r="Y21" s="313"/>
      <c r="AK21">
        <v>15</v>
      </c>
      <c r="AL21" s="20" t="s">
        <v>2000</v>
      </c>
      <c r="AM21" s="34" t="s">
        <v>2001</v>
      </c>
      <c r="AN21">
        <v>15</v>
      </c>
      <c r="AO21" s="20"/>
      <c r="AP21" s="313"/>
      <c r="AQ21" s="313"/>
      <c r="AR21" s="313"/>
      <c r="AY21" s="313"/>
      <c r="AZ21" s="313"/>
      <c r="BA21" s="313"/>
    </row>
    <row r="22" spans="1:53" x14ac:dyDescent="0.4">
      <c r="D22" s="313"/>
      <c r="E22" s="313"/>
      <c r="F22" s="313"/>
      <c r="J22" s="313"/>
      <c r="K22" s="313"/>
      <c r="L22" s="313"/>
      <c r="P22" s="313"/>
      <c r="Q22" s="313"/>
      <c r="R22" s="313"/>
      <c r="W22" s="313"/>
      <c r="X22" s="313"/>
      <c r="Y22" s="313"/>
      <c r="AK22">
        <v>16</v>
      </c>
      <c r="AL22" s="20" t="s">
        <v>2002</v>
      </c>
      <c r="AM22" s="34" t="s">
        <v>2003</v>
      </c>
      <c r="AN22">
        <v>16</v>
      </c>
      <c r="AO22" s="20"/>
    </row>
    <row r="23" spans="1:53" x14ac:dyDescent="0.4">
      <c r="W23" s="313"/>
      <c r="X23" s="313"/>
      <c r="Y23" s="313"/>
      <c r="AK23">
        <v>17</v>
      </c>
      <c r="AL23" s="20" t="s">
        <v>2004</v>
      </c>
      <c r="AM23" s="34" t="s">
        <v>2005</v>
      </c>
      <c r="AN23">
        <v>17</v>
      </c>
      <c r="AO23" s="20"/>
    </row>
    <row r="24" spans="1:53" x14ac:dyDescent="0.4">
      <c r="AK24">
        <v>18</v>
      </c>
      <c r="AL24" s="20" t="s">
        <v>2006</v>
      </c>
      <c r="AM24" s="34" t="s">
        <v>2007</v>
      </c>
      <c r="AN24">
        <v>18</v>
      </c>
      <c r="AO24" s="20"/>
    </row>
    <row r="25" spans="1:53" x14ac:dyDescent="0.4">
      <c r="AK25">
        <v>19</v>
      </c>
      <c r="AL25" s="20" t="s">
        <v>2008</v>
      </c>
      <c r="AM25" s="34" t="s">
        <v>2009</v>
      </c>
      <c r="AN25">
        <v>19</v>
      </c>
      <c r="AO25" s="20"/>
    </row>
    <row r="26" spans="1:53" x14ac:dyDescent="0.4">
      <c r="AK26">
        <v>20</v>
      </c>
      <c r="AL26" s="20" t="s">
        <v>2010</v>
      </c>
      <c r="AM26" s="34" t="s">
        <v>2011</v>
      </c>
      <c r="AN26">
        <v>20</v>
      </c>
      <c r="AO26" s="20"/>
    </row>
    <row r="27" spans="1:53" x14ac:dyDescent="0.4">
      <c r="AK27">
        <v>21</v>
      </c>
      <c r="AL27" s="20" t="s">
        <v>2012</v>
      </c>
      <c r="AM27" s="34" t="s">
        <v>2013</v>
      </c>
      <c r="AN27">
        <v>21</v>
      </c>
      <c r="AO27" s="20"/>
    </row>
    <row r="28" spans="1:53" x14ac:dyDescent="0.4">
      <c r="AK28">
        <v>22</v>
      </c>
      <c r="AL28" s="20" t="s">
        <v>2014</v>
      </c>
      <c r="AM28" s="34" t="s">
        <v>2015</v>
      </c>
      <c r="AN28">
        <v>22</v>
      </c>
      <c r="AO28" s="20"/>
    </row>
    <row r="29" spans="1:53" x14ac:dyDescent="0.4">
      <c r="AK29">
        <v>23</v>
      </c>
      <c r="AL29" s="20" t="s">
        <v>2016</v>
      </c>
      <c r="AM29" s="34" t="s">
        <v>2017</v>
      </c>
      <c r="AN29">
        <v>23</v>
      </c>
      <c r="AO29" s="20"/>
    </row>
    <row r="30" spans="1:53" x14ac:dyDescent="0.4">
      <c r="AK30">
        <v>24</v>
      </c>
      <c r="AL30" s="20" t="s">
        <v>2018</v>
      </c>
      <c r="AM30" s="34" t="s">
        <v>2019</v>
      </c>
      <c r="AN30">
        <v>24</v>
      </c>
      <c r="AO30" s="20"/>
    </row>
    <row r="31" spans="1:53" x14ac:dyDescent="0.4">
      <c r="AK31">
        <v>25</v>
      </c>
      <c r="AL31" s="20" t="s">
        <v>2020</v>
      </c>
      <c r="AM31" s="34" t="s">
        <v>2021</v>
      </c>
      <c r="AN31">
        <v>25</v>
      </c>
      <c r="AO31" s="20"/>
    </row>
    <row r="32" spans="1:53" x14ac:dyDescent="0.4">
      <c r="AK32">
        <v>26</v>
      </c>
      <c r="AL32" s="20" t="s">
        <v>2022</v>
      </c>
      <c r="AM32" s="34" t="s">
        <v>2023</v>
      </c>
      <c r="AN32">
        <v>26</v>
      </c>
      <c r="AO32" s="20"/>
    </row>
    <row r="33" spans="37:41" x14ac:dyDescent="0.4">
      <c r="AK33">
        <v>27</v>
      </c>
      <c r="AL33" s="20" t="s">
        <v>2024</v>
      </c>
      <c r="AM33" s="34" t="s">
        <v>2025</v>
      </c>
      <c r="AN33">
        <v>27</v>
      </c>
      <c r="AO33" s="20"/>
    </row>
    <row r="34" spans="37:41" x14ac:dyDescent="0.4">
      <c r="AK34">
        <v>28</v>
      </c>
      <c r="AL34" s="20" t="s">
        <v>2026</v>
      </c>
      <c r="AM34" s="34" t="s">
        <v>2027</v>
      </c>
      <c r="AN34">
        <v>28</v>
      </c>
      <c r="AO34" s="20"/>
    </row>
    <row r="35" spans="37:41" x14ac:dyDescent="0.4">
      <c r="AK35">
        <v>29</v>
      </c>
      <c r="AL35" s="20" t="s">
        <v>2028</v>
      </c>
      <c r="AM35" s="34" t="s">
        <v>2029</v>
      </c>
      <c r="AN35">
        <v>29</v>
      </c>
      <c r="AO35" s="20"/>
    </row>
    <row r="36" spans="37:41" x14ac:dyDescent="0.4">
      <c r="AK36">
        <v>30</v>
      </c>
      <c r="AL36" s="20" t="s">
        <v>2030</v>
      </c>
      <c r="AM36" s="34" t="s">
        <v>2031</v>
      </c>
      <c r="AN36">
        <v>30</v>
      </c>
      <c r="AO36" s="20"/>
    </row>
    <row r="37" spans="37:41" x14ac:dyDescent="0.4">
      <c r="AK37">
        <v>31</v>
      </c>
      <c r="AL37" s="20" t="s">
        <v>2032</v>
      </c>
      <c r="AM37" s="34" t="s">
        <v>2033</v>
      </c>
      <c r="AN37">
        <v>31</v>
      </c>
      <c r="AO37" s="20"/>
    </row>
    <row r="38" spans="37:41" x14ac:dyDescent="0.4">
      <c r="AK38">
        <v>32</v>
      </c>
      <c r="AL38" s="20" t="s">
        <v>2034</v>
      </c>
      <c r="AM38" s="34" t="s">
        <v>2035</v>
      </c>
      <c r="AN38">
        <v>32</v>
      </c>
      <c r="AO38" s="20"/>
    </row>
    <row r="39" spans="37:41" x14ac:dyDescent="0.4">
      <c r="AK39">
        <v>33</v>
      </c>
      <c r="AL39" s="20" t="s">
        <v>2036</v>
      </c>
      <c r="AM39" s="34" t="s">
        <v>2037</v>
      </c>
      <c r="AN39">
        <v>33</v>
      </c>
      <c r="AO39" s="20"/>
    </row>
    <row r="40" spans="37:41" x14ac:dyDescent="0.4">
      <c r="AK40">
        <v>34</v>
      </c>
      <c r="AL40" s="20" t="s">
        <v>2038</v>
      </c>
      <c r="AM40" s="34" t="s">
        <v>2039</v>
      </c>
      <c r="AN40">
        <v>34</v>
      </c>
      <c r="AO40" s="20"/>
    </row>
    <row r="41" spans="37:41" x14ac:dyDescent="0.4">
      <c r="AK41">
        <v>35</v>
      </c>
      <c r="AL41" s="20" t="s">
        <v>2040</v>
      </c>
      <c r="AM41" s="34" t="s">
        <v>2041</v>
      </c>
      <c r="AN41">
        <v>35</v>
      </c>
      <c r="AO41" s="20"/>
    </row>
    <row r="42" spans="37:41" x14ac:dyDescent="0.4">
      <c r="AK42">
        <v>36</v>
      </c>
      <c r="AL42" s="20" t="s">
        <v>2042</v>
      </c>
      <c r="AM42" s="34" t="s">
        <v>2043</v>
      </c>
      <c r="AN42">
        <v>36</v>
      </c>
      <c r="AO42" s="20"/>
    </row>
    <row r="43" spans="37:41" x14ac:dyDescent="0.4">
      <c r="AK43">
        <v>37</v>
      </c>
      <c r="AL43" s="20" t="s">
        <v>2044</v>
      </c>
      <c r="AM43" s="34" t="s">
        <v>2045</v>
      </c>
      <c r="AN43">
        <v>37</v>
      </c>
      <c r="AO43" s="20"/>
    </row>
    <row r="44" spans="37:41" x14ac:dyDescent="0.4">
      <c r="AK44">
        <v>38</v>
      </c>
      <c r="AL44" s="20" t="s">
        <v>2046</v>
      </c>
      <c r="AM44" s="34" t="s">
        <v>2047</v>
      </c>
      <c r="AN44">
        <v>38</v>
      </c>
      <c r="AO44" s="20"/>
    </row>
    <row r="45" spans="37:41" x14ac:dyDescent="0.4">
      <c r="AK45">
        <v>39</v>
      </c>
      <c r="AL45" s="20" t="s">
        <v>2048</v>
      </c>
      <c r="AM45" s="34" t="s">
        <v>2049</v>
      </c>
      <c r="AN45">
        <v>39</v>
      </c>
      <c r="AO45" s="20"/>
    </row>
    <row r="46" spans="37:41" x14ac:dyDescent="0.4">
      <c r="AK46">
        <v>40</v>
      </c>
      <c r="AL46" s="20" t="s">
        <v>2050</v>
      </c>
      <c r="AM46" s="34" t="s">
        <v>2051</v>
      </c>
      <c r="AN46">
        <v>40</v>
      </c>
      <c r="AO46" s="20"/>
    </row>
    <row r="47" spans="37:41" x14ac:dyDescent="0.4">
      <c r="AK47">
        <v>41</v>
      </c>
      <c r="AL47" s="20" t="s">
        <v>2052</v>
      </c>
      <c r="AM47" s="34" t="s">
        <v>2053</v>
      </c>
      <c r="AN47">
        <v>41</v>
      </c>
      <c r="AO47" s="20"/>
    </row>
    <row r="48" spans="37:41" x14ac:dyDescent="0.4">
      <c r="AK48">
        <v>42</v>
      </c>
      <c r="AL48" s="20" t="s">
        <v>2054</v>
      </c>
      <c r="AM48" s="34" t="s">
        <v>2055</v>
      </c>
      <c r="AO48" s="20"/>
    </row>
    <row r="49" spans="37:41" x14ac:dyDescent="0.4">
      <c r="AK49">
        <v>43</v>
      </c>
      <c r="AL49" s="20" t="s">
        <v>2056</v>
      </c>
      <c r="AM49" s="34" t="s">
        <v>2057</v>
      </c>
      <c r="AN49">
        <v>42</v>
      </c>
      <c r="AO49" s="20"/>
    </row>
    <row r="50" spans="37:41" x14ac:dyDescent="0.4">
      <c r="AK50">
        <v>44</v>
      </c>
      <c r="AL50" s="20" t="s">
        <v>2058</v>
      </c>
      <c r="AM50" s="34" t="s">
        <v>2059</v>
      </c>
      <c r="AN50">
        <v>43</v>
      </c>
      <c r="AO50" s="20"/>
    </row>
    <row r="51" spans="37:41" x14ac:dyDescent="0.4">
      <c r="AK51">
        <v>45</v>
      </c>
      <c r="AL51" s="20" t="s">
        <v>2060</v>
      </c>
      <c r="AM51" s="34" t="s">
        <v>2061</v>
      </c>
      <c r="AN51">
        <v>44</v>
      </c>
      <c r="AO51" s="20"/>
    </row>
    <row r="52" spans="37:41" x14ac:dyDescent="0.4">
      <c r="AK52">
        <v>46</v>
      </c>
      <c r="AL52" s="20" t="s">
        <v>2062</v>
      </c>
      <c r="AM52" s="34" t="s">
        <v>2063</v>
      </c>
      <c r="AN52">
        <v>45</v>
      </c>
      <c r="AO52" s="20"/>
    </row>
    <row r="53" spans="37:41" x14ac:dyDescent="0.4">
      <c r="AK53">
        <v>47</v>
      </c>
      <c r="AL53" s="20" t="s">
        <v>2064</v>
      </c>
      <c r="AM53" s="34" t="s">
        <v>2065</v>
      </c>
      <c r="AN53">
        <v>46</v>
      </c>
      <c r="AO53" s="20"/>
    </row>
    <row r="54" spans="37:41" x14ac:dyDescent="0.4">
      <c r="AK54">
        <v>48</v>
      </c>
      <c r="AL54" s="20" t="s">
        <v>2066</v>
      </c>
      <c r="AM54" s="34" t="s">
        <v>2067</v>
      </c>
      <c r="AN54">
        <v>47</v>
      </c>
      <c r="AO54" s="20"/>
    </row>
    <row r="55" spans="37:41" x14ac:dyDescent="0.4">
      <c r="AK55">
        <v>49</v>
      </c>
      <c r="AL55" s="20" t="s">
        <v>2068</v>
      </c>
      <c r="AM55" s="34" t="s">
        <v>2069</v>
      </c>
      <c r="AN55">
        <v>48</v>
      </c>
      <c r="AO55" s="20"/>
    </row>
    <row r="56" spans="37:41" x14ac:dyDescent="0.4">
      <c r="AK56">
        <v>50</v>
      </c>
      <c r="AL56" s="20" t="s">
        <v>2070</v>
      </c>
      <c r="AM56" s="34" t="s">
        <v>2071</v>
      </c>
      <c r="AN56">
        <v>49</v>
      </c>
      <c r="AO56" s="20"/>
    </row>
    <row r="57" spans="37:41" x14ac:dyDescent="0.4">
      <c r="AK57">
        <v>51</v>
      </c>
      <c r="AL57" s="20" t="s">
        <v>2072</v>
      </c>
      <c r="AM57" s="34" t="s">
        <v>2073</v>
      </c>
      <c r="AN57">
        <v>50</v>
      </c>
      <c r="AO57" s="20"/>
    </row>
    <row r="58" spans="37:41" x14ac:dyDescent="0.4">
      <c r="AK58">
        <v>52</v>
      </c>
      <c r="AL58" s="20" t="s">
        <v>2074</v>
      </c>
      <c r="AM58" s="34" t="s">
        <v>2075</v>
      </c>
      <c r="AN58">
        <v>51</v>
      </c>
      <c r="AO58" s="20"/>
    </row>
    <row r="59" spans="37:41" x14ac:dyDescent="0.4">
      <c r="AK59">
        <v>53</v>
      </c>
      <c r="AL59" s="20" t="s">
        <v>2076</v>
      </c>
      <c r="AM59" s="34" t="s">
        <v>2077</v>
      </c>
      <c r="AN59">
        <v>52</v>
      </c>
      <c r="AO59" s="20"/>
    </row>
    <row r="60" spans="37:41" x14ac:dyDescent="0.4">
      <c r="AK60">
        <v>54</v>
      </c>
      <c r="AL60" s="20" t="s">
        <v>2078</v>
      </c>
      <c r="AM60" s="34" t="s">
        <v>2079</v>
      </c>
      <c r="AN60">
        <v>53</v>
      </c>
      <c r="AO60" s="20"/>
    </row>
    <row r="61" spans="37:41" x14ac:dyDescent="0.4">
      <c r="AK61">
        <v>55</v>
      </c>
      <c r="AL61" s="20" t="s">
        <v>2080</v>
      </c>
      <c r="AM61" s="34" t="s">
        <v>2081</v>
      </c>
      <c r="AN61">
        <v>54</v>
      </c>
      <c r="AO61" s="20"/>
    </row>
    <row r="62" spans="37:41" x14ac:dyDescent="0.4">
      <c r="AK62">
        <v>56</v>
      </c>
      <c r="AL62" s="20" t="s">
        <v>2082</v>
      </c>
      <c r="AM62" s="34" t="s">
        <v>2083</v>
      </c>
      <c r="AN62">
        <v>55</v>
      </c>
      <c r="AO62" s="20"/>
    </row>
    <row r="63" spans="37:41" x14ac:dyDescent="0.4">
      <c r="AK63">
        <v>57</v>
      </c>
      <c r="AL63" s="20" t="s">
        <v>2084</v>
      </c>
      <c r="AM63" s="34" t="s">
        <v>2085</v>
      </c>
      <c r="AN63">
        <v>56</v>
      </c>
      <c r="AO63" s="20"/>
    </row>
    <row r="64" spans="37:41" x14ac:dyDescent="0.4">
      <c r="AK64">
        <v>58</v>
      </c>
      <c r="AL64" s="20" t="s">
        <v>2086</v>
      </c>
      <c r="AM64" s="34" t="s">
        <v>2087</v>
      </c>
      <c r="AN64">
        <v>57</v>
      </c>
    </row>
    <row r="65" spans="37:40" x14ac:dyDescent="0.4">
      <c r="AK65">
        <v>59</v>
      </c>
      <c r="AL65" t="s">
        <v>2088</v>
      </c>
      <c r="AM65" s="34" t="s">
        <v>2089</v>
      </c>
      <c r="AN65">
        <v>58</v>
      </c>
    </row>
    <row r="66" spans="37:40" x14ac:dyDescent="0.4">
      <c r="AK66">
        <v>60</v>
      </c>
      <c r="AL66" t="s">
        <v>2090</v>
      </c>
      <c r="AM66" s="34" t="s">
        <v>2091</v>
      </c>
      <c r="AN66">
        <v>59</v>
      </c>
    </row>
    <row r="67" spans="37:40" x14ac:dyDescent="0.4">
      <c r="AK67">
        <v>61</v>
      </c>
      <c r="AL67" t="s">
        <v>2092</v>
      </c>
      <c r="AM67" s="34" t="s">
        <v>2093</v>
      </c>
      <c r="AN67">
        <v>60</v>
      </c>
    </row>
    <row r="68" spans="37:40" x14ac:dyDescent="0.4">
      <c r="AK68">
        <v>62</v>
      </c>
      <c r="AL68" t="s">
        <v>2094</v>
      </c>
      <c r="AM68" s="34" t="s">
        <v>2095</v>
      </c>
      <c r="AN68">
        <v>61</v>
      </c>
    </row>
    <row r="69" spans="37:40" x14ac:dyDescent="0.4">
      <c r="AL69" t="s">
        <v>2096</v>
      </c>
      <c r="AM69" s="34" t="s">
        <v>2097</v>
      </c>
    </row>
    <row r="70" spans="37:40" x14ac:dyDescent="0.4">
      <c r="AK70">
        <v>63</v>
      </c>
      <c r="AL70" t="s">
        <v>2098</v>
      </c>
      <c r="AM70" t="s">
        <v>2099</v>
      </c>
      <c r="AN70">
        <v>62</v>
      </c>
    </row>
    <row r="71" spans="37:40" x14ac:dyDescent="0.4">
      <c r="AK71">
        <v>64</v>
      </c>
      <c r="AL71" t="s">
        <v>2100</v>
      </c>
      <c r="AM71" t="s">
        <v>2101</v>
      </c>
      <c r="AN71">
        <v>63</v>
      </c>
    </row>
    <row r="72" spans="37:40" x14ac:dyDescent="0.4">
      <c r="AK72">
        <v>65</v>
      </c>
      <c r="AL72" t="s">
        <v>2102</v>
      </c>
      <c r="AM72" t="s">
        <v>2103</v>
      </c>
      <c r="AN72">
        <v>64</v>
      </c>
    </row>
    <row r="73" spans="37:40" x14ac:dyDescent="0.4">
      <c r="AK73">
        <v>66</v>
      </c>
      <c r="AL73" t="s">
        <v>2104</v>
      </c>
      <c r="AM73" t="s">
        <v>2105</v>
      </c>
      <c r="AN73">
        <v>65</v>
      </c>
    </row>
    <row r="74" spans="37:40" x14ac:dyDescent="0.4">
      <c r="AK74">
        <v>67</v>
      </c>
      <c r="AL74" t="s">
        <v>2106</v>
      </c>
      <c r="AM74" t="s">
        <v>2107</v>
      </c>
      <c r="AN74">
        <v>66</v>
      </c>
    </row>
    <row r="75" spans="37:40" x14ac:dyDescent="0.4">
      <c r="AK75">
        <v>68</v>
      </c>
      <c r="AL75" t="s">
        <v>2108</v>
      </c>
      <c r="AM75" t="s">
        <v>2109</v>
      </c>
      <c r="AN75">
        <v>67</v>
      </c>
    </row>
    <row r="76" spans="37:40" x14ac:dyDescent="0.4">
      <c r="AK76">
        <v>69</v>
      </c>
      <c r="AL76" t="s">
        <v>2110</v>
      </c>
      <c r="AM76" t="s">
        <v>2111</v>
      </c>
      <c r="AN76">
        <v>68</v>
      </c>
    </row>
    <row r="77" spans="37:40" x14ac:dyDescent="0.4">
      <c r="AK77">
        <v>70</v>
      </c>
      <c r="AL77" t="s">
        <v>2112</v>
      </c>
      <c r="AM77" t="s">
        <v>2113</v>
      </c>
      <c r="AN77">
        <v>69</v>
      </c>
    </row>
    <row r="78" spans="37:40" x14ac:dyDescent="0.4">
      <c r="AK78">
        <v>71</v>
      </c>
      <c r="AL78" t="s">
        <v>2114</v>
      </c>
      <c r="AM78" t="s">
        <v>2114</v>
      </c>
      <c r="AN78">
        <v>70</v>
      </c>
    </row>
    <row r="79" spans="37:40" x14ac:dyDescent="0.4">
      <c r="AK79">
        <v>72</v>
      </c>
      <c r="AL79" t="s">
        <v>2115</v>
      </c>
      <c r="AM79" t="s">
        <v>2116</v>
      </c>
      <c r="AN79">
        <v>71</v>
      </c>
    </row>
    <row r="80" spans="37:40" x14ac:dyDescent="0.4">
      <c r="AK80">
        <v>73</v>
      </c>
      <c r="AL80" t="s">
        <v>2117</v>
      </c>
      <c r="AM80" t="s">
        <v>2118</v>
      </c>
      <c r="AN80">
        <v>72</v>
      </c>
    </row>
    <row r="81" spans="37:40" x14ac:dyDescent="0.4">
      <c r="AK81">
        <v>74</v>
      </c>
      <c r="AL81" t="s">
        <v>2119</v>
      </c>
      <c r="AM81" t="s">
        <v>2120</v>
      </c>
      <c r="AN81">
        <v>73</v>
      </c>
    </row>
    <row r="82" spans="37:40" x14ac:dyDescent="0.4">
      <c r="AK82">
        <v>75</v>
      </c>
      <c r="AL82" t="s">
        <v>2121</v>
      </c>
      <c r="AM82" t="s">
        <v>2122</v>
      </c>
      <c r="AN82">
        <v>74</v>
      </c>
    </row>
    <row r="83" spans="37:40" x14ac:dyDescent="0.4">
      <c r="AK83">
        <v>76</v>
      </c>
      <c r="AL83" t="s">
        <v>2123</v>
      </c>
      <c r="AM83" t="s">
        <v>2124</v>
      </c>
      <c r="AN83">
        <v>75</v>
      </c>
    </row>
    <row r="84" spans="37:40" x14ac:dyDescent="0.4">
      <c r="AK84">
        <v>77</v>
      </c>
      <c r="AL84" t="s">
        <v>2125</v>
      </c>
      <c r="AM84" t="s">
        <v>2126</v>
      </c>
      <c r="AN84">
        <v>76</v>
      </c>
    </row>
    <row r="85" spans="37:40" x14ac:dyDescent="0.4">
      <c r="AK85">
        <v>78</v>
      </c>
      <c r="AL85" t="s">
        <v>2127</v>
      </c>
      <c r="AM85" t="s">
        <v>2128</v>
      </c>
      <c r="AN85">
        <v>77</v>
      </c>
    </row>
    <row r="86" spans="37:40" x14ac:dyDescent="0.4">
      <c r="AK86">
        <v>79</v>
      </c>
      <c r="AL86" t="s">
        <v>2129</v>
      </c>
      <c r="AM86" t="s">
        <v>2130</v>
      </c>
      <c r="AN86">
        <v>78</v>
      </c>
    </row>
    <row r="87" spans="37:40" x14ac:dyDescent="0.4">
      <c r="AK87">
        <v>80</v>
      </c>
      <c r="AL87" t="s">
        <v>2129</v>
      </c>
      <c r="AM87" t="s">
        <v>2131</v>
      </c>
      <c r="AN87">
        <v>79</v>
      </c>
    </row>
    <row r="88" spans="37:40" x14ac:dyDescent="0.4">
      <c r="AK88">
        <v>81</v>
      </c>
      <c r="AL88" t="s">
        <v>2132</v>
      </c>
      <c r="AM88" t="s">
        <v>2133</v>
      </c>
      <c r="AN88">
        <v>80</v>
      </c>
    </row>
    <row r="89" spans="37:40" x14ac:dyDescent="0.4">
      <c r="AK89">
        <v>82</v>
      </c>
      <c r="AL89" t="s">
        <v>2134</v>
      </c>
      <c r="AM89" t="s">
        <v>2135</v>
      </c>
      <c r="AN89">
        <v>81</v>
      </c>
    </row>
    <row r="90" spans="37:40" x14ac:dyDescent="0.4">
      <c r="AK90">
        <v>83</v>
      </c>
      <c r="AL90" t="s">
        <v>2136</v>
      </c>
      <c r="AM90" t="s">
        <v>2137</v>
      </c>
      <c r="AN90">
        <v>82</v>
      </c>
    </row>
    <row r="91" spans="37:40" x14ac:dyDescent="0.4">
      <c r="AK91">
        <v>84</v>
      </c>
      <c r="AL91" t="s">
        <v>2138</v>
      </c>
      <c r="AM91" t="s">
        <v>2139</v>
      </c>
      <c r="AN91">
        <v>83</v>
      </c>
    </row>
    <row r="92" spans="37:40" x14ac:dyDescent="0.4">
      <c r="AK92">
        <v>85</v>
      </c>
      <c r="AL92" t="s">
        <v>2140</v>
      </c>
      <c r="AM92" t="s">
        <v>2141</v>
      </c>
      <c r="AN92">
        <v>84</v>
      </c>
    </row>
    <row r="93" spans="37:40" x14ac:dyDescent="0.4">
      <c r="AK93">
        <v>86</v>
      </c>
      <c r="AL93" t="s">
        <v>2142</v>
      </c>
      <c r="AM93" t="s">
        <v>2143</v>
      </c>
      <c r="AN93">
        <v>85</v>
      </c>
    </row>
    <row r="94" spans="37:40" x14ac:dyDescent="0.4">
      <c r="AK94">
        <v>87</v>
      </c>
      <c r="AL94" t="s">
        <v>2144</v>
      </c>
      <c r="AM94" t="s">
        <v>2145</v>
      </c>
      <c r="AN94">
        <v>86</v>
      </c>
    </row>
    <row r="95" spans="37:40" x14ac:dyDescent="0.4">
      <c r="AK95">
        <v>88</v>
      </c>
      <c r="AL95" t="s">
        <v>2146</v>
      </c>
      <c r="AM95" t="s">
        <v>2147</v>
      </c>
      <c r="AN95">
        <v>87</v>
      </c>
    </row>
    <row r="96" spans="37:40" x14ac:dyDescent="0.4">
      <c r="AK96">
        <v>89</v>
      </c>
      <c r="AL96" t="s">
        <v>2148</v>
      </c>
      <c r="AM96" t="s">
        <v>2149</v>
      </c>
      <c r="AN96">
        <v>88</v>
      </c>
    </row>
    <row r="97" spans="37:40" x14ac:dyDescent="0.4">
      <c r="AK97">
        <v>90</v>
      </c>
      <c r="AL97" t="s">
        <v>2150</v>
      </c>
      <c r="AM97" t="s">
        <v>2151</v>
      </c>
      <c r="AN97">
        <v>89</v>
      </c>
    </row>
    <row r="98" spans="37:40" x14ac:dyDescent="0.4">
      <c r="AK98">
        <v>91</v>
      </c>
      <c r="AL98" t="s">
        <v>2152</v>
      </c>
      <c r="AM98" t="s">
        <v>2153</v>
      </c>
      <c r="AN98">
        <v>90</v>
      </c>
    </row>
    <row r="99" spans="37:40" x14ac:dyDescent="0.4">
      <c r="AK99">
        <v>92</v>
      </c>
      <c r="AL99" t="s">
        <v>2154</v>
      </c>
      <c r="AM99" t="s">
        <v>2155</v>
      </c>
      <c r="AN99">
        <v>91</v>
      </c>
    </row>
    <row r="100" spans="37:40" x14ac:dyDescent="0.4">
      <c r="AK100">
        <v>93</v>
      </c>
      <c r="AL100" t="s">
        <v>2156</v>
      </c>
      <c r="AM100" t="s">
        <v>2157</v>
      </c>
      <c r="AN100">
        <v>92</v>
      </c>
    </row>
    <row r="101" spans="37:40" x14ac:dyDescent="0.4">
      <c r="AK101">
        <v>94</v>
      </c>
      <c r="AL101" t="s">
        <v>2158</v>
      </c>
      <c r="AM101" t="s">
        <v>2159</v>
      </c>
      <c r="AN101">
        <v>93</v>
      </c>
    </row>
    <row r="102" spans="37:40" x14ac:dyDescent="0.4">
      <c r="AK102">
        <v>95</v>
      </c>
      <c r="AL102" t="s">
        <v>2160</v>
      </c>
      <c r="AM102" t="s">
        <v>2161</v>
      </c>
      <c r="AN102">
        <v>94</v>
      </c>
    </row>
    <row r="103" spans="37:40" x14ac:dyDescent="0.4">
      <c r="AK103">
        <v>96</v>
      </c>
      <c r="AL103" t="s">
        <v>2162</v>
      </c>
      <c r="AM103" t="s">
        <v>2163</v>
      </c>
      <c r="AN103">
        <v>95</v>
      </c>
    </row>
    <row r="104" spans="37:40" x14ac:dyDescent="0.4">
      <c r="AK104">
        <v>97</v>
      </c>
      <c r="AL104" t="s">
        <v>2164</v>
      </c>
      <c r="AM104" t="s">
        <v>2165</v>
      </c>
      <c r="AN104">
        <v>96</v>
      </c>
    </row>
    <row r="105" spans="37:40" x14ac:dyDescent="0.4">
      <c r="AK105">
        <v>98</v>
      </c>
      <c r="AL105" t="s">
        <v>2166</v>
      </c>
      <c r="AM105" t="s">
        <v>2167</v>
      </c>
      <c r="AN105">
        <v>97</v>
      </c>
    </row>
    <row r="106" spans="37:40" x14ac:dyDescent="0.4">
      <c r="AK106">
        <v>99</v>
      </c>
      <c r="AL106" t="s">
        <v>2168</v>
      </c>
      <c r="AM106" t="s">
        <v>2169</v>
      </c>
      <c r="AN106">
        <v>98</v>
      </c>
    </row>
    <row r="107" spans="37:40" x14ac:dyDescent="0.4">
      <c r="AK107">
        <v>100</v>
      </c>
      <c r="AL107" t="s">
        <v>2170</v>
      </c>
      <c r="AM107" t="s">
        <v>2171</v>
      </c>
      <c r="AN107">
        <v>99</v>
      </c>
    </row>
    <row r="108" spans="37:40" x14ac:dyDescent="0.4">
      <c r="AK108">
        <v>101</v>
      </c>
      <c r="AL108" t="s">
        <v>2172</v>
      </c>
      <c r="AM108" s="128" t="s">
        <v>2173</v>
      </c>
      <c r="AN108">
        <v>100</v>
      </c>
    </row>
    <row r="109" spans="37:40" x14ac:dyDescent="0.4">
      <c r="AK109">
        <v>102</v>
      </c>
      <c r="AL109" t="s">
        <v>2174</v>
      </c>
      <c r="AM109" t="s">
        <v>2175</v>
      </c>
      <c r="AN109">
        <v>101</v>
      </c>
    </row>
    <row r="110" spans="37:40" x14ac:dyDescent="0.4">
      <c r="AK110">
        <v>103</v>
      </c>
      <c r="AL110" t="s">
        <v>2176</v>
      </c>
      <c r="AM110" t="s">
        <v>2177</v>
      </c>
      <c r="AN110">
        <v>102</v>
      </c>
    </row>
    <row r="111" spans="37:40" x14ac:dyDescent="0.4">
      <c r="AK111">
        <v>104</v>
      </c>
      <c r="AL111" t="s">
        <v>2178</v>
      </c>
      <c r="AM111" t="s">
        <v>2179</v>
      </c>
      <c r="AN111">
        <v>103</v>
      </c>
    </row>
    <row r="112" spans="37:40" x14ac:dyDescent="0.4">
      <c r="AK112">
        <v>105</v>
      </c>
      <c r="AL112" t="s">
        <v>2180</v>
      </c>
      <c r="AM112" t="s">
        <v>2181</v>
      </c>
      <c r="AN112">
        <v>104</v>
      </c>
    </row>
    <row r="113" spans="37:40" x14ac:dyDescent="0.4">
      <c r="AK113">
        <v>106</v>
      </c>
      <c r="AL113" t="s">
        <v>2182</v>
      </c>
      <c r="AM113" t="s">
        <v>2183</v>
      </c>
      <c r="AN113">
        <v>105</v>
      </c>
    </row>
    <row r="114" spans="37:40" x14ac:dyDescent="0.4">
      <c r="AK114">
        <v>107</v>
      </c>
      <c r="AL114" t="s">
        <v>2184</v>
      </c>
      <c r="AM114" t="s">
        <v>2185</v>
      </c>
      <c r="AN114">
        <v>106</v>
      </c>
    </row>
    <row r="115" spans="37:40" x14ac:dyDescent="0.4">
      <c r="AK115">
        <v>108</v>
      </c>
      <c r="AL115" t="s">
        <v>2186</v>
      </c>
      <c r="AM115" t="s">
        <v>2187</v>
      </c>
      <c r="AN115">
        <v>107</v>
      </c>
    </row>
    <row r="116" spans="37:40" x14ac:dyDescent="0.4">
      <c r="AK116">
        <v>109</v>
      </c>
      <c r="AL116" t="s">
        <v>2188</v>
      </c>
      <c r="AM116" t="s">
        <v>2189</v>
      </c>
      <c r="AN116">
        <v>108</v>
      </c>
    </row>
    <row r="117" spans="37:40" x14ac:dyDescent="0.4">
      <c r="AK117">
        <v>110</v>
      </c>
      <c r="AL117" t="s">
        <v>2190</v>
      </c>
      <c r="AM117" t="s">
        <v>2191</v>
      </c>
      <c r="AN117">
        <v>109</v>
      </c>
    </row>
    <row r="118" spans="37:40" x14ac:dyDescent="0.4">
      <c r="AK118">
        <v>111</v>
      </c>
      <c r="AL118" t="s">
        <v>2192</v>
      </c>
      <c r="AM118" t="s">
        <v>2193</v>
      </c>
      <c r="AN118">
        <v>110</v>
      </c>
    </row>
    <row r="119" spans="37:40" x14ac:dyDescent="0.4">
      <c r="AK119">
        <v>112</v>
      </c>
      <c r="AL119" t="s">
        <v>2194</v>
      </c>
      <c r="AM119" t="s">
        <v>2195</v>
      </c>
      <c r="AN119">
        <v>111</v>
      </c>
    </row>
    <row r="120" spans="37:40" x14ac:dyDescent="0.4">
      <c r="AK120">
        <v>113</v>
      </c>
      <c r="AL120" t="s">
        <v>2196</v>
      </c>
      <c r="AM120" t="s">
        <v>2197</v>
      </c>
      <c r="AN120">
        <v>112</v>
      </c>
    </row>
    <row r="121" spans="37:40" x14ac:dyDescent="0.4">
      <c r="AK121">
        <v>114</v>
      </c>
      <c r="AL121" t="s">
        <v>2198</v>
      </c>
      <c r="AM121" t="s">
        <v>2199</v>
      </c>
      <c r="AN121">
        <v>113</v>
      </c>
    </row>
    <row r="122" spans="37:40" x14ac:dyDescent="0.4">
      <c r="AK122">
        <v>115</v>
      </c>
      <c r="AL122" t="s">
        <v>2200</v>
      </c>
      <c r="AM122" t="s">
        <v>2201</v>
      </c>
      <c r="AN122">
        <v>114</v>
      </c>
    </row>
    <row r="123" spans="37:40" x14ac:dyDescent="0.4">
      <c r="AK123">
        <v>116</v>
      </c>
      <c r="AL123" t="s">
        <v>2202</v>
      </c>
      <c r="AM123" t="s">
        <v>2203</v>
      </c>
      <c r="AN123">
        <v>115</v>
      </c>
    </row>
    <row r="124" spans="37:40" x14ac:dyDescent="0.4">
      <c r="AK124">
        <v>117</v>
      </c>
      <c r="AL124" t="s">
        <v>2204</v>
      </c>
      <c r="AM124" t="s">
        <v>2205</v>
      </c>
      <c r="AN124">
        <v>116</v>
      </c>
    </row>
    <row r="125" spans="37:40" x14ac:dyDescent="0.4">
      <c r="AK125">
        <v>118</v>
      </c>
      <c r="AL125" t="s">
        <v>2206</v>
      </c>
      <c r="AM125" t="s">
        <v>2207</v>
      </c>
      <c r="AN125">
        <v>117</v>
      </c>
    </row>
    <row r="126" spans="37:40" x14ac:dyDescent="0.4">
      <c r="AK126">
        <v>119</v>
      </c>
      <c r="AL126" t="s">
        <v>2208</v>
      </c>
      <c r="AM126" t="s">
        <v>2209</v>
      </c>
      <c r="AN126">
        <v>118</v>
      </c>
    </row>
    <row r="127" spans="37:40" x14ac:dyDescent="0.4">
      <c r="AK127">
        <v>120</v>
      </c>
      <c r="AL127" t="s">
        <v>2210</v>
      </c>
      <c r="AM127" t="s">
        <v>2211</v>
      </c>
      <c r="AN127">
        <v>119</v>
      </c>
    </row>
    <row r="128" spans="37:40" x14ac:dyDescent="0.4">
      <c r="AK128">
        <v>121</v>
      </c>
      <c r="AL128" t="s">
        <v>2212</v>
      </c>
      <c r="AM128" t="s">
        <v>2213</v>
      </c>
      <c r="AN128">
        <v>120</v>
      </c>
    </row>
    <row r="129" spans="37:40" x14ac:dyDescent="0.4">
      <c r="AK129">
        <v>122</v>
      </c>
      <c r="AL129" t="s">
        <v>2214</v>
      </c>
      <c r="AM129" t="s">
        <v>2215</v>
      </c>
      <c r="AN129">
        <v>121</v>
      </c>
    </row>
    <row r="130" spans="37:40" x14ac:dyDescent="0.4">
      <c r="AK130">
        <v>123</v>
      </c>
      <c r="AL130" t="s">
        <v>2216</v>
      </c>
      <c r="AM130" t="s">
        <v>2217</v>
      </c>
      <c r="AN130">
        <v>122</v>
      </c>
    </row>
    <row r="131" spans="37:40" x14ac:dyDescent="0.4">
      <c r="AK131">
        <v>124</v>
      </c>
      <c r="AL131" t="s">
        <v>2218</v>
      </c>
      <c r="AM131" t="s">
        <v>2219</v>
      </c>
      <c r="AN131">
        <v>123</v>
      </c>
    </row>
    <row r="132" spans="37:40" x14ac:dyDescent="0.4">
      <c r="AK132">
        <v>125</v>
      </c>
      <c r="AL132" t="s">
        <v>2220</v>
      </c>
      <c r="AM132" t="s">
        <v>2145</v>
      </c>
      <c r="AN132">
        <v>124</v>
      </c>
    </row>
    <row r="133" spans="37:40" x14ac:dyDescent="0.4">
      <c r="AK133">
        <v>126</v>
      </c>
      <c r="AL133" t="s">
        <v>2221</v>
      </c>
      <c r="AM133" t="s">
        <v>2222</v>
      </c>
      <c r="AN133">
        <v>125</v>
      </c>
    </row>
    <row r="134" spans="37:40" x14ac:dyDescent="0.4">
      <c r="AK134">
        <v>127</v>
      </c>
      <c r="AL134" t="s">
        <v>2223</v>
      </c>
      <c r="AM134" t="s">
        <v>2224</v>
      </c>
      <c r="AN134">
        <v>126</v>
      </c>
    </row>
    <row r="135" spans="37:40" x14ac:dyDescent="0.4">
      <c r="AK135">
        <v>128</v>
      </c>
      <c r="AL135" t="s">
        <v>2225</v>
      </c>
      <c r="AM135" t="s">
        <v>2226</v>
      </c>
      <c r="AN135">
        <v>127</v>
      </c>
    </row>
  </sheetData>
  <sheetProtection algorithmName="SHA-512" hashValue="//KJGUigpH8+nv3d9YYLeuVvSvvonj4lxG+1JvHL7wuU7LVOJ2nJsmJO24uCFMZI3WQ06IwZQF005yvUF2gwzw==" saltValue="8Qi04KZj6bL0zK/qfuXMWw==" spinCount="100000" sheet="1" objects="1" scenarios="1"/>
  <sortState xmlns:xlrd2="http://schemas.microsoft.com/office/spreadsheetml/2017/richdata2" ref="AO7:AO63">
    <sortCondition ref="AO7"/>
  </sortState>
  <mergeCells count="1">
    <mergeCell ref="A1:S1"/>
  </mergeCells>
  <pageMargins left="0.7" right="0.7" top="0.78740157499999996" bottom="0.78740157499999996" header="0.3" footer="0.3"/>
  <pageSetup paperSize="9" scale="48" fitToHeight="0" orientation="landscape" r:id="rId1"/>
  <headerFooter>
    <oddHeader>&amp;C&amp;A, &amp;D, &amp;T, &amp;F</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5"/>
    <pageSetUpPr fitToPage="1"/>
  </sheetPr>
  <dimension ref="A1:J56"/>
  <sheetViews>
    <sheetView workbookViewId="0"/>
  </sheetViews>
  <sheetFormatPr baseColWidth="10" defaultColWidth="11.44140625" defaultRowHeight="12.3" x14ac:dyDescent="0.4"/>
  <cols>
    <col min="1" max="1" width="37.5546875" customWidth="1"/>
    <col min="2" max="2" width="12.5546875" customWidth="1"/>
    <col min="3" max="3" width="34.5546875" customWidth="1"/>
    <col min="4" max="4" width="15.5546875" customWidth="1"/>
    <col min="5" max="5" width="38" customWidth="1"/>
    <col min="7" max="8" width="17.5546875" customWidth="1"/>
  </cols>
  <sheetData>
    <row r="1" spans="1:10" ht="17.7" x14ac:dyDescent="0.6">
      <c r="A1" s="54" t="str">
        <f ca="1">OFFSET(Sprachen!B110,0,'Allg. Informationen'!$B$4-1,1,1)</f>
        <v>Freigabeerklärung</v>
      </c>
      <c r="B1" s="54"/>
      <c r="C1" s="54"/>
      <c r="D1" s="54"/>
      <c r="E1" s="54"/>
      <c r="F1" s="54"/>
      <c r="G1" s="54"/>
      <c r="H1" s="54"/>
      <c r="J1" s="65"/>
    </row>
    <row r="2" spans="1:10" x14ac:dyDescent="0.4">
      <c r="A2" s="285" t="str">
        <f ca="1">VLOOKUP(_xlfn.SHEET(),Dropdown!$BF$7:$BI$15,'Allg. Informationen'!$B$4+1,FALSE)</f>
        <v>Freigabeerklärung</v>
      </c>
    </row>
    <row r="4" spans="1:10" x14ac:dyDescent="0.4">
      <c r="A4" s="20" t="str">
        <f ca="1">CONCATENATE(Gesuchsteller!$A$4,": ",Gesuchsteller!$B$4)</f>
        <v>Gesuchsnummer: MP.26.xxx</v>
      </c>
      <c r="D4" s="95" t="str">
        <f ca="1">OFFSET(Sprachen!B127,0,'Allg. Informationen'!$B$4-1,1,1)</f>
        <v>Jahresproduktion Anteil Gesuchsteller Total</v>
      </c>
      <c r="F4" t="s">
        <v>3</v>
      </c>
      <c r="G4" s="1">
        <f ca="1">Übersicht!G55</f>
        <v>0</v>
      </c>
    </row>
    <row r="5" spans="1:10" x14ac:dyDescent="0.4">
      <c r="D5" s="95" t="str">
        <f ca="1">OFFSET(Sprachen!B128,0,'Allg. Informationen'!$B$4-1,1,1)</f>
        <v>Marktprämienberechtigte Energie</v>
      </c>
      <c r="F5" t="s">
        <v>3</v>
      </c>
      <c r="G5" s="1">
        <f ca="1">Übersicht!N55</f>
        <v>0</v>
      </c>
    </row>
    <row r="6" spans="1:10" x14ac:dyDescent="0.4">
      <c r="D6" s="95" t="str">
        <f ca="1">OFFSET(Sprachen!B129,0,'Allg. Informationen'!$B$4-1,1,1)</f>
        <v>Beantragte Marktprämie</v>
      </c>
      <c r="F6" t="s">
        <v>4</v>
      </c>
      <c r="G6" s="94">
        <f ca="1">Übersicht!P55</f>
        <v>0</v>
      </c>
    </row>
    <row r="7" spans="1:10" x14ac:dyDescent="0.4">
      <c r="D7" s="95"/>
    </row>
    <row r="8" spans="1:10" ht="12.75" customHeight="1" x14ac:dyDescent="0.4">
      <c r="A8" s="585" t="str">
        <f ca="1">OFFSET(Sprachen!B111,0,'Allg. Informationen'!$B$4-1,1,1)</f>
        <v>Mit der Unterschrift bestätigen die unterzeichnenden Personen die Richtigkeit aller Angaben im Gesuch und dass sie das Gesuch um Marktprämie inklusive aller Anhänge zum unten angegebenen Zeitpunkt auf die SharePoint-Plattform für die Marktprämie hochgeladen haben. Damit wird das Gesuch zur Bearbeitung seitens BFE freigegeben. 
Achtung: Das Gesuch gilt erst als definitv eingereicht, wenn das vorliegende Excel inklusive aller Anhänge auf die SharePoint-Plattform hochgeladen wird und die unterschriebene Freigabeerklärung bis am 31. Mai beim BFE eingereicht wird. Massgebend für letzteres ist der Poststempel.  
Bevollmächtigung für die Einreichung des Gesuchs
Falls die Gesuchstellerin das Gesuch um Marktprämie über einen Dritten abwickelt, so ist im Blatt "Gesuchsteller" die entsprechende Organisation und Person zu bezeichnen. Eine entsprechende Bevollmächtigung ist dem Gesuch beizulegen. 
Eine Vorlage für diese Bevollmächtigung kann unter http://www.bfe.admin.ch/marktpraemie heruntergeladen werden.
Bevollmächtigung zur Erteilung von Auskünften zu einzelnen Kraftwerksanlagen
Die in den Kraftwerksblättern unter «Bevollmächtigt zur Erteilung von Auskünften über dieses Kraftwerk» angegebenen Personen sind bevollmächtigt, dem BFE bzw. der vom BFE für den Vollzug beauftragten AFRY Schweiz AG alle für die Gesuchsprüfung notwendigen Auskünfte bezüglich der jeweiligen Kraftwerksanlage zu erteilen.</v>
      </c>
      <c r="B8" s="585"/>
      <c r="C8" s="585"/>
      <c r="D8" s="585"/>
      <c r="E8" s="585"/>
      <c r="F8" s="585"/>
      <c r="G8" s="585"/>
      <c r="H8" s="80"/>
    </row>
    <row r="9" spans="1:10" x14ac:dyDescent="0.4">
      <c r="A9" s="585"/>
      <c r="B9" s="585"/>
      <c r="C9" s="585"/>
      <c r="D9" s="585"/>
      <c r="E9" s="585"/>
      <c r="F9" s="585"/>
      <c r="G9" s="585"/>
      <c r="H9" s="80"/>
    </row>
    <row r="10" spans="1:10" x14ac:dyDescent="0.4">
      <c r="A10" s="585"/>
      <c r="B10" s="585"/>
      <c r="C10" s="585"/>
      <c r="D10" s="585"/>
      <c r="E10" s="585"/>
      <c r="F10" s="585"/>
      <c r="G10" s="585"/>
      <c r="H10" s="80"/>
    </row>
    <row r="11" spans="1:10" x14ac:dyDescent="0.4">
      <c r="A11" s="585"/>
      <c r="B11" s="585"/>
      <c r="C11" s="585"/>
      <c r="D11" s="585"/>
      <c r="E11" s="585"/>
      <c r="F11" s="585"/>
      <c r="G11" s="585"/>
      <c r="H11" s="80"/>
    </row>
    <row r="12" spans="1:10" x14ac:dyDescent="0.4">
      <c r="A12" s="585"/>
      <c r="B12" s="585"/>
      <c r="C12" s="585"/>
      <c r="D12" s="585"/>
      <c r="E12" s="585"/>
      <c r="F12" s="585"/>
      <c r="G12" s="585"/>
      <c r="H12" s="80"/>
    </row>
    <row r="13" spans="1:10" x14ac:dyDescent="0.4">
      <c r="A13" s="585"/>
      <c r="B13" s="585"/>
      <c r="C13" s="585"/>
      <c r="D13" s="585"/>
      <c r="E13" s="585"/>
      <c r="F13" s="585"/>
      <c r="G13" s="585"/>
      <c r="H13" s="80"/>
    </row>
    <row r="14" spans="1:10" x14ac:dyDescent="0.4">
      <c r="A14" s="585"/>
      <c r="B14" s="585"/>
      <c r="C14" s="585"/>
      <c r="D14" s="585"/>
      <c r="E14" s="585"/>
      <c r="F14" s="585"/>
      <c r="G14" s="585"/>
      <c r="H14" s="80"/>
    </row>
    <row r="15" spans="1:10" x14ac:dyDescent="0.4">
      <c r="A15" s="585"/>
      <c r="B15" s="585"/>
      <c r="C15" s="585"/>
      <c r="D15" s="585"/>
      <c r="E15" s="585"/>
      <c r="F15" s="585"/>
      <c r="G15" s="585"/>
      <c r="H15" s="80"/>
    </row>
    <row r="16" spans="1:10" x14ac:dyDescent="0.4">
      <c r="A16" s="585"/>
      <c r="B16" s="585"/>
      <c r="C16" s="585"/>
      <c r="D16" s="585"/>
      <c r="E16" s="585"/>
      <c r="F16" s="585"/>
      <c r="G16" s="585"/>
      <c r="H16" s="80"/>
    </row>
    <row r="17" spans="1:8" x14ac:dyDescent="0.4">
      <c r="A17" s="585"/>
      <c r="B17" s="585"/>
      <c r="C17" s="585"/>
      <c r="D17" s="585"/>
      <c r="E17" s="585"/>
      <c r="F17" s="585"/>
      <c r="G17" s="585"/>
      <c r="H17" s="80"/>
    </row>
    <row r="18" spans="1:8" x14ac:dyDescent="0.4">
      <c r="A18" s="585"/>
      <c r="B18" s="585"/>
      <c r="C18" s="585"/>
      <c r="D18" s="585"/>
      <c r="E18" s="585"/>
      <c r="F18" s="585"/>
      <c r="G18" s="585"/>
      <c r="H18" s="80"/>
    </row>
    <row r="19" spans="1:8" x14ac:dyDescent="0.4">
      <c r="A19" s="585"/>
      <c r="B19" s="585"/>
      <c r="C19" s="585"/>
      <c r="D19" s="585"/>
      <c r="E19" s="585"/>
      <c r="F19" s="585"/>
      <c r="G19" s="585"/>
      <c r="H19" s="80"/>
    </row>
    <row r="20" spans="1:8" x14ac:dyDescent="0.4">
      <c r="A20" s="585"/>
      <c r="B20" s="585"/>
      <c r="C20" s="585"/>
      <c r="D20" s="585"/>
      <c r="E20" s="585"/>
      <c r="F20" s="585"/>
      <c r="G20" s="585"/>
      <c r="H20" s="80"/>
    </row>
    <row r="21" spans="1:8" x14ac:dyDescent="0.4">
      <c r="A21" s="585"/>
      <c r="B21" s="585"/>
      <c r="C21" s="585"/>
      <c r="D21" s="585"/>
      <c r="E21" s="585"/>
      <c r="F21" s="585"/>
      <c r="G21" s="585"/>
      <c r="H21" s="80"/>
    </row>
    <row r="22" spans="1:8" x14ac:dyDescent="0.4">
      <c r="A22" s="585"/>
      <c r="B22" s="585"/>
      <c r="C22" s="585"/>
      <c r="D22" s="585"/>
      <c r="E22" s="585"/>
      <c r="F22" s="585"/>
      <c r="G22" s="585"/>
      <c r="H22" s="80"/>
    </row>
    <row r="23" spans="1:8" x14ac:dyDescent="0.4">
      <c r="A23" s="585"/>
      <c r="B23" s="585"/>
      <c r="C23" s="585"/>
      <c r="D23" s="585"/>
      <c r="E23" s="585"/>
      <c r="F23" s="585"/>
      <c r="G23" s="585"/>
      <c r="H23" s="80"/>
    </row>
    <row r="24" spans="1:8" x14ac:dyDescent="0.4">
      <c r="A24" s="80"/>
      <c r="B24" s="80"/>
      <c r="C24" s="80"/>
      <c r="D24" s="80"/>
      <c r="E24" s="80"/>
      <c r="F24" s="80"/>
      <c r="G24" s="80"/>
      <c r="H24" s="80"/>
    </row>
    <row r="25" spans="1:8" ht="47.25" customHeight="1" x14ac:dyDescent="0.4">
      <c r="A25" s="576" t="str">
        <f ca="1">OFFSET(Sprachen!B112,0,'Allg. Informationen'!$B$4-1,1,1)</f>
        <v>Bestätigung Abnahmeverträge:
Dem Gesuch wurden sämtliche Verträge beigelegt, welche die Lieferung von Elektrizität aus Grosswasserkraftanlagen beinhalten, die Teil dieses Marktprämiengesuchs sind.</v>
      </c>
      <c r="B25" s="576"/>
      <c r="C25" s="576"/>
      <c r="D25" s="576"/>
      <c r="E25" s="576"/>
      <c r="F25" s="576"/>
      <c r="G25" s="276" t="s">
        <v>5</v>
      </c>
      <c r="H25" s="80"/>
    </row>
    <row r="26" spans="1:8" ht="48" customHeight="1" x14ac:dyDescent="0.4">
      <c r="A26" s="576" t="str">
        <f ca="1">OFFSET(Sprachen!B113,0,'Allg. Informationen'!$B$4-1,1,1)</f>
        <v>Bestätigung betreffend Elektrizität aus fremden Anlagen für den Gegenabzug zum Grundversorgungsabzug: 
Nicht geförderte erneuerbare Elektrizität aus fremden Anlagen in der Grundversorgung, die im Gesuchsformular Blatt «Fremde EE» eingetragen wurde, wird gemäss Artikel 15 EnG abgenommen oder die Abnahme beruht auf mittel- oder langfristigen Verträgen und die entsprechenden Herkunftsnachweise können auf Verlangen beigebracht werden.</v>
      </c>
      <c r="B26" s="576"/>
      <c r="C26" s="576"/>
      <c r="D26" s="576"/>
      <c r="E26" s="576"/>
      <c r="F26" s="576"/>
      <c r="G26" s="276" t="s">
        <v>5</v>
      </c>
      <c r="H26" s="80"/>
    </row>
    <row r="27" spans="1:8" ht="42.6" customHeight="1" x14ac:dyDescent="0.4">
      <c r="A27" s="576" t="str">
        <f ca="1">OFFSET(Sprachen!B114,0,'Allg. Informationen'!$B$4-1,1,1)</f>
        <v>Einverständniserklärung zur Meldung der Anlagen an Pronovo (freiwillig):
Die Gesuchstellerin ist einverstanden, dass das BFE dem Betreiber des HKN-Systems (Pronovo) die Anlagen, welche Anrecht auf eine Marktprämie haben, meldet, damit dieser die HKN der Anlage entsprechend kennzeichnet (so genannter Support Flag).</v>
      </c>
      <c r="B27" s="576"/>
      <c r="C27" s="576"/>
      <c r="D27" s="576"/>
      <c r="E27" s="576"/>
      <c r="F27" s="576"/>
      <c r="G27" s="276" t="s">
        <v>5</v>
      </c>
      <c r="H27" s="80"/>
    </row>
    <row r="28" spans="1:8" x14ac:dyDescent="0.4">
      <c r="A28" s="80"/>
      <c r="B28" s="80"/>
      <c r="C28" s="80"/>
      <c r="D28" s="80"/>
      <c r="E28" s="80"/>
      <c r="F28" s="80"/>
      <c r="G28" s="80"/>
      <c r="H28" s="80"/>
    </row>
    <row r="30" spans="1:8" x14ac:dyDescent="0.4">
      <c r="A30" s="66" t="str">
        <f ca="1">OFFSET(Sprachen!B115,0,'Allg. Informationen'!$B$4-1,1,1)</f>
        <v>Das Gesuch wurde zu folgendem Zeitpunkt elektronisch auf die vom BFE zugewiesene Sharpoint-Plattform hochgeladen:</v>
      </c>
    </row>
    <row r="32" spans="1:8" x14ac:dyDescent="0.4">
      <c r="A32" t="str">
        <f ca="1">OFFSET(Sprachen!B116,0,'Allg. Informationen'!$B$4-1,1,1)</f>
        <v>Datum  [dd.mm.yyyy]</v>
      </c>
      <c r="C32" t="str">
        <f ca="1">OFFSET(Sprachen!B117,0,'Allg. Informationen'!$B$4-1,1,1)</f>
        <v>Zeit  [hh:mm]</v>
      </c>
    </row>
    <row r="33" spans="1:5" x14ac:dyDescent="0.4">
      <c r="A33" s="62"/>
      <c r="C33" s="83"/>
    </row>
    <row r="37" spans="1:5" x14ac:dyDescent="0.4">
      <c r="A37" s="66" t="str">
        <f ca="1">OFFSET(Sprachen!B118,0,'Allg. Informationen'!$B$4-1,1,1)</f>
        <v>Gesuchsteller oder dessen bevollmächtigte Vertretung</v>
      </c>
    </row>
    <row r="39" spans="1:5" x14ac:dyDescent="0.4">
      <c r="A39" t="str">
        <f ca="1">OFFSET(Sprachen!B119,0,'Allg. Informationen'!$B$4-1,1,1)</f>
        <v>Name</v>
      </c>
      <c r="C39" t="str">
        <f ca="1">OFFSET(Sprachen!B120,0,'Allg. Informationen'!$B$4-1,1,1)</f>
        <v>Ort</v>
      </c>
    </row>
    <row r="40" spans="1:5" ht="12.6" x14ac:dyDescent="0.45">
      <c r="A40" s="586"/>
      <c r="B40" s="93"/>
      <c r="C40" s="586"/>
    </row>
    <row r="41" spans="1:5" x14ac:dyDescent="0.4">
      <c r="A41" s="586"/>
      <c r="C41" s="586"/>
    </row>
    <row r="44" spans="1:5" x14ac:dyDescent="0.4">
      <c r="A44" t="str">
        <f ca="1">OFFSET(Sprachen!B121,0,'Allg. Informationen'!$B$4-1,1,1)</f>
        <v>Name Unterschriftsberechtigte Person 1</v>
      </c>
      <c r="E44" t="str">
        <f ca="1">OFFSET(Sprachen!B123,0,'Allg. Informationen'!$B$4-1,1,1)</f>
        <v>Name Unterschriftsberechtigte Person 2</v>
      </c>
    </row>
    <row r="45" spans="1:5" x14ac:dyDescent="0.4">
      <c r="A45" s="586"/>
      <c r="E45" s="586"/>
    </row>
    <row r="46" spans="1:5" x14ac:dyDescent="0.4">
      <c r="A46" s="586"/>
      <c r="E46" s="586"/>
    </row>
    <row r="49" spans="1:8" x14ac:dyDescent="0.4">
      <c r="A49" t="str">
        <f ca="1">OFFSET(Sprachen!B122,0,'Allg. Informationen'!$B$4-1,1,1)</f>
        <v>Funktion Unterschriftsberechtigte Person 1</v>
      </c>
      <c r="E49" t="str">
        <f ca="1">OFFSET(Sprachen!B124,0,'Allg. Informationen'!$B$4-1,1,1)</f>
        <v>Funktion Unterschriftsberechtigte Person 2</v>
      </c>
    </row>
    <row r="50" spans="1:8" x14ac:dyDescent="0.4">
      <c r="A50" s="586"/>
      <c r="E50" s="586"/>
    </row>
    <row r="51" spans="1:8" x14ac:dyDescent="0.4">
      <c r="A51" s="586"/>
      <c r="E51" s="586"/>
    </row>
    <row r="54" spans="1:8" x14ac:dyDescent="0.4">
      <c r="A54" t="str">
        <f ca="1">OFFSET(Sprachen!B125,0,'Allg. Informationen'!$B$4-1,1,1)</f>
        <v>Ort, Datum</v>
      </c>
      <c r="C54" t="str">
        <f ca="1">OFFSET(Sprachen!B126,0,'Allg. Informationen'!$B$4-1,1,1)</f>
        <v>Unterschrift</v>
      </c>
      <c r="E54" t="str">
        <f ca="1">OFFSET(Sprachen!B125,0,'Allg. Informationen'!$B$4-1,1,1)</f>
        <v>Ort, Datum</v>
      </c>
      <c r="G54" t="str">
        <f ca="1">OFFSET(Sprachen!B126,0,'Allg. Informationen'!$B$4-1,1,1)</f>
        <v>Unterschrift</v>
      </c>
    </row>
    <row r="55" spans="1:8" x14ac:dyDescent="0.4">
      <c r="A55" s="586"/>
      <c r="C55" s="586"/>
      <c r="E55" s="586"/>
      <c r="G55" s="586"/>
      <c r="H55" s="586"/>
    </row>
    <row r="56" spans="1:8" x14ac:dyDescent="0.4">
      <c r="A56" s="586"/>
      <c r="C56" s="586"/>
      <c r="E56" s="586"/>
      <c r="G56" s="586"/>
      <c r="H56" s="586"/>
    </row>
  </sheetData>
  <sheetProtection algorithmName="SHA-512" hashValue="Mxht4VrWGVY1m59mJylUhuEWUsCsqceSY42PP3gkQ7veBXanLtni4BZucVFvEQzgZ2a+imfps1oZ/j/g+Q940g==" saltValue="yVwt+2zuoaY5MLD+QCuV9Q==" spinCount="100000" sheet="1" objects="1" scenarios="1"/>
  <protectedRanges>
    <protectedRange sqref="G25:G27 A33 C33 A40 C40 A45 E45 A50 E50 A55 C55 E55 G55" name="Freigabe"/>
  </protectedRanges>
  <mergeCells count="14">
    <mergeCell ref="A8:G23"/>
    <mergeCell ref="A25:F25"/>
    <mergeCell ref="A26:F26"/>
    <mergeCell ref="A27:F27"/>
    <mergeCell ref="A55:A56"/>
    <mergeCell ref="C55:C56"/>
    <mergeCell ref="E55:E56"/>
    <mergeCell ref="G55:H56"/>
    <mergeCell ref="A40:A41"/>
    <mergeCell ref="A45:A46"/>
    <mergeCell ref="A50:A51"/>
    <mergeCell ref="E45:E46"/>
    <mergeCell ref="E50:E51"/>
    <mergeCell ref="C40:C41"/>
  </mergeCells>
  <dataValidations count="1">
    <dataValidation type="list" allowBlank="1" showInputMessage="1" showErrorMessage="1" sqref="G25:G27" xr:uid="{00000000-0002-0000-0200-000000000000}">
      <formula1>"Ja, Nein,...,"</formula1>
    </dataValidation>
  </dataValidations>
  <pageMargins left="0.70866141732283472" right="0.70866141732283472" top="0.51181102362204722" bottom="0.51181102362204722" header="0.19685039370078741" footer="0.19685039370078741"/>
  <pageSetup paperSize="9" scale="68" orientation="landscape" r:id="rId1"/>
  <headerFooter>
    <oddHeader>&amp;LBFE-MP&amp;C &amp;A&amp;R&amp;D</oddHeader>
    <oddFooter>&amp;L&amp;F, &amp;T&amp;RS.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7" tint="0.39997558519241921"/>
    <pageSetUpPr fitToPage="1"/>
  </sheetPr>
  <dimension ref="A1:M272"/>
  <sheetViews>
    <sheetView workbookViewId="0"/>
  </sheetViews>
  <sheetFormatPr baseColWidth="10" defaultColWidth="1" defaultRowHeight="12.3" outlineLevelRow="1" outlineLevelCol="1" x14ac:dyDescent="0.4"/>
  <cols>
    <col min="1" max="1" width="13.5546875" customWidth="1"/>
    <col min="2" max="2" width="10" style="23" customWidth="1"/>
    <col min="3" max="3" width="45.5546875" customWidth="1"/>
    <col min="4" max="4" width="26.5546875" customWidth="1"/>
    <col min="5" max="5" width="22" customWidth="1"/>
    <col min="6" max="6" width="47.5546875" style="100" customWidth="1"/>
    <col min="7" max="7" width="20.44140625" customWidth="1"/>
    <col min="8" max="8" width="43.44140625" customWidth="1"/>
    <col min="9" max="9" width="15.44140625" customWidth="1" outlineLevel="1"/>
    <col min="10" max="10" width="14.5546875" customWidth="1" outlineLevel="1"/>
    <col min="11" max="11" width="41.5546875" customWidth="1" outlineLevel="1"/>
    <col min="12" max="12" width="81.5546875" customWidth="1" outlineLevel="1"/>
    <col min="13" max="79" width="11.44140625" customWidth="1"/>
  </cols>
  <sheetData>
    <row r="1" spans="1:13" ht="17.7" x14ac:dyDescent="0.6">
      <c r="A1" s="54" t="str">
        <f ca="1">OFFSET(Sprachen!B133,0,'Allg. Informationen'!$B$4-1,1,1)</f>
        <v>Anhänge</v>
      </c>
      <c r="B1" s="54"/>
      <c r="C1" s="54"/>
      <c r="D1" s="54"/>
      <c r="E1" s="54"/>
      <c r="F1" s="371"/>
      <c r="G1" s="54"/>
      <c r="H1" s="54"/>
      <c r="I1" s="54"/>
      <c r="J1" s="54"/>
      <c r="K1" s="54"/>
      <c r="M1" s="65"/>
    </row>
    <row r="2" spans="1:13" x14ac:dyDescent="0.4">
      <c r="A2" s="285" t="str">
        <f ca="1">VLOOKUP(_xlfn.SHEET(),Dropdown!$BF$7:$BI$15,'Allg. Informationen'!$B$4+1,FALSE)</f>
        <v>Anhänge</v>
      </c>
      <c r="B2"/>
    </row>
    <row r="3" spans="1:13" x14ac:dyDescent="0.4">
      <c r="A3" s="23"/>
      <c r="B3"/>
    </row>
    <row r="4" spans="1:13" x14ac:dyDescent="0.4">
      <c r="A4" s="20" t="str">
        <f ca="1">CONCATENATE(Gesuchsteller!$A$4,": ")</f>
        <v xml:space="preserve">Gesuchsnummer: </v>
      </c>
      <c r="C4" t="str">
        <f>Gesuchsteller!$B$4</f>
        <v>MP.26.xxx</v>
      </c>
      <c r="D4" s="20"/>
    </row>
    <row r="5" spans="1:13" x14ac:dyDescent="0.4">
      <c r="A5" s="23"/>
      <c r="B5"/>
    </row>
    <row r="6" spans="1:13" x14ac:dyDescent="0.4">
      <c r="A6" s="605" t="str">
        <f ca="1">OFFSET(Sprachen!B134,0,'Allg. Informationen'!$B$4-1,1,1)</f>
        <v>Nachfolgende Unterlagen müssen zusammen mit der vorliegenden Excel-Datei eingereicht respektive auf der Share-Point-Plattform hochgeladen werden.</v>
      </c>
      <c r="B6" s="605"/>
      <c r="C6" s="605"/>
      <c r="D6" s="605"/>
      <c r="E6" s="605"/>
      <c r="F6" s="605"/>
      <c r="G6" s="605"/>
      <c r="H6" s="605"/>
      <c r="I6" s="605"/>
      <c r="J6" s="605"/>
      <c r="K6" s="605"/>
    </row>
    <row r="7" spans="1:13" ht="25.5" customHeight="1" x14ac:dyDescent="0.4">
      <c r="A7" s="576" t="str">
        <f ca="1">OFFSET(Sprachen!B135,0,'Allg. Informationen'!$B$4-1,1,1)</f>
        <v>Im Rahmen von Stichprobenprüfungen behält sich das BFE vor, bei den Gesuchstellern jederzeit weitere, zur Plausibilisierung des Anspruchs auf Marktprämie notwendige Dokument einzufordern. Darunter bspw. Partnerwerksverträge, Bescheinigungen der öffentlichen Gemeinswesen über bezahlte Wasserzinsen und äquivalente Angaben, Bescheinigungen der Netzbetreiber über Einspeiseprofile der Kraftwerke (resp. Ausspeiseprofile bei Pumpeinsatz) etc.</v>
      </c>
      <c r="B7" s="576"/>
      <c r="C7" s="576"/>
      <c r="D7" s="576"/>
      <c r="E7" s="576"/>
      <c r="F7" s="576"/>
      <c r="G7" s="576"/>
      <c r="H7" s="576"/>
      <c r="I7" s="41"/>
      <c r="J7" s="41"/>
      <c r="K7" s="41"/>
    </row>
    <row r="8" spans="1:13" x14ac:dyDescent="0.4">
      <c r="A8" s="576" t="str">
        <f ca="1">OFFSET(Sprachen!B136,0,'Allg. Informationen'!$B$4-1,1,1)</f>
        <v>Bitte bezeichnen Sie die elektronisch eingesandten Dokumente mit dem angegebenen Dateinamen. Dieser kann nach hinten verlängert werden, sollte aber nicht länger als 40 Zeichen sein. So kann Ihr Gesuch schneller bearbeitet werden.</v>
      </c>
      <c r="B8" s="576"/>
      <c r="C8" s="576"/>
      <c r="D8" s="576"/>
      <c r="E8" s="576"/>
      <c r="F8" s="576"/>
      <c r="G8" s="576"/>
      <c r="H8" s="576"/>
      <c r="I8" s="41"/>
      <c r="J8" s="41"/>
      <c r="K8" s="41"/>
    </row>
    <row r="9" spans="1:13" x14ac:dyDescent="0.4">
      <c r="A9" s="576" t="str">
        <f ca="1">OFFSET(Sprachen!B137,0,'Allg. Informationen'!$B$4-1,1,1)</f>
        <v>Anhänge, die bereits in einem der Vorjahre beigelegt wurden und sich seither nicht mehr geändert haben, müssen nicht mehr eingereicht werden. Entsprechend ist in der Spalte "Beilegung" die Option "im Vorjahr beigelegt" zu wählen.</v>
      </c>
      <c r="B9" s="576"/>
      <c r="C9" s="576"/>
      <c r="D9" s="576"/>
      <c r="E9" s="576"/>
      <c r="F9" s="576"/>
      <c r="G9" s="576"/>
      <c r="H9" s="576"/>
      <c r="I9" s="576"/>
      <c r="J9" s="576"/>
      <c r="K9" s="576"/>
    </row>
    <row r="10" spans="1:13" x14ac:dyDescent="0.4">
      <c r="A10" s="96"/>
      <c r="B10" s="96"/>
      <c r="C10" s="96"/>
      <c r="D10" s="96"/>
      <c r="E10" s="96"/>
      <c r="F10" s="96"/>
      <c r="G10" s="96"/>
      <c r="H10" s="96"/>
      <c r="I10" s="96"/>
      <c r="J10" s="96"/>
      <c r="K10" s="96"/>
    </row>
    <row r="11" spans="1:13" x14ac:dyDescent="0.4">
      <c r="A11" s="119"/>
      <c r="B11" s="119"/>
      <c r="C11" s="119"/>
      <c r="D11" s="119"/>
      <c r="E11" s="119"/>
      <c r="F11" s="96"/>
      <c r="G11" s="96"/>
      <c r="H11" s="96"/>
      <c r="I11" s="96"/>
      <c r="J11" s="96"/>
      <c r="K11" s="96"/>
    </row>
    <row r="12" spans="1:13" x14ac:dyDescent="0.4">
      <c r="A12" s="606" t="str">
        <f ca="1">OFFSET(Sprachen!B138,0,'Allg. Informationen'!$B$4-1,1,1)</f>
        <v>Ziffer</v>
      </c>
      <c r="B12" s="602" t="str">
        <f ca="1">OFFSET(Sprachen!B139,0,'Allg. Informationen'!$B$4-1,1,1)</f>
        <v>Anhang Nummer</v>
      </c>
      <c r="C12" s="610" t="str">
        <f ca="1">OFFSET(Sprachen!B140,0,'Allg. Informationen'!$B$4-1,1,1)</f>
        <v>Anhänge mit Informationen zum Gesuchsteller</v>
      </c>
      <c r="D12" s="615" t="str">
        <f ca="1">OFFSET(Sprachen!B141,0,'Allg. Informationen'!$B$4-1,1,1)</f>
        <v>obligatorisch</v>
      </c>
      <c r="E12" s="609" t="str">
        <f ca="1">OFFSET(Sprachen!B142,0,'Allg. Informationen'!$B$4-1,1,1)</f>
        <v>Dateinamen
(Beginn)</v>
      </c>
      <c r="F12" s="607" t="str">
        <f ca="1">OFFSET(Sprachen!B143,0,'Allg. Informationen'!$B$4-1,1,1)</f>
        <v>Anforderungen, Begründung für das Einfordern</v>
      </c>
      <c r="G12" s="611" t="str">
        <f ca="1">OFFSET(Sprachen!B144,0,'Allg. Informationen'!$B$4-1,1,1)</f>
        <v>Angaben vom Gesuchsteller</v>
      </c>
      <c r="H12" s="612"/>
      <c r="I12" s="606" t="str">
        <f ca="1">OFFSET(Sprachen!B145,0,'Allg. Informationen'!$B$4-1,1,1)</f>
        <v>Gesuchsprüfer</v>
      </c>
      <c r="J12" s="606"/>
      <c r="K12" s="606"/>
      <c r="L12" s="602" t="str">
        <f ca="1">OFFSET(Sprachen!B146,0,'Allg. Informationen'!$B$4-1,1,1)</f>
        <v>Anforderungen, Begründung für das Einfordern</v>
      </c>
    </row>
    <row r="13" spans="1:13" x14ac:dyDescent="0.4">
      <c r="A13" s="606"/>
      <c r="B13" s="602"/>
      <c r="C13" s="610"/>
      <c r="D13" s="616"/>
      <c r="E13" s="609"/>
      <c r="F13" s="608"/>
      <c r="G13" s="613"/>
      <c r="H13" s="614"/>
      <c r="I13" s="606"/>
      <c r="J13" s="606"/>
      <c r="K13" s="606"/>
      <c r="L13" s="602"/>
    </row>
    <row r="14" spans="1:13" ht="24.6" x14ac:dyDescent="0.4">
      <c r="A14" s="200"/>
      <c r="B14" s="201"/>
      <c r="C14" s="201"/>
      <c r="D14" s="202"/>
      <c r="E14" s="202"/>
      <c r="F14" s="203" t="str">
        <f ca="1">OFFSET(Sprachen!B147,0,'Allg. Informationen'!$B$4-1,1,1)</f>
        <v>Grund für Einfordern im Vollzug / Übertrag Eingaben</v>
      </c>
      <c r="G14" s="204" t="str">
        <f ca="1">OFFSET(Sprachen!B148,0,'Allg. Informationen'!$B$4-1,1,1)</f>
        <v>Beilegung (Selbst-prüfung)</v>
      </c>
      <c r="H14" s="203" t="str">
        <f ca="1">OFFSET(Sprachen!B149,0,'Allg. Informationen'!$B$4-1,1,1)</f>
        <v>Bemerkungen (z.B. Begründung falls unter Beilegung "Nein" ausgewählt)</v>
      </c>
      <c r="I14" s="205" t="str">
        <f ca="1">OFFSET(Sprachen!B150,0,'Allg. Informationen'!$B$4-1,1,1)</f>
        <v>Vollständigkeit</v>
      </c>
      <c r="J14" s="205" t="str">
        <f ca="1">OFFSET(Sprachen!B151,0,'Allg. Informationen'!$B$4-1,1,1)</f>
        <v>Prüfung</v>
      </c>
      <c r="K14" s="205" t="str">
        <f ca="1">OFFSET(Sprachen!B152,0,'Allg. Informationen'!$B$4-1,1,1)</f>
        <v>Begründung</v>
      </c>
      <c r="L14" s="203" t="str">
        <f ca="1">OFFSET(Sprachen!B153,0,'Allg. Informationen'!$B$4-1,1,1)</f>
        <v>Grund für Einfordern im Vollzug / Übertrag Eingaben</v>
      </c>
    </row>
    <row r="15" spans="1:13" x14ac:dyDescent="0.4">
      <c r="A15" s="200"/>
      <c r="B15" s="201"/>
      <c r="C15" s="201"/>
      <c r="D15" s="202"/>
      <c r="E15" s="202"/>
      <c r="F15" s="203"/>
      <c r="G15" s="204"/>
      <c r="H15" s="203"/>
      <c r="I15" s="205"/>
      <c r="J15" s="205"/>
      <c r="K15" s="205"/>
      <c r="L15" s="203"/>
    </row>
    <row r="16" spans="1:13" x14ac:dyDescent="0.4">
      <c r="A16" s="206" t="s">
        <v>6</v>
      </c>
      <c r="B16" s="206">
        <v>1</v>
      </c>
      <c r="C16" s="98" t="str">
        <f ca="1">OFFSET(Sprachen!B154,0,'Allg. Informationen'!$B$4-1,1,1)</f>
        <v>Freigabeerklärung</v>
      </c>
      <c r="D16" s="106" t="str">
        <f ca="1">OFFSET(Sprachen!B160,0,'Allg. Informationen'!$B$4-1,1,1)</f>
        <v>in jedem Fall</v>
      </c>
      <c r="E16" s="105" t="str">
        <f>CONCATENATE($C$4,".A-",B16,".")</f>
        <v>MP.26.xxx.A-1.</v>
      </c>
      <c r="F16" s="123" t="str">
        <f ca="1">OFFSET(Sprachen!B165,0,'Allg. Informationen'!$B$4-1,1,1)</f>
        <v>siehe Kommentare auf dem Blatt "Freigabeerklärung"</v>
      </c>
      <c r="G16" s="120"/>
      <c r="H16" s="43"/>
      <c r="I16" s="107" t="s">
        <v>7</v>
      </c>
      <c r="J16" s="107" t="s">
        <v>7</v>
      </c>
      <c r="K16" s="98"/>
      <c r="L16" s="123" t="str">
        <f ca="1">OFFSET(Sprachen!B192,0,'Allg. Informationen'!$B$4-1,1,1)</f>
        <v>siehe Kommentare auf dem Blatt "Freigabeerklärung"</v>
      </c>
    </row>
    <row r="17" spans="1:13" x14ac:dyDescent="0.4">
      <c r="A17" s="206" t="s">
        <v>8</v>
      </c>
      <c r="B17" s="206">
        <v>2</v>
      </c>
      <c r="C17" s="98" t="str">
        <f ca="1">OFFSET(Sprachen!B155,0,'Allg. Informationen'!$B$4-1,1,1)</f>
        <v>Handelsregisterauszug Gesuchsteller *)</v>
      </c>
      <c r="D17" s="106" t="str">
        <f ca="1">OFFSET(Sprachen!B161,0,'Allg. Informationen'!$B$4-1,1,1)</f>
        <v>ausser wenn Gemeinwesen</v>
      </c>
      <c r="E17" s="105" t="str">
        <f>CONCATENATE($C$4,".A-",B17,".")</f>
        <v>MP.26.xxx.A-2.</v>
      </c>
      <c r="F17" s="99" t="str">
        <f ca="1">OFFSET(Sprachen!B166,0,'Allg. Informationen'!$B$4-1,1,1)</f>
        <v>Überprüfung Unterschriftsberechtigung</v>
      </c>
      <c r="G17" s="120"/>
      <c r="H17" s="43"/>
      <c r="I17" s="107" t="s">
        <v>7</v>
      </c>
      <c r="J17" s="107" t="s">
        <v>7</v>
      </c>
      <c r="K17" s="98"/>
      <c r="L17" s="123" t="str">
        <f ca="1">OFFSET(Sprachen!B193,0,'Allg. Informationen'!$B$4-1,1,1)</f>
        <v>Firmen gemäss HR-Auszug;  bei Gemeinden telefonisch oder via Internet prüfen</v>
      </c>
      <c r="M17" s="207"/>
    </row>
    <row r="18" spans="1:13" ht="40.5" customHeight="1" x14ac:dyDescent="0.4">
      <c r="A18" s="260"/>
      <c r="B18" s="260">
        <v>3</v>
      </c>
      <c r="C18" s="261" t="str">
        <f ca="1">OFFSET(Sprachen!B156,0,'Allg. Informationen'!$B$4-1,1,1)</f>
        <v>Anhänge zum Gegenabzug Erneuerbare Energien</v>
      </c>
      <c r="D18" s="262"/>
      <c r="E18" s="263"/>
      <c r="F18" s="262" t="str">
        <f ca="1">OFFSET(Sprachen!B167,0,'Allg. Informationen'!$B$4-1,1,1)</f>
        <v>Berechnung der Reduktion des Grundversorgungsabzug nach Abs. 2 Art. 91 EnFV</v>
      </c>
      <c r="G18" s="264"/>
      <c r="H18" s="264"/>
      <c r="I18" s="264"/>
      <c r="J18" s="264"/>
      <c r="K18" s="265"/>
      <c r="L18" s="123" t="str">
        <f ca="1">OFFSET(Sprachen!B194,0,'Allg. Informationen'!$B$4-1,1,1)</f>
        <v>Berechnung der Reduktion des Grundversorgungsabzug nach Abs. 2 Art. 91 EnFV</v>
      </c>
    </row>
    <row r="19" spans="1:13" ht="36.9" x14ac:dyDescent="0.4">
      <c r="A19" s="206" t="s">
        <v>9</v>
      </c>
      <c r="B19" s="206">
        <v>3.1</v>
      </c>
      <c r="C19" s="98" t="str">
        <f ca="1">OFFSET(Sprachen!B157,0,'Allg. Informationen'!$B$4-1,1,1)</f>
        <v>Nutzungrechte und Geschäftsberichte von allen eigenen Anlagen zur Produktion von erneuerbaren Energien</v>
      </c>
      <c r="D19" s="106" t="str">
        <f ca="1">OFFSET(Sprachen!B162,0,'Allg. Informationen'!$B$4-1,1,1)</f>
        <v>falls solche Anlagen existieren</v>
      </c>
      <c r="E19" s="105" t="str">
        <f>CONCATENATE($C$4,".A-",B19,".")</f>
        <v>MP.26.xxx.A-3.1.</v>
      </c>
      <c r="F19" s="106" t="str">
        <f ca="1">OFFSET(Sprachen!B168,0,'Allg. Informationen'!$B$4-1,1,1)</f>
        <v>Überprüfung der Menge Strom aus eigenen Anlagen zur Produktion von erneuerbaren Energien gemäss Abs. 2 Art. 91 EnFV</v>
      </c>
      <c r="G19" s="120"/>
      <c r="H19" s="43"/>
      <c r="I19" s="107" t="s">
        <v>7</v>
      </c>
      <c r="J19" s="107" t="s">
        <v>7</v>
      </c>
      <c r="K19" s="98"/>
      <c r="L19" s="123" t="str">
        <f ca="1">OFFSET(Sprachen!B195,0,'Allg. Informationen'!$B$4-1,1,1)</f>
        <v>Überprüfung der Menge Strom aus eigenen Anlagen zur Produktion von erneuerbaren Energien gemäss Abs. 2 Art. 91 EnFV</v>
      </c>
    </row>
    <row r="20" spans="1:13" ht="43.35" customHeight="1" x14ac:dyDescent="0.4">
      <c r="A20" s="206" t="s">
        <v>10</v>
      </c>
      <c r="B20" s="206">
        <v>3.2</v>
      </c>
      <c r="C20" s="98" t="str">
        <f ca="1">OFFSET(Sprachen!B158,0,'Allg. Informationen'!$B$4-1,1,1)</f>
        <v>Abnahmeverträge und Herkunftsnachweise (HKN) aller fremden Anlagen zur Produktion von erneuerbaren Energien</v>
      </c>
      <c r="D20" s="106" t="str">
        <f ca="1">OFFSET(Sprachen!B163,0,'Allg. Informationen'!$B$4-1,1,1)</f>
        <v>falls solche Anlagen existieren</v>
      </c>
      <c r="E20" s="105" t="str">
        <f>CONCATENATE($C$4,".A-",B20,".")</f>
        <v>MP.26.xxx.A-3.2.</v>
      </c>
      <c r="F20" s="106" t="str">
        <f ca="1">OFFSET(Sprachen!B169,0,'Allg. Informationen'!$B$4-1,1,1)</f>
        <v>Überprüfung der Menge Strom aus fremden Anlagen zur Produktion von erneuerbaren Energien gemäss Abs. 2 Art. 91 EnFV</v>
      </c>
      <c r="G20" s="120"/>
      <c r="H20" s="43"/>
      <c r="I20" s="107" t="s">
        <v>7</v>
      </c>
      <c r="J20" s="107" t="s">
        <v>7</v>
      </c>
      <c r="K20" s="98"/>
      <c r="L20" s="123" t="str">
        <f ca="1">OFFSET(Sprachen!B196,0,'Allg. Informationen'!$B$4-1,1,1)</f>
        <v>Überprüfung der Menge Strom aus fremden Anlagen zur Produktion von erneuerbaren Energien gemäss Abs. 2 Art. 91 EnFV</v>
      </c>
    </row>
    <row r="21" spans="1:13" ht="63.6" customHeight="1" x14ac:dyDescent="0.4">
      <c r="A21" s="206" t="s">
        <v>11</v>
      </c>
      <c r="B21" s="206">
        <v>4</v>
      </c>
      <c r="C21" s="98" t="str">
        <f ca="1">OFFSET(Sprachen!B159,0,'Allg. Informationen'!$B$4-1,1,1)</f>
        <v>Bericht zu Massnahmen zur Verbesserung der Kostensituation</v>
      </c>
      <c r="D21" s="106" t="str">
        <f ca="1">OFFSET(Sprachen!B163,0,'Allg. Informationen'!$B$4-1,1,1)</f>
        <v>falls solche Anlagen existieren</v>
      </c>
      <c r="E21" s="105" t="str">
        <f>CONCATENATE($C$4,".A-",B21,".")</f>
        <v>MP.26.xxx.A-4.</v>
      </c>
      <c r="F21" s="106" t="str">
        <f ca="1">OFFSET(Sprachen!B170,0,'Allg. Informationen'!$B$4-1,1,1)</f>
        <v>Gemäss Art. 94, Abs. 2, Bst. f der EnFV ist der Gesuchsteller verpflichtet, in einem Bericht darzulegen, welche Massnahmen er zur Verbesserung der Kostensituation eingeleitet oder bereits umgesetzt hat. Keine Formvorschrift.</v>
      </c>
      <c r="G21" s="120"/>
      <c r="H21" s="43"/>
      <c r="I21" s="107" t="s">
        <v>7</v>
      </c>
      <c r="J21" s="107" t="s">
        <v>7</v>
      </c>
      <c r="K21" s="98"/>
      <c r="L21" s="123" t="str">
        <f ca="1">OFFSET(Sprachen!B197,0,'Allg. Informationen'!$B$4-1,1,1)</f>
        <v>Gemäss Art. 94, Abs. 2, Bst. f der EnFV ist der Gesuchsteller verpflichtet, in einem Bericht darzulegen, welche Massnahmen er zur Verbesserung der Kostensituation eingeleitet oder bereits umgesetzt hat. Keine Formvorschrift.</v>
      </c>
    </row>
    <row r="22" spans="1:13" ht="32.1" customHeight="1" x14ac:dyDescent="0.4">
      <c r="A22" s="208"/>
      <c r="B22" s="211">
        <v>5</v>
      </c>
      <c r="C22" s="212" t="str">
        <f ca="1">OFFSET(Sprachen!B171,0,'Allg. Informationen'!$B$4-1,1,1)</f>
        <v>Anhänge zu Wasserkraftwerken</v>
      </c>
      <c r="D22" s="208"/>
      <c r="E22" s="208"/>
      <c r="F22" s="330" t="str">
        <f ca="1">OFFSET(Sprachen!B198,0,'Allg. Informationen'!$B$4-1,1,1)</f>
        <v xml:space="preserve">Zur Verifizierung der kraftwerks-spezifischen Angaben.
</v>
      </c>
      <c r="G22" s="213"/>
      <c r="H22" s="213"/>
      <c r="I22" s="213"/>
      <c r="J22" s="213"/>
      <c r="K22" s="213"/>
      <c r="L22" s="330" t="str">
        <f ca="1">OFFSET(Sprachen!B198,0,'Allg. Informationen'!$B$4-1,1,1)</f>
        <v xml:space="preserve">Zur Verifizierung der kraftwerks-spezifischen Angaben.
</v>
      </c>
    </row>
    <row r="23" spans="1:13" ht="21.6" customHeight="1" x14ac:dyDescent="0.4">
      <c r="A23" s="208" t="str">
        <f ca="1">'KW1'!D13</f>
        <v>KW1</v>
      </c>
      <c r="B23" s="220" t="str">
        <f ca="1">CONCATENATE("5.",A23)</f>
        <v>5.KW1</v>
      </c>
      <c r="C23" s="376" t="str">
        <f ca="1">'KW1'!A1</f>
        <v>KW1</v>
      </c>
      <c r="D23" s="208"/>
      <c r="E23" s="208"/>
      <c r="F23" s="212"/>
      <c r="G23" s="213"/>
      <c r="H23" s="213"/>
      <c r="I23" s="213"/>
      <c r="J23" s="213"/>
      <c r="K23" s="213"/>
      <c r="L23" s="209"/>
    </row>
    <row r="24" spans="1:13" ht="61.5" customHeight="1" outlineLevel="1" x14ac:dyDescent="0.4">
      <c r="A24" s="206" t="str">
        <f t="shared" ref="A24:A30" ca="1" si="0">CONCATENATE("A / ",B24)</f>
        <v>A / 5.KW1.1</v>
      </c>
      <c r="B24" s="336" t="str">
        <f ca="1">CONCATENATE("5.",A23,".",ROW($A$1))</f>
        <v>5.KW1.1</v>
      </c>
      <c r="C24" s="98" t="str">
        <f ca="1">OFFSET(Sprachen!B172,0,'Allg. Informationen'!$B$4-1,1,1)</f>
        <v>Vertrag Nutzungsrecht</v>
      </c>
      <c r="D24" s="106" t="str">
        <f ca="1">OFFSET(Sprachen!B160,0,'Allg. Informationen'!$B$4-1,1,1)</f>
        <v>in jedem Fall</v>
      </c>
      <c r="E24" s="105" t="str">
        <f t="shared" ref="E24:E32" ca="1" si="1">CONCATENATE($B$4,$C$4,".A-",B24,".")</f>
        <v>MP.26.xxx.A-5.KW1.1.</v>
      </c>
      <c r="F24" s="106" t="str">
        <f ca="1">OFFSET(Sprachen!B184,0,'Allg. Informationen'!$B$4-1,1,1)</f>
        <v>Bspw. Wasserrechtsurkunde, Konzessionsvertrag
zur Überprüfung von Konzessionsleistungen, Kraftwerks-parameter, Eigentumsverhältnisse u.a.</v>
      </c>
      <c r="G24" s="120"/>
      <c r="H24" s="43"/>
      <c r="I24" s="107"/>
      <c r="J24" s="107" t="s">
        <v>7</v>
      </c>
      <c r="K24" s="98"/>
      <c r="L24" s="106" t="str">
        <f ca="1">OFFSET(Sprachen!B200,0,'Allg. Informationen'!$B$4-1,1,1)</f>
        <v>bspw. Wasserrechtsurkunde, Konzessionsvertrag
zur Überprüfung von Konzessionsleistungen, Kraftwerks-parameter, Eigentumsverhältnisse u.a.</v>
      </c>
    </row>
    <row r="25" spans="1:13" ht="24.6" outlineLevel="1" x14ac:dyDescent="0.4">
      <c r="A25" s="206" t="str">
        <f t="shared" ca="1" si="0"/>
        <v>A / 5.KW1.2</v>
      </c>
      <c r="B25" s="336" t="str">
        <f ca="1">CONCATENATE("5.",A23,".",ROW($A$2))</f>
        <v>5.KW1.2</v>
      </c>
      <c r="C25" s="98" t="str">
        <f ca="1">OFFSET(Sprachen!B173,0,'Allg. Informationen'!$B$4-1,1,1)</f>
        <v>Bescheinigung Risikotragung aller in Berechtigungskaskade obenliegenden Parteien</v>
      </c>
      <c r="D25" s="106" t="str">
        <f ca="1">OFFSET(Sprachen!B180,0,'Allg. Informationen'!$B$4-1,1,1)</f>
        <v>wenn Gesuchsteller selber nicht Betreiber dieser Anlage</v>
      </c>
      <c r="E25" s="105" t="str">
        <f t="shared" ca="1" si="1"/>
        <v>MP.26.xxx.A-5.KW1.2.</v>
      </c>
      <c r="F25" s="106" t="str">
        <f ca="1">OFFSET(Sprachen!B185,0,'Allg. Informationen'!$B$4-1,1,1)</f>
        <v>Überprüfung Träger des wirtschaftlichen Risikos.</v>
      </c>
      <c r="G25" s="120"/>
      <c r="H25" s="43"/>
      <c r="I25" s="107" t="s">
        <v>7</v>
      </c>
      <c r="J25" s="107" t="s">
        <v>7</v>
      </c>
      <c r="K25" s="98"/>
      <c r="L25" s="106" t="str">
        <f ca="1">OFFSET(Sprachen!B201,0,'Allg. Informationen'!$B$4-1,1,1)</f>
        <v>nicht notwendig, wenn Gesuchsteller = Betreiber dieser Anlage, d.h. zuoberst in der "Berechtigungskaskade"</v>
      </c>
    </row>
    <row r="26" spans="1:13" ht="64.5" customHeight="1" outlineLevel="1" x14ac:dyDescent="0.4">
      <c r="A26" s="206" t="str">
        <f t="shared" ca="1" si="0"/>
        <v>A / 5.KW1.3</v>
      </c>
      <c r="B26" s="336" t="str">
        <f ca="1">CONCATENATE("5.",A23,".",ROW($A$3))</f>
        <v>5.KW1.3</v>
      </c>
      <c r="C26" s="98" t="str">
        <f ca="1">OFFSET(Sprachen!B174,0,'Allg. Informationen'!$B$4-1,1,1)</f>
        <v>Falls EVU mit Abnahme Energie: Abnahmevertrag (resp. Stromliefervertrag) Energie</v>
      </c>
      <c r="D26" s="106" t="str">
        <f ca="1">OFFSET(Sprachen!B181,0,'Allg. Informationen'!$B$4-1,1,1)</f>
        <v>falls Gesuchsteller EVU mit Verpflichtung zur Abnahme von Energie aus dieser Anlage</v>
      </c>
      <c r="E26" s="105" t="str">
        <f t="shared" ca="1" si="1"/>
        <v>MP.26.xxx.A-5.KW1.3.</v>
      </c>
      <c r="F26" s="106" t="str">
        <f ca="1">OFFSET(Sprachen!B186,0,'Allg. Informationen'!$B$4-1,1,1)</f>
        <v>Überprüfung, ob Abnahmevertrag gemäss Verordnung akzeptiert werden kann.</v>
      </c>
      <c r="G26" s="120"/>
      <c r="H26" s="43"/>
      <c r="I26" s="107"/>
      <c r="J26" s="107" t="s">
        <v>7</v>
      </c>
      <c r="K26" s="98"/>
      <c r="L26" s="106" t="str">
        <f ca="1">OFFSET(Sprachen!B202,0,'Allg. Informationen'!$B$4-1,1,1)</f>
        <v>nicht notwendiog, wenn Gesuchsteller = Betreiber oder (Mit-)Eigentümer / Partner dieser Anlage ist</v>
      </c>
    </row>
    <row r="27" spans="1:13" ht="49.2" outlineLevel="1" x14ac:dyDescent="0.4">
      <c r="A27" s="206" t="str">
        <f t="shared" ca="1" si="0"/>
        <v>A / 5.KW1.4</v>
      </c>
      <c r="B27" s="336" t="str">
        <f ca="1">CONCATENATE("5.",A23,".",ROW($A$4))</f>
        <v>5.KW1.4</v>
      </c>
      <c r="C27" s="98" t="str">
        <f ca="1">OFFSET(Sprachen!B175,0,'Allg. Informationen'!$B$4-1,1,1)</f>
        <v>Testierte Abschlüsse Stufe Kraftwerk der letzten 5 Jahre (nur Abschlüsse die nicht bereits im Vorjahr eingereicht wurden)</v>
      </c>
      <c r="D27" s="106" t="str">
        <f ca="1">OFFSET(Sprachen!B160,0,'Allg. Informationen'!$B$4-1,1,1)</f>
        <v>in jedem Fall</v>
      </c>
      <c r="E27" s="105" t="str">
        <f t="shared" ca="1" si="1"/>
        <v>MP.26.xxx.A-5.KW1.4.</v>
      </c>
      <c r="F27" s="106" t="str">
        <f ca="1">OFFSET(Sprachen!B187,0,'Allg. Informationen'!$B$4-1,1,1)</f>
        <v>Einzelabschluss Finanzbuchhaltung (Bilanz, Erfolgsrechnung, Geldflussrechnung) über fünf Jahre. Zur Überprüfung der Abschreibungspraxis, Gestehungskosten u.a.</v>
      </c>
      <c r="G27" s="120"/>
      <c r="H27" s="43"/>
      <c r="I27" s="107" t="s">
        <v>7</v>
      </c>
      <c r="J27" s="107" t="s">
        <v>7</v>
      </c>
      <c r="K27" s="98"/>
      <c r="L27" s="106" t="str">
        <f ca="1">OFFSET(Sprachen!B203,0,'Allg. Informationen'!$B$4-1,1,1)</f>
        <v>Einzelabschluss Finanzbuchhaltung (Bilanz, Erfolgsrechnung, Geldflussrechnung) über fünf Jahre. Zur Überprüfung der Abschreibungspraxis, Gestehungskosten u.a.</v>
      </c>
    </row>
    <row r="28" spans="1:13" ht="49.2" outlineLevel="1" x14ac:dyDescent="0.4">
      <c r="A28" s="206" t="str">
        <f t="shared" ca="1" si="0"/>
        <v>A / 5.KW1.5</v>
      </c>
      <c r="B28" s="336" t="str">
        <f ca="1">CONCATENATE("5.",A23,".",ROW($A$5))</f>
        <v>5.KW1.5</v>
      </c>
      <c r="C28" s="98" t="str">
        <f ca="1">OFFSET(Sprachen!B176,0,'Allg. Informationen'!$B$4-1,1,1)</f>
        <v>Kraftwerksplan</v>
      </c>
      <c r="D28" s="106" t="str">
        <f ca="1">OFFSET(Sprachen!B160,0,'Allg. Informationen'!$B$4-1,1,1)</f>
        <v>in jedem Fall</v>
      </c>
      <c r="E28" s="105" t="str">
        <f t="shared" ca="1" si="1"/>
        <v>MP.26.xxx.A-5.KW1.5.</v>
      </c>
      <c r="F28" s="106" t="str">
        <f ca="1">OFFSET(Sprachen!B188,0,'Allg. Informationen'!$B$4-1,1,1)</f>
        <v>Übersichtsplan oder Schema, wo alle wichtigen und im Gesuch aufgeführten Elemente ersichtlich sind. Zur Überprüfung einer allfälligen hydraulischen Verknüpfung u.a.</v>
      </c>
      <c r="G28" s="120"/>
      <c r="H28" s="43"/>
      <c r="I28" s="107" t="s">
        <v>7</v>
      </c>
      <c r="J28" s="107" t="s">
        <v>7</v>
      </c>
      <c r="K28" s="98"/>
      <c r="L28" s="106" t="str">
        <f ca="1">OFFSET(Sprachen!B204,0,'Allg. Informationen'!$B$4-1,1,1)</f>
        <v>Übersichtsplan oder Schema, wo alle wichtigen und im Gesuch aufgeführten Elemente ersichtlich sind. Zur Überprüfung einer allfälligen hydraulischen Verknüpfung u.a.</v>
      </c>
    </row>
    <row r="29" spans="1:13" ht="90" customHeight="1" outlineLevel="1" x14ac:dyDescent="0.4">
      <c r="A29" s="206" t="str">
        <f t="shared" ca="1" si="0"/>
        <v>A / 5.KW1.6</v>
      </c>
      <c r="B29" s="336" t="str">
        <f ca="1">CONCATENATE("5.",A23,".",ROW($A$6))</f>
        <v>5.KW1.6</v>
      </c>
      <c r="C29" s="106" t="str">
        <f ca="1">OFFSET(Sprachen!B177,0,'Allg. Informationen'!$B$4-1,1,1)</f>
        <v>Bescheinigungen über (kostendeckende) Einspeisevergütung, Investitionsbeiträge, Mehrkostenfinanzierungen, Entschädigungen Sanierungen Gewässerschutz und weitere Vergütungen der öffentlichen Hand</v>
      </c>
      <c r="D29" s="106" t="str">
        <f ca="1">OFFSET(Sprachen!B182,0,'Allg. Informationen'!$B$4-1,1,1)</f>
        <v>falls solche Beträge im Ge-suchsformular eingetragen wurden</v>
      </c>
      <c r="E29" s="105" t="str">
        <f t="shared" ca="1" si="1"/>
        <v>MP.26.xxx.A-5.KW1.6.</v>
      </c>
      <c r="F29" s="106" t="str">
        <f ca="1">OFFSET(Sprachen!B189,0,'Allg. Informationen'!$B$4-1,1,1)</f>
        <v>Überprüfung Erlöse aus Fördersystemen der öffentlichen Hand.</v>
      </c>
      <c r="G29" s="120"/>
      <c r="H29" s="43"/>
      <c r="I29" s="107" t="s">
        <v>7</v>
      </c>
      <c r="J29" s="107" t="s">
        <v>7</v>
      </c>
      <c r="K29" s="98"/>
      <c r="L29" s="106" t="str">
        <f ca="1">OFFSET(Sprachen!B205,0,'Allg. Informationen'!$B$4-1,1,1)</f>
        <v>Nur notwendig, wenn solche Erlöse im Gesuchsformular eingetragen wurden (Ziffern KW-x/36, KW-x/38 oder KW-x/40)</v>
      </c>
    </row>
    <row r="30" spans="1:13" ht="61.5" outlineLevel="1" x14ac:dyDescent="0.4">
      <c r="A30" s="595" t="str">
        <f t="shared" ca="1" si="0"/>
        <v>A / 5.KW1.7</v>
      </c>
      <c r="B30" s="597" t="str">
        <f ca="1">CONCATENATE("5.",A23,".",ROW($A$7))</f>
        <v>5.KW1.7</v>
      </c>
      <c r="C30" s="593" t="str">
        <f ca="1">OFFSET(Sprachen!B178,0,'Allg. Informationen'!$B$4-1,1,1)</f>
        <v>Erläuterungen zu Gestehungskosten gemäss Geschäftsbericht 
(Excel Anhang-Formular A-5.x.7)</v>
      </c>
      <c r="D30" s="591" t="str">
        <f ca="1">OFFSET(Sprachen!B183,0,'Allg. Informationen'!$B$4-1,1,1)</f>
        <v>falls die Angaben im Gesuchs-formular vom Geschäfts-bericht abweichen</v>
      </c>
      <c r="E30" s="599" t="str">
        <f t="shared" ca="1" si="1"/>
        <v>MP.26.xxx.A-5.KW1.7.</v>
      </c>
      <c r="F30" s="106" t="str">
        <f ca="1">OFFSET(Sprachen!B190,0,'Allg. Informationen'!$B$4-1,1,1)</f>
        <v>Die Angaben zu den Gestehungskosten im Blatt dieses Kraftwerkes müssen anhand der testierten Abschlüsse oder anhand des dazugehörigen Anhangformulars eindeutig nachvollziehbar sein. Bitte den folgenden  Link anklicken, um das Anhangsformular herunterzuladen:</v>
      </c>
      <c r="G30" s="590"/>
      <c r="H30" s="617"/>
      <c r="I30" s="587" t="s">
        <v>7</v>
      </c>
      <c r="J30" s="587" t="s">
        <v>7</v>
      </c>
      <c r="K30" s="588"/>
      <c r="L30" s="593" t="str">
        <f ca="1">OFFSET(Sprachen!B206,0,'Allg. Informationen'!$B$4-1,1,1)</f>
        <v>Die Angaben zu den Gestehungskosten im Blatt KW-1 müssen anhand der testierten Abschlüsse oder anhand des Anhangformulars A / 5.1.7 eindeutig nachvollziehbar sein.</v>
      </c>
    </row>
    <row r="31" spans="1:13" outlineLevel="1" x14ac:dyDescent="0.4">
      <c r="A31" s="596"/>
      <c r="B31" s="598"/>
      <c r="C31" s="594"/>
      <c r="D31" s="592"/>
      <c r="E31" s="600"/>
      <c r="F31" s="214" t="s">
        <v>12</v>
      </c>
      <c r="G31" s="590"/>
      <c r="H31" s="618"/>
      <c r="I31" s="587"/>
      <c r="J31" s="587"/>
      <c r="K31" s="588"/>
      <c r="L31" s="594"/>
    </row>
    <row r="32" spans="1:13" ht="24.6" outlineLevel="1" x14ac:dyDescent="0.4">
      <c r="A32" s="206" t="str">
        <f ca="1">CONCATENATE("A / ",B32)</f>
        <v>A / 5.KW1.8</v>
      </c>
      <c r="B32" s="336" t="str">
        <f ca="1">CONCATENATE("5.",A23,".",ROW($A$8))</f>
        <v>5.KW1.8</v>
      </c>
      <c r="C32" s="225" t="str">
        <f ca="1">OFFSET(Sprachen!B179,0,'Allg. Informationen'!$B$4-1,1,1)</f>
        <v>Energieproduktion und Pumpenergie
(Excel Anhang-Formular A-5.x.8)</v>
      </c>
      <c r="D32" s="106" t="str">
        <f ca="1">OFFSET(Sprachen!B160,0,'Allg. Informationen'!$B$4-1,1,1)</f>
        <v>in jedem Fall</v>
      </c>
      <c r="E32" s="329" t="str">
        <f t="shared" ca="1" si="1"/>
        <v>MP.26.xxx.A-5.KW1.8.</v>
      </c>
      <c r="F32" s="98" t="str">
        <f ca="1">OFFSET(Sprachen!B191,0,'Allg. Informationen'!$B$4-1,1,1)</f>
        <v>Gemäss Art. 89, Abs. 2 der EnFV sind die stündlichen Produktionsdaten anzugeben.</v>
      </c>
      <c r="G32" s="120"/>
      <c r="H32" s="221"/>
      <c r="I32" s="107" t="s">
        <v>7</v>
      </c>
      <c r="J32" s="107" t="s">
        <v>7</v>
      </c>
      <c r="K32" s="173"/>
      <c r="L32" s="224" t="str">
        <f ca="1">OFFSET(Sprachen!B207,0,'Allg. Informationen'!$B$4-1,1,1)</f>
        <v>Stundenwerte für jede Zentrale zwingend, auch für Pumpzentralen und KEV-Anlagen.</v>
      </c>
    </row>
    <row r="33" spans="1:12" x14ac:dyDescent="0.4">
      <c r="A33" s="215" t="str">
        <f ca="1">'KW2'!D13</f>
        <v>KW2</v>
      </c>
      <c r="B33" s="220" t="str">
        <f ca="1">CONCATENATE("5.",A33)</f>
        <v>5.KW2</v>
      </c>
      <c r="C33" s="376" t="str">
        <f ca="1">'KW2'!A1</f>
        <v>KW2</v>
      </c>
      <c r="D33" s="215"/>
      <c r="E33" s="216"/>
      <c r="F33" s="217"/>
      <c r="G33" s="218"/>
      <c r="H33" s="219"/>
      <c r="I33" s="219"/>
      <c r="J33" s="219"/>
      <c r="K33" s="219"/>
      <c r="L33" s="209"/>
    </row>
    <row r="34" spans="1:12" ht="68.25" customHeight="1" outlineLevel="1" x14ac:dyDescent="0.4">
      <c r="A34" s="206" t="str">
        <f t="shared" ref="A34:A40" ca="1" si="2">CONCATENATE("A / ",B34)</f>
        <v>A / 5.KW2.1</v>
      </c>
      <c r="B34" s="336" t="str">
        <f ca="1">CONCATENATE("5.",A33,".",ROW($A$1))</f>
        <v>5.KW2.1</v>
      </c>
      <c r="C34" s="98" t="str">
        <f ca="1">C24</f>
        <v>Vertrag Nutzungsrecht</v>
      </c>
      <c r="D34" s="106" t="str">
        <f ca="1">D24</f>
        <v>in jedem Fall</v>
      </c>
      <c r="E34" s="105" t="str">
        <f t="shared" ref="E34:E40" ca="1" si="3">CONCATENATE($B$4,$C$4,".A-",B34,".")</f>
        <v>MP.26.xxx.A-5.KW2.1.</v>
      </c>
      <c r="F34" s="106" t="str">
        <f t="shared" ref="F34:F40" ca="1" si="4">F24</f>
        <v>Bspw. Wasserrechtsurkunde, Konzessionsvertrag
zur Überprüfung von Konzessionsleistungen, Kraftwerks-parameter, Eigentumsverhältnisse u.a.</v>
      </c>
      <c r="G34" s="120"/>
      <c r="H34" s="43"/>
      <c r="I34" s="107" t="s">
        <v>7</v>
      </c>
      <c r="J34" s="107" t="s">
        <v>7</v>
      </c>
      <c r="K34" s="98"/>
      <c r="L34" s="106" t="str">
        <f t="shared" ref="L34:L40" ca="1" si="5">L24</f>
        <v>bspw. Wasserrechtsurkunde, Konzessionsvertrag
zur Überprüfung von Konzessionsleistungen, Kraftwerks-parameter, Eigentumsverhältnisse u.a.</v>
      </c>
    </row>
    <row r="35" spans="1:12" ht="24.6" outlineLevel="1" x14ac:dyDescent="0.4">
      <c r="A35" s="206" t="str">
        <f t="shared" ca="1" si="2"/>
        <v>A / 5.KW2.2</v>
      </c>
      <c r="B35" s="336" t="str">
        <f ca="1">CONCATENATE("5.",A33,".",ROW($A$2))</f>
        <v>5.KW2.2</v>
      </c>
      <c r="C35" s="98" t="str">
        <f t="shared" ref="C35:D38" ca="1" si="6">C25</f>
        <v>Bescheinigung Risikotragung aller in Berechtigungskaskade obenliegenden Parteien</v>
      </c>
      <c r="D35" s="106" t="str">
        <f ca="1">D25</f>
        <v>wenn Gesuchsteller selber nicht Betreiber dieser Anlage</v>
      </c>
      <c r="E35" s="105" t="str">
        <f t="shared" ca="1" si="3"/>
        <v>MP.26.xxx.A-5.KW2.2.</v>
      </c>
      <c r="F35" s="106" t="str">
        <f t="shared" ca="1" si="4"/>
        <v>Überprüfung Träger des wirtschaftlichen Risikos.</v>
      </c>
      <c r="G35" s="120"/>
      <c r="H35" s="43"/>
      <c r="I35" s="107" t="s">
        <v>7</v>
      </c>
      <c r="J35" s="107" t="s">
        <v>7</v>
      </c>
      <c r="K35" s="98"/>
      <c r="L35" s="106" t="str">
        <f t="shared" ca="1" si="5"/>
        <v>nicht notwendig, wenn Gesuchsteller = Betreiber dieser Anlage, d.h. zuoberst in der "Berechtigungskaskade"</v>
      </c>
    </row>
    <row r="36" spans="1:12" ht="69.75" customHeight="1" outlineLevel="1" x14ac:dyDescent="0.4">
      <c r="A36" s="206" t="str">
        <f t="shared" ca="1" si="2"/>
        <v>A / 5.KW2.3</v>
      </c>
      <c r="B36" s="336" t="str">
        <f ca="1">CONCATENATE("5.",A33,".",ROW($A$3))</f>
        <v>5.KW2.3</v>
      </c>
      <c r="C36" s="98" t="str">
        <f t="shared" ca="1" si="6"/>
        <v>Falls EVU mit Abnahme Energie: Abnahmevertrag (resp. Stromliefervertrag) Energie</v>
      </c>
      <c r="D36" s="106" t="str">
        <f t="shared" ca="1" si="6"/>
        <v>falls Gesuchsteller EVU mit Verpflichtung zur Abnahme von Energie aus dieser Anlage</v>
      </c>
      <c r="E36" s="105" t="str">
        <f t="shared" ca="1" si="3"/>
        <v>MP.26.xxx.A-5.KW2.3.</v>
      </c>
      <c r="F36" s="106" t="str">
        <f t="shared" ca="1" si="4"/>
        <v>Überprüfung, ob Abnahmevertrag gemäss Verordnung akzeptiert werden kann.</v>
      </c>
      <c r="G36" s="120"/>
      <c r="H36" s="43"/>
      <c r="I36" s="107" t="s">
        <v>7</v>
      </c>
      <c r="J36" s="107" t="s">
        <v>7</v>
      </c>
      <c r="K36" s="98"/>
      <c r="L36" s="106" t="str">
        <f t="shared" ca="1" si="5"/>
        <v>nicht notwendiog, wenn Gesuchsteller = Betreiber oder (Mit-)Eigentümer / Partner dieser Anlage ist</v>
      </c>
    </row>
    <row r="37" spans="1:12" ht="49.2" outlineLevel="1" x14ac:dyDescent="0.4">
      <c r="A37" s="206" t="str">
        <f t="shared" ca="1" si="2"/>
        <v>A / 5.KW2.4</v>
      </c>
      <c r="B37" s="336" t="str">
        <f ca="1">CONCATENATE("5.",A33,".",ROW($A$4))</f>
        <v>5.KW2.4</v>
      </c>
      <c r="C37" s="98" t="str">
        <f t="shared" ca="1" si="6"/>
        <v>Testierte Abschlüsse Stufe Kraftwerk der letzten 5 Jahre (nur Abschlüsse die nicht bereits im Vorjahr eingereicht wurden)</v>
      </c>
      <c r="D37" s="106" t="str">
        <f t="shared" ca="1" si="6"/>
        <v>in jedem Fall</v>
      </c>
      <c r="E37" s="105" t="str">
        <f t="shared" ca="1" si="3"/>
        <v>MP.26.xxx.A-5.KW2.4.</v>
      </c>
      <c r="F37" s="106" t="str">
        <f t="shared" ca="1" si="4"/>
        <v>Einzelabschluss Finanzbuchhaltung (Bilanz, Erfolgsrechnung, Geldflussrechnung) über fünf Jahre. Zur Überprüfung der Abschreibungspraxis, Gestehungskosten u.a.</v>
      </c>
      <c r="G37" s="120"/>
      <c r="H37" s="43"/>
      <c r="I37" s="107" t="s">
        <v>7</v>
      </c>
      <c r="J37" s="107" t="s">
        <v>7</v>
      </c>
      <c r="K37" s="98"/>
      <c r="L37" s="106" t="str">
        <f t="shared" ca="1" si="5"/>
        <v>Einzelabschluss Finanzbuchhaltung (Bilanz, Erfolgsrechnung, Geldflussrechnung) über fünf Jahre. Zur Überprüfung der Abschreibungspraxis, Gestehungskosten u.a.</v>
      </c>
    </row>
    <row r="38" spans="1:12" ht="49.2" outlineLevel="1" x14ac:dyDescent="0.4">
      <c r="A38" s="206" t="str">
        <f t="shared" ca="1" si="2"/>
        <v>A / 5.KW2.5</v>
      </c>
      <c r="B38" s="336" t="str">
        <f ca="1">CONCATENATE("5.",A33,".",ROW($A$5))</f>
        <v>5.KW2.5</v>
      </c>
      <c r="C38" s="98" t="str">
        <f t="shared" ca="1" si="6"/>
        <v>Kraftwerksplan</v>
      </c>
      <c r="D38" s="106" t="str">
        <f t="shared" ca="1" si="6"/>
        <v>in jedem Fall</v>
      </c>
      <c r="E38" s="105" t="str">
        <f t="shared" ca="1" si="3"/>
        <v>MP.26.xxx.A-5.KW2.5.</v>
      </c>
      <c r="F38" s="106" t="str">
        <f t="shared" ca="1" si="4"/>
        <v>Übersichtsplan oder Schema, wo alle wichtigen und im Gesuch aufgeführten Elemente ersichtlich sind. Zur Überprüfung einer allfälligen hydraulischen Verknüpfung u.a.</v>
      </c>
      <c r="G38" s="120"/>
      <c r="H38" s="43"/>
      <c r="I38" s="107" t="s">
        <v>7</v>
      </c>
      <c r="J38" s="107" t="s">
        <v>7</v>
      </c>
      <c r="K38" s="98"/>
      <c r="L38" s="106" t="str">
        <f t="shared" ca="1" si="5"/>
        <v>Übersichtsplan oder Schema, wo alle wichtigen und im Gesuch aufgeführten Elemente ersichtlich sind. Zur Überprüfung einer allfälligen hydraulischen Verknüpfung u.a.</v>
      </c>
    </row>
    <row r="39" spans="1:12" ht="86.25" customHeight="1" outlineLevel="1" x14ac:dyDescent="0.4">
      <c r="A39" s="206" t="str">
        <f t="shared" ca="1" si="2"/>
        <v>A / 5.KW2.6</v>
      </c>
      <c r="B39" s="336" t="str">
        <f ca="1">CONCATENATE("5.",A33,".",ROW($A$6))</f>
        <v>5.KW2.6</v>
      </c>
      <c r="C39" s="106" t="str">
        <f ca="1">C29</f>
        <v>Bescheinigungen über (kostendeckende) Einspeisevergütung, Investitionsbeiträge, Mehrkostenfinanzierungen, Entschädigungen Sanierungen Gewässerschutz und weitere Vergütungen der öffentlichen Hand</v>
      </c>
      <c r="D39" s="106" t="str">
        <f ca="1">D29</f>
        <v>falls solche Beträge im Ge-suchsformular eingetragen wurden</v>
      </c>
      <c r="E39" s="105" t="str">
        <f t="shared" ca="1" si="3"/>
        <v>MP.26.xxx.A-5.KW2.6.</v>
      </c>
      <c r="F39" s="106" t="str">
        <f t="shared" ca="1" si="4"/>
        <v>Überprüfung Erlöse aus Fördersystemen der öffentlichen Hand.</v>
      </c>
      <c r="G39" s="120"/>
      <c r="H39" s="43"/>
      <c r="I39" s="107" t="s">
        <v>7</v>
      </c>
      <c r="J39" s="107" t="s">
        <v>7</v>
      </c>
      <c r="K39" s="98"/>
      <c r="L39" s="106" t="str">
        <f t="shared" ca="1" si="5"/>
        <v>Nur notwendig, wenn solche Erlöse im Gesuchsformular eingetragen wurden (Ziffern KW-x/36, KW-x/38 oder KW-x/40)</v>
      </c>
    </row>
    <row r="40" spans="1:12" ht="82.5" customHeight="1" outlineLevel="1" x14ac:dyDescent="0.4">
      <c r="A40" s="595" t="str">
        <f t="shared" ca="1" si="2"/>
        <v>A / 5.KW2.7</v>
      </c>
      <c r="B40" s="597" t="str">
        <f ca="1">CONCATENATE("5.",A33,".",ROW($A$7))</f>
        <v>5.KW2.7</v>
      </c>
      <c r="C40" s="593" t="str">
        <f ca="1">C30</f>
        <v>Erläuterungen zu Gestehungskosten gemäss Geschäftsbericht 
(Excel Anhang-Formular A-5.x.7)</v>
      </c>
      <c r="D40" s="591" t="str">
        <f ca="1">D30</f>
        <v>falls die Angaben im Gesuchs-formular vom Geschäfts-bericht abweichen</v>
      </c>
      <c r="E40" s="599" t="str">
        <f t="shared" ca="1" si="3"/>
        <v>MP.26.xxx.A-5.KW2.7.</v>
      </c>
      <c r="F40" s="96" t="str">
        <f t="shared" ca="1" si="4"/>
        <v>Die Angaben zu den Gestehungskosten im Blatt dieses Kraftwerkes müssen anhand der testierten Abschlüsse oder anhand des dazugehörigen Anhangformulars eindeutig nachvollziehbar sein. Bitte den folgenden  Link anklicken, um das Anhangsformular herunterzuladen:</v>
      </c>
      <c r="G40" s="590"/>
      <c r="H40" s="601"/>
      <c r="I40" s="587" t="s">
        <v>7</v>
      </c>
      <c r="J40" s="587" t="s">
        <v>7</v>
      </c>
      <c r="K40" s="588"/>
      <c r="L40" s="593" t="str">
        <f t="shared" ca="1" si="5"/>
        <v>Die Angaben zu den Gestehungskosten im Blatt KW-1 müssen anhand der testierten Abschlüsse oder anhand des Anhangformulars A / 5.1.7 eindeutig nachvollziehbar sein.</v>
      </c>
    </row>
    <row r="41" spans="1:12" outlineLevel="1" x14ac:dyDescent="0.4">
      <c r="A41" s="596"/>
      <c r="B41" s="598"/>
      <c r="C41" s="594"/>
      <c r="D41" s="592"/>
      <c r="E41" s="600"/>
      <c r="F41" s="214" t="s">
        <v>12</v>
      </c>
      <c r="G41" s="590"/>
      <c r="H41" s="601"/>
      <c r="I41" s="587"/>
      <c r="J41" s="587"/>
      <c r="K41" s="588"/>
      <c r="L41" s="594"/>
    </row>
    <row r="42" spans="1:12" ht="24.6" outlineLevel="1" x14ac:dyDescent="0.4">
      <c r="A42" s="206" t="str">
        <f ca="1">CONCATENATE("A / ",B42)</f>
        <v>A / 5.KW2.8</v>
      </c>
      <c r="B42" s="336" t="str">
        <f ca="1">CONCATENATE("5.",A33,".",ROW($A$8))</f>
        <v>5.KW2.8</v>
      </c>
      <c r="C42" s="225" t="str">
        <f ca="1">C32</f>
        <v>Energieproduktion und Pumpenergie
(Excel Anhang-Formular A-5.x.8)</v>
      </c>
      <c r="D42" s="106" t="str">
        <f ca="1">D32</f>
        <v>in jedem Fall</v>
      </c>
      <c r="E42" s="329" t="str">
        <f ca="1">CONCATENATE($B$4,$C$4,".A-",B42,".")</f>
        <v>MP.26.xxx.A-5.KW2.8.</v>
      </c>
      <c r="F42" s="98" t="str">
        <f ca="1">F32</f>
        <v>Gemäss Art. 89, Abs. 2 der EnFV sind die stündlichen Produktionsdaten anzugeben.</v>
      </c>
      <c r="G42" s="120"/>
      <c r="H42" s="222"/>
      <c r="I42" s="107" t="s">
        <v>7</v>
      </c>
      <c r="J42" s="107" t="s">
        <v>7</v>
      </c>
      <c r="K42" s="173"/>
      <c r="L42" s="224" t="str">
        <f ca="1">L32</f>
        <v>Stundenwerte für jede Zentrale zwingend, auch für Pumpzentralen und KEV-Anlagen.</v>
      </c>
    </row>
    <row r="43" spans="1:12" x14ac:dyDescent="0.4">
      <c r="A43" s="208" t="str">
        <f ca="1">'KW3'!D13</f>
        <v>KW3</v>
      </c>
      <c r="B43" s="220" t="str">
        <f ca="1">CONCATENATE("5.",A43)</f>
        <v>5.KW3</v>
      </c>
      <c r="C43" s="223" t="str">
        <f ca="1">'KW3'!A1</f>
        <v>KW3</v>
      </c>
      <c r="D43" s="208"/>
      <c r="E43" s="210"/>
      <c r="F43" s="209"/>
      <c r="G43" s="218"/>
      <c r="H43" s="219"/>
      <c r="I43" s="219"/>
      <c r="J43" s="219"/>
      <c r="K43" s="219"/>
      <c r="L43" s="209"/>
    </row>
    <row r="44" spans="1:12" ht="68.25" customHeight="1" outlineLevel="1" x14ac:dyDescent="0.4">
      <c r="A44" s="206" t="str">
        <f t="shared" ref="A44:A50" ca="1" si="7">CONCATENATE("A / ",B44)</f>
        <v>A / 5.KW3.1</v>
      </c>
      <c r="B44" s="336" t="str">
        <f ca="1">CONCATENATE("5.",A43,".",ROW($A$1))</f>
        <v>5.KW3.1</v>
      </c>
      <c r="C44" s="98" t="str">
        <f t="shared" ref="C44:D50" ca="1" si="8">C34</f>
        <v>Vertrag Nutzungsrecht</v>
      </c>
      <c r="D44" s="106" t="str">
        <f t="shared" ca="1" si="8"/>
        <v>in jedem Fall</v>
      </c>
      <c r="E44" s="105" t="str">
        <f t="shared" ref="E44:E50" ca="1" si="9">CONCATENATE($B$4,$C$4,".A-",B44,".")</f>
        <v>MP.26.xxx.A-5.KW3.1.</v>
      </c>
      <c r="F44" s="106" t="str">
        <f t="shared" ref="F44:F50" ca="1" si="10">F34</f>
        <v>Bspw. Wasserrechtsurkunde, Konzessionsvertrag
zur Überprüfung von Konzessionsleistungen, Kraftwerks-parameter, Eigentumsverhältnisse u.a.</v>
      </c>
      <c r="G44" s="120"/>
      <c r="H44" s="43"/>
      <c r="I44" s="107" t="s">
        <v>7</v>
      </c>
      <c r="J44" s="107" t="s">
        <v>7</v>
      </c>
      <c r="K44" s="98"/>
      <c r="L44" s="106" t="str">
        <f t="shared" ref="L44:L50" ca="1" si="11">L34</f>
        <v>bspw. Wasserrechtsurkunde, Konzessionsvertrag
zur Überprüfung von Konzessionsleistungen, Kraftwerks-parameter, Eigentumsverhältnisse u.a.</v>
      </c>
    </row>
    <row r="45" spans="1:12" ht="24.6" outlineLevel="1" x14ac:dyDescent="0.4">
      <c r="A45" s="206" t="str">
        <f t="shared" ca="1" si="7"/>
        <v>A / 5.KW3.2</v>
      </c>
      <c r="B45" s="336" t="str">
        <f ca="1">CONCATENATE("5.",A43,".",ROW($A$2))</f>
        <v>5.KW3.2</v>
      </c>
      <c r="C45" s="98" t="str">
        <f t="shared" ca="1" si="8"/>
        <v>Bescheinigung Risikotragung aller in Berechtigungskaskade obenliegenden Parteien</v>
      </c>
      <c r="D45" s="106" t="str">
        <f t="shared" ca="1" si="8"/>
        <v>wenn Gesuchsteller selber nicht Betreiber dieser Anlage</v>
      </c>
      <c r="E45" s="105" t="str">
        <f t="shared" ca="1" si="9"/>
        <v>MP.26.xxx.A-5.KW3.2.</v>
      </c>
      <c r="F45" s="106" t="str">
        <f t="shared" ca="1" si="10"/>
        <v>Überprüfung Träger des wirtschaftlichen Risikos.</v>
      </c>
      <c r="G45" s="120"/>
      <c r="H45" s="43"/>
      <c r="I45" s="107" t="s">
        <v>7</v>
      </c>
      <c r="J45" s="107" t="s">
        <v>7</v>
      </c>
      <c r="K45" s="98"/>
      <c r="L45" s="106" t="str">
        <f t="shared" ca="1" si="11"/>
        <v>nicht notwendig, wenn Gesuchsteller = Betreiber dieser Anlage, d.h. zuoberst in der "Berechtigungskaskade"</v>
      </c>
    </row>
    <row r="46" spans="1:12" ht="73.5" customHeight="1" outlineLevel="1" x14ac:dyDescent="0.4">
      <c r="A46" s="206" t="str">
        <f t="shared" ca="1" si="7"/>
        <v>A / 5.KW3.3</v>
      </c>
      <c r="B46" s="336" t="str">
        <f ca="1">CONCATENATE("5.",A43,".",ROW($A$3))</f>
        <v>5.KW3.3</v>
      </c>
      <c r="C46" s="98" t="str">
        <f t="shared" ca="1" si="8"/>
        <v>Falls EVU mit Abnahme Energie: Abnahmevertrag (resp. Stromliefervertrag) Energie</v>
      </c>
      <c r="D46" s="106" t="str">
        <f t="shared" ca="1" si="8"/>
        <v>falls Gesuchsteller EVU mit Verpflichtung zur Abnahme von Energie aus dieser Anlage</v>
      </c>
      <c r="E46" s="105" t="str">
        <f t="shared" ca="1" si="9"/>
        <v>MP.26.xxx.A-5.KW3.3.</v>
      </c>
      <c r="F46" s="106" t="str">
        <f t="shared" ca="1" si="10"/>
        <v>Überprüfung, ob Abnahmevertrag gemäss Verordnung akzeptiert werden kann.</v>
      </c>
      <c r="G46" s="120"/>
      <c r="H46" s="43"/>
      <c r="I46" s="107" t="s">
        <v>7</v>
      </c>
      <c r="J46" s="107" t="s">
        <v>7</v>
      </c>
      <c r="K46" s="98"/>
      <c r="L46" s="106" t="str">
        <f t="shared" ca="1" si="11"/>
        <v>nicht notwendiog, wenn Gesuchsteller = Betreiber oder (Mit-)Eigentümer / Partner dieser Anlage ist</v>
      </c>
    </row>
    <row r="47" spans="1:12" ht="49.2" outlineLevel="1" x14ac:dyDescent="0.4">
      <c r="A47" s="206" t="str">
        <f t="shared" ca="1" si="7"/>
        <v>A / 5.KW3.4</v>
      </c>
      <c r="B47" s="336" t="str">
        <f ca="1">CONCATENATE("5.",A43,".",ROW($A$4))</f>
        <v>5.KW3.4</v>
      </c>
      <c r="C47" s="98" t="str">
        <f t="shared" ca="1" si="8"/>
        <v>Testierte Abschlüsse Stufe Kraftwerk der letzten 5 Jahre (nur Abschlüsse die nicht bereits im Vorjahr eingereicht wurden)</v>
      </c>
      <c r="D47" s="106" t="str">
        <f t="shared" ca="1" si="8"/>
        <v>in jedem Fall</v>
      </c>
      <c r="E47" s="105" t="str">
        <f t="shared" ca="1" si="9"/>
        <v>MP.26.xxx.A-5.KW3.4.</v>
      </c>
      <c r="F47" s="106" t="str">
        <f t="shared" ca="1" si="10"/>
        <v>Einzelabschluss Finanzbuchhaltung (Bilanz, Erfolgsrechnung, Geldflussrechnung) über fünf Jahre. Zur Überprüfung der Abschreibungspraxis, Gestehungskosten u.a.</v>
      </c>
      <c r="G47" s="120"/>
      <c r="H47" s="43"/>
      <c r="I47" s="107" t="s">
        <v>7</v>
      </c>
      <c r="J47" s="107" t="s">
        <v>7</v>
      </c>
      <c r="K47" s="98"/>
      <c r="L47" s="106" t="str">
        <f t="shared" ca="1" si="11"/>
        <v>Einzelabschluss Finanzbuchhaltung (Bilanz, Erfolgsrechnung, Geldflussrechnung) über fünf Jahre. Zur Überprüfung der Abschreibungspraxis, Gestehungskosten u.a.</v>
      </c>
    </row>
    <row r="48" spans="1:12" ht="49.2" outlineLevel="1" x14ac:dyDescent="0.4">
      <c r="A48" s="206" t="str">
        <f t="shared" ca="1" si="7"/>
        <v>A / 5.KW3.5</v>
      </c>
      <c r="B48" s="336" t="str">
        <f ca="1">CONCATENATE("5.",A43,".",ROW($A$5))</f>
        <v>5.KW3.5</v>
      </c>
      <c r="C48" s="98" t="str">
        <f t="shared" ca="1" si="8"/>
        <v>Kraftwerksplan</v>
      </c>
      <c r="D48" s="106" t="str">
        <f t="shared" ca="1" si="8"/>
        <v>in jedem Fall</v>
      </c>
      <c r="E48" s="105" t="str">
        <f t="shared" ca="1" si="9"/>
        <v>MP.26.xxx.A-5.KW3.5.</v>
      </c>
      <c r="F48" s="106" t="str">
        <f t="shared" ca="1" si="10"/>
        <v>Übersichtsplan oder Schema, wo alle wichtigen und im Gesuch aufgeführten Elemente ersichtlich sind. Zur Überprüfung einer allfälligen hydraulischen Verknüpfung u.a.</v>
      </c>
      <c r="G48" s="120"/>
      <c r="H48" s="43"/>
      <c r="I48" s="107" t="s">
        <v>7</v>
      </c>
      <c r="J48" s="107" t="s">
        <v>7</v>
      </c>
      <c r="K48" s="98"/>
      <c r="L48" s="106" t="str">
        <f t="shared" ca="1" si="11"/>
        <v>Übersichtsplan oder Schema, wo alle wichtigen und im Gesuch aufgeführten Elemente ersichtlich sind. Zur Überprüfung einer allfälligen hydraulischen Verknüpfung u.a.</v>
      </c>
    </row>
    <row r="49" spans="1:12" ht="81" customHeight="1" outlineLevel="1" x14ac:dyDescent="0.4">
      <c r="A49" s="206" t="str">
        <f t="shared" ca="1" si="7"/>
        <v>A / 5.KW3.6</v>
      </c>
      <c r="B49" s="336" t="str">
        <f ca="1">CONCATENATE("5.",A43,".",ROW($A$6))</f>
        <v>5.KW3.6</v>
      </c>
      <c r="C49" s="106" t="str">
        <f t="shared" ca="1" si="8"/>
        <v>Bescheinigungen über (kostendeckende) Einspeisevergütung, Investitionsbeiträge, Mehrkostenfinanzierungen, Entschädigungen Sanierungen Gewässerschutz und weitere Vergütungen der öffentlichen Hand</v>
      </c>
      <c r="D49" s="106" t="str">
        <f t="shared" ca="1" si="8"/>
        <v>falls solche Beträge im Ge-suchsformular eingetragen wurden</v>
      </c>
      <c r="E49" s="105" t="str">
        <f t="shared" ca="1" si="9"/>
        <v>MP.26.xxx.A-5.KW3.6.</v>
      </c>
      <c r="F49" s="106" t="str">
        <f t="shared" ca="1" si="10"/>
        <v>Überprüfung Erlöse aus Fördersystemen der öffentlichen Hand.</v>
      </c>
      <c r="G49" s="120"/>
      <c r="H49" s="43"/>
      <c r="I49" s="107" t="s">
        <v>7</v>
      </c>
      <c r="J49" s="107" t="s">
        <v>7</v>
      </c>
      <c r="K49" s="98"/>
      <c r="L49" s="106" t="str">
        <f t="shared" ca="1" si="11"/>
        <v>Nur notwendig, wenn solche Erlöse im Gesuchsformular eingetragen wurden (Ziffern KW-x/36, KW-x/38 oder KW-x/40)</v>
      </c>
    </row>
    <row r="50" spans="1:12" ht="80.25" customHeight="1" outlineLevel="1" x14ac:dyDescent="0.4">
      <c r="A50" s="595" t="str">
        <f t="shared" ca="1" si="7"/>
        <v>A / 5.KW3.7</v>
      </c>
      <c r="B50" s="597" t="str">
        <f ca="1">CONCATENATE("5.",A43,".",ROW($A$7))</f>
        <v>5.KW3.7</v>
      </c>
      <c r="C50" s="593" t="str">
        <f t="shared" ca="1" si="8"/>
        <v>Erläuterungen zu Gestehungskosten gemäss Geschäftsbericht 
(Excel Anhang-Formular A-5.x.7)</v>
      </c>
      <c r="D50" s="591" t="str">
        <f t="shared" ca="1" si="8"/>
        <v>falls die Angaben im Gesuchs-formular vom Geschäfts-bericht abweichen</v>
      </c>
      <c r="E50" s="599" t="str">
        <f t="shared" ca="1" si="9"/>
        <v>MP.26.xxx.A-5.KW3.7.</v>
      </c>
      <c r="F50" s="96" t="str">
        <f t="shared" ca="1" si="10"/>
        <v>Die Angaben zu den Gestehungskosten im Blatt dieses Kraftwerkes müssen anhand der testierten Abschlüsse oder anhand des dazugehörigen Anhangformulars eindeutig nachvollziehbar sein. Bitte den folgenden  Link anklicken, um das Anhangsformular herunterzuladen:</v>
      </c>
      <c r="G50" s="590"/>
      <c r="H50" s="589"/>
      <c r="I50" s="587" t="s">
        <v>7</v>
      </c>
      <c r="J50" s="587" t="s">
        <v>7</v>
      </c>
      <c r="K50" s="588"/>
      <c r="L50" s="593" t="str">
        <f t="shared" ca="1" si="11"/>
        <v>Die Angaben zu den Gestehungskosten im Blatt KW-1 müssen anhand der testierten Abschlüsse oder anhand des Anhangformulars A / 5.1.7 eindeutig nachvollziehbar sein.</v>
      </c>
    </row>
    <row r="51" spans="1:12" outlineLevel="1" x14ac:dyDescent="0.4">
      <c r="A51" s="596"/>
      <c r="B51" s="598"/>
      <c r="C51" s="594"/>
      <c r="D51" s="592"/>
      <c r="E51" s="600"/>
      <c r="F51" s="214" t="s">
        <v>12</v>
      </c>
      <c r="G51" s="590"/>
      <c r="H51" s="589"/>
      <c r="I51" s="587"/>
      <c r="J51" s="587"/>
      <c r="K51" s="588"/>
      <c r="L51" s="594"/>
    </row>
    <row r="52" spans="1:12" ht="24.6" outlineLevel="1" x14ac:dyDescent="0.4">
      <c r="A52" s="206" t="str">
        <f ca="1">CONCATENATE("A / ",B52)</f>
        <v>A / 5.KW3.8</v>
      </c>
      <c r="B52" s="336" t="str">
        <f ca="1">CONCATENATE("5.",A43,".",ROW($A$8))</f>
        <v>5.KW3.8</v>
      </c>
      <c r="C52" s="225" t="str">
        <f ca="1">C42</f>
        <v>Energieproduktion und Pumpenergie
(Excel Anhang-Formular A-5.x.8)</v>
      </c>
      <c r="D52" s="106" t="str">
        <f ca="1">D42</f>
        <v>in jedem Fall</v>
      </c>
      <c r="E52" s="329" t="str">
        <f ca="1">CONCATENATE($B$4,$C$4,".A-",B52,".")</f>
        <v>MP.26.xxx.A-5.KW3.8.</v>
      </c>
      <c r="F52" s="98" t="str">
        <f ca="1">F42</f>
        <v>Gemäss Art. 89, Abs. 2 der EnFV sind die stündlichen Produktionsdaten anzugeben.</v>
      </c>
      <c r="G52" s="120"/>
      <c r="H52" s="222"/>
      <c r="I52" s="107" t="s">
        <v>7</v>
      </c>
      <c r="J52" s="107" t="s">
        <v>7</v>
      </c>
      <c r="K52" s="173"/>
      <c r="L52" s="224" t="str">
        <f ca="1">L42</f>
        <v>Stundenwerte für jede Zentrale zwingend, auch für Pumpzentralen und KEV-Anlagen.</v>
      </c>
    </row>
    <row r="53" spans="1:12" x14ac:dyDescent="0.4">
      <c r="A53" s="208" t="str">
        <f ca="1">'KW4'!D13</f>
        <v>KW4</v>
      </c>
      <c r="B53" s="220" t="str">
        <f ca="1">CONCATENATE("5.",A53)</f>
        <v>5.KW4</v>
      </c>
      <c r="C53" s="223" t="str">
        <f ca="1">'KW4'!A1</f>
        <v>KW4</v>
      </c>
      <c r="D53" s="208"/>
      <c r="E53" s="210"/>
      <c r="F53" s="209"/>
      <c r="G53" s="218"/>
      <c r="H53" s="219"/>
      <c r="I53" s="219"/>
      <c r="J53" s="219"/>
      <c r="K53" s="219"/>
      <c r="L53" s="209"/>
    </row>
    <row r="54" spans="1:12" ht="63" customHeight="1" outlineLevel="1" x14ac:dyDescent="0.4">
      <c r="A54" s="206" t="str">
        <f t="shared" ref="A54:A60" ca="1" si="12">CONCATENATE("A / ",B54)</f>
        <v>A / 5.KW4.1</v>
      </c>
      <c r="B54" s="336" t="str">
        <f ca="1">CONCATENATE("5.",A53,".",ROW($A$1))</f>
        <v>5.KW4.1</v>
      </c>
      <c r="C54" s="98" t="str">
        <f t="shared" ref="C54:D60" ca="1" si="13">C44</f>
        <v>Vertrag Nutzungsrecht</v>
      </c>
      <c r="D54" s="106" t="str">
        <f t="shared" ca="1" si="13"/>
        <v>in jedem Fall</v>
      </c>
      <c r="E54" s="105" t="str">
        <f t="shared" ref="E54:E60" ca="1" si="14">CONCATENATE($B$4,$C$4,".A-",B54,".")</f>
        <v>MP.26.xxx.A-5.KW4.1.</v>
      </c>
      <c r="F54" s="106" t="str">
        <f t="shared" ref="F54:F60" ca="1" si="15">F44</f>
        <v>Bspw. Wasserrechtsurkunde, Konzessionsvertrag
zur Überprüfung von Konzessionsleistungen, Kraftwerks-parameter, Eigentumsverhältnisse u.a.</v>
      </c>
      <c r="G54" s="120"/>
      <c r="H54" s="43"/>
      <c r="I54" s="107" t="s">
        <v>7</v>
      </c>
      <c r="J54" s="107" t="s">
        <v>7</v>
      </c>
      <c r="K54" s="98"/>
      <c r="L54" s="106" t="str">
        <f t="shared" ref="L54:L60" ca="1" si="16">L44</f>
        <v>bspw. Wasserrechtsurkunde, Konzessionsvertrag
zur Überprüfung von Konzessionsleistungen, Kraftwerks-parameter, Eigentumsverhältnisse u.a.</v>
      </c>
    </row>
    <row r="55" spans="1:12" ht="24.6" outlineLevel="1" x14ac:dyDescent="0.4">
      <c r="A55" s="206" t="str">
        <f t="shared" ca="1" si="12"/>
        <v>A / 5.KW4.2</v>
      </c>
      <c r="B55" s="336" t="str">
        <f ca="1">CONCATENATE("5.",A53,".",ROW($A$2))</f>
        <v>5.KW4.2</v>
      </c>
      <c r="C55" s="98" t="str">
        <f t="shared" ca="1" si="13"/>
        <v>Bescheinigung Risikotragung aller in Berechtigungskaskade obenliegenden Parteien</v>
      </c>
      <c r="D55" s="106" t="str">
        <f t="shared" ca="1" si="13"/>
        <v>wenn Gesuchsteller selber nicht Betreiber dieser Anlage</v>
      </c>
      <c r="E55" s="105" t="str">
        <f t="shared" ca="1" si="14"/>
        <v>MP.26.xxx.A-5.KW4.2.</v>
      </c>
      <c r="F55" s="106" t="str">
        <f t="shared" ca="1" si="15"/>
        <v>Überprüfung Träger des wirtschaftlichen Risikos.</v>
      </c>
      <c r="G55" s="120"/>
      <c r="H55" s="43"/>
      <c r="I55" s="107" t="s">
        <v>7</v>
      </c>
      <c r="J55" s="107" t="s">
        <v>7</v>
      </c>
      <c r="K55" s="98"/>
      <c r="L55" s="106" t="str">
        <f t="shared" ca="1" si="16"/>
        <v>nicht notwendig, wenn Gesuchsteller = Betreiber dieser Anlage, d.h. zuoberst in der "Berechtigungskaskade"</v>
      </c>
    </row>
    <row r="56" spans="1:12" ht="70.5" customHeight="1" outlineLevel="1" x14ac:dyDescent="0.4">
      <c r="A56" s="206" t="str">
        <f t="shared" ca="1" si="12"/>
        <v>A / 5.KW4.3</v>
      </c>
      <c r="B56" s="336" t="str">
        <f ca="1">CONCATENATE("5.",A53,".",ROW($A$3))</f>
        <v>5.KW4.3</v>
      </c>
      <c r="C56" s="98" t="str">
        <f t="shared" ca="1" si="13"/>
        <v>Falls EVU mit Abnahme Energie: Abnahmevertrag (resp. Stromliefervertrag) Energie</v>
      </c>
      <c r="D56" s="106" t="str">
        <f t="shared" ca="1" si="13"/>
        <v>falls Gesuchsteller EVU mit Verpflichtung zur Abnahme von Energie aus dieser Anlage</v>
      </c>
      <c r="E56" s="105" t="str">
        <f t="shared" ca="1" si="14"/>
        <v>MP.26.xxx.A-5.KW4.3.</v>
      </c>
      <c r="F56" s="106" t="str">
        <f t="shared" ca="1" si="15"/>
        <v>Überprüfung, ob Abnahmevertrag gemäss Verordnung akzeptiert werden kann.</v>
      </c>
      <c r="G56" s="120"/>
      <c r="H56" s="43"/>
      <c r="I56" s="107" t="s">
        <v>7</v>
      </c>
      <c r="J56" s="107" t="s">
        <v>7</v>
      </c>
      <c r="K56" s="98"/>
      <c r="L56" s="106" t="str">
        <f t="shared" ca="1" si="16"/>
        <v>nicht notwendiog, wenn Gesuchsteller = Betreiber oder (Mit-)Eigentümer / Partner dieser Anlage ist</v>
      </c>
    </row>
    <row r="57" spans="1:12" ht="49.2" outlineLevel="1" x14ac:dyDescent="0.4">
      <c r="A57" s="206" t="str">
        <f t="shared" ca="1" si="12"/>
        <v>A / 5.KW4.4</v>
      </c>
      <c r="B57" s="336" t="str">
        <f ca="1">CONCATENATE("5.",A53,".",ROW($A$4))</f>
        <v>5.KW4.4</v>
      </c>
      <c r="C57" s="98" t="str">
        <f t="shared" ca="1" si="13"/>
        <v>Testierte Abschlüsse Stufe Kraftwerk der letzten 5 Jahre (nur Abschlüsse die nicht bereits im Vorjahr eingereicht wurden)</v>
      </c>
      <c r="D57" s="106" t="str">
        <f t="shared" ca="1" si="13"/>
        <v>in jedem Fall</v>
      </c>
      <c r="E57" s="105" t="str">
        <f t="shared" ca="1" si="14"/>
        <v>MP.26.xxx.A-5.KW4.4.</v>
      </c>
      <c r="F57" s="106" t="str">
        <f t="shared" ca="1" si="15"/>
        <v>Einzelabschluss Finanzbuchhaltung (Bilanz, Erfolgsrechnung, Geldflussrechnung) über fünf Jahre. Zur Überprüfung der Abschreibungspraxis, Gestehungskosten u.a.</v>
      </c>
      <c r="G57" s="120"/>
      <c r="H57" s="43"/>
      <c r="I57" s="107" t="s">
        <v>7</v>
      </c>
      <c r="J57" s="107" t="s">
        <v>7</v>
      </c>
      <c r="K57" s="98"/>
      <c r="L57" s="106" t="str">
        <f t="shared" ca="1" si="16"/>
        <v>Einzelabschluss Finanzbuchhaltung (Bilanz, Erfolgsrechnung, Geldflussrechnung) über fünf Jahre. Zur Überprüfung der Abschreibungspraxis, Gestehungskosten u.a.</v>
      </c>
    </row>
    <row r="58" spans="1:12" ht="49.2" outlineLevel="1" x14ac:dyDescent="0.4">
      <c r="A58" s="206" t="str">
        <f t="shared" ca="1" si="12"/>
        <v>A / 5.KW4.5</v>
      </c>
      <c r="B58" s="336" t="str">
        <f ca="1">CONCATENATE("5.",A53,".",ROW($A$5))</f>
        <v>5.KW4.5</v>
      </c>
      <c r="C58" s="98" t="str">
        <f t="shared" ca="1" si="13"/>
        <v>Kraftwerksplan</v>
      </c>
      <c r="D58" s="106" t="str">
        <f t="shared" ca="1" si="13"/>
        <v>in jedem Fall</v>
      </c>
      <c r="E58" s="105" t="str">
        <f t="shared" ca="1" si="14"/>
        <v>MP.26.xxx.A-5.KW4.5.</v>
      </c>
      <c r="F58" s="106" t="str">
        <f t="shared" ca="1" si="15"/>
        <v>Übersichtsplan oder Schema, wo alle wichtigen und im Gesuch aufgeführten Elemente ersichtlich sind. Zur Überprüfung einer allfälligen hydraulischen Verknüpfung u.a.</v>
      </c>
      <c r="G58" s="120"/>
      <c r="H58" s="43"/>
      <c r="I58" s="107" t="s">
        <v>7</v>
      </c>
      <c r="J58" s="107" t="s">
        <v>7</v>
      </c>
      <c r="K58" s="98"/>
      <c r="L58" s="106" t="str">
        <f t="shared" ca="1" si="16"/>
        <v>Übersichtsplan oder Schema, wo alle wichtigen und im Gesuch aufgeführten Elemente ersichtlich sind. Zur Überprüfung einer allfälligen hydraulischen Verknüpfung u.a.</v>
      </c>
    </row>
    <row r="59" spans="1:12" ht="87.75" customHeight="1" outlineLevel="1" x14ac:dyDescent="0.4">
      <c r="A59" s="206" t="str">
        <f t="shared" ca="1" si="12"/>
        <v>A / 5.KW4.6</v>
      </c>
      <c r="B59" s="336" t="str">
        <f ca="1">CONCATENATE("5.",A53,".",ROW($A$6))</f>
        <v>5.KW4.6</v>
      </c>
      <c r="C59" s="106" t="str">
        <f t="shared" ca="1" si="13"/>
        <v>Bescheinigungen über (kostendeckende) Einspeisevergütung, Investitionsbeiträge, Mehrkostenfinanzierungen, Entschädigungen Sanierungen Gewässerschutz und weitere Vergütungen der öffentlichen Hand</v>
      </c>
      <c r="D59" s="106" t="str">
        <f t="shared" ca="1" si="13"/>
        <v>falls solche Beträge im Ge-suchsformular eingetragen wurden</v>
      </c>
      <c r="E59" s="105" t="str">
        <f t="shared" ca="1" si="14"/>
        <v>MP.26.xxx.A-5.KW4.6.</v>
      </c>
      <c r="F59" s="106" t="str">
        <f t="shared" ca="1" si="15"/>
        <v>Überprüfung Erlöse aus Fördersystemen der öffentlichen Hand.</v>
      </c>
      <c r="G59" s="120"/>
      <c r="H59" s="43"/>
      <c r="I59" s="107" t="s">
        <v>7</v>
      </c>
      <c r="J59" s="107" t="s">
        <v>7</v>
      </c>
      <c r="K59" s="98"/>
      <c r="L59" s="106" t="str">
        <f t="shared" ca="1" si="16"/>
        <v>Nur notwendig, wenn solche Erlöse im Gesuchsformular eingetragen wurden (Ziffern KW-x/36, KW-x/38 oder KW-x/40)</v>
      </c>
    </row>
    <row r="60" spans="1:12" ht="78.75" customHeight="1" outlineLevel="1" x14ac:dyDescent="0.4">
      <c r="A60" s="595" t="str">
        <f t="shared" ca="1" si="12"/>
        <v>A / 5.KW4.7</v>
      </c>
      <c r="B60" s="597" t="str">
        <f ca="1">CONCATENATE("5.",A53,".",ROW($A$7))</f>
        <v>5.KW4.7</v>
      </c>
      <c r="C60" s="593" t="str">
        <f t="shared" ca="1" si="13"/>
        <v>Erläuterungen zu Gestehungskosten gemäss Geschäftsbericht 
(Excel Anhang-Formular A-5.x.7)</v>
      </c>
      <c r="D60" s="591" t="str">
        <f t="shared" ca="1" si="13"/>
        <v>falls die Angaben im Gesuchs-formular vom Geschäfts-bericht abweichen</v>
      </c>
      <c r="E60" s="599" t="str">
        <f t="shared" ca="1" si="14"/>
        <v>MP.26.xxx.A-5.KW4.7.</v>
      </c>
      <c r="F60" s="96" t="str">
        <f t="shared" ca="1" si="15"/>
        <v>Die Angaben zu den Gestehungskosten im Blatt dieses Kraftwerkes müssen anhand der testierten Abschlüsse oder anhand des dazugehörigen Anhangformulars eindeutig nachvollziehbar sein. Bitte den folgenden  Link anklicken, um das Anhangsformular herunterzuladen:</v>
      </c>
      <c r="G60" s="590"/>
      <c r="H60" s="589"/>
      <c r="I60" s="587" t="s">
        <v>7</v>
      </c>
      <c r="J60" s="587" t="s">
        <v>7</v>
      </c>
      <c r="K60" s="588"/>
      <c r="L60" s="593" t="str">
        <f t="shared" ca="1" si="16"/>
        <v>Die Angaben zu den Gestehungskosten im Blatt KW-1 müssen anhand der testierten Abschlüsse oder anhand des Anhangformulars A / 5.1.7 eindeutig nachvollziehbar sein.</v>
      </c>
    </row>
    <row r="61" spans="1:12" outlineLevel="1" x14ac:dyDescent="0.4">
      <c r="A61" s="596"/>
      <c r="B61" s="598"/>
      <c r="C61" s="594"/>
      <c r="D61" s="592"/>
      <c r="E61" s="600"/>
      <c r="F61" s="214" t="s">
        <v>12</v>
      </c>
      <c r="G61" s="590"/>
      <c r="H61" s="589"/>
      <c r="I61" s="587"/>
      <c r="J61" s="587"/>
      <c r="K61" s="588"/>
      <c r="L61" s="594"/>
    </row>
    <row r="62" spans="1:12" ht="24.6" outlineLevel="1" x14ac:dyDescent="0.4">
      <c r="A62" s="206" t="str">
        <f ca="1">CONCATENATE("A / ",B62)</f>
        <v>A / 5.KW4.8</v>
      </c>
      <c r="B62" s="336" t="str">
        <f ca="1">CONCATENATE("5.",A53,".",ROW($A$8))</f>
        <v>5.KW4.8</v>
      </c>
      <c r="C62" s="225" t="str">
        <f ca="1">C52</f>
        <v>Energieproduktion und Pumpenergie
(Excel Anhang-Formular A-5.x.8)</v>
      </c>
      <c r="D62" s="106" t="str">
        <f ca="1">D52</f>
        <v>in jedem Fall</v>
      </c>
      <c r="E62" s="329" t="str">
        <f ca="1">CONCATENATE($B$4,$C$4,".A-",B62,".")</f>
        <v>MP.26.xxx.A-5.KW4.8.</v>
      </c>
      <c r="F62" s="98" t="str">
        <f ca="1">F52</f>
        <v>Gemäss Art. 89, Abs. 2 der EnFV sind die stündlichen Produktionsdaten anzugeben.</v>
      </c>
      <c r="G62" s="120"/>
      <c r="H62" s="222"/>
      <c r="I62" s="107" t="s">
        <v>7</v>
      </c>
      <c r="J62" s="107" t="s">
        <v>7</v>
      </c>
      <c r="K62" s="173"/>
      <c r="L62" s="224" t="str">
        <f ca="1">L52</f>
        <v>Stundenwerte für jede Zentrale zwingend, auch für Pumpzentralen und KEV-Anlagen.</v>
      </c>
    </row>
    <row r="63" spans="1:12" x14ac:dyDescent="0.4">
      <c r="A63" s="208" t="str">
        <f ca="1">'KW5'!D13</f>
        <v>KW5</v>
      </c>
      <c r="B63" s="220" t="str">
        <f ca="1">CONCATENATE("5.",A63)</f>
        <v>5.KW5</v>
      </c>
      <c r="C63" s="223" t="str">
        <f ca="1">'KW5'!A1</f>
        <v>KW5</v>
      </c>
      <c r="D63" s="208"/>
      <c r="E63" s="210"/>
      <c r="F63" s="209"/>
      <c r="G63" s="218"/>
      <c r="H63" s="219"/>
      <c r="I63" s="219"/>
      <c r="J63" s="219"/>
      <c r="K63" s="219"/>
      <c r="L63" s="209"/>
    </row>
    <row r="64" spans="1:12" ht="63.75" customHeight="1" outlineLevel="1" x14ac:dyDescent="0.4">
      <c r="A64" s="206" t="str">
        <f t="shared" ref="A64:A70" ca="1" si="17">CONCATENATE("A / ",B64)</f>
        <v>A / 5.KW5.1</v>
      </c>
      <c r="B64" s="336" t="str">
        <f ca="1">CONCATENATE("5.",A63,".",ROW($A$1))</f>
        <v>5.KW5.1</v>
      </c>
      <c r="C64" s="98" t="str">
        <f t="shared" ref="C64:D70" ca="1" si="18">C54</f>
        <v>Vertrag Nutzungsrecht</v>
      </c>
      <c r="D64" s="106" t="str">
        <f t="shared" ca="1" si="18"/>
        <v>in jedem Fall</v>
      </c>
      <c r="E64" s="105" t="str">
        <f t="shared" ref="E64:E70" ca="1" si="19">CONCATENATE($B$4,$C$4,".A-",B64,".")</f>
        <v>MP.26.xxx.A-5.KW5.1.</v>
      </c>
      <c r="F64" s="106" t="str">
        <f t="shared" ref="F64:F70" ca="1" si="20">F54</f>
        <v>Bspw. Wasserrechtsurkunde, Konzessionsvertrag
zur Überprüfung von Konzessionsleistungen, Kraftwerks-parameter, Eigentumsverhältnisse u.a.</v>
      </c>
      <c r="G64" s="120"/>
      <c r="H64" s="43"/>
      <c r="I64" s="107" t="s">
        <v>7</v>
      </c>
      <c r="J64" s="107" t="s">
        <v>7</v>
      </c>
      <c r="K64" s="98"/>
      <c r="L64" s="106" t="str">
        <f t="shared" ref="L64:L70" ca="1" si="21">L54</f>
        <v>bspw. Wasserrechtsurkunde, Konzessionsvertrag
zur Überprüfung von Konzessionsleistungen, Kraftwerks-parameter, Eigentumsverhältnisse u.a.</v>
      </c>
    </row>
    <row r="65" spans="1:12" ht="24.6" outlineLevel="1" x14ac:dyDescent="0.4">
      <c r="A65" s="206" t="str">
        <f t="shared" ca="1" si="17"/>
        <v>A / 5.KW5.2</v>
      </c>
      <c r="B65" s="336" t="str">
        <f ca="1">CONCATENATE("5.",A63,".",ROW($A$2))</f>
        <v>5.KW5.2</v>
      </c>
      <c r="C65" s="98" t="str">
        <f t="shared" ca="1" si="18"/>
        <v>Bescheinigung Risikotragung aller in Berechtigungskaskade obenliegenden Parteien</v>
      </c>
      <c r="D65" s="106" t="str">
        <f t="shared" ca="1" si="18"/>
        <v>wenn Gesuchsteller selber nicht Betreiber dieser Anlage</v>
      </c>
      <c r="E65" s="105" t="str">
        <f t="shared" ca="1" si="19"/>
        <v>MP.26.xxx.A-5.KW5.2.</v>
      </c>
      <c r="F65" s="106" t="str">
        <f t="shared" ca="1" si="20"/>
        <v>Überprüfung Träger des wirtschaftlichen Risikos.</v>
      </c>
      <c r="G65" s="120"/>
      <c r="H65" s="43"/>
      <c r="I65" s="107" t="s">
        <v>7</v>
      </c>
      <c r="J65" s="107" t="s">
        <v>7</v>
      </c>
      <c r="K65" s="98"/>
      <c r="L65" s="106" t="str">
        <f t="shared" ca="1" si="21"/>
        <v>nicht notwendig, wenn Gesuchsteller = Betreiber dieser Anlage, d.h. zuoberst in der "Berechtigungskaskade"</v>
      </c>
    </row>
    <row r="66" spans="1:12" ht="62.25" customHeight="1" outlineLevel="1" x14ac:dyDescent="0.4">
      <c r="A66" s="206" t="str">
        <f t="shared" ca="1" si="17"/>
        <v>A / 5.KW5.3</v>
      </c>
      <c r="B66" s="336" t="str">
        <f ca="1">CONCATENATE("5.",A63,".",ROW($A$3))</f>
        <v>5.KW5.3</v>
      </c>
      <c r="C66" s="98" t="str">
        <f t="shared" ca="1" si="18"/>
        <v>Falls EVU mit Abnahme Energie: Abnahmevertrag (resp. Stromliefervertrag) Energie</v>
      </c>
      <c r="D66" s="106" t="str">
        <f t="shared" ca="1" si="18"/>
        <v>falls Gesuchsteller EVU mit Verpflichtung zur Abnahme von Energie aus dieser Anlage</v>
      </c>
      <c r="E66" s="105" t="str">
        <f t="shared" ca="1" si="19"/>
        <v>MP.26.xxx.A-5.KW5.3.</v>
      </c>
      <c r="F66" s="106" t="str">
        <f t="shared" ca="1" si="20"/>
        <v>Überprüfung, ob Abnahmevertrag gemäss Verordnung akzeptiert werden kann.</v>
      </c>
      <c r="G66" s="120"/>
      <c r="H66" s="43"/>
      <c r="I66" s="107" t="s">
        <v>7</v>
      </c>
      <c r="J66" s="107" t="s">
        <v>7</v>
      </c>
      <c r="K66" s="98"/>
      <c r="L66" s="106" t="str">
        <f t="shared" ca="1" si="21"/>
        <v>nicht notwendiog, wenn Gesuchsteller = Betreiber oder (Mit-)Eigentümer / Partner dieser Anlage ist</v>
      </c>
    </row>
    <row r="67" spans="1:12" ht="49.2" outlineLevel="1" x14ac:dyDescent="0.4">
      <c r="A67" s="206" t="str">
        <f t="shared" ca="1" si="17"/>
        <v>A / 5.KW5.4</v>
      </c>
      <c r="B67" s="336" t="str">
        <f ca="1">CONCATENATE("5.",A63,".",ROW($A$4))</f>
        <v>5.KW5.4</v>
      </c>
      <c r="C67" s="98" t="str">
        <f t="shared" ca="1" si="18"/>
        <v>Testierte Abschlüsse Stufe Kraftwerk der letzten 5 Jahre (nur Abschlüsse die nicht bereits im Vorjahr eingereicht wurden)</v>
      </c>
      <c r="D67" s="106" t="str">
        <f t="shared" ca="1" si="18"/>
        <v>in jedem Fall</v>
      </c>
      <c r="E67" s="105" t="str">
        <f t="shared" ca="1" si="19"/>
        <v>MP.26.xxx.A-5.KW5.4.</v>
      </c>
      <c r="F67" s="106" t="str">
        <f t="shared" ca="1" si="20"/>
        <v>Einzelabschluss Finanzbuchhaltung (Bilanz, Erfolgsrechnung, Geldflussrechnung) über fünf Jahre. Zur Überprüfung der Abschreibungspraxis, Gestehungskosten u.a.</v>
      </c>
      <c r="G67" s="120"/>
      <c r="H67" s="43"/>
      <c r="I67" s="107" t="s">
        <v>7</v>
      </c>
      <c r="J67" s="107" t="s">
        <v>7</v>
      </c>
      <c r="K67" s="98"/>
      <c r="L67" s="106" t="str">
        <f t="shared" ca="1" si="21"/>
        <v>Einzelabschluss Finanzbuchhaltung (Bilanz, Erfolgsrechnung, Geldflussrechnung) über fünf Jahre. Zur Überprüfung der Abschreibungspraxis, Gestehungskosten u.a.</v>
      </c>
    </row>
    <row r="68" spans="1:12" ht="49.2" outlineLevel="1" x14ac:dyDescent="0.4">
      <c r="A68" s="206" t="str">
        <f t="shared" ca="1" si="17"/>
        <v>A / 5.KW5.5</v>
      </c>
      <c r="B68" s="336" t="str">
        <f ca="1">CONCATENATE("5.",A63,".",ROW($A$5))</f>
        <v>5.KW5.5</v>
      </c>
      <c r="C68" s="98" t="str">
        <f t="shared" ca="1" si="18"/>
        <v>Kraftwerksplan</v>
      </c>
      <c r="D68" s="106" t="str">
        <f t="shared" ca="1" si="18"/>
        <v>in jedem Fall</v>
      </c>
      <c r="E68" s="105" t="str">
        <f t="shared" ca="1" si="19"/>
        <v>MP.26.xxx.A-5.KW5.5.</v>
      </c>
      <c r="F68" s="106" t="str">
        <f t="shared" ca="1" si="20"/>
        <v>Übersichtsplan oder Schema, wo alle wichtigen und im Gesuch aufgeführten Elemente ersichtlich sind. Zur Überprüfung einer allfälligen hydraulischen Verknüpfung u.a.</v>
      </c>
      <c r="G68" s="120"/>
      <c r="H68" s="43"/>
      <c r="I68" s="107" t="s">
        <v>7</v>
      </c>
      <c r="J68" s="107" t="s">
        <v>7</v>
      </c>
      <c r="K68" s="98"/>
      <c r="L68" s="106" t="str">
        <f t="shared" ca="1" si="21"/>
        <v>Übersichtsplan oder Schema, wo alle wichtigen und im Gesuch aufgeführten Elemente ersichtlich sind. Zur Überprüfung einer allfälligen hydraulischen Verknüpfung u.a.</v>
      </c>
    </row>
    <row r="69" spans="1:12" ht="87" customHeight="1" outlineLevel="1" x14ac:dyDescent="0.4">
      <c r="A69" s="206" t="str">
        <f t="shared" ca="1" si="17"/>
        <v>A / 5.KW5.6</v>
      </c>
      <c r="B69" s="336" t="str">
        <f ca="1">CONCATENATE("5.",A63,".",ROW($A$6))</f>
        <v>5.KW5.6</v>
      </c>
      <c r="C69" s="106" t="str">
        <f t="shared" ca="1" si="18"/>
        <v>Bescheinigungen über (kostendeckende) Einspeisevergütung, Investitionsbeiträge, Mehrkostenfinanzierungen, Entschädigungen Sanierungen Gewässerschutz und weitere Vergütungen der öffentlichen Hand</v>
      </c>
      <c r="D69" s="106" t="str">
        <f t="shared" ca="1" si="18"/>
        <v>falls solche Beträge im Ge-suchsformular eingetragen wurden</v>
      </c>
      <c r="E69" s="105" t="str">
        <f t="shared" ca="1" si="19"/>
        <v>MP.26.xxx.A-5.KW5.6.</v>
      </c>
      <c r="F69" s="106" t="str">
        <f t="shared" ca="1" si="20"/>
        <v>Überprüfung Erlöse aus Fördersystemen der öffentlichen Hand.</v>
      </c>
      <c r="G69" s="120"/>
      <c r="H69" s="43"/>
      <c r="I69" s="107" t="s">
        <v>7</v>
      </c>
      <c r="J69" s="107" t="s">
        <v>7</v>
      </c>
      <c r="K69" s="98"/>
      <c r="L69" s="106" t="str">
        <f t="shared" ca="1" si="21"/>
        <v>Nur notwendig, wenn solche Erlöse im Gesuchsformular eingetragen wurden (Ziffern KW-x/36, KW-x/38 oder KW-x/40)</v>
      </c>
    </row>
    <row r="70" spans="1:12" ht="78" customHeight="1" outlineLevel="1" x14ac:dyDescent="0.4">
      <c r="A70" s="595" t="str">
        <f t="shared" ca="1" si="17"/>
        <v>A / 5.KW5.7</v>
      </c>
      <c r="B70" s="597" t="str">
        <f ca="1">CONCATENATE("5.",A63,".",ROW($A$7))</f>
        <v>5.KW5.7</v>
      </c>
      <c r="C70" s="593" t="str">
        <f t="shared" ca="1" si="18"/>
        <v>Erläuterungen zu Gestehungskosten gemäss Geschäftsbericht 
(Excel Anhang-Formular A-5.x.7)</v>
      </c>
      <c r="D70" s="591" t="str">
        <f t="shared" ca="1" si="18"/>
        <v>falls die Angaben im Gesuchs-formular vom Geschäfts-bericht abweichen</v>
      </c>
      <c r="E70" s="599" t="str">
        <f t="shared" ca="1" si="19"/>
        <v>MP.26.xxx.A-5.KW5.7.</v>
      </c>
      <c r="F70" s="96" t="str">
        <f t="shared" ca="1" si="20"/>
        <v>Die Angaben zu den Gestehungskosten im Blatt dieses Kraftwerkes müssen anhand der testierten Abschlüsse oder anhand des dazugehörigen Anhangformulars eindeutig nachvollziehbar sein. Bitte den folgenden  Link anklicken, um das Anhangsformular herunterzuladen:</v>
      </c>
      <c r="G70" s="590"/>
      <c r="H70" s="589"/>
      <c r="I70" s="587" t="s">
        <v>7</v>
      </c>
      <c r="J70" s="587" t="s">
        <v>7</v>
      </c>
      <c r="K70" s="588"/>
      <c r="L70" s="593" t="str">
        <f t="shared" ca="1" si="21"/>
        <v>Die Angaben zu den Gestehungskosten im Blatt KW-1 müssen anhand der testierten Abschlüsse oder anhand des Anhangformulars A / 5.1.7 eindeutig nachvollziehbar sein.</v>
      </c>
    </row>
    <row r="71" spans="1:12" outlineLevel="1" x14ac:dyDescent="0.4">
      <c r="A71" s="596"/>
      <c r="B71" s="598"/>
      <c r="C71" s="594"/>
      <c r="D71" s="592"/>
      <c r="E71" s="600"/>
      <c r="F71" s="214" t="s">
        <v>12</v>
      </c>
      <c r="G71" s="590"/>
      <c r="H71" s="589"/>
      <c r="I71" s="587"/>
      <c r="J71" s="587"/>
      <c r="K71" s="588"/>
      <c r="L71" s="594"/>
    </row>
    <row r="72" spans="1:12" ht="24.6" outlineLevel="1" x14ac:dyDescent="0.4">
      <c r="A72" s="206" t="str">
        <f ca="1">CONCATENATE("A / ",B72)</f>
        <v>A / 5.KW5.8</v>
      </c>
      <c r="B72" s="336" t="str">
        <f ca="1">CONCATENATE("5.",A63,".",ROW($A$8))</f>
        <v>5.KW5.8</v>
      </c>
      <c r="C72" s="225" t="str">
        <f ca="1">C62</f>
        <v>Energieproduktion und Pumpenergie
(Excel Anhang-Formular A-5.x.8)</v>
      </c>
      <c r="D72" s="106" t="str">
        <f ca="1">D62</f>
        <v>in jedem Fall</v>
      </c>
      <c r="E72" s="329" t="str">
        <f ca="1">CONCATENATE($B$4,$C$4,".A-",B72,".")</f>
        <v>MP.26.xxx.A-5.KW5.8.</v>
      </c>
      <c r="F72" s="98" t="str">
        <f ca="1">F62</f>
        <v>Gemäss Art. 89, Abs. 2 der EnFV sind die stündlichen Produktionsdaten anzugeben.</v>
      </c>
      <c r="G72" s="120"/>
      <c r="H72" s="222"/>
      <c r="I72" s="107" t="s">
        <v>7</v>
      </c>
      <c r="J72" s="107" t="s">
        <v>7</v>
      </c>
      <c r="K72" s="173"/>
      <c r="L72" s="224" t="str">
        <f ca="1">L62</f>
        <v>Stundenwerte für jede Zentrale zwingend, auch für Pumpzentralen und KEV-Anlagen.</v>
      </c>
    </row>
    <row r="73" spans="1:12" x14ac:dyDescent="0.4">
      <c r="A73" s="208" t="str">
        <f ca="1">'KW6'!D13</f>
        <v>KW6</v>
      </c>
      <c r="B73" s="220" t="str">
        <f ca="1">CONCATENATE("5.",A73)</f>
        <v>5.KW6</v>
      </c>
      <c r="C73" s="223" t="str">
        <f ca="1">'KW6'!A1</f>
        <v>KW6</v>
      </c>
      <c r="D73" s="208"/>
      <c r="E73" s="210"/>
      <c r="F73" s="209"/>
      <c r="G73" s="218"/>
      <c r="H73" s="219"/>
      <c r="I73" s="219"/>
      <c r="J73" s="219"/>
      <c r="K73" s="219"/>
      <c r="L73" s="209"/>
    </row>
    <row r="74" spans="1:12" ht="55.5" customHeight="1" outlineLevel="1" x14ac:dyDescent="0.4">
      <c r="A74" s="206" t="str">
        <f t="shared" ref="A74:A80" ca="1" si="22">CONCATENATE("A / ",B74)</f>
        <v>A / 5.KW6.1</v>
      </c>
      <c r="B74" s="336" t="str">
        <f ca="1">CONCATENATE("5.",A73,".",ROW($A$1))</f>
        <v>5.KW6.1</v>
      </c>
      <c r="C74" s="98" t="str">
        <f t="shared" ref="C74:D80" ca="1" si="23">C64</f>
        <v>Vertrag Nutzungsrecht</v>
      </c>
      <c r="D74" s="106" t="str">
        <f t="shared" ca="1" si="23"/>
        <v>in jedem Fall</v>
      </c>
      <c r="E74" s="105" t="str">
        <f t="shared" ref="E74:E80" ca="1" si="24">CONCATENATE($B$4,$C$4,".A-",B74,".")</f>
        <v>MP.26.xxx.A-5.KW6.1.</v>
      </c>
      <c r="F74" s="106" t="str">
        <f t="shared" ref="F74:F80" ca="1" si="25">F64</f>
        <v>Bspw. Wasserrechtsurkunde, Konzessionsvertrag
zur Überprüfung von Konzessionsleistungen, Kraftwerks-parameter, Eigentumsverhältnisse u.a.</v>
      </c>
      <c r="G74" s="120"/>
      <c r="H74" s="43"/>
      <c r="I74" s="107" t="s">
        <v>7</v>
      </c>
      <c r="J74" s="107" t="s">
        <v>7</v>
      </c>
      <c r="K74" s="98"/>
      <c r="L74" s="106" t="str">
        <f t="shared" ref="L74:L80" ca="1" si="26">L64</f>
        <v>bspw. Wasserrechtsurkunde, Konzessionsvertrag
zur Überprüfung von Konzessionsleistungen, Kraftwerks-parameter, Eigentumsverhältnisse u.a.</v>
      </c>
    </row>
    <row r="75" spans="1:12" ht="24.6" outlineLevel="1" x14ac:dyDescent="0.4">
      <c r="A75" s="206" t="str">
        <f t="shared" ca="1" si="22"/>
        <v>A / 5.KW6.2</v>
      </c>
      <c r="B75" s="336" t="str">
        <f ca="1">CONCATENATE("5.",A73,".",ROW($A$2))</f>
        <v>5.KW6.2</v>
      </c>
      <c r="C75" s="98" t="str">
        <f t="shared" ca="1" si="23"/>
        <v>Bescheinigung Risikotragung aller in Berechtigungskaskade obenliegenden Parteien</v>
      </c>
      <c r="D75" s="106" t="str">
        <f t="shared" ca="1" si="23"/>
        <v>wenn Gesuchsteller selber nicht Betreiber dieser Anlage</v>
      </c>
      <c r="E75" s="105" t="str">
        <f t="shared" ca="1" si="24"/>
        <v>MP.26.xxx.A-5.KW6.2.</v>
      </c>
      <c r="F75" s="106" t="str">
        <f t="shared" ca="1" si="25"/>
        <v>Überprüfung Träger des wirtschaftlichen Risikos.</v>
      </c>
      <c r="G75" s="120"/>
      <c r="H75" s="43"/>
      <c r="I75" s="107" t="s">
        <v>7</v>
      </c>
      <c r="J75" s="107" t="s">
        <v>7</v>
      </c>
      <c r="K75" s="98"/>
      <c r="L75" s="106" t="str">
        <f t="shared" ca="1" si="26"/>
        <v>nicht notwendig, wenn Gesuchsteller = Betreiber dieser Anlage, d.h. zuoberst in der "Berechtigungskaskade"</v>
      </c>
    </row>
    <row r="76" spans="1:12" ht="67.5" customHeight="1" outlineLevel="1" x14ac:dyDescent="0.4">
      <c r="A76" s="206" t="str">
        <f t="shared" ca="1" si="22"/>
        <v>A / 5.KW6.3</v>
      </c>
      <c r="B76" s="336" t="str">
        <f ca="1">CONCATENATE("5.",A73,".",ROW($A$3))</f>
        <v>5.KW6.3</v>
      </c>
      <c r="C76" s="98" t="str">
        <f t="shared" ca="1" si="23"/>
        <v>Falls EVU mit Abnahme Energie: Abnahmevertrag (resp. Stromliefervertrag) Energie</v>
      </c>
      <c r="D76" s="106" t="str">
        <f t="shared" ca="1" si="23"/>
        <v>falls Gesuchsteller EVU mit Verpflichtung zur Abnahme von Energie aus dieser Anlage</v>
      </c>
      <c r="E76" s="105" t="str">
        <f t="shared" ca="1" si="24"/>
        <v>MP.26.xxx.A-5.KW6.3.</v>
      </c>
      <c r="F76" s="106" t="str">
        <f t="shared" ca="1" si="25"/>
        <v>Überprüfung, ob Abnahmevertrag gemäss Verordnung akzeptiert werden kann.</v>
      </c>
      <c r="G76" s="120"/>
      <c r="H76" s="43"/>
      <c r="I76" s="107" t="s">
        <v>7</v>
      </c>
      <c r="J76" s="107" t="s">
        <v>7</v>
      </c>
      <c r="K76" s="98"/>
      <c r="L76" s="106" t="str">
        <f t="shared" ca="1" si="26"/>
        <v>nicht notwendiog, wenn Gesuchsteller = Betreiber oder (Mit-)Eigentümer / Partner dieser Anlage ist</v>
      </c>
    </row>
    <row r="77" spans="1:12" ht="49.2" outlineLevel="1" x14ac:dyDescent="0.4">
      <c r="A77" s="206" t="str">
        <f t="shared" ca="1" si="22"/>
        <v>A / 5.KW6.4</v>
      </c>
      <c r="B77" s="336" t="str">
        <f ca="1">CONCATENATE("5.",A73,".",ROW($A$4))</f>
        <v>5.KW6.4</v>
      </c>
      <c r="C77" s="98" t="str">
        <f t="shared" ca="1" si="23"/>
        <v>Testierte Abschlüsse Stufe Kraftwerk der letzten 5 Jahre (nur Abschlüsse die nicht bereits im Vorjahr eingereicht wurden)</v>
      </c>
      <c r="D77" s="106" t="str">
        <f t="shared" ca="1" si="23"/>
        <v>in jedem Fall</v>
      </c>
      <c r="E77" s="105" t="str">
        <f t="shared" ca="1" si="24"/>
        <v>MP.26.xxx.A-5.KW6.4.</v>
      </c>
      <c r="F77" s="106" t="str">
        <f t="shared" ca="1" si="25"/>
        <v>Einzelabschluss Finanzbuchhaltung (Bilanz, Erfolgsrechnung, Geldflussrechnung) über fünf Jahre. Zur Überprüfung der Abschreibungspraxis, Gestehungskosten u.a.</v>
      </c>
      <c r="G77" s="120"/>
      <c r="H77" s="43"/>
      <c r="I77" s="107" t="s">
        <v>7</v>
      </c>
      <c r="J77" s="107" t="s">
        <v>7</v>
      </c>
      <c r="K77" s="98"/>
      <c r="L77" s="106" t="str">
        <f t="shared" ca="1" si="26"/>
        <v>Einzelabschluss Finanzbuchhaltung (Bilanz, Erfolgsrechnung, Geldflussrechnung) über fünf Jahre. Zur Überprüfung der Abschreibungspraxis, Gestehungskosten u.a.</v>
      </c>
    </row>
    <row r="78" spans="1:12" ht="49.2" outlineLevel="1" x14ac:dyDescent="0.4">
      <c r="A78" s="206" t="str">
        <f t="shared" ca="1" si="22"/>
        <v>A / 5.KW6.5</v>
      </c>
      <c r="B78" s="336" t="str">
        <f ca="1">CONCATENATE("5.",A73,".",ROW($A$5))</f>
        <v>5.KW6.5</v>
      </c>
      <c r="C78" s="98" t="str">
        <f t="shared" ca="1" si="23"/>
        <v>Kraftwerksplan</v>
      </c>
      <c r="D78" s="106" t="str">
        <f t="shared" ca="1" si="23"/>
        <v>in jedem Fall</v>
      </c>
      <c r="E78" s="105" t="str">
        <f t="shared" ca="1" si="24"/>
        <v>MP.26.xxx.A-5.KW6.5.</v>
      </c>
      <c r="F78" s="106" t="str">
        <f t="shared" ca="1" si="25"/>
        <v>Übersichtsplan oder Schema, wo alle wichtigen und im Gesuch aufgeführten Elemente ersichtlich sind. Zur Überprüfung einer allfälligen hydraulischen Verknüpfung u.a.</v>
      </c>
      <c r="G78" s="120"/>
      <c r="H78" s="43"/>
      <c r="I78" s="107" t="s">
        <v>7</v>
      </c>
      <c r="J78" s="107" t="s">
        <v>7</v>
      </c>
      <c r="K78" s="98"/>
      <c r="L78" s="106" t="str">
        <f t="shared" ca="1" si="26"/>
        <v>Übersichtsplan oder Schema, wo alle wichtigen und im Gesuch aufgeführten Elemente ersichtlich sind. Zur Überprüfung einer allfälligen hydraulischen Verknüpfung u.a.</v>
      </c>
    </row>
    <row r="79" spans="1:12" ht="81" customHeight="1" outlineLevel="1" x14ac:dyDescent="0.4">
      <c r="A79" s="206" t="str">
        <f t="shared" ca="1" si="22"/>
        <v>A / 5.KW6.6</v>
      </c>
      <c r="B79" s="336" t="str">
        <f ca="1">CONCATENATE("5.",A73,".",ROW($A$6))</f>
        <v>5.KW6.6</v>
      </c>
      <c r="C79" s="106" t="str">
        <f t="shared" ca="1" si="23"/>
        <v>Bescheinigungen über (kostendeckende) Einspeisevergütung, Investitionsbeiträge, Mehrkostenfinanzierungen, Entschädigungen Sanierungen Gewässerschutz und weitere Vergütungen der öffentlichen Hand</v>
      </c>
      <c r="D79" s="106" t="str">
        <f t="shared" ca="1" si="23"/>
        <v>falls solche Beträge im Ge-suchsformular eingetragen wurden</v>
      </c>
      <c r="E79" s="105" t="str">
        <f t="shared" ca="1" si="24"/>
        <v>MP.26.xxx.A-5.KW6.6.</v>
      </c>
      <c r="F79" s="106" t="str">
        <f t="shared" ca="1" si="25"/>
        <v>Überprüfung Erlöse aus Fördersystemen der öffentlichen Hand.</v>
      </c>
      <c r="G79" s="120"/>
      <c r="H79" s="43"/>
      <c r="I79" s="107" t="s">
        <v>7</v>
      </c>
      <c r="J79" s="107" t="s">
        <v>7</v>
      </c>
      <c r="K79" s="98"/>
      <c r="L79" s="106" t="str">
        <f t="shared" ca="1" si="26"/>
        <v>Nur notwendig, wenn solche Erlöse im Gesuchsformular eingetragen wurden (Ziffern KW-x/36, KW-x/38 oder KW-x/40)</v>
      </c>
    </row>
    <row r="80" spans="1:12" ht="76.5" customHeight="1" outlineLevel="1" x14ac:dyDescent="0.4">
      <c r="A80" s="595" t="str">
        <f t="shared" ca="1" si="22"/>
        <v>A / 5.KW6.7</v>
      </c>
      <c r="B80" s="597" t="str">
        <f ca="1">CONCATENATE("5.",A73,".",ROW($A$7))</f>
        <v>5.KW6.7</v>
      </c>
      <c r="C80" s="593" t="str">
        <f t="shared" ca="1" si="23"/>
        <v>Erläuterungen zu Gestehungskosten gemäss Geschäftsbericht 
(Excel Anhang-Formular A-5.x.7)</v>
      </c>
      <c r="D80" s="591" t="str">
        <f t="shared" ca="1" si="23"/>
        <v>falls die Angaben im Gesuchs-formular vom Geschäfts-bericht abweichen</v>
      </c>
      <c r="E80" s="599" t="str">
        <f t="shared" ca="1" si="24"/>
        <v>MP.26.xxx.A-5.KW6.7.</v>
      </c>
      <c r="F80" s="96" t="str">
        <f t="shared" ca="1" si="25"/>
        <v>Die Angaben zu den Gestehungskosten im Blatt dieses Kraftwerkes müssen anhand der testierten Abschlüsse oder anhand des dazugehörigen Anhangformulars eindeutig nachvollziehbar sein. Bitte den folgenden  Link anklicken, um das Anhangsformular herunterzuladen:</v>
      </c>
      <c r="G80" s="590"/>
      <c r="H80" s="589"/>
      <c r="I80" s="587" t="s">
        <v>7</v>
      </c>
      <c r="J80" s="587" t="s">
        <v>7</v>
      </c>
      <c r="K80" s="588"/>
      <c r="L80" s="593" t="str">
        <f t="shared" ca="1" si="26"/>
        <v>Die Angaben zu den Gestehungskosten im Blatt KW-1 müssen anhand der testierten Abschlüsse oder anhand des Anhangformulars A / 5.1.7 eindeutig nachvollziehbar sein.</v>
      </c>
    </row>
    <row r="81" spans="1:12" outlineLevel="1" x14ac:dyDescent="0.4">
      <c r="A81" s="596"/>
      <c r="B81" s="598"/>
      <c r="C81" s="594"/>
      <c r="D81" s="592"/>
      <c r="E81" s="600"/>
      <c r="F81" s="214" t="s">
        <v>12</v>
      </c>
      <c r="G81" s="590"/>
      <c r="H81" s="589"/>
      <c r="I81" s="587"/>
      <c r="J81" s="587"/>
      <c r="K81" s="588"/>
      <c r="L81" s="594"/>
    </row>
    <row r="82" spans="1:12" ht="24.6" outlineLevel="1" x14ac:dyDescent="0.4">
      <c r="A82" s="206" t="str">
        <f ca="1">CONCATENATE("A / ",B82)</f>
        <v>A / 5.KW6.8</v>
      </c>
      <c r="B82" s="336" t="str">
        <f ca="1">CONCATENATE("5.",A73,".",ROW($A$8))</f>
        <v>5.KW6.8</v>
      </c>
      <c r="C82" s="225" t="str">
        <f ca="1">C72</f>
        <v>Energieproduktion und Pumpenergie
(Excel Anhang-Formular A-5.x.8)</v>
      </c>
      <c r="D82" s="106" t="str">
        <f ca="1">D72</f>
        <v>in jedem Fall</v>
      </c>
      <c r="E82" s="329" t="str">
        <f ca="1">CONCATENATE($B$4,$C$4,".A-",B82,".")</f>
        <v>MP.26.xxx.A-5.KW6.8.</v>
      </c>
      <c r="F82" s="98" t="str">
        <f ca="1">F72</f>
        <v>Gemäss Art. 89, Abs. 2 der EnFV sind die stündlichen Produktionsdaten anzugeben.</v>
      </c>
      <c r="G82" s="120"/>
      <c r="H82" s="222"/>
      <c r="I82" s="107" t="s">
        <v>7</v>
      </c>
      <c r="J82" s="107" t="s">
        <v>7</v>
      </c>
      <c r="K82" s="173"/>
      <c r="L82" s="224" t="str">
        <f ca="1">L72</f>
        <v>Stundenwerte für jede Zentrale zwingend, auch für Pumpzentralen und KEV-Anlagen.</v>
      </c>
    </row>
    <row r="83" spans="1:12" x14ac:dyDescent="0.4">
      <c r="A83" s="208" t="str">
        <f ca="1">'KW7'!D13</f>
        <v>KW7</v>
      </c>
      <c r="B83" s="220" t="str">
        <f ca="1">CONCATENATE("5.",A83)</f>
        <v>5.KW7</v>
      </c>
      <c r="C83" s="223" t="str">
        <f ca="1">'KW7'!A1</f>
        <v>KW7</v>
      </c>
      <c r="D83" s="208"/>
      <c r="E83" s="210"/>
      <c r="F83" s="209"/>
      <c r="G83" s="218"/>
      <c r="H83" s="219"/>
      <c r="I83" s="219"/>
      <c r="J83" s="219"/>
      <c r="K83" s="219"/>
      <c r="L83" s="209"/>
    </row>
    <row r="84" spans="1:12" ht="63" customHeight="1" outlineLevel="1" x14ac:dyDescent="0.4">
      <c r="A84" s="206" t="str">
        <f t="shared" ref="A84:A90" ca="1" si="27">CONCATENATE("A / ",B84)</f>
        <v>A / 5.KW7.1</v>
      </c>
      <c r="B84" s="336" t="str">
        <f ca="1">CONCATENATE("5.",A83,".",ROW($A$1))</f>
        <v>5.KW7.1</v>
      </c>
      <c r="C84" s="98" t="str">
        <f t="shared" ref="C84:D90" ca="1" si="28">C74</f>
        <v>Vertrag Nutzungsrecht</v>
      </c>
      <c r="D84" s="106" t="str">
        <f t="shared" ca="1" si="28"/>
        <v>in jedem Fall</v>
      </c>
      <c r="E84" s="105" t="str">
        <f t="shared" ref="E84:E90" ca="1" si="29">CONCATENATE($B$4,$C$4,".A-",B84,".")</f>
        <v>MP.26.xxx.A-5.KW7.1.</v>
      </c>
      <c r="F84" s="106" t="str">
        <f t="shared" ref="F84:F90" ca="1" si="30">F74</f>
        <v>Bspw. Wasserrechtsurkunde, Konzessionsvertrag
zur Überprüfung von Konzessionsleistungen, Kraftwerks-parameter, Eigentumsverhältnisse u.a.</v>
      </c>
      <c r="G84" s="120"/>
      <c r="H84" s="43"/>
      <c r="I84" s="107" t="s">
        <v>7</v>
      </c>
      <c r="J84" s="107" t="s">
        <v>7</v>
      </c>
      <c r="K84" s="98"/>
      <c r="L84" s="106" t="str">
        <f t="shared" ref="L84:L90" ca="1" si="31">L74</f>
        <v>bspw. Wasserrechtsurkunde, Konzessionsvertrag
zur Überprüfung von Konzessionsleistungen, Kraftwerks-parameter, Eigentumsverhältnisse u.a.</v>
      </c>
    </row>
    <row r="85" spans="1:12" ht="24.6" outlineLevel="1" x14ac:dyDescent="0.4">
      <c r="A85" s="206" t="str">
        <f t="shared" ca="1" si="27"/>
        <v>A / 5.KW7.2</v>
      </c>
      <c r="B85" s="336" t="str">
        <f ca="1">CONCATENATE("5.",A83,".",ROW($A$2))</f>
        <v>5.KW7.2</v>
      </c>
      <c r="C85" s="98" t="str">
        <f t="shared" ca="1" si="28"/>
        <v>Bescheinigung Risikotragung aller in Berechtigungskaskade obenliegenden Parteien</v>
      </c>
      <c r="D85" s="106" t="str">
        <f t="shared" ca="1" si="28"/>
        <v>wenn Gesuchsteller selber nicht Betreiber dieser Anlage</v>
      </c>
      <c r="E85" s="105" t="str">
        <f t="shared" ca="1" si="29"/>
        <v>MP.26.xxx.A-5.KW7.2.</v>
      </c>
      <c r="F85" s="106" t="str">
        <f t="shared" ca="1" si="30"/>
        <v>Überprüfung Träger des wirtschaftlichen Risikos.</v>
      </c>
      <c r="G85" s="120"/>
      <c r="H85" s="43"/>
      <c r="I85" s="107" t="s">
        <v>7</v>
      </c>
      <c r="J85" s="107" t="s">
        <v>7</v>
      </c>
      <c r="K85" s="98"/>
      <c r="L85" s="106" t="str">
        <f t="shared" ca="1" si="31"/>
        <v>nicht notwendig, wenn Gesuchsteller = Betreiber dieser Anlage, d.h. zuoberst in der "Berechtigungskaskade"</v>
      </c>
    </row>
    <row r="86" spans="1:12" ht="63" customHeight="1" outlineLevel="1" x14ac:dyDescent="0.4">
      <c r="A86" s="206" t="str">
        <f t="shared" ca="1" si="27"/>
        <v>A / 5.KW7.3</v>
      </c>
      <c r="B86" s="336" t="str">
        <f ca="1">CONCATENATE("5.",A83,".",ROW($A$3))</f>
        <v>5.KW7.3</v>
      </c>
      <c r="C86" s="98" t="str">
        <f t="shared" ca="1" si="28"/>
        <v>Falls EVU mit Abnahme Energie: Abnahmevertrag (resp. Stromliefervertrag) Energie</v>
      </c>
      <c r="D86" s="106" t="str">
        <f t="shared" ca="1" si="28"/>
        <v>falls Gesuchsteller EVU mit Verpflichtung zur Abnahme von Energie aus dieser Anlage</v>
      </c>
      <c r="E86" s="105" t="str">
        <f t="shared" ca="1" si="29"/>
        <v>MP.26.xxx.A-5.KW7.3.</v>
      </c>
      <c r="F86" s="106" t="str">
        <f t="shared" ca="1" si="30"/>
        <v>Überprüfung, ob Abnahmevertrag gemäss Verordnung akzeptiert werden kann.</v>
      </c>
      <c r="G86" s="120"/>
      <c r="H86" s="43"/>
      <c r="I86" s="107" t="s">
        <v>7</v>
      </c>
      <c r="J86" s="107" t="s">
        <v>7</v>
      </c>
      <c r="K86" s="98"/>
      <c r="L86" s="106" t="str">
        <f t="shared" ca="1" si="31"/>
        <v>nicht notwendiog, wenn Gesuchsteller = Betreiber oder (Mit-)Eigentümer / Partner dieser Anlage ist</v>
      </c>
    </row>
    <row r="87" spans="1:12" ht="49.2" outlineLevel="1" x14ac:dyDescent="0.4">
      <c r="A87" s="206" t="str">
        <f t="shared" ca="1" si="27"/>
        <v>A / 5.KW7.4</v>
      </c>
      <c r="B87" s="336" t="str">
        <f ca="1">CONCATENATE("5.",A83,".",ROW($A$4))</f>
        <v>5.KW7.4</v>
      </c>
      <c r="C87" s="98" t="str">
        <f t="shared" ca="1" si="28"/>
        <v>Testierte Abschlüsse Stufe Kraftwerk der letzten 5 Jahre (nur Abschlüsse die nicht bereits im Vorjahr eingereicht wurden)</v>
      </c>
      <c r="D87" s="106" t="str">
        <f t="shared" ca="1" si="28"/>
        <v>in jedem Fall</v>
      </c>
      <c r="E87" s="105" t="str">
        <f t="shared" ca="1" si="29"/>
        <v>MP.26.xxx.A-5.KW7.4.</v>
      </c>
      <c r="F87" s="106" t="str">
        <f t="shared" ca="1" si="30"/>
        <v>Einzelabschluss Finanzbuchhaltung (Bilanz, Erfolgsrechnung, Geldflussrechnung) über fünf Jahre. Zur Überprüfung der Abschreibungspraxis, Gestehungskosten u.a.</v>
      </c>
      <c r="G87" s="120"/>
      <c r="H87" s="43"/>
      <c r="I87" s="107" t="s">
        <v>7</v>
      </c>
      <c r="J87" s="107" t="s">
        <v>7</v>
      </c>
      <c r="K87" s="98"/>
      <c r="L87" s="106" t="str">
        <f t="shared" ca="1" si="31"/>
        <v>Einzelabschluss Finanzbuchhaltung (Bilanz, Erfolgsrechnung, Geldflussrechnung) über fünf Jahre. Zur Überprüfung der Abschreibungspraxis, Gestehungskosten u.a.</v>
      </c>
    </row>
    <row r="88" spans="1:12" ht="49.2" outlineLevel="1" x14ac:dyDescent="0.4">
      <c r="A88" s="206" t="str">
        <f t="shared" ca="1" si="27"/>
        <v>A / 5.KW7.5</v>
      </c>
      <c r="B88" s="336" t="str">
        <f ca="1">CONCATENATE("5.",A83,".",ROW($A$5))</f>
        <v>5.KW7.5</v>
      </c>
      <c r="C88" s="98" t="str">
        <f t="shared" ca="1" si="28"/>
        <v>Kraftwerksplan</v>
      </c>
      <c r="D88" s="106" t="str">
        <f t="shared" ca="1" si="28"/>
        <v>in jedem Fall</v>
      </c>
      <c r="E88" s="105" t="str">
        <f t="shared" ca="1" si="29"/>
        <v>MP.26.xxx.A-5.KW7.5.</v>
      </c>
      <c r="F88" s="106" t="str">
        <f t="shared" ca="1" si="30"/>
        <v>Übersichtsplan oder Schema, wo alle wichtigen und im Gesuch aufgeführten Elemente ersichtlich sind. Zur Überprüfung einer allfälligen hydraulischen Verknüpfung u.a.</v>
      </c>
      <c r="G88" s="120"/>
      <c r="H88" s="43"/>
      <c r="I88" s="107" t="s">
        <v>7</v>
      </c>
      <c r="J88" s="107" t="s">
        <v>7</v>
      </c>
      <c r="K88" s="98"/>
      <c r="L88" s="106" t="str">
        <f t="shared" ca="1" si="31"/>
        <v>Übersichtsplan oder Schema, wo alle wichtigen und im Gesuch aufgeführten Elemente ersichtlich sind. Zur Überprüfung einer allfälligen hydraulischen Verknüpfung u.a.</v>
      </c>
    </row>
    <row r="89" spans="1:12" ht="88.5" customHeight="1" outlineLevel="1" x14ac:dyDescent="0.4">
      <c r="A89" s="206" t="str">
        <f t="shared" ca="1" si="27"/>
        <v>A / 5.KW7.6</v>
      </c>
      <c r="B89" s="336" t="str">
        <f ca="1">CONCATENATE("5.",A83,".",ROW($A$6))</f>
        <v>5.KW7.6</v>
      </c>
      <c r="C89" s="106" t="str">
        <f t="shared" ca="1" si="28"/>
        <v>Bescheinigungen über (kostendeckende) Einspeisevergütung, Investitionsbeiträge, Mehrkostenfinanzierungen, Entschädigungen Sanierungen Gewässerschutz und weitere Vergütungen der öffentlichen Hand</v>
      </c>
      <c r="D89" s="106" t="str">
        <f t="shared" ca="1" si="28"/>
        <v>falls solche Beträge im Ge-suchsformular eingetragen wurden</v>
      </c>
      <c r="E89" s="105" t="str">
        <f t="shared" ca="1" si="29"/>
        <v>MP.26.xxx.A-5.KW7.6.</v>
      </c>
      <c r="F89" s="106" t="str">
        <f t="shared" ca="1" si="30"/>
        <v>Überprüfung Erlöse aus Fördersystemen der öffentlichen Hand.</v>
      </c>
      <c r="G89" s="120"/>
      <c r="H89" s="43"/>
      <c r="I89" s="107" t="s">
        <v>7</v>
      </c>
      <c r="J89" s="107" t="s">
        <v>7</v>
      </c>
      <c r="K89" s="98"/>
      <c r="L89" s="106" t="str">
        <f t="shared" ca="1" si="31"/>
        <v>Nur notwendig, wenn solche Erlöse im Gesuchsformular eingetragen wurden (Ziffern KW-x/36, KW-x/38 oder KW-x/40)</v>
      </c>
    </row>
    <row r="90" spans="1:12" ht="78" customHeight="1" outlineLevel="1" x14ac:dyDescent="0.4">
      <c r="A90" s="595" t="str">
        <f t="shared" ca="1" si="27"/>
        <v>A / 5.KW7.7</v>
      </c>
      <c r="B90" s="597" t="str">
        <f ca="1">CONCATENATE("5.",A83,".",ROW($A$7))</f>
        <v>5.KW7.7</v>
      </c>
      <c r="C90" s="593" t="str">
        <f t="shared" ca="1" si="28"/>
        <v>Erläuterungen zu Gestehungskosten gemäss Geschäftsbericht 
(Excel Anhang-Formular A-5.x.7)</v>
      </c>
      <c r="D90" s="591" t="str">
        <f t="shared" ca="1" si="28"/>
        <v>falls die Angaben im Gesuchs-formular vom Geschäfts-bericht abweichen</v>
      </c>
      <c r="E90" s="599" t="str">
        <f t="shared" ca="1" si="29"/>
        <v>MP.26.xxx.A-5.KW7.7.</v>
      </c>
      <c r="F90" s="96" t="str">
        <f t="shared" ca="1" si="30"/>
        <v>Die Angaben zu den Gestehungskosten im Blatt dieses Kraftwerkes müssen anhand der testierten Abschlüsse oder anhand des dazugehörigen Anhangformulars eindeutig nachvollziehbar sein. Bitte den folgenden  Link anklicken, um das Anhangsformular herunterzuladen:</v>
      </c>
      <c r="G90" s="590"/>
      <c r="H90" s="589"/>
      <c r="I90" s="587" t="s">
        <v>7</v>
      </c>
      <c r="J90" s="587" t="s">
        <v>7</v>
      </c>
      <c r="K90" s="588"/>
      <c r="L90" s="593" t="str">
        <f t="shared" ca="1" si="31"/>
        <v>Die Angaben zu den Gestehungskosten im Blatt KW-1 müssen anhand der testierten Abschlüsse oder anhand des Anhangformulars A / 5.1.7 eindeutig nachvollziehbar sein.</v>
      </c>
    </row>
    <row r="91" spans="1:12" outlineLevel="1" x14ac:dyDescent="0.4">
      <c r="A91" s="596"/>
      <c r="B91" s="598"/>
      <c r="C91" s="594"/>
      <c r="D91" s="592"/>
      <c r="E91" s="600"/>
      <c r="F91" s="214" t="s">
        <v>12</v>
      </c>
      <c r="G91" s="590"/>
      <c r="H91" s="589"/>
      <c r="I91" s="587"/>
      <c r="J91" s="587"/>
      <c r="K91" s="588"/>
      <c r="L91" s="594"/>
    </row>
    <row r="92" spans="1:12" ht="24.6" outlineLevel="1" x14ac:dyDescent="0.4">
      <c r="A92" s="206" t="str">
        <f ca="1">CONCATENATE("A / ",B92)</f>
        <v>A / 5.KW7.8</v>
      </c>
      <c r="B92" s="336" t="str">
        <f ca="1">CONCATENATE("5.",A83,".",ROW($A$8))</f>
        <v>5.KW7.8</v>
      </c>
      <c r="C92" s="225" t="str">
        <f ca="1">C82</f>
        <v>Energieproduktion und Pumpenergie
(Excel Anhang-Formular A-5.x.8)</v>
      </c>
      <c r="D92" s="106" t="str">
        <f ca="1">D82</f>
        <v>in jedem Fall</v>
      </c>
      <c r="E92" s="329" t="str">
        <f ca="1">CONCATENATE($B$4,$C$4,".A-",B92,".")</f>
        <v>MP.26.xxx.A-5.KW7.8.</v>
      </c>
      <c r="F92" s="98" t="str">
        <f ca="1">F82</f>
        <v>Gemäss Art. 89, Abs. 2 der EnFV sind die stündlichen Produktionsdaten anzugeben.</v>
      </c>
      <c r="G92" s="120"/>
      <c r="H92" s="222"/>
      <c r="I92" s="107" t="s">
        <v>7</v>
      </c>
      <c r="J92" s="107" t="s">
        <v>7</v>
      </c>
      <c r="K92" s="173"/>
      <c r="L92" s="224" t="str">
        <f ca="1">L82</f>
        <v>Stundenwerte für jede Zentrale zwingend, auch für Pumpzentralen und KEV-Anlagen.</v>
      </c>
    </row>
    <row r="93" spans="1:12" x14ac:dyDescent="0.4">
      <c r="A93" s="208" t="str">
        <f ca="1">'KW8'!D13</f>
        <v>KW8</v>
      </c>
      <c r="B93" s="220" t="str">
        <f ca="1">CONCATENATE("5.",A93)</f>
        <v>5.KW8</v>
      </c>
      <c r="C93" s="223" t="str">
        <f ca="1">'KW8'!A1</f>
        <v>KW8</v>
      </c>
      <c r="D93" s="208"/>
      <c r="E93" s="210"/>
      <c r="F93" s="209"/>
      <c r="G93" s="218"/>
      <c r="H93" s="219"/>
      <c r="I93" s="219"/>
      <c r="J93" s="219"/>
      <c r="K93" s="219"/>
      <c r="L93" s="209"/>
    </row>
    <row r="94" spans="1:12" ht="69.75" customHeight="1" outlineLevel="1" x14ac:dyDescent="0.4">
      <c r="A94" s="206" t="str">
        <f t="shared" ref="A94:A100" ca="1" si="32">CONCATENATE("A / ",B94)</f>
        <v>A / 5.KW8.1</v>
      </c>
      <c r="B94" s="336" t="str">
        <f ca="1">CONCATENATE("5.",A93,".",ROW($A$1))</f>
        <v>5.KW8.1</v>
      </c>
      <c r="C94" s="98" t="str">
        <f t="shared" ref="C94:D100" ca="1" si="33">C84</f>
        <v>Vertrag Nutzungsrecht</v>
      </c>
      <c r="D94" s="106" t="str">
        <f t="shared" ca="1" si="33"/>
        <v>in jedem Fall</v>
      </c>
      <c r="E94" s="105" t="str">
        <f t="shared" ref="E94:E100" ca="1" si="34">CONCATENATE($B$4,$C$4,".A-",B94,".")</f>
        <v>MP.26.xxx.A-5.KW8.1.</v>
      </c>
      <c r="F94" s="106" t="str">
        <f t="shared" ref="F94:F100" ca="1" si="35">F84</f>
        <v>Bspw. Wasserrechtsurkunde, Konzessionsvertrag
zur Überprüfung von Konzessionsleistungen, Kraftwerks-parameter, Eigentumsverhältnisse u.a.</v>
      </c>
      <c r="G94" s="120"/>
      <c r="H94" s="43"/>
      <c r="I94" s="107" t="s">
        <v>7</v>
      </c>
      <c r="J94" s="107" t="s">
        <v>7</v>
      </c>
      <c r="K94" s="98"/>
      <c r="L94" s="106" t="str">
        <f t="shared" ref="L94:L100" ca="1" si="36">L84</f>
        <v>bspw. Wasserrechtsurkunde, Konzessionsvertrag
zur Überprüfung von Konzessionsleistungen, Kraftwerks-parameter, Eigentumsverhältnisse u.a.</v>
      </c>
    </row>
    <row r="95" spans="1:12" ht="24.6" outlineLevel="1" x14ac:dyDescent="0.4">
      <c r="A95" s="206" t="str">
        <f t="shared" ca="1" si="32"/>
        <v>A / 5.KW8.2</v>
      </c>
      <c r="B95" s="336" t="str">
        <f ca="1">CONCATENATE("5.",A93,".",ROW($A$2))</f>
        <v>5.KW8.2</v>
      </c>
      <c r="C95" s="98" t="str">
        <f t="shared" ca="1" si="33"/>
        <v>Bescheinigung Risikotragung aller in Berechtigungskaskade obenliegenden Parteien</v>
      </c>
      <c r="D95" s="106" t="str">
        <f t="shared" ca="1" si="33"/>
        <v>wenn Gesuchsteller selber nicht Betreiber dieser Anlage</v>
      </c>
      <c r="E95" s="105" t="str">
        <f t="shared" ca="1" si="34"/>
        <v>MP.26.xxx.A-5.KW8.2.</v>
      </c>
      <c r="F95" s="106" t="str">
        <f t="shared" ca="1" si="35"/>
        <v>Überprüfung Träger des wirtschaftlichen Risikos.</v>
      </c>
      <c r="G95" s="120"/>
      <c r="H95" s="43"/>
      <c r="I95" s="107" t="s">
        <v>7</v>
      </c>
      <c r="J95" s="107" t="s">
        <v>7</v>
      </c>
      <c r="K95" s="98"/>
      <c r="L95" s="106" t="str">
        <f t="shared" ca="1" si="36"/>
        <v>nicht notwendig, wenn Gesuchsteller = Betreiber dieser Anlage, d.h. zuoberst in der "Berechtigungskaskade"</v>
      </c>
    </row>
    <row r="96" spans="1:12" ht="70.5" customHeight="1" outlineLevel="1" x14ac:dyDescent="0.4">
      <c r="A96" s="206" t="str">
        <f t="shared" ca="1" si="32"/>
        <v>A / 5.KW8.3</v>
      </c>
      <c r="B96" s="336" t="str">
        <f ca="1">CONCATENATE("5.",A93,".",ROW($A$3))</f>
        <v>5.KW8.3</v>
      </c>
      <c r="C96" s="98" t="str">
        <f t="shared" ca="1" si="33"/>
        <v>Falls EVU mit Abnahme Energie: Abnahmevertrag (resp. Stromliefervertrag) Energie</v>
      </c>
      <c r="D96" s="106" t="str">
        <f t="shared" ca="1" si="33"/>
        <v>falls Gesuchsteller EVU mit Verpflichtung zur Abnahme von Energie aus dieser Anlage</v>
      </c>
      <c r="E96" s="105" t="str">
        <f t="shared" ca="1" si="34"/>
        <v>MP.26.xxx.A-5.KW8.3.</v>
      </c>
      <c r="F96" s="106" t="str">
        <f t="shared" ca="1" si="35"/>
        <v>Überprüfung, ob Abnahmevertrag gemäss Verordnung akzeptiert werden kann.</v>
      </c>
      <c r="G96" s="120"/>
      <c r="H96" s="43"/>
      <c r="I96" s="107" t="s">
        <v>7</v>
      </c>
      <c r="J96" s="107" t="s">
        <v>7</v>
      </c>
      <c r="K96" s="98"/>
      <c r="L96" s="106" t="str">
        <f t="shared" ca="1" si="36"/>
        <v>nicht notwendiog, wenn Gesuchsteller = Betreiber oder (Mit-)Eigentümer / Partner dieser Anlage ist</v>
      </c>
    </row>
    <row r="97" spans="1:12" ht="49.2" outlineLevel="1" x14ac:dyDescent="0.4">
      <c r="A97" s="206" t="str">
        <f t="shared" ca="1" si="32"/>
        <v>A / 5.KW8.4</v>
      </c>
      <c r="B97" s="336" t="str">
        <f ca="1">CONCATENATE("5.",A93,".",ROW($A$4))</f>
        <v>5.KW8.4</v>
      </c>
      <c r="C97" s="98" t="str">
        <f t="shared" ca="1" si="33"/>
        <v>Testierte Abschlüsse Stufe Kraftwerk der letzten 5 Jahre (nur Abschlüsse die nicht bereits im Vorjahr eingereicht wurden)</v>
      </c>
      <c r="D97" s="106" t="str">
        <f t="shared" ca="1" si="33"/>
        <v>in jedem Fall</v>
      </c>
      <c r="E97" s="105" t="str">
        <f t="shared" ca="1" si="34"/>
        <v>MP.26.xxx.A-5.KW8.4.</v>
      </c>
      <c r="F97" s="106" t="str">
        <f t="shared" ca="1" si="35"/>
        <v>Einzelabschluss Finanzbuchhaltung (Bilanz, Erfolgsrechnung, Geldflussrechnung) über fünf Jahre. Zur Überprüfung der Abschreibungspraxis, Gestehungskosten u.a.</v>
      </c>
      <c r="G97" s="120"/>
      <c r="H97" s="43"/>
      <c r="I97" s="107" t="s">
        <v>7</v>
      </c>
      <c r="J97" s="107" t="s">
        <v>7</v>
      </c>
      <c r="K97" s="98"/>
      <c r="L97" s="106" t="str">
        <f t="shared" ca="1" si="36"/>
        <v>Einzelabschluss Finanzbuchhaltung (Bilanz, Erfolgsrechnung, Geldflussrechnung) über fünf Jahre. Zur Überprüfung der Abschreibungspraxis, Gestehungskosten u.a.</v>
      </c>
    </row>
    <row r="98" spans="1:12" ht="49.2" outlineLevel="1" x14ac:dyDescent="0.4">
      <c r="A98" s="206" t="str">
        <f t="shared" ca="1" si="32"/>
        <v>A / 5.KW8.5</v>
      </c>
      <c r="B98" s="336" t="str">
        <f ca="1">CONCATENATE("5.",A93,".",ROW($A$5))</f>
        <v>5.KW8.5</v>
      </c>
      <c r="C98" s="98" t="str">
        <f t="shared" ca="1" si="33"/>
        <v>Kraftwerksplan</v>
      </c>
      <c r="D98" s="106" t="str">
        <f t="shared" ca="1" si="33"/>
        <v>in jedem Fall</v>
      </c>
      <c r="E98" s="105" t="str">
        <f t="shared" ca="1" si="34"/>
        <v>MP.26.xxx.A-5.KW8.5.</v>
      </c>
      <c r="F98" s="106" t="str">
        <f t="shared" ca="1" si="35"/>
        <v>Übersichtsplan oder Schema, wo alle wichtigen und im Gesuch aufgeführten Elemente ersichtlich sind. Zur Überprüfung einer allfälligen hydraulischen Verknüpfung u.a.</v>
      </c>
      <c r="G98" s="120"/>
      <c r="H98" s="43"/>
      <c r="I98" s="107" t="s">
        <v>7</v>
      </c>
      <c r="J98" s="107" t="s">
        <v>7</v>
      </c>
      <c r="K98" s="98"/>
      <c r="L98" s="106" t="str">
        <f t="shared" ca="1" si="36"/>
        <v>Übersichtsplan oder Schema, wo alle wichtigen und im Gesuch aufgeführten Elemente ersichtlich sind. Zur Überprüfung einer allfälligen hydraulischen Verknüpfung u.a.</v>
      </c>
    </row>
    <row r="99" spans="1:12" ht="90" customHeight="1" outlineLevel="1" x14ac:dyDescent="0.4">
      <c r="A99" s="206" t="str">
        <f t="shared" ca="1" si="32"/>
        <v>A / 5.KW8.6</v>
      </c>
      <c r="B99" s="336" t="str">
        <f ca="1">CONCATENATE("5.",A93,".",ROW($A$6))</f>
        <v>5.KW8.6</v>
      </c>
      <c r="C99" s="106" t="str">
        <f t="shared" ca="1" si="33"/>
        <v>Bescheinigungen über (kostendeckende) Einspeisevergütung, Investitionsbeiträge, Mehrkostenfinanzierungen, Entschädigungen Sanierungen Gewässerschutz und weitere Vergütungen der öffentlichen Hand</v>
      </c>
      <c r="D99" s="106" t="str">
        <f t="shared" ca="1" si="33"/>
        <v>falls solche Beträge im Ge-suchsformular eingetragen wurden</v>
      </c>
      <c r="E99" s="105" t="str">
        <f t="shared" ca="1" si="34"/>
        <v>MP.26.xxx.A-5.KW8.6.</v>
      </c>
      <c r="F99" s="106" t="str">
        <f t="shared" ca="1" si="35"/>
        <v>Überprüfung Erlöse aus Fördersystemen der öffentlichen Hand.</v>
      </c>
      <c r="G99" s="120"/>
      <c r="H99" s="43"/>
      <c r="I99" s="107" t="s">
        <v>7</v>
      </c>
      <c r="J99" s="107" t="s">
        <v>7</v>
      </c>
      <c r="K99" s="98"/>
      <c r="L99" s="106" t="str">
        <f t="shared" ca="1" si="36"/>
        <v>Nur notwendig, wenn solche Erlöse im Gesuchsformular eingetragen wurden (Ziffern KW-x/36, KW-x/38 oder KW-x/40)</v>
      </c>
    </row>
    <row r="100" spans="1:12" ht="79.5" customHeight="1" outlineLevel="1" x14ac:dyDescent="0.4">
      <c r="A100" s="595" t="str">
        <f t="shared" ca="1" si="32"/>
        <v>A / 5.KW8.7</v>
      </c>
      <c r="B100" s="597" t="str">
        <f ca="1">CONCATENATE("5.",A93,".",ROW($A$7))</f>
        <v>5.KW8.7</v>
      </c>
      <c r="C100" s="593" t="str">
        <f t="shared" ca="1" si="33"/>
        <v>Erläuterungen zu Gestehungskosten gemäss Geschäftsbericht 
(Excel Anhang-Formular A-5.x.7)</v>
      </c>
      <c r="D100" s="591" t="str">
        <f t="shared" ca="1" si="33"/>
        <v>falls die Angaben im Gesuchs-formular vom Geschäfts-bericht abweichen</v>
      </c>
      <c r="E100" s="599" t="str">
        <f t="shared" ca="1" si="34"/>
        <v>MP.26.xxx.A-5.KW8.7.</v>
      </c>
      <c r="F100" s="96" t="str">
        <f t="shared" ca="1" si="35"/>
        <v>Die Angaben zu den Gestehungskosten im Blatt dieses Kraftwerkes müssen anhand der testierten Abschlüsse oder anhand des dazugehörigen Anhangformulars eindeutig nachvollziehbar sein. Bitte den folgenden  Link anklicken, um das Anhangsformular herunterzuladen:</v>
      </c>
      <c r="G100" s="590"/>
      <c r="H100" s="603"/>
      <c r="I100" s="587" t="s">
        <v>7</v>
      </c>
      <c r="J100" s="587" t="s">
        <v>7</v>
      </c>
      <c r="K100" s="588"/>
      <c r="L100" s="593" t="str">
        <f t="shared" ca="1" si="36"/>
        <v>Die Angaben zu den Gestehungskosten im Blatt KW-1 müssen anhand der testierten Abschlüsse oder anhand des Anhangformulars A / 5.1.7 eindeutig nachvollziehbar sein.</v>
      </c>
    </row>
    <row r="101" spans="1:12" outlineLevel="1" x14ac:dyDescent="0.4">
      <c r="A101" s="596"/>
      <c r="B101" s="598"/>
      <c r="C101" s="594"/>
      <c r="D101" s="592"/>
      <c r="E101" s="600"/>
      <c r="F101" s="214" t="s">
        <v>12</v>
      </c>
      <c r="G101" s="590"/>
      <c r="H101" s="604"/>
      <c r="I101" s="587"/>
      <c r="J101" s="587"/>
      <c r="K101" s="588"/>
      <c r="L101" s="594"/>
    </row>
    <row r="102" spans="1:12" ht="24.6" outlineLevel="1" x14ac:dyDescent="0.4">
      <c r="A102" s="206" t="str">
        <f ca="1">CONCATENATE("A / ",B102)</f>
        <v>A / 5.KW8.8</v>
      </c>
      <c r="B102" s="336" t="str">
        <f ca="1">CONCATENATE("5.",A93,".",ROW($A$8))</f>
        <v>5.KW8.8</v>
      </c>
      <c r="C102" s="225" t="str">
        <f ca="1">C92</f>
        <v>Energieproduktion und Pumpenergie
(Excel Anhang-Formular A-5.x.8)</v>
      </c>
      <c r="D102" s="106" t="str">
        <f ca="1">D92</f>
        <v>in jedem Fall</v>
      </c>
      <c r="E102" s="329" t="str">
        <f ca="1">CONCATENATE($B$4,$C$4,".A-",B102,".")</f>
        <v>MP.26.xxx.A-5.KW8.8.</v>
      </c>
      <c r="F102" s="98" t="str">
        <f ca="1">F92</f>
        <v>Gemäss Art. 89, Abs. 2 der EnFV sind die stündlichen Produktionsdaten anzugeben.</v>
      </c>
      <c r="G102" s="120"/>
      <c r="H102" s="222"/>
      <c r="I102" s="107" t="s">
        <v>7</v>
      </c>
      <c r="J102" s="107" t="s">
        <v>7</v>
      </c>
      <c r="K102" s="173"/>
      <c r="L102" s="224" t="str">
        <f ca="1">L92</f>
        <v>Stundenwerte für jede Zentrale zwingend, auch für Pumpzentralen und KEV-Anlagen.</v>
      </c>
    </row>
    <row r="103" spans="1:12" x14ac:dyDescent="0.4">
      <c r="A103" s="208" t="str">
        <f ca="1">'KW9'!D13</f>
        <v>KW9</v>
      </c>
      <c r="B103" s="220" t="str">
        <f ca="1">CONCATENATE("5.",A103)</f>
        <v>5.KW9</v>
      </c>
      <c r="C103" s="223" t="str">
        <f ca="1">'KW9'!A1</f>
        <v>KW9</v>
      </c>
      <c r="D103" s="208"/>
      <c r="E103" s="210"/>
      <c r="F103" s="209"/>
      <c r="G103" s="218"/>
      <c r="H103" s="219"/>
      <c r="I103" s="219"/>
      <c r="J103" s="219"/>
      <c r="K103" s="219"/>
      <c r="L103" s="209"/>
    </row>
    <row r="104" spans="1:12" ht="62.25" customHeight="1" outlineLevel="1" x14ac:dyDescent="0.4">
      <c r="A104" s="206" t="str">
        <f t="shared" ref="A104:A110" ca="1" si="37">CONCATENATE("A / ",B104)</f>
        <v>A / 5.KW9.1</v>
      </c>
      <c r="B104" s="336" t="str">
        <f ca="1">CONCATENATE("5.",A103,".",ROW($A$1))</f>
        <v>5.KW9.1</v>
      </c>
      <c r="C104" s="98" t="str">
        <f t="shared" ref="C104:D110" ca="1" si="38">C94</f>
        <v>Vertrag Nutzungsrecht</v>
      </c>
      <c r="D104" s="106" t="str">
        <f t="shared" ca="1" si="38"/>
        <v>in jedem Fall</v>
      </c>
      <c r="E104" s="105" t="str">
        <f t="shared" ref="E104:E110" ca="1" si="39">CONCATENATE($B$4,$C$4,".A-",B104,".")</f>
        <v>MP.26.xxx.A-5.KW9.1.</v>
      </c>
      <c r="F104" s="106" t="str">
        <f t="shared" ref="F104:F110" ca="1" si="40">F94</f>
        <v>Bspw. Wasserrechtsurkunde, Konzessionsvertrag
zur Überprüfung von Konzessionsleistungen, Kraftwerks-parameter, Eigentumsverhältnisse u.a.</v>
      </c>
      <c r="G104" s="120"/>
      <c r="H104" s="43"/>
      <c r="I104" s="107" t="s">
        <v>7</v>
      </c>
      <c r="J104" s="107" t="s">
        <v>7</v>
      </c>
      <c r="K104" s="98"/>
      <c r="L104" s="106" t="str">
        <f t="shared" ref="L104:L110" ca="1" si="41">L94</f>
        <v>bspw. Wasserrechtsurkunde, Konzessionsvertrag
zur Überprüfung von Konzessionsleistungen, Kraftwerks-parameter, Eigentumsverhältnisse u.a.</v>
      </c>
    </row>
    <row r="105" spans="1:12" ht="24.6" outlineLevel="1" x14ac:dyDescent="0.4">
      <c r="A105" s="206" t="str">
        <f t="shared" ca="1" si="37"/>
        <v>A / 5.KW9.2</v>
      </c>
      <c r="B105" s="336" t="str">
        <f ca="1">CONCATENATE("5.",A103,".",ROW($A$2))</f>
        <v>5.KW9.2</v>
      </c>
      <c r="C105" s="98" t="str">
        <f t="shared" ca="1" si="38"/>
        <v>Bescheinigung Risikotragung aller in Berechtigungskaskade obenliegenden Parteien</v>
      </c>
      <c r="D105" s="106" t="str">
        <f t="shared" ca="1" si="38"/>
        <v>wenn Gesuchsteller selber nicht Betreiber dieser Anlage</v>
      </c>
      <c r="E105" s="105" t="str">
        <f t="shared" ca="1" si="39"/>
        <v>MP.26.xxx.A-5.KW9.2.</v>
      </c>
      <c r="F105" s="106" t="str">
        <f t="shared" ca="1" si="40"/>
        <v>Überprüfung Träger des wirtschaftlichen Risikos.</v>
      </c>
      <c r="G105" s="120"/>
      <c r="H105" s="43"/>
      <c r="I105" s="107" t="s">
        <v>7</v>
      </c>
      <c r="J105" s="107" t="s">
        <v>7</v>
      </c>
      <c r="K105" s="98"/>
      <c r="L105" s="106" t="str">
        <f t="shared" ca="1" si="41"/>
        <v>nicht notwendig, wenn Gesuchsteller = Betreiber dieser Anlage, d.h. zuoberst in der "Berechtigungskaskade"</v>
      </c>
    </row>
    <row r="106" spans="1:12" ht="73.5" customHeight="1" outlineLevel="1" x14ac:dyDescent="0.4">
      <c r="A106" s="206" t="str">
        <f t="shared" ca="1" si="37"/>
        <v>A / 5.KW9.3</v>
      </c>
      <c r="B106" s="336" t="str">
        <f ca="1">CONCATENATE("5.",A103,".",ROW($A$3))</f>
        <v>5.KW9.3</v>
      </c>
      <c r="C106" s="98" t="str">
        <f t="shared" ca="1" si="38"/>
        <v>Falls EVU mit Abnahme Energie: Abnahmevertrag (resp. Stromliefervertrag) Energie</v>
      </c>
      <c r="D106" s="106" t="str">
        <f t="shared" ca="1" si="38"/>
        <v>falls Gesuchsteller EVU mit Verpflichtung zur Abnahme von Energie aus dieser Anlage</v>
      </c>
      <c r="E106" s="105" t="str">
        <f t="shared" ca="1" si="39"/>
        <v>MP.26.xxx.A-5.KW9.3.</v>
      </c>
      <c r="F106" s="106" t="str">
        <f t="shared" ca="1" si="40"/>
        <v>Überprüfung, ob Abnahmevertrag gemäss Verordnung akzeptiert werden kann.</v>
      </c>
      <c r="G106" s="120"/>
      <c r="H106" s="43"/>
      <c r="I106" s="107" t="s">
        <v>7</v>
      </c>
      <c r="J106" s="107" t="s">
        <v>7</v>
      </c>
      <c r="K106" s="98"/>
      <c r="L106" s="106" t="str">
        <f t="shared" ca="1" si="41"/>
        <v>nicht notwendiog, wenn Gesuchsteller = Betreiber oder (Mit-)Eigentümer / Partner dieser Anlage ist</v>
      </c>
    </row>
    <row r="107" spans="1:12" ht="49.2" outlineLevel="1" x14ac:dyDescent="0.4">
      <c r="A107" s="206" t="str">
        <f t="shared" ca="1" si="37"/>
        <v>A / 5.KW9.4</v>
      </c>
      <c r="B107" s="336" t="str">
        <f ca="1">CONCATENATE("5.",A103,".",ROW($A$4))</f>
        <v>5.KW9.4</v>
      </c>
      <c r="C107" s="98" t="str">
        <f t="shared" ca="1" si="38"/>
        <v>Testierte Abschlüsse Stufe Kraftwerk der letzten 5 Jahre (nur Abschlüsse die nicht bereits im Vorjahr eingereicht wurden)</v>
      </c>
      <c r="D107" s="106" t="str">
        <f t="shared" ca="1" si="38"/>
        <v>in jedem Fall</v>
      </c>
      <c r="E107" s="105" t="str">
        <f t="shared" ca="1" si="39"/>
        <v>MP.26.xxx.A-5.KW9.4.</v>
      </c>
      <c r="F107" s="106" t="str">
        <f t="shared" ca="1" si="40"/>
        <v>Einzelabschluss Finanzbuchhaltung (Bilanz, Erfolgsrechnung, Geldflussrechnung) über fünf Jahre. Zur Überprüfung der Abschreibungspraxis, Gestehungskosten u.a.</v>
      </c>
      <c r="G107" s="120"/>
      <c r="H107" s="43"/>
      <c r="I107" s="107" t="s">
        <v>7</v>
      </c>
      <c r="J107" s="107" t="s">
        <v>7</v>
      </c>
      <c r="K107" s="98"/>
      <c r="L107" s="106" t="str">
        <f t="shared" ca="1" si="41"/>
        <v>Einzelabschluss Finanzbuchhaltung (Bilanz, Erfolgsrechnung, Geldflussrechnung) über fünf Jahre. Zur Überprüfung der Abschreibungspraxis, Gestehungskosten u.a.</v>
      </c>
    </row>
    <row r="108" spans="1:12" ht="49.2" outlineLevel="1" x14ac:dyDescent="0.4">
      <c r="A108" s="206" t="str">
        <f t="shared" ca="1" si="37"/>
        <v>A / 5.KW9.5</v>
      </c>
      <c r="B108" s="336" t="str">
        <f ca="1">CONCATENATE("5.",A103,".",ROW($A$5))</f>
        <v>5.KW9.5</v>
      </c>
      <c r="C108" s="98" t="str">
        <f t="shared" ca="1" si="38"/>
        <v>Kraftwerksplan</v>
      </c>
      <c r="D108" s="106" t="str">
        <f t="shared" ca="1" si="38"/>
        <v>in jedem Fall</v>
      </c>
      <c r="E108" s="105" t="str">
        <f t="shared" ca="1" si="39"/>
        <v>MP.26.xxx.A-5.KW9.5.</v>
      </c>
      <c r="F108" s="106" t="str">
        <f t="shared" ca="1" si="40"/>
        <v>Übersichtsplan oder Schema, wo alle wichtigen und im Gesuch aufgeführten Elemente ersichtlich sind. Zur Überprüfung einer allfälligen hydraulischen Verknüpfung u.a.</v>
      </c>
      <c r="G108" s="120"/>
      <c r="H108" s="43"/>
      <c r="I108" s="107" t="s">
        <v>7</v>
      </c>
      <c r="J108" s="107" t="s">
        <v>7</v>
      </c>
      <c r="K108" s="98"/>
      <c r="L108" s="106" t="str">
        <f t="shared" ca="1" si="41"/>
        <v>Übersichtsplan oder Schema, wo alle wichtigen und im Gesuch aufgeführten Elemente ersichtlich sind. Zur Überprüfung einer allfälligen hydraulischen Verknüpfung u.a.</v>
      </c>
    </row>
    <row r="109" spans="1:12" ht="88.5" customHeight="1" outlineLevel="1" x14ac:dyDescent="0.4">
      <c r="A109" s="206" t="str">
        <f t="shared" ca="1" si="37"/>
        <v>A / 5.KW9.6</v>
      </c>
      <c r="B109" s="336" t="str">
        <f ca="1">CONCATENATE("5.",A103,".",ROW($A$6))</f>
        <v>5.KW9.6</v>
      </c>
      <c r="C109" s="106" t="str">
        <f t="shared" ca="1" si="38"/>
        <v>Bescheinigungen über (kostendeckende) Einspeisevergütung, Investitionsbeiträge, Mehrkostenfinanzierungen, Entschädigungen Sanierungen Gewässerschutz und weitere Vergütungen der öffentlichen Hand</v>
      </c>
      <c r="D109" s="106" t="str">
        <f t="shared" ca="1" si="38"/>
        <v>falls solche Beträge im Ge-suchsformular eingetragen wurden</v>
      </c>
      <c r="E109" s="105" t="str">
        <f t="shared" ca="1" si="39"/>
        <v>MP.26.xxx.A-5.KW9.6.</v>
      </c>
      <c r="F109" s="106" t="str">
        <f t="shared" ca="1" si="40"/>
        <v>Überprüfung Erlöse aus Fördersystemen der öffentlichen Hand.</v>
      </c>
      <c r="G109" s="120"/>
      <c r="H109" s="43"/>
      <c r="I109" s="107" t="s">
        <v>7</v>
      </c>
      <c r="J109" s="107" t="s">
        <v>7</v>
      </c>
      <c r="K109" s="98"/>
      <c r="L109" s="106" t="str">
        <f t="shared" ca="1" si="41"/>
        <v>Nur notwendig, wenn solche Erlöse im Gesuchsformular eingetragen wurden (Ziffern KW-x/36, KW-x/38 oder KW-x/40)</v>
      </c>
    </row>
    <row r="110" spans="1:12" ht="83.25" customHeight="1" outlineLevel="1" x14ac:dyDescent="0.4">
      <c r="A110" s="595" t="str">
        <f t="shared" ca="1" si="37"/>
        <v>A / 5.KW9.7</v>
      </c>
      <c r="B110" s="597" t="str">
        <f ca="1">CONCATENATE("5.",A103,".",ROW($A$7))</f>
        <v>5.KW9.7</v>
      </c>
      <c r="C110" s="593" t="str">
        <f t="shared" ca="1" si="38"/>
        <v>Erläuterungen zu Gestehungskosten gemäss Geschäftsbericht 
(Excel Anhang-Formular A-5.x.7)</v>
      </c>
      <c r="D110" s="591" t="str">
        <f t="shared" ca="1" si="38"/>
        <v>falls die Angaben im Gesuchs-formular vom Geschäfts-bericht abweichen</v>
      </c>
      <c r="E110" s="599" t="str">
        <f t="shared" ca="1" si="39"/>
        <v>MP.26.xxx.A-5.KW9.7.</v>
      </c>
      <c r="F110" s="96" t="str">
        <f t="shared" ca="1" si="40"/>
        <v>Die Angaben zu den Gestehungskosten im Blatt dieses Kraftwerkes müssen anhand der testierten Abschlüsse oder anhand des dazugehörigen Anhangformulars eindeutig nachvollziehbar sein. Bitte den folgenden  Link anklicken, um das Anhangsformular herunterzuladen:</v>
      </c>
      <c r="G110" s="590"/>
      <c r="H110" s="589"/>
      <c r="I110" s="587" t="s">
        <v>7</v>
      </c>
      <c r="J110" s="587" t="s">
        <v>7</v>
      </c>
      <c r="K110" s="588"/>
      <c r="L110" s="593" t="str">
        <f t="shared" ca="1" si="41"/>
        <v>Die Angaben zu den Gestehungskosten im Blatt KW-1 müssen anhand der testierten Abschlüsse oder anhand des Anhangformulars A / 5.1.7 eindeutig nachvollziehbar sein.</v>
      </c>
    </row>
    <row r="111" spans="1:12" outlineLevel="1" x14ac:dyDescent="0.4">
      <c r="A111" s="596"/>
      <c r="B111" s="598"/>
      <c r="C111" s="594"/>
      <c r="D111" s="592"/>
      <c r="E111" s="600"/>
      <c r="F111" s="214" t="s">
        <v>12</v>
      </c>
      <c r="G111" s="590"/>
      <c r="H111" s="589"/>
      <c r="I111" s="587"/>
      <c r="J111" s="587"/>
      <c r="K111" s="588"/>
      <c r="L111" s="594"/>
    </row>
    <row r="112" spans="1:12" ht="24.6" outlineLevel="1" x14ac:dyDescent="0.4">
      <c r="A112" s="206" t="str">
        <f ca="1">CONCATENATE("A / ",B112)</f>
        <v>A / 5.KW9.8</v>
      </c>
      <c r="B112" s="336" t="str">
        <f ca="1">CONCATENATE("5.",A103,".",ROW($A$8))</f>
        <v>5.KW9.8</v>
      </c>
      <c r="C112" s="225" t="str">
        <f ca="1">C102</f>
        <v>Energieproduktion und Pumpenergie
(Excel Anhang-Formular A-5.x.8)</v>
      </c>
      <c r="D112" s="106" t="str">
        <f ca="1">D102</f>
        <v>in jedem Fall</v>
      </c>
      <c r="E112" s="329" t="str">
        <f ca="1">CONCATENATE($B$4,$C$4,".A-",B112,".")</f>
        <v>MP.26.xxx.A-5.KW9.8.</v>
      </c>
      <c r="F112" s="98" t="str">
        <f ca="1">F102</f>
        <v>Gemäss Art. 89, Abs. 2 der EnFV sind die stündlichen Produktionsdaten anzugeben.</v>
      </c>
      <c r="G112" s="120"/>
      <c r="H112" s="222"/>
      <c r="I112" s="107" t="s">
        <v>7</v>
      </c>
      <c r="J112" s="107" t="s">
        <v>7</v>
      </c>
      <c r="K112" s="173"/>
      <c r="L112" s="224" t="str">
        <f ca="1">L102</f>
        <v>Stundenwerte für jede Zentrale zwingend, auch für Pumpzentralen und KEV-Anlagen.</v>
      </c>
    </row>
    <row r="113" spans="1:12" x14ac:dyDescent="0.4">
      <c r="A113" s="208" t="str">
        <f ca="1">'KW10'!D13</f>
        <v>KW10</v>
      </c>
      <c r="B113" s="220" t="str">
        <f ca="1">CONCATENATE("5.",A113)</f>
        <v>5.KW10</v>
      </c>
      <c r="C113" s="223" t="str">
        <f ca="1">'KW10'!A1</f>
        <v>KW10</v>
      </c>
      <c r="D113" s="208"/>
      <c r="E113" s="210"/>
      <c r="F113" s="209"/>
      <c r="G113" s="218"/>
      <c r="H113" s="219"/>
      <c r="I113" s="219"/>
      <c r="J113" s="219"/>
      <c r="K113" s="219"/>
      <c r="L113" s="209"/>
    </row>
    <row r="114" spans="1:12" ht="62.25" customHeight="1" outlineLevel="1" x14ac:dyDescent="0.4">
      <c r="A114" s="206" t="str">
        <f t="shared" ref="A114:A120" ca="1" si="42">CONCATENATE("A / ",B114)</f>
        <v>A / 5.KW10.1</v>
      </c>
      <c r="B114" s="336" t="str">
        <f ca="1">CONCATENATE("5.",A113,".",ROW($A$1))</f>
        <v>5.KW10.1</v>
      </c>
      <c r="C114" s="98" t="str">
        <f t="shared" ref="C114:D120" ca="1" si="43">C104</f>
        <v>Vertrag Nutzungsrecht</v>
      </c>
      <c r="D114" s="106" t="str">
        <f t="shared" ca="1" si="43"/>
        <v>in jedem Fall</v>
      </c>
      <c r="E114" s="105" t="str">
        <f t="shared" ref="E114:E120" ca="1" si="44">CONCATENATE($B$4,$C$4,".A-",B114,".")</f>
        <v>MP.26.xxx.A-5.KW10.1.</v>
      </c>
      <c r="F114" s="106" t="str">
        <f t="shared" ref="F114:F120" ca="1" si="45">F104</f>
        <v>Bspw. Wasserrechtsurkunde, Konzessionsvertrag
zur Überprüfung von Konzessionsleistungen, Kraftwerks-parameter, Eigentumsverhältnisse u.a.</v>
      </c>
      <c r="G114" s="120"/>
      <c r="H114" s="43"/>
      <c r="I114" s="107" t="s">
        <v>7</v>
      </c>
      <c r="J114" s="107" t="s">
        <v>7</v>
      </c>
      <c r="K114" s="98"/>
      <c r="L114" s="106" t="str">
        <f t="shared" ref="L114:L120" ca="1" si="46">L104</f>
        <v>bspw. Wasserrechtsurkunde, Konzessionsvertrag
zur Überprüfung von Konzessionsleistungen, Kraftwerks-parameter, Eigentumsverhältnisse u.a.</v>
      </c>
    </row>
    <row r="115" spans="1:12" ht="24.6" outlineLevel="1" x14ac:dyDescent="0.4">
      <c r="A115" s="206" t="str">
        <f t="shared" ca="1" si="42"/>
        <v>A / 5.KW10.2</v>
      </c>
      <c r="B115" s="336" t="str">
        <f ca="1">CONCATENATE("5.",A113,".",ROW($A$2))</f>
        <v>5.KW10.2</v>
      </c>
      <c r="C115" s="98" t="str">
        <f t="shared" ca="1" si="43"/>
        <v>Bescheinigung Risikotragung aller in Berechtigungskaskade obenliegenden Parteien</v>
      </c>
      <c r="D115" s="106" t="str">
        <f t="shared" ca="1" si="43"/>
        <v>wenn Gesuchsteller selber nicht Betreiber dieser Anlage</v>
      </c>
      <c r="E115" s="105" t="str">
        <f t="shared" ca="1" si="44"/>
        <v>MP.26.xxx.A-5.KW10.2.</v>
      </c>
      <c r="F115" s="106" t="str">
        <f t="shared" ca="1" si="45"/>
        <v>Überprüfung Träger des wirtschaftlichen Risikos.</v>
      </c>
      <c r="G115" s="120"/>
      <c r="H115" s="43"/>
      <c r="I115" s="107" t="s">
        <v>7</v>
      </c>
      <c r="J115" s="107" t="s">
        <v>7</v>
      </c>
      <c r="K115" s="98"/>
      <c r="L115" s="106" t="str">
        <f t="shared" ca="1" si="46"/>
        <v>nicht notwendig, wenn Gesuchsteller = Betreiber dieser Anlage, d.h. zuoberst in der "Berechtigungskaskade"</v>
      </c>
    </row>
    <row r="116" spans="1:12" ht="72.75" customHeight="1" outlineLevel="1" x14ac:dyDescent="0.4">
      <c r="A116" s="206" t="str">
        <f t="shared" ca="1" si="42"/>
        <v>A / 5.KW10.3</v>
      </c>
      <c r="B116" s="336" t="str">
        <f ca="1">CONCATENATE("5.",A113,".",ROW($A$3))</f>
        <v>5.KW10.3</v>
      </c>
      <c r="C116" s="98" t="str">
        <f t="shared" ca="1" si="43"/>
        <v>Falls EVU mit Abnahme Energie: Abnahmevertrag (resp. Stromliefervertrag) Energie</v>
      </c>
      <c r="D116" s="106" t="str">
        <f t="shared" ca="1" si="43"/>
        <v>falls Gesuchsteller EVU mit Verpflichtung zur Abnahme von Energie aus dieser Anlage</v>
      </c>
      <c r="E116" s="105" t="str">
        <f t="shared" ca="1" si="44"/>
        <v>MP.26.xxx.A-5.KW10.3.</v>
      </c>
      <c r="F116" s="106" t="str">
        <f t="shared" ca="1" si="45"/>
        <v>Überprüfung, ob Abnahmevertrag gemäss Verordnung akzeptiert werden kann.</v>
      </c>
      <c r="G116" s="120"/>
      <c r="H116" s="43"/>
      <c r="I116" s="107" t="s">
        <v>7</v>
      </c>
      <c r="J116" s="107" t="s">
        <v>7</v>
      </c>
      <c r="K116" s="98"/>
      <c r="L116" s="106" t="str">
        <f t="shared" ca="1" si="46"/>
        <v>nicht notwendiog, wenn Gesuchsteller = Betreiber oder (Mit-)Eigentümer / Partner dieser Anlage ist</v>
      </c>
    </row>
    <row r="117" spans="1:12" ht="49.2" outlineLevel="1" x14ac:dyDescent="0.4">
      <c r="A117" s="206" t="str">
        <f t="shared" ca="1" si="42"/>
        <v>A / 5.KW10.4</v>
      </c>
      <c r="B117" s="336" t="str">
        <f ca="1">CONCATENATE("5.",A113,".",ROW($A$4))</f>
        <v>5.KW10.4</v>
      </c>
      <c r="C117" s="98" t="str">
        <f t="shared" ca="1" si="43"/>
        <v>Testierte Abschlüsse Stufe Kraftwerk der letzten 5 Jahre (nur Abschlüsse die nicht bereits im Vorjahr eingereicht wurden)</v>
      </c>
      <c r="D117" s="106" t="str">
        <f t="shared" ca="1" si="43"/>
        <v>in jedem Fall</v>
      </c>
      <c r="E117" s="105" t="str">
        <f t="shared" ca="1" si="44"/>
        <v>MP.26.xxx.A-5.KW10.4.</v>
      </c>
      <c r="F117" s="106" t="str">
        <f t="shared" ca="1" si="45"/>
        <v>Einzelabschluss Finanzbuchhaltung (Bilanz, Erfolgsrechnung, Geldflussrechnung) über fünf Jahre. Zur Überprüfung der Abschreibungspraxis, Gestehungskosten u.a.</v>
      </c>
      <c r="G117" s="120"/>
      <c r="H117" s="43"/>
      <c r="I117" s="107" t="s">
        <v>7</v>
      </c>
      <c r="J117" s="107" t="s">
        <v>7</v>
      </c>
      <c r="K117" s="98"/>
      <c r="L117" s="106" t="str">
        <f t="shared" ca="1" si="46"/>
        <v>Einzelabschluss Finanzbuchhaltung (Bilanz, Erfolgsrechnung, Geldflussrechnung) über fünf Jahre. Zur Überprüfung der Abschreibungspraxis, Gestehungskosten u.a.</v>
      </c>
    </row>
    <row r="118" spans="1:12" ht="49.2" outlineLevel="1" x14ac:dyDescent="0.4">
      <c r="A118" s="206" t="str">
        <f t="shared" ca="1" si="42"/>
        <v>A / 5.KW10.5</v>
      </c>
      <c r="B118" s="336" t="str">
        <f ca="1">CONCATENATE("5.",A113,".",ROW($A$5))</f>
        <v>5.KW10.5</v>
      </c>
      <c r="C118" s="98" t="str">
        <f t="shared" ca="1" si="43"/>
        <v>Kraftwerksplan</v>
      </c>
      <c r="D118" s="106" t="str">
        <f t="shared" ca="1" si="43"/>
        <v>in jedem Fall</v>
      </c>
      <c r="E118" s="105" t="str">
        <f t="shared" ca="1" si="44"/>
        <v>MP.26.xxx.A-5.KW10.5.</v>
      </c>
      <c r="F118" s="106" t="str">
        <f t="shared" ca="1" si="45"/>
        <v>Übersichtsplan oder Schema, wo alle wichtigen und im Gesuch aufgeführten Elemente ersichtlich sind. Zur Überprüfung einer allfälligen hydraulischen Verknüpfung u.a.</v>
      </c>
      <c r="G118" s="120"/>
      <c r="H118" s="43"/>
      <c r="I118" s="107" t="s">
        <v>7</v>
      </c>
      <c r="J118" s="107" t="s">
        <v>7</v>
      </c>
      <c r="K118" s="98"/>
      <c r="L118" s="106" t="str">
        <f t="shared" ca="1" si="46"/>
        <v>Übersichtsplan oder Schema, wo alle wichtigen und im Gesuch aufgeführten Elemente ersichtlich sind. Zur Überprüfung einer allfälligen hydraulischen Verknüpfung u.a.</v>
      </c>
    </row>
    <row r="119" spans="1:12" ht="87.75" customHeight="1" outlineLevel="1" x14ac:dyDescent="0.4">
      <c r="A119" s="206" t="str">
        <f t="shared" ca="1" si="42"/>
        <v>A / 5.KW10.6</v>
      </c>
      <c r="B119" s="336" t="str">
        <f ca="1">CONCATENATE("5.",A113,".",ROW($A$6))</f>
        <v>5.KW10.6</v>
      </c>
      <c r="C119" s="106" t="str">
        <f t="shared" ca="1" si="43"/>
        <v>Bescheinigungen über (kostendeckende) Einspeisevergütung, Investitionsbeiträge, Mehrkostenfinanzierungen, Entschädigungen Sanierungen Gewässerschutz und weitere Vergütungen der öffentlichen Hand</v>
      </c>
      <c r="D119" s="106" t="str">
        <f t="shared" ca="1" si="43"/>
        <v>falls solche Beträge im Ge-suchsformular eingetragen wurden</v>
      </c>
      <c r="E119" s="105" t="str">
        <f t="shared" ca="1" si="44"/>
        <v>MP.26.xxx.A-5.KW10.6.</v>
      </c>
      <c r="F119" s="106" t="str">
        <f t="shared" ca="1" si="45"/>
        <v>Überprüfung Erlöse aus Fördersystemen der öffentlichen Hand.</v>
      </c>
      <c r="G119" s="120"/>
      <c r="H119" s="43"/>
      <c r="I119" s="107" t="s">
        <v>7</v>
      </c>
      <c r="J119" s="107" t="s">
        <v>7</v>
      </c>
      <c r="K119" s="98"/>
      <c r="L119" s="106" t="str">
        <f t="shared" ca="1" si="46"/>
        <v>Nur notwendig, wenn solche Erlöse im Gesuchsformular eingetragen wurden (Ziffern KW-x/36, KW-x/38 oder KW-x/40)</v>
      </c>
    </row>
    <row r="120" spans="1:12" ht="81.75" customHeight="1" outlineLevel="1" x14ac:dyDescent="0.4">
      <c r="A120" s="595" t="str">
        <f t="shared" ca="1" si="42"/>
        <v>A / 5.KW10.7</v>
      </c>
      <c r="B120" s="597" t="str">
        <f ca="1">CONCATENATE("5.",A113,".",ROW($A$7))</f>
        <v>5.KW10.7</v>
      </c>
      <c r="C120" s="593" t="str">
        <f t="shared" ca="1" si="43"/>
        <v>Erläuterungen zu Gestehungskosten gemäss Geschäftsbericht 
(Excel Anhang-Formular A-5.x.7)</v>
      </c>
      <c r="D120" s="591" t="str">
        <f t="shared" ca="1" si="43"/>
        <v>falls die Angaben im Gesuchs-formular vom Geschäfts-bericht abweichen</v>
      </c>
      <c r="E120" s="599" t="str">
        <f t="shared" ca="1" si="44"/>
        <v>MP.26.xxx.A-5.KW10.7.</v>
      </c>
      <c r="F120" s="96" t="str">
        <f t="shared" ca="1" si="45"/>
        <v>Die Angaben zu den Gestehungskosten im Blatt dieses Kraftwerkes müssen anhand der testierten Abschlüsse oder anhand des dazugehörigen Anhangformulars eindeutig nachvollziehbar sein. Bitte den folgenden  Link anklicken, um das Anhangsformular herunterzuladen:</v>
      </c>
      <c r="G120" s="590"/>
      <c r="H120" s="589"/>
      <c r="I120" s="587" t="s">
        <v>7</v>
      </c>
      <c r="J120" s="587" t="s">
        <v>7</v>
      </c>
      <c r="K120" s="588"/>
      <c r="L120" s="593" t="str">
        <f t="shared" ca="1" si="46"/>
        <v>Die Angaben zu den Gestehungskosten im Blatt KW-1 müssen anhand der testierten Abschlüsse oder anhand des Anhangformulars A / 5.1.7 eindeutig nachvollziehbar sein.</v>
      </c>
    </row>
    <row r="121" spans="1:12" outlineLevel="1" x14ac:dyDescent="0.4">
      <c r="A121" s="596"/>
      <c r="B121" s="598"/>
      <c r="C121" s="594"/>
      <c r="D121" s="592"/>
      <c r="E121" s="600"/>
      <c r="F121" s="214" t="s">
        <v>12</v>
      </c>
      <c r="G121" s="590"/>
      <c r="H121" s="589"/>
      <c r="I121" s="587"/>
      <c r="J121" s="587"/>
      <c r="K121" s="588"/>
      <c r="L121" s="594"/>
    </row>
    <row r="122" spans="1:12" ht="24.6" outlineLevel="1" x14ac:dyDescent="0.4">
      <c r="A122" s="206" t="str">
        <f ca="1">CONCATENATE("A / ",B122)</f>
        <v>A / 5.KW10.8</v>
      </c>
      <c r="B122" s="336" t="str">
        <f ca="1">CONCATENATE("5.",A113,".",ROW($A$8))</f>
        <v>5.KW10.8</v>
      </c>
      <c r="C122" s="225" t="str">
        <f ca="1">C112</f>
        <v>Energieproduktion und Pumpenergie
(Excel Anhang-Formular A-5.x.8)</v>
      </c>
      <c r="D122" s="106" t="str">
        <f ca="1">D112</f>
        <v>in jedem Fall</v>
      </c>
      <c r="E122" s="329" t="str">
        <f ca="1">CONCATENATE($B$4,$C$4,".A-",B122,".")</f>
        <v>MP.26.xxx.A-5.KW10.8.</v>
      </c>
      <c r="F122" s="98" t="str">
        <f ca="1">F112</f>
        <v>Gemäss Art. 89, Abs. 2 der EnFV sind die stündlichen Produktionsdaten anzugeben.</v>
      </c>
      <c r="G122" s="120"/>
      <c r="H122" s="222"/>
      <c r="I122" s="107" t="s">
        <v>7</v>
      </c>
      <c r="J122" s="107" t="s">
        <v>7</v>
      </c>
      <c r="K122" s="173"/>
      <c r="L122" s="224" t="str">
        <f ca="1">L112</f>
        <v>Stundenwerte für jede Zentrale zwingend, auch für Pumpzentralen und KEV-Anlagen.</v>
      </c>
    </row>
    <row r="123" spans="1:12" hidden="1" x14ac:dyDescent="0.4">
      <c r="A123" s="208" t="str">
        <f>IF(ISERROR(MID(_xlfn.SINGLE(INDEX(Blätter, ROW(A20))), FIND("]", _xlfn.SINGLE(INDEX(Blätter, ROW(A20)))) + 1, 99)), "-", IF(LEN(MID(_xlfn.SINGLE(INDEX(Blätter, ROW(A20))), FIND("]", _xlfn.SINGLE(INDEX(Blätter, ROW(A20)))) + 1, 99)) &gt; 4, "-", MID(_xlfn.SINGLE(INDEX(Blätter, ROW(A20))), FIND("]", _xlfn.SINGLE(INDEX(Blätter, ROW(A20)))) + 1, 99)))</f>
        <v>-</v>
      </c>
      <c r="B123" s="220" t="str">
        <f>CONCATENATE("5.",A123)</f>
        <v>5.-</v>
      </c>
      <c r="C123" s="223" t="str">
        <f ca="1">IFERROR(IF(INDIRECT(CONCATENATE(A123,"!d13"))=Dropdown!$AL$6,"-",INDIRECT(CONCATENATE(A123,"!D13"))),"-")</f>
        <v>-</v>
      </c>
      <c r="D123" s="208"/>
      <c r="E123" s="210"/>
      <c r="F123" s="209"/>
      <c r="G123" s="218"/>
      <c r="H123" s="219"/>
      <c r="I123" s="219"/>
      <c r="J123" s="219"/>
      <c r="K123" s="219"/>
      <c r="L123" s="209"/>
    </row>
    <row r="124" spans="1:12" ht="54" hidden="1" customHeight="1" outlineLevel="1" x14ac:dyDescent="0.4">
      <c r="A124" s="206" t="str">
        <f t="shared" ref="A124:A130" si="47">CONCATENATE("A / ",B124)</f>
        <v>A / 5.-.1</v>
      </c>
      <c r="B124" s="336" t="str">
        <f>CONCATENATE("5.",A123,".",ROW($A$1))</f>
        <v>5.-.1</v>
      </c>
      <c r="C124" s="98" t="str">
        <f t="shared" ref="C124:D130" ca="1" si="48">C114</f>
        <v>Vertrag Nutzungsrecht</v>
      </c>
      <c r="D124" s="106" t="str">
        <f t="shared" ca="1" si="48"/>
        <v>in jedem Fall</v>
      </c>
      <c r="E124" s="105" t="str">
        <f t="shared" ref="E124:E130" si="49">CONCATENATE($B$4,$C$4,".A-",B124,".")</f>
        <v>MP.26.xxx.A-5.-.1.</v>
      </c>
      <c r="F124" s="106" t="str">
        <f t="shared" ref="F124:F130" ca="1" si="50">F114</f>
        <v>Bspw. Wasserrechtsurkunde, Konzessionsvertrag
zur Überprüfung von Konzessionsleistungen, Kraftwerks-parameter, Eigentumsverhältnisse u.a.</v>
      </c>
      <c r="G124" s="120"/>
      <c r="H124" s="43"/>
      <c r="I124" s="107" t="s">
        <v>7</v>
      </c>
      <c r="J124" s="107" t="s">
        <v>7</v>
      </c>
      <c r="K124" s="98"/>
      <c r="L124" s="106" t="str">
        <f t="shared" ref="L124:L130" ca="1" si="51">L114</f>
        <v>bspw. Wasserrechtsurkunde, Konzessionsvertrag
zur Überprüfung von Konzessionsleistungen, Kraftwerks-parameter, Eigentumsverhältnisse u.a.</v>
      </c>
    </row>
    <row r="125" spans="1:12" ht="24.6" hidden="1" outlineLevel="1" x14ac:dyDescent="0.4">
      <c r="A125" s="206" t="str">
        <f t="shared" si="47"/>
        <v>A / 5.-.2</v>
      </c>
      <c r="B125" s="336" t="str">
        <f>CONCATENATE("5.",A123,".",ROW($A$2))</f>
        <v>5.-.2</v>
      </c>
      <c r="C125" s="98" t="str">
        <f t="shared" ca="1" si="48"/>
        <v>Bescheinigung Risikotragung aller in Berechtigungskaskade obenliegenden Parteien</v>
      </c>
      <c r="D125" s="106" t="str">
        <f t="shared" ca="1" si="48"/>
        <v>wenn Gesuchsteller selber nicht Betreiber dieser Anlage</v>
      </c>
      <c r="E125" s="105" t="str">
        <f t="shared" si="49"/>
        <v>MP.26.xxx.A-5.-.2.</v>
      </c>
      <c r="F125" s="106" t="str">
        <f t="shared" ca="1" si="50"/>
        <v>Überprüfung Träger des wirtschaftlichen Risikos.</v>
      </c>
      <c r="G125" s="120"/>
      <c r="H125" s="43"/>
      <c r="I125" s="107" t="s">
        <v>7</v>
      </c>
      <c r="J125" s="107" t="s">
        <v>7</v>
      </c>
      <c r="K125" s="98"/>
      <c r="L125" s="106" t="str">
        <f t="shared" ca="1" si="51"/>
        <v>nicht notwendig, wenn Gesuchsteller = Betreiber dieser Anlage, d.h. zuoberst in der "Berechtigungskaskade"</v>
      </c>
    </row>
    <row r="126" spans="1:12" ht="66.75" hidden="1" customHeight="1" outlineLevel="1" x14ac:dyDescent="0.4">
      <c r="A126" s="206" t="str">
        <f t="shared" si="47"/>
        <v>A / 5.-.3</v>
      </c>
      <c r="B126" s="336" t="str">
        <f>CONCATENATE("5.",A123,".",ROW($A$3))</f>
        <v>5.-.3</v>
      </c>
      <c r="C126" s="98" t="str">
        <f t="shared" ca="1" si="48"/>
        <v>Falls EVU mit Abnahme Energie: Abnahmevertrag (resp. Stromliefervertrag) Energie</v>
      </c>
      <c r="D126" s="106" t="str">
        <f t="shared" ca="1" si="48"/>
        <v>falls Gesuchsteller EVU mit Verpflichtung zur Abnahme von Energie aus dieser Anlage</v>
      </c>
      <c r="E126" s="105" t="str">
        <f t="shared" si="49"/>
        <v>MP.26.xxx.A-5.-.3.</v>
      </c>
      <c r="F126" s="106" t="str">
        <f t="shared" ca="1" si="50"/>
        <v>Überprüfung, ob Abnahmevertrag gemäss Verordnung akzeptiert werden kann.</v>
      </c>
      <c r="G126" s="120"/>
      <c r="H126" s="43"/>
      <c r="I126" s="107" t="s">
        <v>7</v>
      </c>
      <c r="J126" s="107" t="s">
        <v>7</v>
      </c>
      <c r="K126" s="98"/>
      <c r="L126" s="106" t="str">
        <f t="shared" ca="1" si="51"/>
        <v>nicht notwendiog, wenn Gesuchsteller = Betreiber oder (Mit-)Eigentümer / Partner dieser Anlage ist</v>
      </c>
    </row>
    <row r="127" spans="1:12" ht="49.2" hidden="1" outlineLevel="1" x14ac:dyDescent="0.4">
      <c r="A127" s="206" t="str">
        <f t="shared" si="47"/>
        <v>A / 5.-.4</v>
      </c>
      <c r="B127" s="336" t="str">
        <f>CONCATENATE("5.",A123,".",ROW($A$4))</f>
        <v>5.-.4</v>
      </c>
      <c r="C127" s="98" t="str">
        <f t="shared" ca="1" si="48"/>
        <v>Testierte Abschlüsse Stufe Kraftwerk der letzten 5 Jahre (nur Abschlüsse die nicht bereits im Vorjahr eingereicht wurden)</v>
      </c>
      <c r="D127" s="106" t="str">
        <f t="shared" ca="1" si="48"/>
        <v>in jedem Fall</v>
      </c>
      <c r="E127" s="105" t="str">
        <f t="shared" si="49"/>
        <v>MP.26.xxx.A-5.-.4.</v>
      </c>
      <c r="F127" s="106" t="str">
        <f t="shared" ca="1" si="50"/>
        <v>Einzelabschluss Finanzbuchhaltung (Bilanz, Erfolgsrechnung, Geldflussrechnung) über fünf Jahre. Zur Überprüfung der Abschreibungspraxis, Gestehungskosten u.a.</v>
      </c>
      <c r="G127" s="120"/>
      <c r="H127" s="43"/>
      <c r="I127" s="107" t="s">
        <v>7</v>
      </c>
      <c r="J127" s="107" t="s">
        <v>7</v>
      </c>
      <c r="K127" s="98"/>
      <c r="L127" s="106" t="str">
        <f t="shared" ca="1" si="51"/>
        <v>Einzelabschluss Finanzbuchhaltung (Bilanz, Erfolgsrechnung, Geldflussrechnung) über fünf Jahre. Zur Überprüfung der Abschreibungspraxis, Gestehungskosten u.a.</v>
      </c>
    </row>
    <row r="128" spans="1:12" ht="49.2" hidden="1" outlineLevel="1" x14ac:dyDescent="0.4">
      <c r="A128" s="206" t="str">
        <f t="shared" si="47"/>
        <v>A / 5.-.5</v>
      </c>
      <c r="B128" s="336" t="str">
        <f>CONCATENATE("5.",A123,".",ROW($A$5))</f>
        <v>5.-.5</v>
      </c>
      <c r="C128" s="98" t="str">
        <f t="shared" ca="1" si="48"/>
        <v>Kraftwerksplan</v>
      </c>
      <c r="D128" s="106" t="str">
        <f t="shared" ca="1" si="48"/>
        <v>in jedem Fall</v>
      </c>
      <c r="E128" s="105" t="str">
        <f t="shared" si="49"/>
        <v>MP.26.xxx.A-5.-.5.</v>
      </c>
      <c r="F128" s="106" t="str">
        <f t="shared" ca="1" si="50"/>
        <v>Übersichtsplan oder Schema, wo alle wichtigen und im Gesuch aufgeführten Elemente ersichtlich sind. Zur Überprüfung einer allfälligen hydraulischen Verknüpfung u.a.</v>
      </c>
      <c r="G128" s="120"/>
      <c r="H128" s="43"/>
      <c r="I128" s="107" t="s">
        <v>7</v>
      </c>
      <c r="J128" s="107" t="s">
        <v>7</v>
      </c>
      <c r="K128" s="98"/>
      <c r="L128" s="106" t="str">
        <f t="shared" ca="1" si="51"/>
        <v>Übersichtsplan oder Schema, wo alle wichtigen und im Gesuch aufgeführten Elemente ersichtlich sind. Zur Überprüfung einer allfälligen hydraulischen Verknüpfung u.a.</v>
      </c>
    </row>
    <row r="129" spans="1:12" ht="86.25" hidden="1" customHeight="1" outlineLevel="1" x14ac:dyDescent="0.4">
      <c r="A129" s="206" t="str">
        <f t="shared" si="47"/>
        <v>A / 5.-.6</v>
      </c>
      <c r="B129" s="336" t="str">
        <f>CONCATENATE("5.",A123,".",ROW($A$6))</f>
        <v>5.-.6</v>
      </c>
      <c r="C129" s="106" t="str">
        <f t="shared" ca="1" si="48"/>
        <v>Bescheinigungen über (kostendeckende) Einspeisevergütung, Investitionsbeiträge, Mehrkostenfinanzierungen, Entschädigungen Sanierungen Gewässerschutz und weitere Vergütungen der öffentlichen Hand</v>
      </c>
      <c r="D129" s="106" t="str">
        <f t="shared" ca="1" si="48"/>
        <v>falls solche Beträge im Ge-suchsformular eingetragen wurden</v>
      </c>
      <c r="E129" s="105" t="str">
        <f t="shared" si="49"/>
        <v>MP.26.xxx.A-5.-.6.</v>
      </c>
      <c r="F129" s="106" t="str">
        <f t="shared" ca="1" si="50"/>
        <v>Überprüfung Erlöse aus Fördersystemen der öffentlichen Hand.</v>
      </c>
      <c r="G129" s="120"/>
      <c r="H129" s="43"/>
      <c r="I129" s="107" t="s">
        <v>7</v>
      </c>
      <c r="J129" s="107" t="s">
        <v>7</v>
      </c>
      <c r="K129" s="98"/>
      <c r="L129" s="106" t="str">
        <f t="shared" ca="1" si="51"/>
        <v>Nur notwendig, wenn solche Erlöse im Gesuchsformular eingetragen wurden (Ziffern KW-x/36, KW-x/38 oder KW-x/40)</v>
      </c>
    </row>
    <row r="130" spans="1:12" ht="81.75" hidden="1" customHeight="1" outlineLevel="1" x14ac:dyDescent="0.4">
      <c r="A130" s="595" t="str">
        <f t="shared" si="47"/>
        <v>A / 5.-.7</v>
      </c>
      <c r="B130" s="597" t="str">
        <f>CONCATENATE("5.",A123,".",ROW($A$7))</f>
        <v>5.-.7</v>
      </c>
      <c r="C130" s="593" t="str">
        <f t="shared" ca="1" si="48"/>
        <v>Erläuterungen zu Gestehungskosten gemäss Geschäftsbericht 
(Excel Anhang-Formular A-5.x.7)</v>
      </c>
      <c r="D130" s="591" t="str">
        <f t="shared" ca="1" si="48"/>
        <v>falls die Angaben im Gesuchs-formular vom Geschäfts-bericht abweichen</v>
      </c>
      <c r="E130" s="599" t="str">
        <f t="shared" si="49"/>
        <v>MP.26.xxx.A-5.-.7.</v>
      </c>
      <c r="F130" s="96" t="str">
        <f t="shared" ca="1" si="50"/>
        <v>Die Angaben zu den Gestehungskosten im Blatt dieses Kraftwerkes müssen anhand der testierten Abschlüsse oder anhand des dazugehörigen Anhangformulars eindeutig nachvollziehbar sein. Bitte den folgenden  Link anklicken, um das Anhangsformular herunterzuladen:</v>
      </c>
      <c r="G130" s="590"/>
      <c r="H130" s="589"/>
      <c r="I130" s="587" t="s">
        <v>7</v>
      </c>
      <c r="J130" s="587" t="s">
        <v>7</v>
      </c>
      <c r="K130" s="588"/>
      <c r="L130" s="593" t="str">
        <f t="shared" ca="1" si="51"/>
        <v>Die Angaben zu den Gestehungskosten im Blatt KW-1 müssen anhand der testierten Abschlüsse oder anhand des Anhangformulars A / 5.1.7 eindeutig nachvollziehbar sein.</v>
      </c>
    </row>
    <row r="131" spans="1:12" hidden="1" outlineLevel="1" x14ac:dyDescent="0.4">
      <c r="A131" s="596"/>
      <c r="B131" s="598"/>
      <c r="C131" s="594"/>
      <c r="D131" s="592"/>
      <c r="E131" s="600"/>
      <c r="F131" s="214" t="s">
        <v>12</v>
      </c>
      <c r="G131" s="590"/>
      <c r="H131" s="589"/>
      <c r="I131" s="587"/>
      <c r="J131" s="587"/>
      <c r="K131" s="588"/>
      <c r="L131" s="594"/>
    </row>
    <row r="132" spans="1:12" ht="24.6" hidden="1" outlineLevel="1" x14ac:dyDescent="0.4">
      <c r="A132" s="206" t="str">
        <f>CONCATENATE("A / ",B132)</f>
        <v>A / 5.-.9</v>
      </c>
      <c r="B132" s="336" t="str">
        <f>CONCATENATE("5.",A123,".",ROW($A$9))</f>
        <v>5.-.9</v>
      </c>
      <c r="C132" s="225" t="str">
        <f ca="1">C122</f>
        <v>Energieproduktion und Pumpenergie
(Excel Anhang-Formular A-5.x.8)</v>
      </c>
      <c r="D132" s="106" t="str">
        <f ca="1">D122</f>
        <v>in jedem Fall</v>
      </c>
      <c r="E132" s="329" t="str">
        <f>CONCATENATE($B$4,$C$4,".A-",B132,".")</f>
        <v>MP.26.xxx.A-5.-.9.</v>
      </c>
      <c r="F132" s="98" t="str">
        <f ca="1">F122</f>
        <v>Gemäss Art. 89, Abs. 2 der EnFV sind die stündlichen Produktionsdaten anzugeben.</v>
      </c>
      <c r="G132" s="120"/>
      <c r="H132" s="222"/>
      <c r="I132" s="107" t="s">
        <v>7</v>
      </c>
      <c r="J132" s="107" t="s">
        <v>7</v>
      </c>
      <c r="K132" s="173"/>
      <c r="L132" s="224" t="str">
        <f ca="1">L122</f>
        <v>Stundenwerte für jede Zentrale zwingend, auch für Pumpzentralen und KEV-Anlagen.</v>
      </c>
    </row>
    <row r="133" spans="1:12" hidden="1" collapsed="1" x14ac:dyDescent="0.4">
      <c r="A133" s="208" t="str">
        <f>IF(ISERROR(MID(_xlfn.SINGLE(INDEX(Blätter, ROW(A21))), FIND("]", _xlfn.SINGLE(INDEX(Blätter, ROW(A21)))) + 1, 99)), "-", IF(LEN(MID(_xlfn.SINGLE(INDEX(Blätter, ROW(A21))), FIND("]", _xlfn.SINGLE(INDEX(Blätter, ROW(A21)))) + 1, 99)) &gt; 4, "-", MID(_xlfn.SINGLE(INDEX(Blätter, ROW(A21))), FIND("]", _xlfn.SINGLE(INDEX(Blätter, ROW(A21)))) + 1, 99)))</f>
        <v>-</v>
      </c>
      <c r="B133" s="220" t="str">
        <f>CONCATENATE("5.",A133)</f>
        <v>5.-</v>
      </c>
      <c r="C133" s="223" t="str">
        <f ca="1">IFERROR(IF(INDIRECT(CONCATENATE(A133,"!d13"))=Dropdown!$AL$6,"-",INDIRECT(CONCATENATE(A133,"!D13"))),"-")</f>
        <v>-</v>
      </c>
      <c r="D133" s="208"/>
      <c r="E133" s="210"/>
      <c r="F133" s="209"/>
      <c r="G133" s="218"/>
      <c r="H133" s="219"/>
      <c r="I133" s="219"/>
      <c r="J133" s="219"/>
      <c r="K133" s="219"/>
      <c r="L133" s="209"/>
    </row>
    <row r="134" spans="1:12" ht="61.5" hidden="1" customHeight="1" outlineLevel="1" x14ac:dyDescent="0.4">
      <c r="A134" s="206" t="str">
        <f t="shared" ref="A134:A140" si="52">CONCATENATE("A / ",B134)</f>
        <v>A / 5.-.1</v>
      </c>
      <c r="B134" s="336" t="str">
        <f>CONCATENATE("5.",A133,".",ROW($A$1))</f>
        <v>5.-.1</v>
      </c>
      <c r="C134" s="98" t="str">
        <f t="shared" ref="C134:D140" ca="1" si="53">C124</f>
        <v>Vertrag Nutzungsrecht</v>
      </c>
      <c r="D134" s="106" t="str">
        <f t="shared" ca="1" si="53"/>
        <v>in jedem Fall</v>
      </c>
      <c r="E134" s="105" t="str">
        <f t="shared" ref="E134:E140" si="54">CONCATENATE($B$4,$C$4,".A-",B134,".")</f>
        <v>MP.26.xxx.A-5.-.1.</v>
      </c>
      <c r="F134" s="106" t="str">
        <f t="shared" ref="F134:F140" ca="1" si="55">F124</f>
        <v>Bspw. Wasserrechtsurkunde, Konzessionsvertrag
zur Überprüfung von Konzessionsleistungen, Kraftwerks-parameter, Eigentumsverhältnisse u.a.</v>
      </c>
      <c r="G134" s="120"/>
      <c r="H134" s="43"/>
      <c r="I134" s="107" t="s">
        <v>7</v>
      </c>
      <c r="J134" s="107" t="s">
        <v>7</v>
      </c>
      <c r="K134" s="98"/>
      <c r="L134" s="106" t="str">
        <f t="shared" ref="L134:L140" ca="1" si="56">L124</f>
        <v>bspw. Wasserrechtsurkunde, Konzessionsvertrag
zur Überprüfung von Konzessionsleistungen, Kraftwerks-parameter, Eigentumsverhältnisse u.a.</v>
      </c>
    </row>
    <row r="135" spans="1:12" ht="24.6" hidden="1" outlineLevel="1" x14ac:dyDescent="0.4">
      <c r="A135" s="206" t="str">
        <f t="shared" si="52"/>
        <v>A / 5.-.2</v>
      </c>
      <c r="B135" s="336" t="str">
        <f>CONCATENATE("5.",A133,".",ROW($A$2))</f>
        <v>5.-.2</v>
      </c>
      <c r="C135" s="98" t="str">
        <f t="shared" ca="1" si="53"/>
        <v>Bescheinigung Risikotragung aller in Berechtigungskaskade obenliegenden Parteien</v>
      </c>
      <c r="D135" s="106" t="str">
        <f t="shared" ca="1" si="53"/>
        <v>wenn Gesuchsteller selber nicht Betreiber dieser Anlage</v>
      </c>
      <c r="E135" s="105" t="str">
        <f t="shared" si="54"/>
        <v>MP.26.xxx.A-5.-.2.</v>
      </c>
      <c r="F135" s="106" t="str">
        <f t="shared" ca="1" si="55"/>
        <v>Überprüfung Träger des wirtschaftlichen Risikos.</v>
      </c>
      <c r="G135" s="120"/>
      <c r="H135" s="43"/>
      <c r="I135" s="107" t="s">
        <v>7</v>
      </c>
      <c r="J135" s="107" t="s">
        <v>7</v>
      </c>
      <c r="K135" s="98"/>
      <c r="L135" s="106" t="str">
        <f t="shared" ca="1" si="56"/>
        <v>nicht notwendig, wenn Gesuchsteller = Betreiber dieser Anlage, d.h. zuoberst in der "Berechtigungskaskade"</v>
      </c>
    </row>
    <row r="136" spans="1:12" ht="79.5" hidden="1" customHeight="1" outlineLevel="1" x14ac:dyDescent="0.4">
      <c r="A136" s="206" t="str">
        <f t="shared" si="52"/>
        <v>A / 5.-.3</v>
      </c>
      <c r="B136" s="336" t="str">
        <f>CONCATENATE("5.",A133,".",ROW($A$3))</f>
        <v>5.-.3</v>
      </c>
      <c r="C136" s="98" t="str">
        <f t="shared" ca="1" si="53"/>
        <v>Falls EVU mit Abnahme Energie: Abnahmevertrag (resp. Stromliefervertrag) Energie</v>
      </c>
      <c r="D136" s="106" t="str">
        <f t="shared" ca="1" si="53"/>
        <v>falls Gesuchsteller EVU mit Verpflichtung zur Abnahme von Energie aus dieser Anlage</v>
      </c>
      <c r="E136" s="105" t="str">
        <f t="shared" si="54"/>
        <v>MP.26.xxx.A-5.-.3.</v>
      </c>
      <c r="F136" s="106" t="str">
        <f t="shared" ca="1" si="55"/>
        <v>Überprüfung, ob Abnahmevertrag gemäss Verordnung akzeptiert werden kann.</v>
      </c>
      <c r="G136" s="120"/>
      <c r="H136" s="43"/>
      <c r="I136" s="107" t="s">
        <v>7</v>
      </c>
      <c r="J136" s="107" t="s">
        <v>7</v>
      </c>
      <c r="K136" s="98"/>
      <c r="L136" s="106" t="str">
        <f t="shared" ca="1" si="56"/>
        <v>nicht notwendiog, wenn Gesuchsteller = Betreiber oder (Mit-)Eigentümer / Partner dieser Anlage ist</v>
      </c>
    </row>
    <row r="137" spans="1:12" ht="49.2" hidden="1" outlineLevel="1" x14ac:dyDescent="0.4">
      <c r="A137" s="206" t="str">
        <f t="shared" si="52"/>
        <v>A / 5.-.4</v>
      </c>
      <c r="B137" s="336" t="str">
        <f>CONCATENATE("5.",A133,".",ROW($A$4))</f>
        <v>5.-.4</v>
      </c>
      <c r="C137" s="98" t="str">
        <f t="shared" ca="1" si="53"/>
        <v>Testierte Abschlüsse Stufe Kraftwerk der letzten 5 Jahre (nur Abschlüsse die nicht bereits im Vorjahr eingereicht wurden)</v>
      </c>
      <c r="D137" s="106" t="str">
        <f t="shared" ca="1" si="53"/>
        <v>in jedem Fall</v>
      </c>
      <c r="E137" s="105" t="str">
        <f t="shared" si="54"/>
        <v>MP.26.xxx.A-5.-.4.</v>
      </c>
      <c r="F137" s="106" t="str">
        <f t="shared" ca="1" si="55"/>
        <v>Einzelabschluss Finanzbuchhaltung (Bilanz, Erfolgsrechnung, Geldflussrechnung) über fünf Jahre. Zur Überprüfung der Abschreibungspraxis, Gestehungskosten u.a.</v>
      </c>
      <c r="G137" s="120"/>
      <c r="H137" s="43"/>
      <c r="I137" s="107" t="s">
        <v>7</v>
      </c>
      <c r="J137" s="107" t="s">
        <v>7</v>
      </c>
      <c r="K137" s="98"/>
      <c r="L137" s="106" t="str">
        <f t="shared" ca="1" si="56"/>
        <v>Einzelabschluss Finanzbuchhaltung (Bilanz, Erfolgsrechnung, Geldflussrechnung) über fünf Jahre. Zur Überprüfung der Abschreibungspraxis, Gestehungskosten u.a.</v>
      </c>
    </row>
    <row r="138" spans="1:12" ht="49.2" hidden="1" outlineLevel="1" x14ac:dyDescent="0.4">
      <c r="A138" s="206" t="str">
        <f t="shared" si="52"/>
        <v>A / 5.-.5</v>
      </c>
      <c r="B138" s="336" t="str">
        <f>CONCATENATE("5.",A133,".",ROW($A$5))</f>
        <v>5.-.5</v>
      </c>
      <c r="C138" s="98" t="str">
        <f t="shared" ca="1" si="53"/>
        <v>Kraftwerksplan</v>
      </c>
      <c r="D138" s="106" t="str">
        <f t="shared" ca="1" si="53"/>
        <v>in jedem Fall</v>
      </c>
      <c r="E138" s="105" t="str">
        <f t="shared" si="54"/>
        <v>MP.26.xxx.A-5.-.5.</v>
      </c>
      <c r="F138" s="106" t="str">
        <f t="shared" ca="1" si="55"/>
        <v>Übersichtsplan oder Schema, wo alle wichtigen und im Gesuch aufgeführten Elemente ersichtlich sind. Zur Überprüfung einer allfälligen hydraulischen Verknüpfung u.a.</v>
      </c>
      <c r="G138" s="120"/>
      <c r="H138" s="43"/>
      <c r="I138" s="107" t="s">
        <v>7</v>
      </c>
      <c r="J138" s="107" t="s">
        <v>7</v>
      </c>
      <c r="K138" s="98"/>
      <c r="L138" s="106" t="str">
        <f t="shared" ca="1" si="56"/>
        <v>Übersichtsplan oder Schema, wo alle wichtigen und im Gesuch aufgeführten Elemente ersichtlich sind. Zur Überprüfung einer allfälligen hydraulischen Verknüpfung u.a.</v>
      </c>
    </row>
    <row r="139" spans="1:12" ht="93" hidden="1" customHeight="1" outlineLevel="1" x14ac:dyDescent="0.4">
      <c r="A139" s="206" t="str">
        <f t="shared" si="52"/>
        <v>A / 5.-.6</v>
      </c>
      <c r="B139" s="336" t="str">
        <f>CONCATENATE("5.",A133,".",ROW($A$6))</f>
        <v>5.-.6</v>
      </c>
      <c r="C139" s="106" t="str">
        <f t="shared" ca="1" si="53"/>
        <v>Bescheinigungen über (kostendeckende) Einspeisevergütung, Investitionsbeiträge, Mehrkostenfinanzierungen, Entschädigungen Sanierungen Gewässerschutz und weitere Vergütungen der öffentlichen Hand</v>
      </c>
      <c r="D139" s="106" t="str">
        <f t="shared" ca="1" si="53"/>
        <v>falls solche Beträge im Ge-suchsformular eingetragen wurden</v>
      </c>
      <c r="E139" s="105" t="str">
        <f t="shared" si="54"/>
        <v>MP.26.xxx.A-5.-.6.</v>
      </c>
      <c r="F139" s="106" t="str">
        <f t="shared" ca="1" si="55"/>
        <v>Überprüfung Erlöse aus Fördersystemen der öffentlichen Hand.</v>
      </c>
      <c r="G139" s="120"/>
      <c r="H139" s="43"/>
      <c r="I139" s="107" t="s">
        <v>7</v>
      </c>
      <c r="J139" s="107" t="s">
        <v>7</v>
      </c>
      <c r="K139" s="98"/>
      <c r="L139" s="106" t="str">
        <f t="shared" ca="1" si="56"/>
        <v>Nur notwendig, wenn solche Erlöse im Gesuchsformular eingetragen wurden (Ziffern KW-x/36, KW-x/38 oder KW-x/40)</v>
      </c>
    </row>
    <row r="140" spans="1:12" ht="81" hidden="1" customHeight="1" outlineLevel="1" x14ac:dyDescent="0.4">
      <c r="A140" s="595" t="str">
        <f t="shared" si="52"/>
        <v>A / 5.-.7</v>
      </c>
      <c r="B140" s="597" t="str">
        <f>CONCATENATE("5.",A133,".",ROW($A$7))</f>
        <v>5.-.7</v>
      </c>
      <c r="C140" s="593" t="str">
        <f t="shared" ca="1" si="53"/>
        <v>Erläuterungen zu Gestehungskosten gemäss Geschäftsbericht 
(Excel Anhang-Formular A-5.x.7)</v>
      </c>
      <c r="D140" s="591" t="str">
        <f t="shared" ca="1" si="53"/>
        <v>falls die Angaben im Gesuchs-formular vom Geschäfts-bericht abweichen</v>
      </c>
      <c r="E140" s="599" t="str">
        <f t="shared" si="54"/>
        <v>MP.26.xxx.A-5.-.7.</v>
      </c>
      <c r="F140" s="96" t="str">
        <f t="shared" ca="1" si="55"/>
        <v>Die Angaben zu den Gestehungskosten im Blatt dieses Kraftwerkes müssen anhand der testierten Abschlüsse oder anhand des dazugehörigen Anhangformulars eindeutig nachvollziehbar sein. Bitte den folgenden  Link anklicken, um das Anhangsformular herunterzuladen:</v>
      </c>
      <c r="G140" s="590"/>
      <c r="H140" s="589"/>
      <c r="I140" s="587" t="s">
        <v>7</v>
      </c>
      <c r="J140" s="587" t="s">
        <v>7</v>
      </c>
      <c r="K140" s="588"/>
      <c r="L140" s="593" t="str">
        <f t="shared" ca="1" si="56"/>
        <v>Die Angaben zu den Gestehungskosten im Blatt KW-1 müssen anhand der testierten Abschlüsse oder anhand des Anhangformulars A / 5.1.7 eindeutig nachvollziehbar sein.</v>
      </c>
    </row>
    <row r="141" spans="1:12" hidden="1" outlineLevel="1" x14ac:dyDescent="0.4">
      <c r="A141" s="596"/>
      <c r="B141" s="598"/>
      <c r="C141" s="594"/>
      <c r="D141" s="592"/>
      <c r="E141" s="600"/>
      <c r="F141" s="214" t="s">
        <v>12</v>
      </c>
      <c r="G141" s="590"/>
      <c r="H141" s="589"/>
      <c r="I141" s="587"/>
      <c r="J141" s="587"/>
      <c r="K141" s="588"/>
      <c r="L141" s="594"/>
    </row>
    <row r="142" spans="1:12" ht="24.6" hidden="1" outlineLevel="1" x14ac:dyDescent="0.4">
      <c r="A142" s="206" t="str">
        <f>CONCATENATE("A / ",B142)</f>
        <v>A / 5.-.9</v>
      </c>
      <c r="B142" s="336" t="str">
        <f>CONCATENATE("5.",A133,".",ROW($A$9))</f>
        <v>5.-.9</v>
      </c>
      <c r="C142" s="225" t="str">
        <f ca="1">C132</f>
        <v>Energieproduktion und Pumpenergie
(Excel Anhang-Formular A-5.x.8)</v>
      </c>
      <c r="D142" s="106" t="str">
        <f ca="1">D132</f>
        <v>in jedem Fall</v>
      </c>
      <c r="E142" s="329" t="str">
        <f>CONCATENATE($B$4,$C$4,".A-",B142,".")</f>
        <v>MP.26.xxx.A-5.-.9.</v>
      </c>
      <c r="F142" s="98" t="str">
        <f ca="1">F132</f>
        <v>Gemäss Art. 89, Abs. 2 der EnFV sind die stündlichen Produktionsdaten anzugeben.</v>
      </c>
      <c r="G142" s="120"/>
      <c r="H142" s="222"/>
      <c r="I142" s="107" t="s">
        <v>7</v>
      </c>
      <c r="J142" s="107" t="s">
        <v>7</v>
      </c>
      <c r="K142" s="173"/>
      <c r="L142" s="224" t="str">
        <f ca="1">L132</f>
        <v>Stundenwerte für jede Zentrale zwingend, auch für Pumpzentralen und KEV-Anlagen.</v>
      </c>
    </row>
    <row r="143" spans="1:12" hidden="1" collapsed="1" x14ac:dyDescent="0.4">
      <c r="A143" s="208" t="str">
        <f>IF(ISERROR(MID(_xlfn.SINGLE(INDEX(Blätter, ROW(A22))), FIND("]", _xlfn.SINGLE(INDEX(Blätter, ROW(A22)))) + 1, 99)), "-", IF(LEN(MID(_xlfn.SINGLE(INDEX(Blätter, ROW(A22))), FIND("]", _xlfn.SINGLE(INDEX(Blätter, ROW(A22)))) + 1, 99)) &gt; 4, "-", MID(_xlfn.SINGLE(INDEX(Blätter, ROW(A22))), FIND("]", _xlfn.SINGLE(INDEX(Blätter, ROW(A22)))) + 1, 99)))</f>
        <v>-</v>
      </c>
      <c r="B143" s="220" t="str">
        <f>CONCATENATE("5.",A143)</f>
        <v>5.-</v>
      </c>
      <c r="C143" s="223" t="str">
        <f ca="1">IFERROR(IF(INDIRECT(CONCATENATE(A143,"!d13"))=Dropdown!$AL$6,"-",INDIRECT(CONCATENATE(A143,"!D13"))),"-")</f>
        <v>-</v>
      </c>
      <c r="D143" s="208"/>
      <c r="E143" s="210"/>
      <c r="F143" s="209"/>
      <c r="G143" s="218"/>
      <c r="H143" s="219"/>
      <c r="I143" s="219"/>
      <c r="J143" s="219"/>
      <c r="K143" s="219"/>
      <c r="L143" s="209"/>
    </row>
    <row r="144" spans="1:12" ht="55.5" hidden="1" customHeight="1" outlineLevel="1" x14ac:dyDescent="0.4">
      <c r="A144" s="206" t="str">
        <f t="shared" ref="A144:A150" si="57">CONCATENATE("A / ",B144)</f>
        <v>A / 5.-.1</v>
      </c>
      <c r="B144" s="336" t="str">
        <f>CONCATENATE("5.",A143,".",ROW($A$1))</f>
        <v>5.-.1</v>
      </c>
      <c r="C144" s="98" t="str">
        <f t="shared" ref="C144:D150" ca="1" si="58">C134</f>
        <v>Vertrag Nutzungsrecht</v>
      </c>
      <c r="D144" s="106" t="str">
        <f t="shared" ca="1" si="58"/>
        <v>in jedem Fall</v>
      </c>
      <c r="E144" s="105" t="str">
        <f t="shared" ref="E144:E150" si="59">CONCATENATE($B$4,$C$4,".A-",B144,".")</f>
        <v>MP.26.xxx.A-5.-.1.</v>
      </c>
      <c r="F144" s="106" t="str">
        <f t="shared" ref="F144:F150" ca="1" si="60">F134</f>
        <v>Bspw. Wasserrechtsurkunde, Konzessionsvertrag
zur Überprüfung von Konzessionsleistungen, Kraftwerks-parameter, Eigentumsverhältnisse u.a.</v>
      </c>
      <c r="G144" s="120"/>
      <c r="H144" s="43"/>
      <c r="I144" s="107" t="s">
        <v>7</v>
      </c>
      <c r="J144" s="107" t="s">
        <v>7</v>
      </c>
      <c r="K144" s="98"/>
      <c r="L144" s="106" t="str">
        <f t="shared" ref="L144:L150" ca="1" si="61">L134</f>
        <v>bspw. Wasserrechtsurkunde, Konzessionsvertrag
zur Überprüfung von Konzessionsleistungen, Kraftwerks-parameter, Eigentumsverhältnisse u.a.</v>
      </c>
    </row>
    <row r="145" spans="1:12" ht="24.6" hidden="1" outlineLevel="1" x14ac:dyDescent="0.4">
      <c r="A145" s="206" t="str">
        <f t="shared" si="57"/>
        <v>A / 5.-.2</v>
      </c>
      <c r="B145" s="336" t="str">
        <f>CONCATENATE("5.",A143,".",ROW($A$2))</f>
        <v>5.-.2</v>
      </c>
      <c r="C145" s="98" t="str">
        <f t="shared" ca="1" si="58"/>
        <v>Bescheinigung Risikotragung aller in Berechtigungskaskade obenliegenden Parteien</v>
      </c>
      <c r="D145" s="106" t="str">
        <f t="shared" ca="1" si="58"/>
        <v>wenn Gesuchsteller selber nicht Betreiber dieser Anlage</v>
      </c>
      <c r="E145" s="105" t="str">
        <f t="shared" si="59"/>
        <v>MP.26.xxx.A-5.-.2.</v>
      </c>
      <c r="F145" s="106" t="str">
        <f t="shared" ca="1" si="60"/>
        <v>Überprüfung Träger des wirtschaftlichen Risikos.</v>
      </c>
      <c r="G145" s="120"/>
      <c r="H145" s="43"/>
      <c r="I145" s="107" t="s">
        <v>7</v>
      </c>
      <c r="J145" s="107" t="s">
        <v>7</v>
      </c>
      <c r="K145" s="98"/>
      <c r="L145" s="106" t="str">
        <f t="shared" ca="1" si="61"/>
        <v>nicht notwendig, wenn Gesuchsteller = Betreiber dieser Anlage, d.h. zuoberst in der "Berechtigungskaskade"</v>
      </c>
    </row>
    <row r="146" spans="1:12" ht="74.25" hidden="1" customHeight="1" outlineLevel="1" x14ac:dyDescent="0.4">
      <c r="A146" s="206" t="str">
        <f t="shared" si="57"/>
        <v>A / 5.-.3</v>
      </c>
      <c r="B146" s="336" t="str">
        <f>CONCATENATE("5.",A143,".",ROW($A$3))</f>
        <v>5.-.3</v>
      </c>
      <c r="C146" s="98" t="str">
        <f t="shared" ca="1" si="58"/>
        <v>Falls EVU mit Abnahme Energie: Abnahmevertrag (resp. Stromliefervertrag) Energie</v>
      </c>
      <c r="D146" s="106" t="str">
        <f t="shared" ca="1" si="58"/>
        <v>falls Gesuchsteller EVU mit Verpflichtung zur Abnahme von Energie aus dieser Anlage</v>
      </c>
      <c r="E146" s="105" t="str">
        <f t="shared" si="59"/>
        <v>MP.26.xxx.A-5.-.3.</v>
      </c>
      <c r="F146" s="106" t="str">
        <f t="shared" ca="1" si="60"/>
        <v>Überprüfung, ob Abnahmevertrag gemäss Verordnung akzeptiert werden kann.</v>
      </c>
      <c r="G146" s="120"/>
      <c r="H146" s="43"/>
      <c r="I146" s="107" t="s">
        <v>7</v>
      </c>
      <c r="J146" s="107" t="s">
        <v>7</v>
      </c>
      <c r="K146" s="98"/>
      <c r="L146" s="106" t="str">
        <f t="shared" ca="1" si="61"/>
        <v>nicht notwendiog, wenn Gesuchsteller = Betreiber oder (Mit-)Eigentümer / Partner dieser Anlage ist</v>
      </c>
    </row>
    <row r="147" spans="1:12" ht="49.2" hidden="1" outlineLevel="1" x14ac:dyDescent="0.4">
      <c r="A147" s="206" t="str">
        <f t="shared" si="57"/>
        <v>A / 5.-.4</v>
      </c>
      <c r="B147" s="336" t="str">
        <f>CONCATENATE("5.",A143,".",ROW($A$4))</f>
        <v>5.-.4</v>
      </c>
      <c r="C147" s="98" t="str">
        <f t="shared" ca="1" si="58"/>
        <v>Testierte Abschlüsse Stufe Kraftwerk der letzten 5 Jahre (nur Abschlüsse die nicht bereits im Vorjahr eingereicht wurden)</v>
      </c>
      <c r="D147" s="106" t="str">
        <f t="shared" ca="1" si="58"/>
        <v>in jedem Fall</v>
      </c>
      <c r="E147" s="105" t="str">
        <f t="shared" si="59"/>
        <v>MP.26.xxx.A-5.-.4.</v>
      </c>
      <c r="F147" s="106" t="str">
        <f t="shared" ca="1" si="60"/>
        <v>Einzelabschluss Finanzbuchhaltung (Bilanz, Erfolgsrechnung, Geldflussrechnung) über fünf Jahre. Zur Überprüfung der Abschreibungspraxis, Gestehungskosten u.a.</v>
      </c>
      <c r="G147" s="120"/>
      <c r="H147" s="43"/>
      <c r="I147" s="107" t="s">
        <v>7</v>
      </c>
      <c r="J147" s="107" t="s">
        <v>7</v>
      </c>
      <c r="K147" s="98"/>
      <c r="L147" s="106" t="str">
        <f t="shared" ca="1" si="61"/>
        <v>Einzelabschluss Finanzbuchhaltung (Bilanz, Erfolgsrechnung, Geldflussrechnung) über fünf Jahre. Zur Überprüfung der Abschreibungspraxis, Gestehungskosten u.a.</v>
      </c>
    </row>
    <row r="148" spans="1:12" ht="49.2" hidden="1" outlineLevel="1" x14ac:dyDescent="0.4">
      <c r="A148" s="206" t="str">
        <f t="shared" si="57"/>
        <v>A / 5.-.5</v>
      </c>
      <c r="B148" s="336" t="str">
        <f>CONCATENATE("5.",A143,".",ROW($A$5))</f>
        <v>5.-.5</v>
      </c>
      <c r="C148" s="98" t="str">
        <f t="shared" ca="1" si="58"/>
        <v>Kraftwerksplan</v>
      </c>
      <c r="D148" s="106" t="str">
        <f t="shared" ca="1" si="58"/>
        <v>in jedem Fall</v>
      </c>
      <c r="E148" s="105" t="str">
        <f t="shared" si="59"/>
        <v>MP.26.xxx.A-5.-.5.</v>
      </c>
      <c r="F148" s="106" t="str">
        <f t="shared" ca="1" si="60"/>
        <v>Übersichtsplan oder Schema, wo alle wichtigen und im Gesuch aufgeführten Elemente ersichtlich sind. Zur Überprüfung einer allfälligen hydraulischen Verknüpfung u.a.</v>
      </c>
      <c r="G148" s="120"/>
      <c r="H148" s="43"/>
      <c r="I148" s="107" t="s">
        <v>7</v>
      </c>
      <c r="J148" s="107" t="s">
        <v>7</v>
      </c>
      <c r="K148" s="98"/>
      <c r="L148" s="106" t="str">
        <f t="shared" ca="1" si="61"/>
        <v>Übersichtsplan oder Schema, wo alle wichtigen und im Gesuch aufgeführten Elemente ersichtlich sind. Zur Überprüfung einer allfälligen hydraulischen Verknüpfung u.a.</v>
      </c>
    </row>
    <row r="149" spans="1:12" ht="93.75" hidden="1" customHeight="1" outlineLevel="1" x14ac:dyDescent="0.4">
      <c r="A149" s="206" t="str">
        <f t="shared" si="57"/>
        <v>A / 5.-.6</v>
      </c>
      <c r="B149" s="336" t="str">
        <f>CONCATENATE("5.",A143,".",ROW($A$6))</f>
        <v>5.-.6</v>
      </c>
      <c r="C149" s="106" t="str">
        <f t="shared" ca="1" si="58"/>
        <v>Bescheinigungen über (kostendeckende) Einspeisevergütung, Investitionsbeiträge, Mehrkostenfinanzierungen, Entschädigungen Sanierungen Gewässerschutz und weitere Vergütungen der öffentlichen Hand</v>
      </c>
      <c r="D149" s="106" t="str">
        <f t="shared" ca="1" si="58"/>
        <v>falls solche Beträge im Ge-suchsformular eingetragen wurden</v>
      </c>
      <c r="E149" s="105" t="str">
        <f t="shared" si="59"/>
        <v>MP.26.xxx.A-5.-.6.</v>
      </c>
      <c r="F149" s="106" t="str">
        <f t="shared" ca="1" si="60"/>
        <v>Überprüfung Erlöse aus Fördersystemen der öffentlichen Hand.</v>
      </c>
      <c r="G149" s="120"/>
      <c r="H149" s="43"/>
      <c r="I149" s="107" t="s">
        <v>7</v>
      </c>
      <c r="J149" s="107" t="s">
        <v>7</v>
      </c>
      <c r="K149" s="98"/>
      <c r="L149" s="106" t="str">
        <f t="shared" ca="1" si="61"/>
        <v>Nur notwendig, wenn solche Erlöse im Gesuchsformular eingetragen wurden (Ziffern KW-x/36, KW-x/38 oder KW-x/40)</v>
      </c>
    </row>
    <row r="150" spans="1:12" ht="78.75" hidden="1" customHeight="1" outlineLevel="1" x14ac:dyDescent="0.4">
      <c r="A150" s="595" t="str">
        <f t="shared" si="57"/>
        <v>A / 5.-.7</v>
      </c>
      <c r="B150" s="597" t="str">
        <f>CONCATENATE("5.",A143,".",ROW($A$7))</f>
        <v>5.-.7</v>
      </c>
      <c r="C150" s="593" t="str">
        <f t="shared" ca="1" si="58"/>
        <v>Erläuterungen zu Gestehungskosten gemäss Geschäftsbericht 
(Excel Anhang-Formular A-5.x.7)</v>
      </c>
      <c r="D150" s="591" t="str">
        <f t="shared" ca="1" si="58"/>
        <v>falls die Angaben im Gesuchs-formular vom Geschäfts-bericht abweichen</v>
      </c>
      <c r="E150" s="599" t="str">
        <f t="shared" si="59"/>
        <v>MP.26.xxx.A-5.-.7.</v>
      </c>
      <c r="F150" s="96" t="str">
        <f t="shared" ca="1" si="60"/>
        <v>Die Angaben zu den Gestehungskosten im Blatt dieses Kraftwerkes müssen anhand der testierten Abschlüsse oder anhand des dazugehörigen Anhangformulars eindeutig nachvollziehbar sein. Bitte den folgenden  Link anklicken, um das Anhangsformular herunterzuladen:</v>
      </c>
      <c r="G150" s="590"/>
      <c r="H150" s="589"/>
      <c r="I150" s="587" t="s">
        <v>7</v>
      </c>
      <c r="J150" s="587" t="s">
        <v>7</v>
      </c>
      <c r="K150" s="588"/>
      <c r="L150" s="593" t="str">
        <f t="shared" ca="1" si="61"/>
        <v>Die Angaben zu den Gestehungskosten im Blatt KW-1 müssen anhand der testierten Abschlüsse oder anhand des Anhangformulars A / 5.1.7 eindeutig nachvollziehbar sein.</v>
      </c>
    </row>
    <row r="151" spans="1:12" hidden="1" outlineLevel="1" x14ac:dyDescent="0.4">
      <c r="A151" s="596"/>
      <c r="B151" s="598"/>
      <c r="C151" s="594"/>
      <c r="D151" s="592"/>
      <c r="E151" s="600"/>
      <c r="F151" s="214" t="s">
        <v>12</v>
      </c>
      <c r="G151" s="590"/>
      <c r="H151" s="589"/>
      <c r="I151" s="587"/>
      <c r="J151" s="587"/>
      <c r="K151" s="588"/>
      <c r="L151" s="594"/>
    </row>
    <row r="152" spans="1:12" ht="24.6" hidden="1" outlineLevel="1" x14ac:dyDescent="0.4">
      <c r="A152" s="206" t="str">
        <f>CONCATENATE("A / ",B152)</f>
        <v>A / 5.-.9</v>
      </c>
      <c r="B152" s="336" t="str">
        <f>CONCATENATE("5.",A143,".",ROW($A$9))</f>
        <v>5.-.9</v>
      </c>
      <c r="C152" s="225" t="str">
        <f ca="1">C142</f>
        <v>Energieproduktion und Pumpenergie
(Excel Anhang-Formular A-5.x.8)</v>
      </c>
      <c r="D152" s="106" t="str">
        <f ca="1">D142</f>
        <v>in jedem Fall</v>
      </c>
      <c r="E152" s="329" t="str">
        <f>CONCATENATE($B$4,$C$4,".A-",B152,".")</f>
        <v>MP.26.xxx.A-5.-.9.</v>
      </c>
      <c r="F152" s="98" t="str">
        <f ca="1">F142</f>
        <v>Gemäss Art. 89, Abs. 2 der EnFV sind die stündlichen Produktionsdaten anzugeben.</v>
      </c>
      <c r="G152" s="120"/>
      <c r="H152" s="222"/>
      <c r="I152" s="107" t="s">
        <v>7</v>
      </c>
      <c r="J152" s="107" t="s">
        <v>7</v>
      </c>
      <c r="K152" s="173"/>
      <c r="L152" s="224" t="str">
        <f ca="1">L142</f>
        <v>Stundenwerte für jede Zentrale zwingend, auch für Pumpzentralen und KEV-Anlagen.</v>
      </c>
    </row>
    <row r="153" spans="1:12" hidden="1" collapsed="1" x14ac:dyDescent="0.4">
      <c r="A153" s="208" t="str">
        <f>IF(ISERROR(MID(_xlfn.SINGLE(INDEX(Blätter, ROW(A23))), FIND("]", _xlfn.SINGLE(INDEX(Blätter, ROW(A23)))) + 1, 99)), "-", IF(LEN(MID(_xlfn.SINGLE(INDEX(Blätter, ROW(A23))), FIND("]", _xlfn.SINGLE(INDEX(Blätter, ROW(A23)))) + 1, 99)) &gt; 4, "-", MID(_xlfn.SINGLE(INDEX(Blätter, ROW(A23))), FIND("]", _xlfn.SINGLE(INDEX(Blätter, ROW(A23)))) + 1, 99)))</f>
        <v>-</v>
      </c>
      <c r="B153" s="220" t="str">
        <f>CONCATENATE("5.",A153)</f>
        <v>5.-</v>
      </c>
      <c r="C153" s="223" t="str">
        <f ca="1">IFERROR(IF(INDIRECT(CONCATENATE(A153,"!d13"))=Dropdown!$AL$6,"-",INDIRECT(CONCATENATE(A153,"!D13"))),"-")</f>
        <v>-</v>
      </c>
      <c r="D153" s="208"/>
      <c r="E153" s="210"/>
      <c r="F153" s="209"/>
      <c r="G153" s="218"/>
      <c r="H153" s="219"/>
      <c r="I153" s="219"/>
      <c r="J153" s="219"/>
      <c r="K153" s="219"/>
      <c r="L153" s="209"/>
    </row>
    <row r="154" spans="1:12" ht="57" hidden="1" customHeight="1" outlineLevel="1" x14ac:dyDescent="0.4">
      <c r="A154" s="206" t="str">
        <f t="shared" ref="A154:A160" si="62">CONCATENATE("A / ",B154)</f>
        <v>A / 5.-.1</v>
      </c>
      <c r="B154" s="336" t="str">
        <f>CONCATENATE("5.",A153,".",ROW($A$1))</f>
        <v>5.-.1</v>
      </c>
      <c r="C154" s="98" t="str">
        <f t="shared" ref="C154:D160" ca="1" si="63">C144</f>
        <v>Vertrag Nutzungsrecht</v>
      </c>
      <c r="D154" s="106" t="str">
        <f t="shared" ca="1" si="63"/>
        <v>in jedem Fall</v>
      </c>
      <c r="E154" s="105" t="str">
        <f t="shared" ref="E154:E160" si="64">CONCATENATE($B$4,$C$4,".A-",B154,".")</f>
        <v>MP.26.xxx.A-5.-.1.</v>
      </c>
      <c r="F154" s="106" t="str">
        <f t="shared" ref="F154:F160" ca="1" si="65">F144</f>
        <v>Bspw. Wasserrechtsurkunde, Konzessionsvertrag
zur Überprüfung von Konzessionsleistungen, Kraftwerks-parameter, Eigentumsverhältnisse u.a.</v>
      </c>
      <c r="G154" s="120"/>
      <c r="H154" s="43"/>
      <c r="I154" s="107" t="s">
        <v>7</v>
      </c>
      <c r="J154" s="107" t="s">
        <v>7</v>
      </c>
      <c r="K154" s="98"/>
      <c r="L154" s="106" t="str">
        <f t="shared" ref="L154:L160" ca="1" si="66">L144</f>
        <v>bspw. Wasserrechtsurkunde, Konzessionsvertrag
zur Überprüfung von Konzessionsleistungen, Kraftwerks-parameter, Eigentumsverhältnisse u.a.</v>
      </c>
    </row>
    <row r="155" spans="1:12" ht="24.6" hidden="1" outlineLevel="1" x14ac:dyDescent="0.4">
      <c r="A155" s="206" t="str">
        <f t="shared" si="62"/>
        <v>A / 5.-.2</v>
      </c>
      <c r="B155" s="336" t="str">
        <f>CONCATENATE("5.",A153,".",ROW($A$2))</f>
        <v>5.-.2</v>
      </c>
      <c r="C155" s="98" t="str">
        <f t="shared" ca="1" si="63"/>
        <v>Bescheinigung Risikotragung aller in Berechtigungskaskade obenliegenden Parteien</v>
      </c>
      <c r="D155" s="106" t="str">
        <f t="shared" ca="1" si="63"/>
        <v>wenn Gesuchsteller selber nicht Betreiber dieser Anlage</v>
      </c>
      <c r="E155" s="105" t="str">
        <f t="shared" si="64"/>
        <v>MP.26.xxx.A-5.-.2.</v>
      </c>
      <c r="F155" s="106" t="str">
        <f t="shared" ca="1" si="65"/>
        <v>Überprüfung Träger des wirtschaftlichen Risikos.</v>
      </c>
      <c r="G155" s="120"/>
      <c r="H155" s="43"/>
      <c r="I155" s="107" t="s">
        <v>7</v>
      </c>
      <c r="J155" s="107" t="s">
        <v>7</v>
      </c>
      <c r="K155" s="98"/>
      <c r="L155" s="106" t="str">
        <f t="shared" ca="1" si="66"/>
        <v>nicht notwendig, wenn Gesuchsteller = Betreiber dieser Anlage, d.h. zuoberst in der "Berechtigungskaskade"</v>
      </c>
    </row>
    <row r="156" spans="1:12" ht="75" hidden="1" customHeight="1" outlineLevel="1" x14ac:dyDescent="0.4">
      <c r="A156" s="206" t="str">
        <f t="shared" si="62"/>
        <v>A / 5.-.3</v>
      </c>
      <c r="B156" s="336" t="str">
        <f>CONCATENATE("5.",A153,".",ROW($A$3))</f>
        <v>5.-.3</v>
      </c>
      <c r="C156" s="98" t="str">
        <f t="shared" ca="1" si="63"/>
        <v>Falls EVU mit Abnahme Energie: Abnahmevertrag (resp. Stromliefervertrag) Energie</v>
      </c>
      <c r="D156" s="106" t="str">
        <f t="shared" ca="1" si="63"/>
        <v>falls Gesuchsteller EVU mit Verpflichtung zur Abnahme von Energie aus dieser Anlage</v>
      </c>
      <c r="E156" s="105" t="str">
        <f t="shared" si="64"/>
        <v>MP.26.xxx.A-5.-.3.</v>
      </c>
      <c r="F156" s="106" t="str">
        <f t="shared" ca="1" si="65"/>
        <v>Überprüfung, ob Abnahmevertrag gemäss Verordnung akzeptiert werden kann.</v>
      </c>
      <c r="G156" s="120"/>
      <c r="H156" s="43"/>
      <c r="I156" s="107" t="s">
        <v>7</v>
      </c>
      <c r="J156" s="107" t="s">
        <v>7</v>
      </c>
      <c r="K156" s="98"/>
      <c r="L156" s="106" t="str">
        <f t="shared" ca="1" si="66"/>
        <v>nicht notwendiog, wenn Gesuchsteller = Betreiber oder (Mit-)Eigentümer / Partner dieser Anlage ist</v>
      </c>
    </row>
    <row r="157" spans="1:12" ht="49.2" hidden="1" outlineLevel="1" x14ac:dyDescent="0.4">
      <c r="A157" s="206" t="str">
        <f t="shared" si="62"/>
        <v>A / 5.-.4</v>
      </c>
      <c r="B157" s="336" t="str">
        <f>CONCATENATE("5.",A153,".",ROW($A$4))</f>
        <v>5.-.4</v>
      </c>
      <c r="C157" s="98" t="str">
        <f t="shared" ca="1" si="63"/>
        <v>Testierte Abschlüsse Stufe Kraftwerk der letzten 5 Jahre (nur Abschlüsse die nicht bereits im Vorjahr eingereicht wurden)</v>
      </c>
      <c r="D157" s="106" t="str">
        <f t="shared" ca="1" si="63"/>
        <v>in jedem Fall</v>
      </c>
      <c r="E157" s="105" t="str">
        <f t="shared" si="64"/>
        <v>MP.26.xxx.A-5.-.4.</v>
      </c>
      <c r="F157" s="106" t="str">
        <f t="shared" ca="1" si="65"/>
        <v>Einzelabschluss Finanzbuchhaltung (Bilanz, Erfolgsrechnung, Geldflussrechnung) über fünf Jahre. Zur Überprüfung der Abschreibungspraxis, Gestehungskosten u.a.</v>
      </c>
      <c r="G157" s="120"/>
      <c r="H157" s="43"/>
      <c r="I157" s="107" t="s">
        <v>7</v>
      </c>
      <c r="J157" s="107" t="s">
        <v>7</v>
      </c>
      <c r="K157" s="98"/>
      <c r="L157" s="106" t="str">
        <f t="shared" ca="1" si="66"/>
        <v>Einzelabschluss Finanzbuchhaltung (Bilanz, Erfolgsrechnung, Geldflussrechnung) über fünf Jahre. Zur Überprüfung der Abschreibungspraxis, Gestehungskosten u.a.</v>
      </c>
    </row>
    <row r="158" spans="1:12" ht="49.2" hidden="1" outlineLevel="1" x14ac:dyDescent="0.4">
      <c r="A158" s="206" t="str">
        <f t="shared" si="62"/>
        <v>A / 5.-.5</v>
      </c>
      <c r="B158" s="336" t="str">
        <f>CONCATENATE("5.",A153,".",ROW($A$5))</f>
        <v>5.-.5</v>
      </c>
      <c r="C158" s="98" t="str">
        <f t="shared" ca="1" si="63"/>
        <v>Kraftwerksplan</v>
      </c>
      <c r="D158" s="106" t="str">
        <f t="shared" ca="1" si="63"/>
        <v>in jedem Fall</v>
      </c>
      <c r="E158" s="105" t="str">
        <f t="shared" si="64"/>
        <v>MP.26.xxx.A-5.-.5.</v>
      </c>
      <c r="F158" s="106" t="str">
        <f t="shared" ca="1" si="65"/>
        <v>Übersichtsplan oder Schema, wo alle wichtigen und im Gesuch aufgeführten Elemente ersichtlich sind. Zur Überprüfung einer allfälligen hydraulischen Verknüpfung u.a.</v>
      </c>
      <c r="G158" s="120"/>
      <c r="H158" s="43"/>
      <c r="I158" s="107" t="s">
        <v>7</v>
      </c>
      <c r="J158" s="107" t="s">
        <v>7</v>
      </c>
      <c r="K158" s="98"/>
      <c r="L158" s="106" t="str">
        <f t="shared" ca="1" si="66"/>
        <v>Übersichtsplan oder Schema, wo alle wichtigen und im Gesuch aufgeführten Elemente ersichtlich sind. Zur Überprüfung einer allfälligen hydraulischen Verknüpfung u.a.</v>
      </c>
    </row>
    <row r="159" spans="1:12" ht="94.5" hidden="1" customHeight="1" outlineLevel="1" x14ac:dyDescent="0.4">
      <c r="A159" s="206" t="str">
        <f t="shared" si="62"/>
        <v>A / 5.-.6</v>
      </c>
      <c r="B159" s="336" t="str">
        <f>CONCATENATE("5.",A153,".",ROW($A$6))</f>
        <v>5.-.6</v>
      </c>
      <c r="C159" s="106" t="str">
        <f t="shared" ca="1" si="63"/>
        <v>Bescheinigungen über (kostendeckende) Einspeisevergütung, Investitionsbeiträge, Mehrkostenfinanzierungen, Entschädigungen Sanierungen Gewässerschutz und weitere Vergütungen der öffentlichen Hand</v>
      </c>
      <c r="D159" s="106" t="str">
        <f t="shared" ca="1" si="63"/>
        <v>falls solche Beträge im Ge-suchsformular eingetragen wurden</v>
      </c>
      <c r="E159" s="105" t="str">
        <f t="shared" si="64"/>
        <v>MP.26.xxx.A-5.-.6.</v>
      </c>
      <c r="F159" s="106" t="str">
        <f t="shared" ca="1" si="65"/>
        <v>Überprüfung Erlöse aus Fördersystemen der öffentlichen Hand.</v>
      </c>
      <c r="G159" s="120"/>
      <c r="H159" s="43"/>
      <c r="I159" s="107" t="s">
        <v>7</v>
      </c>
      <c r="J159" s="107" t="s">
        <v>7</v>
      </c>
      <c r="K159" s="98"/>
      <c r="L159" s="106" t="str">
        <f t="shared" ca="1" si="66"/>
        <v>Nur notwendig, wenn solche Erlöse im Gesuchsformular eingetragen wurden (Ziffern KW-x/36, KW-x/38 oder KW-x/40)</v>
      </c>
    </row>
    <row r="160" spans="1:12" ht="78" hidden="1" customHeight="1" outlineLevel="1" x14ac:dyDescent="0.4">
      <c r="A160" s="595" t="str">
        <f t="shared" si="62"/>
        <v>A / 5.-.7</v>
      </c>
      <c r="B160" s="597" t="str">
        <f>CONCATENATE("5.",A153,".",ROW($A$7))</f>
        <v>5.-.7</v>
      </c>
      <c r="C160" s="593" t="str">
        <f t="shared" ca="1" si="63"/>
        <v>Erläuterungen zu Gestehungskosten gemäss Geschäftsbericht 
(Excel Anhang-Formular A-5.x.7)</v>
      </c>
      <c r="D160" s="591" t="str">
        <f t="shared" ca="1" si="63"/>
        <v>falls die Angaben im Gesuchs-formular vom Geschäfts-bericht abweichen</v>
      </c>
      <c r="E160" s="599" t="str">
        <f t="shared" si="64"/>
        <v>MP.26.xxx.A-5.-.7.</v>
      </c>
      <c r="F160" s="96" t="str">
        <f t="shared" ca="1" si="65"/>
        <v>Die Angaben zu den Gestehungskosten im Blatt dieses Kraftwerkes müssen anhand der testierten Abschlüsse oder anhand des dazugehörigen Anhangformulars eindeutig nachvollziehbar sein. Bitte den folgenden  Link anklicken, um das Anhangsformular herunterzuladen:</v>
      </c>
      <c r="G160" s="590"/>
      <c r="H160" s="589"/>
      <c r="I160" s="587" t="s">
        <v>7</v>
      </c>
      <c r="J160" s="587" t="s">
        <v>7</v>
      </c>
      <c r="K160" s="588"/>
      <c r="L160" s="593" t="str">
        <f t="shared" ca="1" si="66"/>
        <v>Die Angaben zu den Gestehungskosten im Blatt KW-1 müssen anhand der testierten Abschlüsse oder anhand des Anhangformulars A / 5.1.7 eindeutig nachvollziehbar sein.</v>
      </c>
    </row>
    <row r="161" spans="1:12" hidden="1" outlineLevel="1" x14ac:dyDescent="0.4">
      <c r="A161" s="596"/>
      <c r="B161" s="598"/>
      <c r="C161" s="594"/>
      <c r="D161" s="592"/>
      <c r="E161" s="600"/>
      <c r="F161" s="214" t="s">
        <v>12</v>
      </c>
      <c r="G161" s="590"/>
      <c r="H161" s="589"/>
      <c r="I161" s="587"/>
      <c r="J161" s="587"/>
      <c r="K161" s="588"/>
      <c r="L161" s="594"/>
    </row>
    <row r="162" spans="1:12" ht="24.6" hidden="1" outlineLevel="1" x14ac:dyDescent="0.4">
      <c r="A162" s="206" t="str">
        <f>CONCATENATE("A / ",B162)</f>
        <v>A / 5.-.9</v>
      </c>
      <c r="B162" s="336" t="str">
        <f>CONCATENATE("5.",A153,".",ROW($A$9))</f>
        <v>5.-.9</v>
      </c>
      <c r="C162" s="225" t="str">
        <f ca="1">C152</f>
        <v>Energieproduktion und Pumpenergie
(Excel Anhang-Formular A-5.x.8)</v>
      </c>
      <c r="D162" s="106" t="str">
        <f ca="1">D152</f>
        <v>in jedem Fall</v>
      </c>
      <c r="E162" s="329" t="str">
        <f>CONCATENATE($B$4,$C$4,".A-",B162,".")</f>
        <v>MP.26.xxx.A-5.-.9.</v>
      </c>
      <c r="F162" s="98" t="str">
        <f ca="1">F152</f>
        <v>Gemäss Art. 89, Abs. 2 der EnFV sind die stündlichen Produktionsdaten anzugeben.</v>
      </c>
      <c r="G162" s="120"/>
      <c r="H162" s="222"/>
      <c r="I162" s="107" t="s">
        <v>7</v>
      </c>
      <c r="J162" s="107" t="s">
        <v>7</v>
      </c>
      <c r="K162" s="173"/>
      <c r="L162" s="224" t="str">
        <f ca="1">L152</f>
        <v>Stundenwerte für jede Zentrale zwingend, auch für Pumpzentralen und KEV-Anlagen.</v>
      </c>
    </row>
    <row r="163" spans="1:12" hidden="1" collapsed="1" x14ac:dyDescent="0.4">
      <c r="A163" s="208" t="str">
        <f>IF(ISERROR(MID(_xlfn.SINGLE(INDEX(Blätter, ROW(A24))), FIND("]", _xlfn.SINGLE(INDEX(Blätter, ROW(A24)))) + 1, 99)), "-", IF(LEN(MID(_xlfn.SINGLE(INDEX(Blätter, ROW(A24))), FIND("]", _xlfn.SINGLE(INDEX(Blätter, ROW(A24)))) + 1, 99)) &gt; 4, "-", MID(_xlfn.SINGLE(INDEX(Blätter, ROW(A24))), FIND("]", _xlfn.SINGLE(INDEX(Blätter, ROW(A24)))) + 1, 99)))</f>
        <v>-</v>
      </c>
      <c r="B163" s="220" t="str">
        <f>CONCATENATE("5.",A163)</f>
        <v>5.-</v>
      </c>
      <c r="C163" s="223" t="str">
        <f ca="1">IFERROR(IF(INDIRECT(CONCATENATE(A163,"!d13"))=Dropdown!$AL$6,"-",INDIRECT(CONCATENATE(A163,"!D13"))),"-")</f>
        <v>-</v>
      </c>
      <c r="D163" s="208"/>
      <c r="E163" s="210"/>
      <c r="F163" s="209"/>
      <c r="G163" s="218"/>
      <c r="H163" s="219"/>
      <c r="I163" s="219"/>
      <c r="J163" s="219"/>
      <c r="K163" s="219"/>
      <c r="L163" s="209"/>
    </row>
    <row r="164" spans="1:12" ht="72.75" hidden="1" customHeight="1" outlineLevel="1" x14ac:dyDescent="0.4">
      <c r="A164" s="206" t="str">
        <f t="shared" ref="A164:A170" si="67">CONCATENATE("A / ",B164)</f>
        <v>A / 5.-.1</v>
      </c>
      <c r="B164" s="336" t="str">
        <f>CONCATENATE("5.",A163,".",ROW($A$1))</f>
        <v>5.-.1</v>
      </c>
      <c r="C164" s="98" t="str">
        <f t="shared" ref="C164:D170" ca="1" si="68">C154</f>
        <v>Vertrag Nutzungsrecht</v>
      </c>
      <c r="D164" s="106" t="str">
        <f t="shared" ca="1" si="68"/>
        <v>in jedem Fall</v>
      </c>
      <c r="E164" s="105" t="str">
        <f t="shared" ref="E164:E170" si="69">CONCATENATE($B$4,$C$4,".A-",B164,".")</f>
        <v>MP.26.xxx.A-5.-.1.</v>
      </c>
      <c r="F164" s="106" t="str">
        <f t="shared" ref="F164:F170" ca="1" si="70">F154</f>
        <v>Bspw. Wasserrechtsurkunde, Konzessionsvertrag
zur Überprüfung von Konzessionsleistungen, Kraftwerks-parameter, Eigentumsverhältnisse u.a.</v>
      </c>
      <c r="G164" s="120"/>
      <c r="H164" s="43"/>
      <c r="I164" s="107" t="s">
        <v>7</v>
      </c>
      <c r="J164" s="107" t="s">
        <v>7</v>
      </c>
      <c r="K164" s="98"/>
      <c r="L164" s="106" t="str">
        <f t="shared" ref="L164:L170" ca="1" si="71">L154</f>
        <v>bspw. Wasserrechtsurkunde, Konzessionsvertrag
zur Überprüfung von Konzessionsleistungen, Kraftwerks-parameter, Eigentumsverhältnisse u.a.</v>
      </c>
    </row>
    <row r="165" spans="1:12" ht="24.6" hidden="1" outlineLevel="1" x14ac:dyDescent="0.4">
      <c r="A165" s="206" t="str">
        <f t="shared" si="67"/>
        <v>A / 5.-.2</v>
      </c>
      <c r="B165" s="336" t="str">
        <f>CONCATENATE("5.",A163,".",ROW($A$2))</f>
        <v>5.-.2</v>
      </c>
      <c r="C165" s="98" t="str">
        <f t="shared" ca="1" si="68"/>
        <v>Bescheinigung Risikotragung aller in Berechtigungskaskade obenliegenden Parteien</v>
      </c>
      <c r="D165" s="106" t="str">
        <f t="shared" ca="1" si="68"/>
        <v>wenn Gesuchsteller selber nicht Betreiber dieser Anlage</v>
      </c>
      <c r="E165" s="105" t="str">
        <f t="shared" si="69"/>
        <v>MP.26.xxx.A-5.-.2.</v>
      </c>
      <c r="F165" s="106" t="str">
        <f t="shared" ca="1" si="70"/>
        <v>Überprüfung Träger des wirtschaftlichen Risikos.</v>
      </c>
      <c r="G165" s="120"/>
      <c r="H165" s="43"/>
      <c r="I165" s="107" t="s">
        <v>7</v>
      </c>
      <c r="J165" s="107" t="s">
        <v>7</v>
      </c>
      <c r="K165" s="98"/>
      <c r="L165" s="106" t="str">
        <f t="shared" ca="1" si="71"/>
        <v>nicht notwendig, wenn Gesuchsteller = Betreiber dieser Anlage, d.h. zuoberst in der "Berechtigungskaskade"</v>
      </c>
    </row>
    <row r="166" spans="1:12" ht="66" hidden="1" customHeight="1" outlineLevel="1" x14ac:dyDescent="0.4">
      <c r="A166" s="206" t="str">
        <f t="shared" si="67"/>
        <v>A / 5.-.3</v>
      </c>
      <c r="B166" s="336" t="str">
        <f>CONCATENATE("5.",A163,".",ROW($A$3))</f>
        <v>5.-.3</v>
      </c>
      <c r="C166" s="98" t="str">
        <f t="shared" ca="1" si="68"/>
        <v>Falls EVU mit Abnahme Energie: Abnahmevertrag (resp. Stromliefervertrag) Energie</v>
      </c>
      <c r="D166" s="106" t="str">
        <f t="shared" ca="1" si="68"/>
        <v>falls Gesuchsteller EVU mit Verpflichtung zur Abnahme von Energie aus dieser Anlage</v>
      </c>
      <c r="E166" s="105" t="str">
        <f t="shared" si="69"/>
        <v>MP.26.xxx.A-5.-.3.</v>
      </c>
      <c r="F166" s="106" t="str">
        <f t="shared" ca="1" si="70"/>
        <v>Überprüfung, ob Abnahmevertrag gemäss Verordnung akzeptiert werden kann.</v>
      </c>
      <c r="G166" s="120"/>
      <c r="H166" s="43"/>
      <c r="I166" s="107" t="s">
        <v>7</v>
      </c>
      <c r="J166" s="107" t="s">
        <v>7</v>
      </c>
      <c r="K166" s="98"/>
      <c r="L166" s="106" t="str">
        <f t="shared" ca="1" si="71"/>
        <v>nicht notwendiog, wenn Gesuchsteller = Betreiber oder (Mit-)Eigentümer / Partner dieser Anlage ist</v>
      </c>
    </row>
    <row r="167" spans="1:12" ht="49.2" hidden="1" outlineLevel="1" x14ac:dyDescent="0.4">
      <c r="A167" s="206" t="str">
        <f t="shared" si="67"/>
        <v>A / 5.-.4</v>
      </c>
      <c r="B167" s="336" t="str">
        <f>CONCATENATE("5.",A163,".",ROW($A$4))</f>
        <v>5.-.4</v>
      </c>
      <c r="C167" s="98" t="str">
        <f t="shared" ca="1" si="68"/>
        <v>Testierte Abschlüsse Stufe Kraftwerk der letzten 5 Jahre (nur Abschlüsse die nicht bereits im Vorjahr eingereicht wurden)</v>
      </c>
      <c r="D167" s="106" t="str">
        <f t="shared" ca="1" si="68"/>
        <v>in jedem Fall</v>
      </c>
      <c r="E167" s="105" t="str">
        <f t="shared" si="69"/>
        <v>MP.26.xxx.A-5.-.4.</v>
      </c>
      <c r="F167" s="106" t="str">
        <f t="shared" ca="1" si="70"/>
        <v>Einzelabschluss Finanzbuchhaltung (Bilanz, Erfolgsrechnung, Geldflussrechnung) über fünf Jahre. Zur Überprüfung der Abschreibungspraxis, Gestehungskosten u.a.</v>
      </c>
      <c r="G167" s="120"/>
      <c r="H167" s="43"/>
      <c r="I167" s="107" t="s">
        <v>7</v>
      </c>
      <c r="J167" s="107" t="s">
        <v>7</v>
      </c>
      <c r="K167" s="98"/>
      <c r="L167" s="106" t="str">
        <f t="shared" ca="1" si="71"/>
        <v>Einzelabschluss Finanzbuchhaltung (Bilanz, Erfolgsrechnung, Geldflussrechnung) über fünf Jahre. Zur Überprüfung der Abschreibungspraxis, Gestehungskosten u.a.</v>
      </c>
    </row>
    <row r="168" spans="1:12" ht="49.2" hidden="1" outlineLevel="1" x14ac:dyDescent="0.4">
      <c r="A168" s="206" t="str">
        <f t="shared" si="67"/>
        <v>A / 5.-.5</v>
      </c>
      <c r="B168" s="336" t="str">
        <f>CONCATENATE("5.",A163,".",ROW($A$5))</f>
        <v>5.-.5</v>
      </c>
      <c r="C168" s="98" t="str">
        <f t="shared" ca="1" si="68"/>
        <v>Kraftwerksplan</v>
      </c>
      <c r="D168" s="106" t="str">
        <f t="shared" ca="1" si="68"/>
        <v>in jedem Fall</v>
      </c>
      <c r="E168" s="105" t="str">
        <f t="shared" si="69"/>
        <v>MP.26.xxx.A-5.-.5.</v>
      </c>
      <c r="F168" s="106" t="str">
        <f t="shared" ca="1" si="70"/>
        <v>Übersichtsplan oder Schema, wo alle wichtigen und im Gesuch aufgeführten Elemente ersichtlich sind. Zur Überprüfung einer allfälligen hydraulischen Verknüpfung u.a.</v>
      </c>
      <c r="G168" s="120"/>
      <c r="H168" s="43"/>
      <c r="I168" s="107" t="s">
        <v>7</v>
      </c>
      <c r="J168" s="107" t="s">
        <v>7</v>
      </c>
      <c r="K168" s="98"/>
      <c r="L168" s="106" t="str">
        <f t="shared" ca="1" si="71"/>
        <v>Übersichtsplan oder Schema, wo alle wichtigen und im Gesuch aufgeführten Elemente ersichtlich sind. Zur Überprüfung einer allfälligen hydraulischen Verknüpfung u.a.</v>
      </c>
    </row>
    <row r="169" spans="1:12" ht="84" hidden="1" customHeight="1" outlineLevel="1" x14ac:dyDescent="0.4">
      <c r="A169" s="206" t="str">
        <f t="shared" si="67"/>
        <v>A / 5.-.6</v>
      </c>
      <c r="B169" s="336" t="str">
        <f>CONCATENATE("5.",A163,".",ROW($A$6))</f>
        <v>5.-.6</v>
      </c>
      <c r="C169" s="106" t="str">
        <f t="shared" ca="1" si="68"/>
        <v>Bescheinigungen über (kostendeckende) Einspeisevergütung, Investitionsbeiträge, Mehrkostenfinanzierungen, Entschädigungen Sanierungen Gewässerschutz und weitere Vergütungen der öffentlichen Hand</v>
      </c>
      <c r="D169" s="106" t="str">
        <f t="shared" ca="1" si="68"/>
        <v>falls solche Beträge im Ge-suchsformular eingetragen wurden</v>
      </c>
      <c r="E169" s="105" t="str">
        <f t="shared" si="69"/>
        <v>MP.26.xxx.A-5.-.6.</v>
      </c>
      <c r="F169" s="106" t="str">
        <f t="shared" ca="1" si="70"/>
        <v>Überprüfung Erlöse aus Fördersystemen der öffentlichen Hand.</v>
      </c>
      <c r="G169" s="120"/>
      <c r="H169" s="43"/>
      <c r="I169" s="107" t="s">
        <v>7</v>
      </c>
      <c r="J169" s="107" t="s">
        <v>7</v>
      </c>
      <c r="K169" s="98"/>
      <c r="L169" s="106" t="str">
        <f t="shared" ca="1" si="71"/>
        <v>Nur notwendig, wenn solche Erlöse im Gesuchsformular eingetragen wurden (Ziffern KW-x/36, KW-x/38 oder KW-x/40)</v>
      </c>
    </row>
    <row r="170" spans="1:12" ht="84.75" hidden="1" customHeight="1" outlineLevel="1" x14ac:dyDescent="0.4">
      <c r="A170" s="595" t="str">
        <f t="shared" si="67"/>
        <v>A / 5.-.7</v>
      </c>
      <c r="B170" s="597" t="str">
        <f>CONCATENATE("5.",A163,".",ROW($A$7))</f>
        <v>5.-.7</v>
      </c>
      <c r="C170" s="593" t="str">
        <f t="shared" ca="1" si="68"/>
        <v>Erläuterungen zu Gestehungskosten gemäss Geschäftsbericht 
(Excel Anhang-Formular A-5.x.7)</v>
      </c>
      <c r="D170" s="591" t="str">
        <f t="shared" ca="1" si="68"/>
        <v>falls die Angaben im Gesuchs-formular vom Geschäfts-bericht abweichen</v>
      </c>
      <c r="E170" s="599" t="str">
        <f t="shared" si="69"/>
        <v>MP.26.xxx.A-5.-.7.</v>
      </c>
      <c r="F170" s="96" t="str">
        <f t="shared" ca="1" si="70"/>
        <v>Die Angaben zu den Gestehungskosten im Blatt dieses Kraftwerkes müssen anhand der testierten Abschlüsse oder anhand des dazugehörigen Anhangformulars eindeutig nachvollziehbar sein. Bitte den folgenden  Link anklicken, um das Anhangsformular herunterzuladen:</v>
      </c>
      <c r="G170" s="590"/>
      <c r="H170" s="589"/>
      <c r="I170" s="587" t="s">
        <v>7</v>
      </c>
      <c r="J170" s="587" t="s">
        <v>7</v>
      </c>
      <c r="K170" s="588"/>
      <c r="L170" s="593" t="str">
        <f t="shared" ca="1" si="71"/>
        <v>Die Angaben zu den Gestehungskosten im Blatt KW-1 müssen anhand der testierten Abschlüsse oder anhand des Anhangformulars A / 5.1.7 eindeutig nachvollziehbar sein.</v>
      </c>
    </row>
    <row r="171" spans="1:12" hidden="1" outlineLevel="1" x14ac:dyDescent="0.4">
      <c r="A171" s="596"/>
      <c r="B171" s="598"/>
      <c r="C171" s="594"/>
      <c r="D171" s="592"/>
      <c r="E171" s="600"/>
      <c r="F171" s="214" t="s">
        <v>12</v>
      </c>
      <c r="G171" s="590"/>
      <c r="H171" s="589"/>
      <c r="I171" s="587"/>
      <c r="J171" s="587"/>
      <c r="K171" s="588"/>
      <c r="L171" s="594"/>
    </row>
    <row r="172" spans="1:12" ht="24.6" hidden="1" outlineLevel="1" x14ac:dyDescent="0.4">
      <c r="A172" s="206" t="str">
        <f>CONCATENATE("A / ",B172)</f>
        <v>A / 5.-.9</v>
      </c>
      <c r="B172" s="336" t="str">
        <f>CONCATENATE("5.",A163,".",ROW($A$9))</f>
        <v>5.-.9</v>
      </c>
      <c r="C172" s="225" t="str">
        <f ca="1">C162</f>
        <v>Energieproduktion und Pumpenergie
(Excel Anhang-Formular A-5.x.8)</v>
      </c>
      <c r="D172" s="106" t="str">
        <f ca="1">D162</f>
        <v>in jedem Fall</v>
      </c>
      <c r="E172" s="329" t="str">
        <f>CONCATENATE($B$4,$C$4,".A-",B172,".")</f>
        <v>MP.26.xxx.A-5.-.9.</v>
      </c>
      <c r="F172" s="98" t="str">
        <f ca="1">F162</f>
        <v>Gemäss Art. 89, Abs. 2 der EnFV sind die stündlichen Produktionsdaten anzugeben.</v>
      </c>
      <c r="G172" s="120"/>
      <c r="H172" s="222"/>
      <c r="I172" s="107" t="s">
        <v>7</v>
      </c>
      <c r="J172" s="107" t="s">
        <v>7</v>
      </c>
      <c r="K172" s="173"/>
      <c r="L172" s="224" t="str">
        <f ca="1">L162</f>
        <v>Stundenwerte für jede Zentrale zwingend, auch für Pumpzentralen und KEV-Anlagen.</v>
      </c>
    </row>
    <row r="173" spans="1:12" hidden="1" collapsed="1" x14ac:dyDescent="0.4">
      <c r="A173" s="208" t="str">
        <f>IF(ISERROR(MID(_xlfn.SINGLE(INDEX(Blätter, ROW(A25))), FIND("]", _xlfn.SINGLE(INDEX(Blätter, ROW(A25)))) + 1, 99)), "-", IF(LEN(MID(_xlfn.SINGLE(INDEX(Blätter, ROW(A25))), FIND("]", _xlfn.SINGLE(INDEX(Blätter, ROW(A25)))) + 1, 99)) &gt; 4, "-", MID(_xlfn.SINGLE(INDEX(Blätter, ROW(A25))), FIND("]", _xlfn.SINGLE(INDEX(Blätter, ROW(A25)))) + 1, 99)))</f>
        <v>-</v>
      </c>
      <c r="B173" s="220" t="str">
        <f>CONCATENATE("5.",A173)</f>
        <v>5.-</v>
      </c>
      <c r="C173" s="223" t="str">
        <f ca="1">IFERROR(IF(INDIRECT(CONCATENATE(A173,"!d13"))=Dropdown!$AL$6,"-",INDIRECT(CONCATENATE(A173,"!D13"))),"-")</f>
        <v>-</v>
      </c>
      <c r="D173" s="208"/>
      <c r="E173" s="210"/>
      <c r="F173" s="209"/>
      <c r="G173" s="218"/>
      <c r="H173" s="219"/>
      <c r="I173" s="219"/>
      <c r="J173" s="219"/>
      <c r="K173" s="219"/>
      <c r="L173" s="209"/>
    </row>
    <row r="174" spans="1:12" ht="63" hidden="1" customHeight="1" outlineLevel="1" x14ac:dyDescent="0.4">
      <c r="A174" s="206" t="str">
        <f t="shared" ref="A174:A180" si="72">CONCATENATE("A / ",B174)</f>
        <v>A / 5.-.1</v>
      </c>
      <c r="B174" s="336" t="str">
        <f>CONCATENATE("5.",A173,".",ROW($A$1))</f>
        <v>5.-.1</v>
      </c>
      <c r="C174" s="98" t="str">
        <f t="shared" ref="C174:D180" ca="1" si="73">C164</f>
        <v>Vertrag Nutzungsrecht</v>
      </c>
      <c r="D174" s="106" t="str">
        <f t="shared" ca="1" si="73"/>
        <v>in jedem Fall</v>
      </c>
      <c r="E174" s="105" t="str">
        <f t="shared" ref="E174:E180" si="74">CONCATENATE($B$4,$C$4,".A-",B174,".")</f>
        <v>MP.26.xxx.A-5.-.1.</v>
      </c>
      <c r="F174" s="106" t="str">
        <f t="shared" ref="F174:F180" ca="1" si="75">F164</f>
        <v>Bspw. Wasserrechtsurkunde, Konzessionsvertrag
zur Überprüfung von Konzessionsleistungen, Kraftwerks-parameter, Eigentumsverhältnisse u.a.</v>
      </c>
      <c r="G174" s="120"/>
      <c r="H174" s="43"/>
      <c r="I174" s="107" t="s">
        <v>7</v>
      </c>
      <c r="J174" s="107" t="s">
        <v>7</v>
      </c>
      <c r="K174" s="98"/>
      <c r="L174" s="106" t="str">
        <f t="shared" ref="L174:L180" ca="1" si="76">L164</f>
        <v>bspw. Wasserrechtsurkunde, Konzessionsvertrag
zur Überprüfung von Konzessionsleistungen, Kraftwerks-parameter, Eigentumsverhältnisse u.a.</v>
      </c>
    </row>
    <row r="175" spans="1:12" ht="41.25" hidden="1" customHeight="1" outlineLevel="1" x14ac:dyDescent="0.4">
      <c r="A175" s="206" t="str">
        <f t="shared" si="72"/>
        <v>A / 5.-.2</v>
      </c>
      <c r="B175" s="336" t="str">
        <f>CONCATENATE("5.",A173,".",ROW($A$2))</f>
        <v>5.-.2</v>
      </c>
      <c r="C175" s="98" t="str">
        <f t="shared" ca="1" si="73"/>
        <v>Bescheinigung Risikotragung aller in Berechtigungskaskade obenliegenden Parteien</v>
      </c>
      <c r="D175" s="106" t="str">
        <f t="shared" ca="1" si="73"/>
        <v>wenn Gesuchsteller selber nicht Betreiber dieser Anlage</v>
      </c>
      <c r="E175" s="105" t="str">
        <f t="shared" si="74"/>
        <v>MP.26.xxx.A-5.-.2.</v>
      </c>
      <c r="F175" s="106" t="str">
        <f t="shared" ca="1" si="75"/>
        <v>Überprüfung Träger des wirtschaftlichen Risikos.</v>
      </c>
      <c r="G175" s="120"/>
      <c r="H175" s="43"/>
      <c r="I175" s="107" t="s">
        <v>7</v>
      </c>
      <c r="J175" s="107" t="s">
        <v>7</v>
      </c>
      <c r="K175" s="98"/>
      <c r="L175" s="106" t="str">
        <f t="shared" ca="1" si="76"/>
        <v>nicht notwendig, wenn Gesuchsteller = Betreiber dieser Anlage, d.h. zuoberst in der "Berechtigungskaskade"</v>
      </c>
    </row>
    <row r="176" spans="1:12" ht="68.25" hidden="1" customHeight="1" outlineLevel="1" x14ac:dyDescent="0.4">
      <c r="A176" s="206" t="str">
        <f t="shared" si="72"/>
        <v>A / 5.-.3</v>
      </c>
      <c r="B176" s="336" t="str">
        <f>CONCATENATE("5.",A173,".",ROW($A$3))</f>
        <v>5.-.3</v>
      </c>
      <c r="C176" s="98" t="str">
        <f t="shared" ca="1" si="73"/>
        <v>Falls EVU mit Abnahme Energie: Abnahmevertrag (resp. Stromliefervertrag) Energie</v>
      </c>
      <c r="D176" s="106" t="str">
        <f t="shared" ca="1" si="73"/>
        <v>falls Gesuchsteller EVU mit Verpflichtung zur Abnahme von Energie aus dieser Anlage</v>
      </c>
      <c r="E176" s="105" t="str">
        <f t="shared" si="74"/>
        <v>MP.26.xxx.A-5.-.3.</v>
      </c>
      <c r="F176" s="106" t="str">
        <f t="shared" ca="1" si="75"/>
        <v>Überprüfung, ob Abnahmevertrag gemäss Verordnung akzeptiert werden kann.</v>
      </c>
      <c r="G176" s="120"/>
      <c r="H176" s="43"/>
      <c r="I176" s="107" t="s">
        <v>7</v>
      </c>
      <c r="J176" s="107" t="s">
        <v>7</v>
      </c>
      <c r="K176" s="98"/>
      <c r="L176" s="106" t="str">
        <f t="shared" ca="1" si="76"/>
        <v>nicht notwendiog, wenn Gesuchsteller = Betreiber oder (Mit-)Eigentümer / Partner dieser Anlage ist</v>
      </c>
    </row>
    <row r="177" spans="1:12" ht="49.2" hidden="1" outlineLevel="1" x14ac:dyDescent="0.4">
      <c r="A177" s="206" t="str">
        <f t="shared" si="72"/>
        <v>A / 5.-.4</v>
      </c>
      <c r="B177" s="336" t="str">
        <f>CONCATENATE("5.",A173,".",ROW($A$4))</f>
        <v>5.-.4</v>
      </c>
      <c r="C177" s="98" t="str">
        <f t="shared" ca="1" si="73"/>
        <v>Testierte Abschlüsse Stufe Kraftwerk der letzten 5 Jahre (nur Abschlüsse die nicht bereits im Vorjahr eingereicht wurden)</v>
      </c>
      <c r="D177" s="106" t="str">
        <f t="shared" ca="1" si="73"/>
        <v>in jedem Fall</v>
      </c>
      <c r="E177" s="105" t="str">
        <f t="shared" si="74"/>
        <v>MP.26.xxx.A-5.-.4.</v>
      </c>
      <c r="F177" s="106" t="str">
        <f t="shared" ca="1" si="75"/>
        <v>Einzelabschluss Finanzbuchhaltung (Bilanz, Erfolgsrechnung, Geldflussrechnung) über fünf Jahre. Zur Überprüfung der Abschreibungspraxis, Gestehungskosten u.a.</v>
      </c>
      <c r="G177" s="120"/>
      <c r="H177" s="43"/>
      <c r="I177" s="107" t="s">
        <v>7</v>
      </c>
      <c r="J177" s="107" t="s">
        <v>7</v>
      </c>
      <c r="K177" s="98"/>
      <c r="L177" s="106" t="str">
        <f t="shared" ca="1" si="76"/>
        <v>Einzelabschluss Finanzbuchhaltung (Bilanz, Erfolgsrechnung, Geldflussrechnung) über fünf Jahre. Zur Überprüfung der Abschreibungspraxis, Gestehungskosten u.a.</v>
      </c>
    </row>
    <row r="178" spans="1:12" ht="49.2" hidden="1" outlineLevel="1" x14ac:dyDescent="0.4">
      <c r="A178" s="206" t="str">
        <f t="shared" si="72"/>
        <v>A / 5.-.5</v>
      </c>
      <c r="B178" s="336" t="str">
        <f>CONCATENATE("5.",A173,".",ROW($A$5))</f>
        <v>5.-.5</v>
      </c>
      <c r="C178" s="98" t="str">
        <f t="shared" ca="1" si="73"/>
        <v>Kraftwerksplan</v>
      </c>
      <c r="D178" s="106" t="str">
        <f t="shared" ca="1" si="73"/>
        <v>in jedem Fall</v>
      </c>
      <c r="E178" s="105" t="str">
        <f t="shared" si="74"/>
        <v>MP.26.xxx.A-5.-.5.</v>
      </c>
      <c r="F178" s="106" t="str">
        <f t="shared" ca="1" si="75"/>
        <v>Übersichtsplan oder Schema, wo alle wichtigen und im Gesuch aufgeführten Elemente ersichtlich sind. Zur Überprüfung einer allfälligen hydraulischen Verknüpfung u.a.</v>
      </c>
      <c r="G178" s="120"/>
      <c r="H178" s="43"/>
      <c r="I178" s="107" t="s">
        <v>7</v>
      </c>
      <c r="J178" s="107" t="s">
        <v>7</v>
      </c>
      <c r="K178" s="98"/>
      <c r="L178" s="106" t="str">
        <f t="shared" ca="1" si="76"/>
        <v>Übersichtsplan oder Schema, wo alle wichtigen und im Gesuch aufgeführten Elemente ersichtlich sind. Zur Überprüfung einer allfälligen hydraulischen Verknüpfung u.a.</v>
      </c>
    </row>
    <row r="179" spans="1:12" ht="84" hidden="1" customHeight="1" outlineLevel="1" x14ac:dyDescent="0.4">
      <c r="A179" s="206" t="str">
        <f t="shared" si="72"/>
        <v>A / 5.-.6</v>
      </c>
      <c r="B179" s="336" t="str">
        <f>CONCATENATE("5.",A173,".",ROW($A$6))</f>
        <v>5.-.6</v>
      </c>
      <c r="C179" s="106" t="str">
        <f t="shared" ca="1" si="73"/>
        <v>Bescheinigungen über (kostendeckende) Einspeisevergütung, Investitionsbeiträge, Mehrkostenfinanzierungen, Entschädigungen Sanierungen Gewässerschutz und weitere Vergütungen der öffentlichen Hand</v>
      </c>
      <c r="D179" s="106" t="str">
        <f t="shared" ca="1" si="73"/>
        <v>falls solche Beträge im Ge-suchsformular eingetragen wurden</v>
      </c>
      <c r="E179" s="105" t="str">
        <f t="shared" si="74"/>
        <v>MP.26.xxx.A-5.-.6.</v>
      </c>
      <c r="F179" s="106" t="str">
        <f t="shared" ca="1" si="75"/>
        <v>Überprüfung Erlöse aus Fördersystemen der öffentlichen Hand.</v>
      </c>
      <c r="G179" s="120"/>
      <c r="H179" s="43"/>
      <c r="I179" s="107" t="s">
        <v>7</v>
      </c>
      <c r="J179" s="107" t="s">
        <v>7</v>
      </c>
      <c r="K179" s="98"/>
      <c r="L179" s="106" t="str">
        <f t="shared" ca="1" si="76"/>
        <v>Nur notwendig, wenn solche Erlöse im Gesuchsformular eingetragen wurden (Ziffern KW-x/36, KW-x/38 oder KW-x/40)</v>
      </c>
    </row>
    <row r="180" spans="1:12" ht="81.75" hidden="1" customHeight="1" outlineLevel="1" x14ac:dyDescent="0.4">
      <c r="A180" s="595" t="str">
        <f t="shared" si="72"/>
        <v>A / 5.-.7</v>
      </c>
      <c r="B180" s="597" t="str">
        <f>CONCATENATE("5.",A173,".",ROW($A$7))</f>
        <v>5.-.7</v>
      </c>
      <c r="C180" s="593" t="str">
        <f t="shared" ca="1" si="73"/>
        <v>Erläuterungen zu Gestehungskosten gemäss Geschäftsbericht 
(Excel Anhang-Formular A-5.x.7)</v>
      </c>
      <c r="D180" s="591" t="str">
        <f t="shared" ca="1" si="73"/>
        <v>falls die Angaben im Gesuchs-formular vom Geschäfts-bericht abweichen</v>
      </c>
      <c r="E180" s="599" t="str">
        <f t="shared" si="74"/>
        <v>MP.26.xxx.A-5.-.7.</v>
      </c>
      <c r="F180" s="96" t="str">
        <f t="shared" ca="1" si="75"/>
        <v>Die Angaben zu den Gestehungskosten im Blatt dieses Kraftwerkes müssen anhand der testierten Abschlüsse oder anhand des dazugehörigen Anhangformulars eindeutig nachvollziehbar sein. Bitte den folgenden  Link anklicken, um das Anhangsformular herunterzuladen:</v>
      </c>
      <c r="G180" s="590"/>
      <c r="H180" s="589"/>
      <c r="I180" s="587" t="s">
        <v>7</v>
      </c>
      <c r="J180" s="587" t="s">
        <v>7</v>
      </c>
      <c r="K180" s="588"/>
      <c r="L180" s="593" t="str">
        <f t="shared" ca="1" si="76"/>
        <v>Die Angaben zu den Gestehungskosten im Blatt KW-1 müssen anhand der testierten Abschlüsse oder anhand des Anhangformulars A / 5.1.7 eindeutig nachvollziehbar sein.</v>
      </c>
    </row>
    <row r="181" spans="1:12" hidden="1" outlineLevel="1" x14ac:dyDescent="0.4">
      <c r="A181" s="596"/>
      <c r="B181" s="598"/>
      <c r="C181" s="594"/>
      <c r="D181" s="592"/>
      <c r="E181" s="600"/>
      <c r="F181" s="214" t="s">
        <v>12</v>
      </c>
      <c r="G181" s="590"/>
      <c r="H181" s="589"/>
      <c r="I181" s="587"/>
      <c r="J181" s="587"/>
      <c r="K181" s="588"/>
      <c r="L181" s="594"/>
    </row>
    <row r="182" spans="1:12" ht="24.6" hidden="1" outlineLevel="1" x14ac:dyDescent="0.4">
      <c r="A182" s="206" t="str">
        <f>CONCATENATE("A / ",B182)</f>
        <v>A / 5.-.9</v>
      </c>
      <c r="B182" s="336" t="str">
        <f>CONCATENATE("5.",A173,".",ROW($A$9))</f>
        <v>5.-.9</v>
      </c>
      <c r="C182" s="225" t="str">
        <f ca="1">C172</f>
        <v>Energieproduktion und Pumpenergie
(Excel Anhang-Formular A-5.x.8)</v>
      </c>
      <c r="D182" s="106" t="str">
        <f ca="1">D172</f>
        <v>in jedem Fall</v>
      </c>
      <c r="E182" s="329" t="str">
        <f>CONCATENATE($B$4,$C$4,".A-",B182,".")</f>
        <v>MP.26.xxx.A-5.-.9.</v>
      </c>
      <c r="F182" s="98" t="str">
        <f ca="1">F172</f>
        <v>Gemäss Art. 89, Abs. 2 der EnFV sind die stündlichen Produktionsdaten anzugeben.</v>
      </c>
      <c r="G182" s="120"/>
      <c r="H182" s="222"/>
      <c r="I182" s="107" t="s">
        <v>7</v>
      </c>
      <c r="J182" s="107" t="s">
        <v>7</v>
      </c>
      <c r="K182" s="173"/>
      <c r="L182" s="224" t="str">
        <f ca="1">L172</f>
        <v>Stundenwerte für jede Zentrale zwingend, auch für Pumpzentralen und KEV-Anlagen.</v>
      </c>
    </row>
    <row r="183" spans="1:12" hidden="1" collapsed="1" x14ac:dyDescent="0.4">
      <c r="A183" s="208" t="str">
        <f>IF(ISERROR(MID(_xlfn.SINGLE(INDEX(Blätter, ROW(A26))), FIND("]", _xlfn.SINGLE(INDEX(Blätter, ROW(A26)))) + 1, 99)), "-", IF(LEN(MID(_xlfn.SINGLE(INDEX(Blätter, ROW(A26))), FIND("]", _xlfn.SINGLE(INDEX(Blätter, ROW(A26)))) + 1, 99)) &gt; 4, "-", MID(_xlfn.SINGLE(INDEX(Blätter, ROW(A26))), FIND("]", _xlfn.SINGLE(INDEX(Blätter, ROW(A26)))) + 1, 99)))</f>
        <v>-</v>
      </c>
      <c r="B183" s="220" t="str">
        <f>CONCATENATE("5.",A183)</f>
        <v>5.-</v>
      </c>
      <c r="C183" s="223" t="str">
        <f ca="1">IFERROR(IF(INDIRECT(CONCATENATE(A183,"!d13"))=Dropdown!$AL$6,"-",INDIRECT(CONCATENATE(A183,"!D13"))),"-")</f>
        <v>-</v>
      </c>
      <c r="D183" s="208"/>
      <c r="E183" s="210"/>
      <c r="F183" s="209"/>
      <c r="G183" s="218"/>
      <c r="H183" s="219"/>
      <c r="I183" s="219"/>
      <c r="J183" s="219"/>
      <c r="K183" s="219"/>
      <c r="L183" s="209"/>
    </row>
    <row r="184" spans="1:12" ht="66.75" hidden="1" customHeight="1" outlineLevel="1" x14ac:dyDescent="0.4">
      <c r="A184" s="206" t="str">
        <f t="shared" ref="A184:A190" si="77">CONCATENATE("A / ",B184)</f>
        <v>A / 5.-.1</v>
      </c>
      <c r="B184" s="336" t="str">
        <f>CONCATENATE("5.",A183,".",ROW($A$1))</f>
        <v>5.-.1</v>
      </c>
      <c r="C184" s="98" t="str">
        <f t="shared" ref="C184:D190" ca="1" si="78">C174</f>
        <v>Vertrag Nutzungsrecht</v>
      </c>
      <c r="D184" s="106" t="str">
        <f t="shared" ca="1" si="78"/>
        <v>in jedem Fall</v>
      </c>
      <c r="E184" s="105" t="str">
        <f t="shared" ref="E184:E190" si="79">CONCATENATE($B$4,$C$4,".A-",B184,".")</f>
        <v>MP.26.xxx.A-5.-.1.</v>
      </c>
      <c r="F184" s="106" t="str">
        <f t="shared" ref="F184:F190" ca="1" si="80">F174</f>
        <v>Bspw. Wasserrechtsurkunde, Konzessionsvertrag
zur Überprüfung von Konzessionsleistungen, Kraftwerks-parameter, Eigentumsverhältnisse u.a.</v>
      </c>
      <c r="G184" s="120"/>
      <c r="H184" s="43"/>
      <c r="I184" s="107" t="s">
        <v>7</v>
      </c>
      <c r="J184" s="107" t="s">
        <v>7</v>
      </c>
      <c r="K184" s="98"/>
      <c r="L184" s="106" t="str">
        <f t="shared" ref="L184:L190" ca="1" si="81">L174</f>
        <v>bspw. Wasserrechtsurkunde, Konzessionsvertrag
zur Überprüfung von Konzessionsleistungen, Kraftwerks-parameter, Eigentumsverhältnisse u.a.</v>
      </c>
    </row>
    <row r="185" spans="1:12" ht="24.6" hidden="1" outlineLevel="1" x14ac:dyDescent="0.4">
      <c r="A185" s="206" t="str">
        <f t="shared" si="77"/>
        <v>A / 5.-.2</v>
      </c>
      <c r="B185" s="336" t="str">
        <f>CONCATENATE("5.",A183,".",ROW($A$2))</f>
        <v>5.-.2</v>
      </c>
      <c r="C185" s="98" t="str">
        <f t="shared" ca="1" si="78"/>
        <v>Bescheinigung Risikotragung aller in Berechtigungskaskade obenliegenden Parteien</v>
      </c>
      <c r="D185" s="106" t="str">
        <f t="shared" ca="1" si="78"/>
        <v>wenn Gesuchsteller selber nicht Betreiber dieser Anlage</v>
      </c>
      <c r="E185" s="105" t="str">
        <f t="shared" si="79"/>
        <v>MP.26.xxx.A-5.-.2.</v>
      </c>
      <c r="F185" s="106" t="str">
        <f t="shared" ca="1" si="80"/>
        <v>Überprüfung Träger des wirtschaftlichen Risikos.</v>
      </c>
      <c r="G185" s="120"/>
      <c r="H185" s="43"/>
      <c r="I185" s="107" t="s">
        <v>7</v>
      </c>
      <c r="J185" s="107" t="s">
        <v>7</v>
      </c>
      <c r="K185" s="98"/>
      <c r="L185" s="106" t="str">
        <f t="shared" ca="1" si="81"/>
        <v>nicht notwendig, wenn Gesuchsteller = Betreiber dieser Anlage, d.h. zuoberst in der "Berechtigungskaskade"</v>
      </c>
    </row>
    <row r="186" spans="1:12" ht="69.75" hidden="1" customHeight="1" outlineLevel="1" x14ac:dyDescent="0.4">
      <c r="A186" s="206" t="str">
        <f t="shared" si="77"/>
        <v>A / 5.-.3</v>
      </c>
      <c r="B186" s="336" t="str">
        <f>CONCATENATE("5.",A183,".",ROW($A$3))</f>
        <v>5.-.3</v>
      </c>
      <c r="C186" s="98" t="str">
        <f t="shared" ca="1" si="78"/>
        <v>Falls EVU mit Abnahme Energie: Abnahmevertrag (resp. Stromliefervertrag) Energie</v>
      </c>
      <c r="D186" s="106" t="str">
        <f t="shared" ca="1" si="78"/>
        <v>falls Gesuchsteller EVU mit Verpflichtung zur Abnahme von Energie aus dieser Anlage</v>
      </c>
      <c r="E186" s="105" t="str">
        <f t="shared" si="79"/>
        <v>MP.26.xxx.A-5.-.3.</v>
      </c>
      <c r="F186" s="106" t="str">
        <f t="shared" ca="1" si="80"/>
        <v>Überprüfung, ob Abnahmevertrag gemäss Verordnung akzeptiert werden kann.</v>
      </c>
      <c r="G186" s="120"/>
      <c r="H186" s="43"/>
      <c r="I186" s="107" t="s">
        <v>7</v>
      </c>
      <c r="J186" s="107" t="s">
        <v>7</v>
      </c>
      <c r="K186" s="98"/>
      <c r="L186" s="106" t="str">
        <f t="shared" ca="1" si="81"/>
        <v>nicht notwendiog, wenn Gesuchsteller = Betreiber oder (Mit-)Eigentümer / Partner dieser Anlage ist</v>
      </c>
    </row>
    <row r="187" spans="1:12" ht="49.2" hidden="1" outlineLevel="1" x14ac:dyDescent="0.4">
      <c r="A187" s="206" t="str">
        <f t="shared" si="77"/>
        <v>A / 5.-.4</v>
      </c>
      <c r="B187" s="336" t="str">
        <f>CONCATENATE("5.",A183,".",ROW($A$4))</f>
        <v>5.-.4</v>
      </c>
      <c r="C187" s="98" t="str">
        <f t="shared" ca="1" si="78"/>
        <v>Testierte Abschlüsse Stufe Kraftwerk der letzten 5 Jahre (nur Abschlüsse die nicht bereits im Vorjahr eingereicht wurden)</v>
      </c>
      <c r="D187" s="106" t="str">
        <f t="shared" ca="1" si="78"/>
        <v>in jedem Fall</v>
      </c>
      <c r="E187" s="105" t="str">
        <f t="shared" si="79"/>
        <v>MP.26.xxx.A-5.-.4.</v>
      </c>
      <c r="F187" s="106" t="str">
        <f t="shared" ca="1" si="80"/>
        <v>Einzelabschluss Finanzbuchhaltung (Bilanz, Erfolgsrechnung, Geldflussrechnung) über fünf Jahre. Zur Überprüfung der Abschreibungspraxis, Gestehungskosten u.a.</v>
      </c>
      <c r="G187" s="120"/>
      <c r="H187" s="43"/>
      <c r="I187" s="107" t="s">
        <v>7</v>
      </c>
      <c r="J187" s="107" t="s">
        <v>7</v>
      </c>
      <c r="K187" s="98"/>
      <c r="L187" s="106" t="str">
        <f t="shared" ca="1" si="81"/>
        <v>Einzelabschluss Finanzbuchhaltung (Bilanz, Erfolgsrechnung, Geldflussrechnung) über fünf Jahre. Zur Überprüfung der Abschreibungspraxis, Gestehungskosten u.a.</v>
      </c>
    </row>
    <row r="188" spans="1:12" ht="49.2" hidden="1" outlineLevel="1" x14ac:dyDescent="0.4">
      <c r="A188" s="206" t="str">
        <f t="shared" si="77"/>
        <v>A / 5.-.5</v>
      </c>
      <c r="B188" s="336" t="str">
        <f>CONCATENATE("5.",A183,".",ROW($A$5))</f>
        <v>5.-.5</v>
      </c>
      <c r="C188" s="98" t="str">
        <f t="shared" ca="1" si="78"/>
        <v>Kraftwerksplan</v>
      </c>
      <c r="D188" s="106" t="str">
        <f t="shared" ca="1" si="78"/>
        <v>in jedem Fall</v>
      </c>
      <c r="E188" s="105" t="str">
        <f t="shared" si="79"/>
        <v>MP.26.xxx.A-5.-.5.</v>
      </c>
      <c r="F188" s="106" t="str">
        <f t="shared" ca="1" si="80"/>
        <v>Übersichtsplan oder Schema, wo alle wichtigen und im Gesuch aufgeführten Elemente ersichtlich sind. Zur Überprüfung einer allfälligen hydraulischen Verknüpfung u.a.</v>
      </c>
      <c r="G188" s="120"/>
      <c r="H188" s="43"/>
      <c r="I188" s="107" t="s">
        <v>7</v>
      </c>
      <c r="J188" s="107" t="s">
        <v>7</v>
      </c>
      <c r="K188" s="98"/>
      <c r="L188" s="106" t="str">
        <f t="shared" ca="1" si="81"/>
        <v>Übersichtsplan oder Schema, wo alle wichtigen und im Gesuch aufgeführten Elemente ersichtlich sind. Zur Überprüfung einer allfälligen hydraulischen Verknüpfung u.a.</v>
      </c>
    </row>
    <row r="189" spans="1:12" ht="82.5" hidden="1" customHeight="1" outlineLevel="1" x14ac:dyDescent="0.4">
      <c r="A189" s="206" t="str">
        <f t="shared" si="77"/>
        <v>A / 5.-.6</v>
      </c>
      <c r="B189" s="336" t="str">
        <f>CONCATENATE("5.",A183,".",ROW($A$6))</f>
        <v>5.-.6</v>
      </c>
      <c r="C189" s="106" t="str">
        <f t="shared" ca="1" si="78"/>
        <v>Bescheinigungen über (kostendeckende) Einspeisevergütung, Investitionsbeiträge, Mehrkostenfinanzierungen, Entschädigungen Sanierungen Gewässerschutz und weitere Vergütungen der öffentlichen Hand</v>
      </c>
      <c r="D189" s="106" t="str">
        <f t="shared" ca="1" si="78"/>
        <v>falls solche Beträge im Ge-suchsformular eingetragen wurden</v>
      </c>
      <c r="E189" s="105" t="str">
        <f t="shared" si="79"/>
        <v>MP.26.xxx.A-5.-.6.</v>
      </c>
      <c r="F189" s="106" t="str">
        <f t="shared" ca="1" si="80"/>
        <v>Überprüfung Erlöse aus Fördersystemen der öffentlichen Hand.</v>
      </c>
      <c r="G189" s="120"/>
      <c r="H189" s="43"/>
      <c r="I189" s="107" t="s">
        <v>7</v>
      </c>
      <c r="J189" s="107" t="s">
        <v>7</v>
      </c>
      <c r="K189" s="98"/>
      <c r="L189" s="106" t="str">
        <f t="shared" ca="1" si="81"/>
        <v>Nur notwendig, wenn solche Erlöse im Gesuchsformular eingetragen wurden (Ziffern KW-x/36, KW-x/38 oder KW-x/40)</v>
      </c>
    </row>
    <row r="190" spans="1:12" ht="78.75" hidden="1" customHeight="1" outlineLevel="1" x14ac:dyDescent="0.4">
      <c r="A190" s="595" t="str">
        <f t="shared" si="77"/>
        <v>A / 5.-.7</v>
      </c>
      <c r="B190" s="597" t="str">
        <f>CONCATENATE("5.",A183,".",ROW($A$7))</f>
        <v>5.-.7</v>
      </c>
      <c r="C190" s="593" t="str">
        <f t="shared" ca="1" si="78"/>
        <v>Erläuterungen zu Gestehungskosten gemäss Geschäftsbericht 
(Excel Anhang-Formular A-5.x.7)</v>
      </c>
      <c r="D190" s="591" t="str">
        <f t="shared" ca="1" si="78"/>
        <v>falls die Angaben im Gesuchs-formular vom Geschäfts-bericht abweichen</v>
      </c>
      <c r="E190" s="599" t="str">
        <f t="shared" si="79"/>
        <v>MP.26.xxx.A-5.-.7.</v>
      </c>
      <c r="F190" s="96" t="str">
        <f t="shared" ca="1" si="80"/>
        <v>Die Angaben zu den Gestehungskosten im Blatt dieses Kraftwerkes müssen anhand der testierten Abschlüsse oder anhand des dazugehörigen Anhangformulars eindeutig nachvollziehbar sein. Bitte den folgenden  Link anklicken, um das Anhangsformular herunterzuladen:</v>
      </c>
      <c r="G190" s="590"/>
      <c r="H190" s="589"/>
      <c r="I190" s="587" t="s">
        <v>7</v>
      </c>
      <c r="J190" s="587" t="s">
        <v>7</v>
      </c>
      <c r="K190" s="588"/>
      <c r="L190" s="593" t="str">
        <f t="shared" ca="1" si="81"/>
        <v>Die Angaben zu den Gestehungskosten im Blatt KW-1 müssen anhand der testierten Abschlüsse oder anhand des Anhangformulars A / 5.1.7 eindeutig nachvollziehbar sein.</v>
      </c>
    </row>
    <row r="191" spans="1:12" hidden="1" outlineLevel="1" x14ac:dyDescent="0.4">
      <c r="A191" s="596"/>
      <c r="B191" s="598"/>
      <c r="C191" s="594"/>
      <c r="D191" s="592"/>
      <c r="E191" s="600"/>
      <c r="F191" s="214" t="s">
        <v>12</v>
      </c>
      <c r="G191" s="590"/>
      <c r="H191" s="589"/>
      <c r="I191" s="587"/>
      <c r="J191" s="587"/>
      <c r="K191" s="588"/>
      <c r="L191" s="594"/>
    </row>
    <row r="192" spans="1:12" ht="24.6" hidden="1" outlineLevel="1" x14ac:dyDescent="0.4">
      <c r="A192" s="206" t="str">
        <f>CONCATENATE("A / ",B192)</f>
        <v>A / 5.-.9</v>
      </c>
      <c r="B192" s="336" t="str">
        <f>CONCATENATE("5.",A183,".",ROW($A$9))</f>
        <v>5.-.9</v>
      </c>
      <c r="C192" s="225" t="str">
        <f ca="1">C182</f>
        <v>Energieproduktion und Pumpenergie
(Excel Anhang-Formular A-5.x.8)</v>
      </c>
      <c r="D192" s="106" t="str">
        <f ca="1">D182</f>
        <v>in jedem Fall</v>
      </c>
      <c r="E192" s="329" t="str">
        <f>CONCATENATE($B$4,$C$4,".A-",B192,".")</f>
        <v>MP.26.xxx.A-5.-.9.</v>
      </c>
      <c r="F192" s="98" t="str">
        <f ca="1">F182</f>
        <v>Gemäss Art. 89, Abs. 2 der EnFV sind die stündlichen Produktionsdaten anzugeben.</v>
      </c>
      <c r="G192" s="120"/>
      <c r="H192" s="222"/>
      <c r="I192" s="107" t="s">
        <v>7</v>
      </c>
      <c r="J192" s="107" t="s">
        <v>7</v>
      </c>
      <c r="K192" s="173"/>
      <c r="L192" s="224" t="str">
        <f ca="1">L182</f>
        <v>Stundenwerte für jede Zentrale zwingend, auch für Pumpzentralen und KEV-Anlagen.</v>
      </c>
    </row>
    <row r="193" spans="1:12" hidden="1" collapsed="1" x14ac:dyDescent="0.4">
      <c r="A193" s="208" t="str">
        <f>IF(ISERROR(MID(_xlfn.SINGLE(INDEX(Blätter, ROW(A27))), FIND("]", _xlfn.SINGLE(INDEX(Blätter, ROW(A27)))) + 1, 99)), "-", IF(LEN(MID(_xlfn.SINGLE(INDEX(Blätter, ROW(A27))), FIND("]", _xlfn.SINGLE(INDEX(Blätter, ROW(A27)))) + 1, 99)) &gt; 4, "-", MID(_xlfn.SINGLE(INDEX(Blätter, ROW(A27))), FIND("]", _xlfn.SINGLE(INDEX(Blätter, ROW(A27)))) + 1, 99)))</f>
        <v>-</v>
      </c>
      <c r="B193" s="220" t="str">
        <f>CONCATENATE("5.",A193)</f>
        <v>5.-</v>
      </c>
      <c r="C193" s="223" t="str">
        <f ca="1">IFERROR(IF(INDIRECT(CONCATENATE(A193,"!d13"))=Dropdown!$AL$6,"-",INDIRECT(CONCATENATE(A193,"!D13"))),"-")</f>
        <v>-</v>
      </c>
      <c r="D193" s="208"/>
      <c r="E193" s="210"/>
      <c r="F193" s="209"/>
      <c r="G193" s="218"/>
      <c r="H193" s="219"/>
      <c r="I193" s="219"/>
      <c r="J193" s="219"/>
      <c r="K193" s="219"/>
      <c r="L193" s="209"/>
    </row>
    <row r="194" spans="1:12" ht="59.25" hidden="1" customHeight="1" outlineLevel="1" x14ac:dyDescent="0.4">
      <c r="A194" s="206" t="str">
        <f t="shared" ref="A194:A200" si="82">CONCATENATE("A / ",B194)</f>
        <v>A / 5.-.1</v>
      </c>
      <c r="B194" s="336" t="str">
        <f>CONCATENATE("5.",A193,".",ROW($A$1))</f>
        <v>5.-.1</v>
      </c>
      <c r="C194" s="98" t="str">
        <f t="shared" ref="C194:D200" ca="1" si="83">C184</f>
        <v>Vertrag Nutzungsrecht</v>
      </c>
      <c r="D194" s="106" t="str">
        <f t="shared" ca="1" si="83"/>
        <v>in jedem Fall</v>
      </c>
      <c r="E194" s="105" t="str">
        <f t="shared" ref="E194:E200" si="84">CONCATENATE($B$4,$C$4,".A-",B194,".")</f>
        <v>MP.26.xxx.A-5.-.1.</v>
      </c>
      <c r="F194" s="106" t="str">
        <f t="shared" ref="F194:F200" ca="1" si="85">F184</f>
        <v>Bspw. Wasserrechtsurkunde, Konzessionsvertrag
zur Überprüfung von Konzessionsleistungen, Kraftwerks-parameter, Eigentumsverhältnisse u.a.</v>
      </c>
      <c r="G194" s="120"/>
      <c r="H194" s="43"/>
      <c r="I194" s="107" t="s">
        <v>7</v>
      </c>
      <c r="J194" s="107" t="s">
        <v>7</v>
      </c>
      <c r="K194" s="98"/>
      <c r="L194" s="106" t="str">
        <f t="shared" ref="L194:L200" ca="1" si="86">L184</f>
        <v>bspw. Wasserrechtsurkunde, Konzessionsvertrag
zur Überprüfung von Konzessionsleistungen, Kraftwerks-parameter, Eigentumsverhältnisse u.a.</v>
      </c>
    </row>
    <row r="195" spans="1:12" ht="24.6" hidden="1" outlineLevel="1" x14ac:dyDescent="0.4">
      <c r="A195" s="206" t="str">
        <f t="shared" si="82"/>
        <v>A / 5.-.2</v>
      </c>
      <c r="B195" s="336" t="str">
        <f>CONCATENATE("5.",A193,".",ROW($A$2))</f>
        <v>5.-.2</v>
      </c>
      <c r="C195" s="98" t="str">
        <f t="shared" ca="1" si="83"/>
        <v>Bescheinigung Risikotragung aller in Berechtigungskaskade obenliegenden Parteien</v>
      </c>
      <c r="D195" s="106" t="str">
        <f t="shared" ca="1" si="83"/>
        <v>wenn Gesuchsteller selber nicht Betreiber dieser Anlage</v>
      </c>
      <c r="E195" s="105" t="str">
        <f t="shared" si="84"/>
        <v>MP.26.xxx.A-5.-.2.</v>
      </c>
      <c r="F195" s="106" t="str">
        <f t="shared" ca="1" si="85"/>
        <v>Überprüfung Träger des wirtschaftlichen Risikos.</v>
      </c>
      <c r="G195" s="120"/>
      <c r="H195" s="43"/>
      <c r="I195" s="107" t="s">
        <v>7</v>
      </c>
      <c r="J195" s="107" t="s">
        <v>7</v>
      </c>
      <c r="K195" s="98"/>
      <c r="L195" s="106" t="str">
        <f t="shared" ca="1" si="86"/>
        <v>nicht notwendig, wenn Gesuchsteller = Betreiber dieser Anlage, d.h. zuoberst in der "Berechtigungskaskade"</v>
      </c>
    </row>
    <row r="196" spans="1:12" ht="65.25" hidden="1" customHeight="1" outlineLevel="1" x14ac:dyDescent="0.4">
      <c r="A196" s="206" t="str">
        <f t="shared" si="82"/>
        <v>A / 5.-.3</v>
      </c>
      <c r="B196" s="336" t="str">
        <f>CONCATENATE("5.",A193,".",ROW($A$3))</f>
        <v>5.-.3</v>
      </c>
      <c r="C196" s="98" t="str">
        <f t="shared" ca="1" si="83"/>
        <v>Falls EVU mit Abnahme Energie: Abnahmevertrag (resp. Stromliefervertrag) Energie</v>
      </c>
      <c r="D196" s="106" t="str">
        <f t="shared" ca="1" si="83"/>
        <v>falls Gesuchsteller EVU mit Verpflichtung zur Abnahme von Energie aus dieser Anlage</v>
      </c>
      <c r="E196" s="105" t="str">
        <f t="shared" si="84"/>
        <v>MP.26.xxx.A-5.-.3.</v>
      </c>
      <c r="F196" s="106" t="str">
        <f t="shared" ca="1" si="85"/>
        <v>Überprüfung, ob Abnahmevertrag gemäss Verordnung akzeptiert werden kann.</v>
      </c>
      <c r="G196" s="120"/>
      <c r="H196" s="43"/>
      <c r="I196" s="107" t="s">
        <v>7</v>
      </c>
      <c r="J196" s="107" t="s">
        <v>7</v>
      </c>
      <c r="K196" s="98"/>
      <c r="L196" s="106" t="str">
        <f t="shared" ca="1" si="86"/>
        <v>nicht notwendiog, wenn Gesuchsteller = Betreiber oder (Mit-)Eigentümer / Partner dieser Anlage ist</v>
      </c>
    </row>
    <row r="197" spans="1:12" ht="49.2" hidden="1" outlineLevel="1" x14ac:dyDescent="0.4">
      <c r="A197" s="206" t="str">
        <f t="shared" si="82"/>
        <v>A / 5.-.4</v>
      </c>
      <c r="B197" s="336" t="str">
        <f>CONCATENATE("5.",A193,".",ROW($A$4))</f>
        <v>5.-.4</v>
      </c>
      <c r="C197" s="98" t="str">
        <f t="shared" ca="1" si="83"/>
        <v>Testierte Abschlüsse Stufe Kraftwerk der letzten 5 Jahre (nur Abschlüsse die nicht bereits im Vorjahr eingereicht wurden)</v>
      </c>
      <c r="D197" s="106" t="str">
        <f t="shared" ca="1" si="83"/>
        <v>in jedem Fall</v>
      </c>
      <c r="E197" s="105" t="str">
        <f t="shared" si="84"/>
        <v>MP.26.xxx.A-5.-.4.</v>
      </c>
      <c r="F197" s="106" t="str">
        <f t="shared" ca="1" si="85"/>
        <v>Einzelabschluss Finanzbuchhaltung (Bilanz, Erfolgsrechnung, Geldflussrechnung) über fünf Jahre. Zur Überprüfung der Abschreibungspraxis, Gestehungskosten u.a.</v>
      </c>
      <c r="G197" s="120"/>
      <c r="H197" s="43"/>
      <c r="I197" s="107" t="s">
        <v>7</v>
      </c>
      <c r="J197" s="107" t="s">
        <v>7</v>
      </c>
      <c r="K197" s="98"/>
      <c r="L197" s="106" t="str">
        <f t="shared" ca="1" si="86"/>
        <v>Einzelabschluss Finanzbuchhaltung (Bilanz, Erfolgsrechnung, Geldflussrechnung) über fünf Jahre. Zur Überprüfung der Abschreibungspraxis, Gestehungskosten u.a.</v>
      </c>
    </row>
    <row r="198" spans="1:12" ht="49.2" hidden="1" outlineLevel="1" x14ac:dyDescent="0.4">
      <c r="A198" s="206" t="str">
        <f t="shared" si="82"/>
        <v>A / 5.-.5</v>
      </c>
      <c r="B198" s="336" t="str">
        <f>CONCATENATE("5.",A193,".",ROW($A$5))</f>
        <v>5.-.5</v>
      </c>
      <c r="C198" s="98" t="str">
        <f t="shared" ca="1" si="83"/>
        <v>Kraftwerksplan</v>
      </c>
      <c r="D198" s="106" t="str">
        <f t="shared" ca="1" si="83"/>
        <v>in jedem Fall</v>
      </c>
      <c r="E198" s="105" t="str">
        <f t="shared" si="84"/>
        <v>MP.26.xxx.A-5.-.5.</v>
      </c>
      <c r="F198" s="106" t="str">
        <f t="shared" ca="1" si="85"/>
        <v>Übersichtsplan oder Schema, wo alle wichtigen und im Gesuch aufgeführten Elemente ersichtlich sind. Zur Überprüfung einer allfälligen hydraulischen Verknüpfung u.a.</v>
      </c>
      <c r="G198" s="120"/>
      <c r="H198" s="43"/>
      <c r="I198" s="107" t="s">
        <v>7</v>
      </c>
      <c r="J198" s="107" t="s">
        <v>7</v>
      </c>
      <c r="K198" s="98"/>
      <c r="L198" s="106" t="str">
        <f t="shared" ca="1" si="86"/>
        <v>Übersichtsplan oder Schema, wo alle wichtigen und im Gesuch aufgeführten Elemente ersichtlich sind. Zur Überprüfung einer allfälligen hydraulischen Verknüpfung u.a.</v>
      </c>
    </row>
    <row r="199" spans="1:12" ht="83.25" hidden="1" customHeight="1" outlineLevel="1" x14ac:dyDescent="0.4">
      <c r="A199" s="206" t="str">
        <f t="shared" si="82"/>
        <v>A / 5.-.6</v>
      </c>
      <c r="B199" s="336" t="str">
        <f>CONCATENATE("5.",A193,".",ROW($A$6))</f>
        <v>5.-.6</v>
      </c>
      <c r="C199" s="106" t="str">
        <f t="shared" ca="1" si="83"/>
        <v>Bescheinigungen über (kostendeckende) Einspeisevergütung, Investitionsbeiträge, Mehrkostenfinanzierungen, Entschädigungen Sanierungen Gewässerschutz und weitere Vergütungen der öffentlichen Hand</v>
      </c>
      <c r="D199" s="106" t="str">
        <f t="shared" ca="1" si="83"/>
        <v>falls solche Beträge im Ge-suchsformular eingetragen wurden</v>
      </c>
      <c r="E199" s="105" t="str">
        <f t="shared" si="84"/>
        <v>MP.26.xxx.A-5.-.6.</v>
      </c>
      <c r="F199" s="106" t="str">
        <f t="shared" ca="1" si="85"/>
        <v>Überprüfung Erlöse aus Fördersystemen der öffentlichen Hand.</v>
      </c>
      <c r="G199" s="120"/>
      <c r="H199" s="43"/>
      <c r="I199" s="107" t="s">
        <v>7</v>
      </c>
      <c r="J199" s="107" t="s">
        <v>7</v>
      </c>
      <c r="K199" s="98"/>
      <c r="L199" s="106" t="str">
        <f t="shared" ca="1" si="86"/>
        <v>Nur notwendig, wenn solche Erlöse im Gesuchsformular eingetragen wurden (Ziffern KW-x/36, KW-x/38 oder KW-x/40)</v>
      </c>
    </row>
    <row r="200" spans="1:12" ht="83.25" hidden="1" customHeight="1" outlineLevel="1" x14ac:dyDescent="0.4">
      <c r="A200" s="595" t="str">
        <f t="shared" si="82"/>
        <v>A / 5.-.7</v>
      </c>
      <c r="B200" s="597" t="str">
        <f>CONCATENATE("5.",A193,".",ROW($A$7))</f>
        <v>5.-.7</v>
      </c>
      <c r="C200" s="593" t="str">
        <f t="shared" ca="1" si="83"/>
        <v>Erläuterungen zu Gestehungskosten gemäss Geschäftsbericht 
(Excel Anhang-Formular A-5.x.7)</v>
      </c>
      <c r="D200" s="591" t="str">
        <f t="shared" ca="1" si="83"/>
        <v>falls die Angaben im Gesuchs-formular vom Geschäfts-bericht abweichen</v>
      </c>
      <c r="E200" s="599" t="str">
        <f t="shared" si="84"/>
        <v>MP.26.xxx.A-5.-.7.</v>
      </c>
      <c r="F200" s="96" t="str">
        <f t="shared" ca="1" si="85"/>
        <v>Die Angaben zu den Gestehungskosten im Blatt dieses Kraftwerkes müssen anhand der testierten Abschlüsse oder anhand des dazugehörigen Anhangformulars eindeutig nachvollziehbar sein. Bitte den folgenden  Link anklicken, um das Anhangsformular herunterzuladen:</v>
      </c>
      <c r="G200" s="590"/>
      <c r="H200" s="589"/>
      <c r="I200" s="587" t="s">
        <v>7</v>
      </c>
      <c r="J200" s="587" t="s">
        <v>7</v>
      </c>
      <c r="K200" s="588"/>
      <c r="L200" s="593" t="str">
        <f t="shared" ca="1" si="86"/>
        <v>Die Angaben zu den Gestehungskosten im Blatt KW-1 müssen anhand der testierten Abschlüsse oder anhand des Anhangformulars A / 5.1.7 eindeutig nachvollziehbar sein.</v>
      </c>
    </row>
    <row r="201" spans="1:12" hidden="1" outlineLevel="1" x14ac:dyDescent="0.4">
      <c r="A201" s="596"/>
      <c r="B201" s="598"/>
      <c r="C201" s="594"/>
      <c r="D201" s="592"/>
      <c r="E201" s="600"/>
      <c r="F201" s="214" t="s">
        <v>12</v>
      </c>
      <c r="G201" s="590"/>
      <c r="H201" s="589"/>
      <c r="I201" s="587"/>
      <c r="J201" s="587"/>
      <c r="K201" s="588"/>
      <c r="L201" s="594"/>
    </row>
    <row r="202" spans="1:12" ht="24.6" hidden="1" outlineLevel="1" x14ac:dyDescent="0.4">
      <c r="A202" s="206" t="str">
        <f>CONCATENATE("A / ",B202)</f>
        <v>A / 5.-.9</v>
      </c>
      <c r="B202" s="336" t="str">
        <f>CONCATENATE("5.",A193,".",ROW($A$9))</f>
        <v>5.-.9</v>
      </c>
      <c r="C202" s="225" t="str">
        <f ca="1">C192</f>
        <v>Energieproduktion und Pumpenergie
(Excel Anhang-Formular A-5.x.8)</v>
      </c>
      <c r="D202" s="106" t="str">
        <f ca="1">D192</f>
        <v>in jedem Fall</v>
      </c>
      <c r="E202" s="329" t="str">
        <f>CONCATENATE($B$4,$C$4,".A-",B202,".")</f>
        <v>MP.26.xxx.A-5.-.9.</v>
      </c>
      <c r="F202" s="98" t="str">
        <f ca="1">F192</f>
        <v>Gemäss Art. 89, Abs. 2 der EnFV sind die stündlichen Produktionsdaten anzugeben.</v>
      </c>
      <c r="G202" s="120"/>
      <c r="H202" s="222"/>
      <c r="I202" s="107" t="s">
        <v>7</v>
      </c>
      <c r="J202" s="107" t="s">
        <v>7</v>
      </c>
      <c r="K202" s="173"/>
      <c r="L202" s="224" t="str">
        <f ca="1">L192</f>
        <v>Stundenwerte für jede Zentrale zwingend, auch für Pumpzentralen und KEV-Anlagen.</v>
      </c>
    </row>
    <row r="203" spans="1:12" hidden="1" collapsed="1" x14ac:dyDescent="0.4">
      <c r="A203" s="208" t="str">
        <f>IF(ISERROR(MID(_xlfn.SINGLE(INDEX(Blätter, ROW(A28))), FIND("]", _xlfn.SINGLE(INDEX(Blätter, ROW(A28)))) + 1, 99)), "-", IF(LEN(MID(_xlfn.SINGLE(INDEX(Blätter, ROW(A28))), FIND("]", _xlfn.SINGLE(INDEX(Blätter, ROW(A28)))) + 1, 99)) &gt; 4, "-", MID(_xlfn.SINGLE(INDEX(Blätter, ROW(A28))), FIND("]", _xlfn.SINGLE(INDEX(Blätter, ROW(A28)))) + 1, 99)))</f>
        <v>-</v>
      </c>
      <c r="B203" s="220" t="str">
        <f>CONCATENATE("5.",A203)</f>
        <v>5.-</v>
      </c>
      <c r="C203" s="223" t="str">
        <f ca="1">IFERROR(IF(INDIRECT(CONCATENATE(A203,"!d13"))=Dropdown!$AL$6,"-",INDIRECT(CONCATENATE(A203,"!D13"))),"-")</f>
        <v>-</v>
      </c>
      <c r="D203" s="208"/>
      <c r="E203" s="210"/>
      <c r="F203" s="209"/>
      <c r="G203" s="218"/>
      <c r="H203" s="219"/>
      <c r="I203" s="219"/>
      <c r="J203" s="219"/>
      <c r="K203" s="219"/>
      <c r="L203" s="209"/>
    </row>
    <row r="204" spans="1:12" ht="36.9" hidden="1" outlineLevel="1" x14ac:dyDescent="0.4">
      <c r="A204" s="206" t="str">
        <f t="shared" ref="A204:A210" si="87">CONCATENATE("A / ",B204)</f>
        <v>A / 5.-.1</v>
      </c>
      <c r="B204" s="336" t="str">
        <f>CONCATENATE("5.",A203,".",ROW($A$1))</f>
        <v>5.-.1</v>
      </c>
      <c r="C204" s="98" t="str">
        <f t="shared" ref="C204:D210" ca="1" si="88">C194</f>
        <v>Vertrag Nutzungsrecht</v>
      </c>
      <c r="D204" s="106" t="str">
        <f t="shared" ca="1" si="88"/>
        <v>in jedem Fall</v>
      </c>
      <c r="E204" s="105" t="str">
        <f t="shared" ref="E204:E210" si="89">CONCATENATE($B$4,$C$4,".A-",B204,".")</f>
        <v>MP.26.xxx.A-5.-.1.</v>
      </c>
      <c r="F204" s="106" t="str">
        <f t="shared" ref="F204:F210" ca="1" si="90">F194</f>
        <v>Bspw. Wasserrechtsurkunde, Konzessionsvertrag
zur Überprüfung von Konzessionsleistungen, Kraftwerks-parameter, Eigentumsverhältnisse u.a.</v>
      </c>
      <c r="G204" s="120"/>
      <c r="H204" s="43"/>
      <c r="I204" s="107" t="s">
        <v>7</v>
      </c>
      <c r="J204" s="107" t="s">
        <v>7</v>
      </c>
      <c r="K204" s="98"/>
      <c r="L204" s="106" t="str">
        <f t="shared" ref="L204:L210" ca="1" si="91">L194</f>
        <v>bspw. Wasserrechtsurkunde, Konzessionsvertrag
zur Überprüfung von Konzessionsleistungen, Kraftwerks-parameter, Eigentumsverhältnisse u.a.</v>
      </c>
    </row>
    <row r="205" spans="1:12" ht="24.6" hidden="1" outlineLevel="1" x14ac:dyDescent="0.4">
      <c r="A205" s="206" t="str">
        <f t="shared" si="87"/>
        <v>A / 5.-.2</v>
      </c>
      <c r="B205" s="336" t="str">
        <f>CONCATENATE("5.",A203,".",ROW($A$2))</f>
        <v>5.-.2</v>
      </c>
      <c r="C205" s="98" t="str">
        <f t="shared" ca="1" si="88"/>
        <v>Bescheinigung Risikotragung aller in Berechtigungskaskade obenliegenden Parteien</v>
      </c>
      <c r="D205" s="106" t="str">
        <f t="shared" ca="1" si="88"/>
        <v>wenn Gesuchsteller selber nicht Betreiber dieser Anlage</v>
      </c>
      <c r="E205" s="105" t="str">
        <f t="shared" si="89"/>
        <v>MP.26.xxx.A-5.-.2.</v>
      </c>
      <c r="F205" s="106" t="str">
        <f t="shared" ca="1" si="90"/>
        <v>Überprüfung Träger des wirtschaftlichen Risikos.</v>
      </c>
      <c r="G205" s="120"/>
      <c r="H205" s="43"/>
      <c r="I205" s="107" t="s">
        <v>7</v>
      </c>
      <c r="J205" s="107" t="s">
        <v>7</v>
      </c>
      <c r="K205" s="98"/>
      <c r="L205" s="106" t="str">
        <f t="shared" ca="1" si="91"/>
        <v>nicht notwendig, wenn Gesuchsteller = Betreiber dieser Anlage, d.h. zuoberst in der "Berechtigungskaskade"</v>
      </c>
    </row>
    <row r="206" spans="1:12" ht="73.5" hidden="1" customHeight="1" outlineLevel="1" x14ac:dyDescent="0.4">
      <c r="A206" s="206" t="str">
        <f t="shared" si="87"/>
        <v>A / 5.-.3</v>
      </c>
      <c r="B206" s="336" t="str">
        <f>CONCATENATE("5.",A203,".",ROW($A$3))</f>
        <v>5.-.3</v>
      </c>
      <c r="C206" s="98" t="str">
        <f t="shared" ca="1" si="88"/>
        <v>Falls EVU mit Abnahme Energie: Abnahmevertrag (resp. Stromliefervertrag) Energie</v>
      </c>
      <c r="D206" s="106" t="str">
        <f t="shared" ca="1" si="88"/>
        <v>falls Gesuchsteller EVU mit Verpflichtung zur Abnahme von Energie aus dieser Anlage</v>
      </c>
      <c r="E206" s="105" t="str">
        <f t="shared" si="89"/>
        <v>MP.26.xxx.A-5.-.3.</v>
      </c>
      <c r="F206" s="106" t="str">
        <f t="shared" ca="1" si="90"/>
        <v>Überprüfung, ob Abnahmevertrag gemäss Verordnung akzeptiert werden kann.</v>
      </c>
      <c r="G206" s="120"/>
      <c r="H206" s="43"/>
      <c r="I206" s="107" t="s">
        <v>7</v>
      </c>
      <c r="J206" s="107" t="s">
        <v>7</v>
      </c>
      <c r="K206" s="98"/>
      <c r="L206" s="106" t="str">
        <f t="shared" ca="1" si="91"/>
        <v>nicht notwendiog, wenn Gesuchsteller = Betreiber oder (Mit-)Eigentümer / Partner dieser Anlage ist</v>
      </c>
    </row>
    <row r="207" spans="1:12" ht="49.2" hidden="1" outlineLevel="1" x14ac:dyDescent="0.4">
      <c r="A207" s="206" t="str">
        <f t="shared" si="87"/>
        <v>A / 5.-.4</v>
      </c>
      <c r="B207" s="336" t="str">
        <f>CONCATENATE("5.",A203,".",ROW($A$4))</f>
        <v>5.-.4</v>
      </c>
      <c r="C207" s="98" t="str">
        <f t="shared" ca="1" si="88"/>
        <v>Testierte Abschlüsse Stufe Kraftwerk der letzten 5 Jahre (nur Abschlüsse die nicht bereits im Vorjahr eingereicht wurden)</v>
      </c>
      <c r="D207" s="106" t="str">
        <f t="shared" ca="1" si="88"/>
        <v>in jedem Fall</v>
      </c>
      <c r="E207" s="105" t="str">
        <f t="shared" si="89"/>
        <v>MP.26.xxx.A-5.-.4.</v>
      </c>
      <c r="F207" s="106" t="str">
        <f t="shared" ca="1" si="90"/>
        <v>Einzelabschluss Finanzbuchhaltung (Bilanz, Erfolgsrechnung, Geldflussrechnung) über fünf Jahre. Zur Überprüfung der Abschreibungspraxis, Gestehungskosten u.a.</v>
      </c>
      <c r="G207" s="120"/>
      <c r="H207" s="43"/>
      <c r="I207" s="107" t="s">
        <v>7</v>
      </c>
      <c r="J207" s="107" t="s">
        <v>7</v>
      </c>
      <c r="K207" s="98"/>
      <c r="L207" s="106" t="str">
        <f t="shared" ca="1" si="91"/>
        <v>Einzelabschluss Finanzbuchhaltung (Bilanz, Erfolgsrechnung, Geldflussrechnung) über fünf Jahre. Zur Überprüfung der Abschreibungspraxis, Gestehungskosten u.a.</v>
      </c>
    </row>
    <row r="208" spans="1:12" ht="49.2" hidden="1" outlineLevel="1" x14ac:dyDescent="0.4">
      <c r="A208" s="206" t="str">
        <f t="shared" si="87"/>
        <v>A / 5.-.5</v>
      </c>
      <c r="B208" s="336" t="str">
        <f>CONCATENATE("5.",A203,".",ROW($A$5))</f>
        <v>5.-.5</v>
      </c>
      <c r="C208" s="98" t="str">
        <f t="shared" ca="1" si="88"/>
        <v>Kraftwerksplan</v>
      </c>
      <c r="D208" s="106" t="str">
        <f t="shared" ca="1" si="88"/>
        <v>in jedem Fall</v>
      </c>
      <c r="E208" s="105" t="str">
        <f t="shared" si="89"/>
        <v>MP.26.xxx.A-5.-.5.</v>
      </c>
      <c r="F208" s="106" t="str">
        <f t="shared" ca="1" si="90"/>
        <v>Übersichtsplan oder Schema, wo alle wichtigen und im Gesuch aufgeführten Elemente ersichtlich sind. Zur Überprüfung einer allfälligen hydraulischen Verknüpfung u.a.</v>
      </c>
      <c r="G208" s="120"/>
      <c r="H208" s="43"/>
      <c r="I208" s="107" t="s">
        <v>7</v>
      </c>
      <c r="J208" s="107" t="s">
        <v>7</v>
      </c>
      <c r="K208" s="98"/>
      <c r="L208" s="106" t="str">
        <f t="shared" ca="1" si="91"/>
        <v>Übersichtsplan oder Schema, wo alle wichtigen und im Gesuch aufgeführten Elemente ersichtlich sind. Zur Überprüfung einer allfälligen hydraulischen Verknüpfung u.a.</v>
      </c>
    </row>
    <row r="209" spans="1:12" ht="84" hidden="1" customHeight="1" outlineLevel="1" x14ac:dyDescent="0.4">
      <c r="A209" s="206" t="str">
        <f t="shared" si="87"/>
        <v>A / 5.-.6</v>
      </c>
      <c r="B209" s="336" t="str">
        <f>CONCATENATE("5.",A203,".",ROW($A$6))</f>
        <v>5.-.6</v>
      </c>
      <c r="C209" s="106" t="str">
        <f t="shared" ca="1" si="88"/>
        <v>Bescheinigungen über (kostendeckende) Einspeisevergütung, Investitionsbeiträge, Mehrkostenfinanzierungen, Entschädigungen Sanierungen Gewässerschutz und weitere Vergütungen der öffentlichen Hand</v>
      </c>
      <c r="D209" s="106" t="str">
        <f t="shared" ca="1" si="88"/>
        <v>falls solche Beträge im Ge-suchsformular eingetragen wurden</v>
      </c>
      <c r="E209" s="105" t="str">
        <f t="shared" si="89"/>
        <v>MP.26.xxx.A-5.-.6.</v>
      </c>
      <c r="F209" s="106" t="str">
        <f t="shared" ca="1" si="90"/>
        <v>Überprüfung Erlöse aus Fördersystemen der öffentlichen Hand.</v>
      </c>
      <c r="G209" s="120"/>
      <c r="H209" s="43"/>
      <c r="I209" s="107" t="s">
        <v>7</v>
      </c>
      <c r="J209" s="107" t="s">
        <v>7</v>
      </c>
      <c r="K209" s="98"/>
      <c r="L209" s="106" t="str">
        <f t="shared" ca="1" si="91"/>
        <v>Nur notwendig, wenn solche Erlöse im Gesuchsformular eingetragen wurden (Ziffern KW-x/36, KW-x/38 oder KW-x/40)</v>
      </c>
    </row>
    <row r="210" spans="1:12" ht="78.75" hidden="1" customHeight="1" outlineLevel="1" x14ac:dyDescent="0.4">
      <c r="A210" s="595" t="str">
        <f t="shared" si="87"/>
        <v>A / 5.-.7</v>
      </c>
      <c r="B210" s="597" t="str">
        <f>CONCATENATE("5.",A203,".",ROW($A$7))</f>
        <v>5.-.7</v>
      </c>
      <c r="C210" s="593" t="str">
        <f t="shared" ca="1" si="88"/>
        <v>Erläuterungen zu Gestehungskosten gemäss Geschäftsbericht 
(Excel Anhang-Formular A-5.x.7)</v>
      </c>
      <c r="D210" s="591" t="str">
        <f t="shared" ca="1" si="88"/>
        <v>falls die Angaben im Gesuchs-formular vom Geschäfts-bericht abweichen</v>
      </c>
      <c r="E210" s="599" t="str">
        <f t="shared" si="89"/>
        <v>MP.26.xxx.A-5.-.7.</v>
      </c>
      <c r="F210" s="96" t="str">
        <f t="shared" ca="1" si="90"/>
        <v>Die Angaben zu den Gestehungskosten im Blatt dieses Kraftwerkes müssen anhand der testierten Abschlüsse oder anhand des dazugehörigen Anhangformulars eindeutig nachvollziehbar sein. Bitte den folgenden  Link anklicken, um das Anhangsformular herunterzuladen:</v>
      </c>
      <c r="G210" s="590"/>
      <c r="H210" s="589"/>
      <c r="I210" s="587" t="s">
        <v>7</v>
      </c>
      <c r="J210" s="587" t="s">
        <v>7</v>
      </c>
      <c r="K210" s="588"/>
      <c r="L210" s="593" t="str">
        <f t="shared" ca="1" si="91"/>
        <v>Die Angaben zu den Gestehungskosten im Blatt KW-1 müssen anhand der testierten Abschlüsse oder anhand des Anhangformulars A / 5.1.7 eindeutig nachvollziehbar sein.</v>
      </c>
    </row>
    <row r="211" spans="1:12" hidden="1" outlineLevel="1" x14ac:dyDescent="0.4">
      <c r="A211" s="596"/>
      <c r="B211" s="598"/>
      <c r="C211" s="594"/>
      <c r="D211" s="592"/>
      <c r="E211" s="600"/>
      <c r="F211" s="214" t="s">
        <v>12</v>
      </c>
      <c r="G211" s="590"/>
      <c r="H211" s="589"/>
      <c r="I211" s="587"/>
      <c r="J211" s="587"/>
      <c r="K211" s="588"/>
      <c r="L211" s="594"/>
    </row>
    <row r="212" spans="1:12" ht="24.6" hidden="1" outlineLevel="1" x14ac:dyDescent="0.4">
      <c r="A212" s="206" t="str">
        <f>CONCATENATE("A / ",B212)</f>
        <v>A / 5.-.9</v>
      </c>
      <c r="B212" s="336" t="str">
        <f>CONCATENATE("5.",A203,".",ROW($A$9))</f>
        <v>5.-.9</v>
      </c>
      <c r="C212" s="225" t="str">
        <f ca="1">C202</f>
        <v>Energieproduktion und Pumpenergie
(Excel Anhang-Formular A-5.x.8)</v>
      </c>
      <c r="D212" s="106" t="str">
        <f ca="1">D202</f>
        <v>in jedem Fall</v>
      </c>
      <c r="E212" s="329" t="str">
        <f>CONCATENATE($B$4,$C$4,".A-",B212,".")</f>
        <v>MP.26.xxx.A-5.-.9.</v>
      </c>
      <c r="F212" s="98" t="str">
        <f ca="1">F202</f>
        <v>Gemäss Art. 89, Abs. 2 der EnFV sind die stündlichen Produktionsdaten anzugeben.</v>
      </c>
      <c r="G212" s="120"/>
      <c r="H212" s="222"/>
      <c r="I212" s="107" t="s">
        <v>7</v>
      </c>
      <c r="J212" s="107" t="s">
        <v>7</v>
      </c>
      <c r="K212" s="173"/>
      <c r="L212" s="224" t="str">
        <f ca="1">L202</f>
        <v>Stundenwerte für jede Zentrale zwingend, auch für Pumpzentralen und KEV-Anlagen.</v>
      </c>
    </row>
    <row r="213" spans="1:12" hidden="1" collapsed="1" x14ac:dyDescent="0.4">
      <c r="A213" s="208" t="str">
        <f>IF(ISERROR(MID(_xlfn.SINGLE(INDEX(Blätter, ROW(A29))), FIND("]", _xlfn.SINGLE(INDEX(Blätter, ROW(A29)))) + 1, 99)), "-", IF(LEN(MID(_xlfn.SINGLE(INDEX(Blätter, ROW(A29))), FIND("]", _xlfn.SINGLE(INDEX(Blätter, ROW(A29)))) + 1, 99)) &gt; 4, "-", MID(_xlfn.SINGLE(INDEX(Blätter, ROW(A29))), FIND("]", _xlfn.SINGLE(INDEX(Blätter, ROW(A29)))) + 1, 99)))</f>
        <v>-</v>
      </c>
      <c r="B213" s="220" t="str">
        <f>CONCATENATE("5.",A213)</f>
        <v>5.-</v>
      </c>
      <c r="C213" s="223" t="str">
        <f ca="1">IFERROR(IF(INDIRECT(CONCATENATE(A213,"!d13"))=Dropdown!$AL$6,"-",INDIRECT(CONCATENATE(A213,"!D13"))),"-")</f>
        <v>-</v>
      </c>
      <c r="D213" s="208"/>
      <c r="E213" s="210"/>
      <c r="F213" s="209"/>
      <c r="G213" s="218"/>
      <c r="H213" s="219"/>
      <c r="I213" s="219"/>
      <c r="J213" s="219"/>
      <c r="K213" s="219"/>
      <c r="L213" s="209"/>
    </row>
    <row r="214" spans="1:12" ht="36.9" hidden="1" outlineLevel="1" x14ac:dyDescent="0.4">
      <c r="A214" s="206" t="str">
        <f t="shared" ref="A214:A220" si="92">CONCATENATE("A / ",B214)</f>
        <v>A / 5.-.1</v>
      </c>
      <c r="B214" s="336" t="str">
        <f>CONCATENATE("5.",A213,".",ROW($A$1))</f>
        <v>5.-.1</v>
      </c>
      <c r="C214" s="98" t="str">
        <f t="shared" ref="C214:D220" ca="1" si="93">C204</f>
        <v>Vertrag Nutzungsrecht</v>
      </c>
      <c r="D214" s="106" t="str">
        <f t="shared" ca="1" si="93"/>
        <v>in jedem Fall</v>
      </c>
      <c r="E214" s="105" t="str">
        <f t="shared" ref="E214:E220" si="94">CONCATENATE($B$4,$C$4,".A-",B214,".")</f>
        <v>MP.26.xxx.A-5.-.1.</v>
      </c>
      <c r="F214" s="106" t="str">
        <f t="shared" ref="F214:F220" ca="1" si="95">F204</f>
        <v>Bspw. Wasserrechtsurkunde, Konzessionsvertrag
zur Überprüfung von Konzessionsleistungen, Kraftwerks-parameter, Eigentumsverhältnisse u.a.</v>
      </c>
      <c r="G214" s="120"/>
      <c r="H214" s="43"/>
      <c r="I214" s="107" t="s">
        <v>7</v>
      </c>
      <c r="J214" s="107" t="s">
        <v>7</v>
      </c>
      <c r="K214" s="98"/>
      <c r="L214" s="106" t="str">
        <f t="shared" ref="L214:L220" ca="1" si="96">L204</f>
        <v>bspw. Wasserrechtsurkunde, Konzessionsvertrag
zur Überprüfung von Konzessionsleistungen, Kraftwerks-parameter, Eigentumsverhältnisse u.a.</v>
      </c>
    </row>
    <row r="215" spans="1:12" ht="24.6" hidden="1" outlineLevel="1" x14ac:dyDescent="0.4">
      <c r="A215" s="206" t="str">
        <f t="shared" si="92"/>
        <v>A / 5.-.2</v>
      </c>
      <c r="B215" s="336" t="str">
        <f>CONCATENATE("5.",A213,".",ROW($A$2))</f>
        <v>5.-.2</v>
      </c>
      <c r="C215" s="98" t="str">
        <f t="shared" ca="1" si="93"/>
        <v>Bescheinigung Risikotragung aller in Berechtigungskaskade obenliegenden Parteien</v>
      </c>
      <c r="D215" s="106" t="str">
        <f t="shared" ca="1" si="93"/>
        <v>wenn Gesuchsteller selber nicht Betreiber dieser Anlage</v>
      </c>
      <c r="E215" s="105" t="str">
        <f t="shared" si="94"/>
        <v>MP.26.xxx.A-5.-.2.</v>
      </c>
      <c r="F215" s="106" t="str">
        <f t="shared" ca="1" si="95"/>
        <v>Überprüfung Träger des wirtschaftlichen Risikos.</v>
      </c>
      <c r="G215" s="120"/>
      <c r="H215" s="43"/>
      <c r="I215" s="107" t="s">
        <v>7</v>
      </c>
      <c r="J215" s="107" t="s">
        <v>7</v>
      </c>
      <c r="K215" s="98"/>
      <c r="L215" s="106" t="str">
        <f t="shared" ca="1" si="96"/>
        <v>nicht notwendig, wenn Gesuchsteller = Betreiber dieser Anlage, d.h. zuoberst in der "Berechtigungskaskade"</v>
      </c>
    </row>
    <row r="216" spans="1:12" ht="72" hidden="1" customHeight="1" outlineLevel="1" x14ac:dyDescent="0.4">
      <c r="A216" s="206" t="str">
        <f t="shared" si="92"/>
        <v>A / 5.-.3</v>
      </c>
      <c r="B216" s="336" t="str">
        <f>CONCATENATE("5.",A213,".",ROW($A$3))</f>
        <v>5.-.3</v>
      </c>
      <c r="C216" s="98" t="str">
        <f t="shared" ca="1" si="93"/>
        <v>Falls EVU mit Abnahme Energie: Abnahmevertrag (resp. Stromliefervertrag) Energie</v>
      </c>
      <c r="D216" s="106" t="str">
        <f t="shared" ca="1" si="93"/>
        <v>falls Gesuchsteller EVU mit Verpflichtung zur Abnahme von Energie aus dieser Anlage</v>
      </c>
      <c r="E216" s="105" t="str">
        <f t="shared" si="94"/>
        <v>MP.26.xxx.A-5.-.3.</v>
      </c>
      <c r="F216" s="106" t="str">
        <f t="shared" ca="1" si="95"/>
        <v>Überprüfung, ob Abnahmevertrag gemäss Verordnung akzeptiert werden kann.</v>
      </c>
      <c r="G216" s="120"/>
      <c r="H216" s="43"/>
      <c r="I216" s="107" t="s">
        <v>7</v>
      </c>
      <c r="J216" s="107" t="s">
        <v>7</v>
      </c>
      <c r="K216" s="98"/>
      <c r="L216" s="106" t="str">
        <f t="shared" ca="1" si="96"/>
        <v>nicht notwendiog, wenn Gesuchsteller = Betreiber oder (Mit-)Eigentümer / Partner dieser Anlage ist</v>
      </c>
    </row>
    <row r="217" spans="1:12" ht="49.2" hidden="1" outlineLevel="1" x14ac:dyDescent="0.4">
      <c r="A217" s="206" t="str">
        <f t="shared" si="92"/>
        <v>A / 5.-.4</v>
      </c>
      <c r="B217" s="336" t="str">
        <f>CONCATENATE("5.",A213,".",ROW($A$4))</f>
        <v>5.-.4</v>
      </c>
      <c r="C217" s="98" t="str">
        <f t="shared" ca="1" si="93"/>
        <v>Testierte Abschlüsse Stufe Kraftwerk der letzten 5 Jahre (nur Abschlüsse die nicht bereits im Vorjahr eingereicht wurden)</v>
      </c>
      <c r="D217" s="106" t="str">
        <f t="shared" ca="1" si="93"/>
        <v>in jedem Fall</v>
      </c>
      <c r="E217" s="105" t="str">
        <f t="shared" si="94"/>
        <v>MP.26.xxx.A-5.-.4.</v>
      </c>
      <c r="F217" s="106" t="str">
        <f t="shared" ca="1" si="95"/>
        <v>Einzelabschluss Finanzbuchhaltung (Bilanz, Erfolgsrechnung, Geldflussrechnung) über fünf Jahre. Zur Überprüfung der Abschreibungspraxis, Gestehungskosten u.a.</v>
      </c>
      <c r="G217" s="120"/>
      <c r="H217" s="43"/>
      <c r="I217" s="107" t="s">
        <v>7</v>
      </c>
      <c r="J217" s="107" t="s">
        <v>7</v>
      </c>
      <c r="K217" s="98"/>
      <c r="L217" s="106" t="str">
        <f t="shared" ca="1" si="96"/>
        <v>Einzelabschluss Finanzbuchhaltung (Bilanz, Erfolgsrechnung, Geldflussrechnung) über fünf Jahre. Zur Überprüfung der Abschreibungspraxis, Gestehungskosten u.a.</v>
      </c>
    </row>
    <row r="218" spans="1:12" ht="49.2" hidden="1" outlineLevel="1" x14ac:dyDescent="0.4">
      <c r="A218" s="206" t="str">
        <f t="shared" si="92"/>
        <v>A / 5.-.5</v>
      </c>
      <c r="B218" s="336" t="str">
        <f>CONCATENATE("5.",A213,".",ROW($A$5))</f>
        <v>5.-.5</v>
      </c>
      <c r="C218" s="98" t="str">
        <f t="shared" ca="1" si="93"/>
        <v>Kraftwerksplan</v>
      </c>
      <c r="D218" s="106" t="str">
        <f t="shared" ca="1" si="93"/>
        <v>in jedem Fall</v>
      </c>
      <c r="E218" s="105" t="str">
        <f t="shared" si="94"/>
        <v>MP.26.xxx.A-5.-.5.</v>
      </c>
      <c r="F218" s="106" t="str">
        <f t="shared" ca="1" si="95"/>
        <v>Übersichtsplan oder Schema, wo alle wichtigen und im Gesuch aufgeführten Elemente ersichtlich sind. Zur Überprüfung einer allfälligen hydraulischen Verknüpfung u.a.</v>
      </c>
      <c r="G218" s="120"/>
      <c r="H218" s="43"/>
      <c r="I218" s="107" t="s">
        <v>7</v>
      </c>
      <c r="J218" s="107" t="s">
        <v>7</v>
      </c>
      <c r="K218" s="98"/>
      <c r="L218" s="106" t="str">
        <f t="shared" ca="1" si="96"/>
        <v>Übersichtsplan oder Schema, wo alle wichtigen und im Gesuch aufgeführten Elemente ersichtlich sind. Zur Überprüfung einer allfälligen hydraulischen Verknüpfung u.a.</v>
      </c>
    </row>
    <row r="219" spans="1:12" ht="85.5" hidden="1" customHeight="1" outlineLevel="1" x14ac:dyDescent="0.4">
      <c r="A219" s="206" t="str">
        <f t="shared" si="92"/>
        <v>A / 5.-.6</v>
      </c>
      <c r="B219" s="336" t="str">
        <f>CONCATENATE("5.",A213,".",ROW($A$6))</f>
        <v>5.-.6</v>
      </c>
      <c r="C219" s="106" t="str">
        <f t="shared" ca="1" si="93"/>
        <v>Bescheinigungen über (kostendeckende) Einspeisevergütung, Investitionsbeiträge, Mehrkostenfinanzierungen, Entschädigungen Sanierungen Gewässerschutz und weitere Vergütungen der öffentlichen Hand</v>
      </c>
      <c r="D219" s="106" t="str">
        <f t="shared" ca="1" si="93"/>
        <v>falls solche Beträge im Ge-suchsformular eingetragen wurden</v>
      </c>
      <c r="E219" s="105" t="str">
        <f t="shared" si="94"/>
        <v>MP.26.xxx.A-5.-.6.</v>
      </c>
      <c r="F219" s="106" t="str">
        <f t="shared" ca="1" si="95"/>
        <v>Überprüfung Erlöse aus Fördersystemen der öffentlichen Hand.</v>
      </c>
      <c r="G219" s="120"/>
      <c r="H219" s="43"/>
      <c r="I219" s="107" t="s">
        <v>7</v>
      </c>
      <c r="J219" s="107" t="s">
        <v>7</v>
      </c>
      <c r="K219" s="98"/>
      <c r="L219" s="106" t="str">
        <f t="shared" ca="1" si="96"/>
        <v>Nur notwendig, wenn solche Erlöse im Gesuchsformular eingetragen wurden (Ziffern KW-x/36, KW-x/38 oder KW-x/40)</v>
      </c>
    </row>
    <row r="220" spans="1:12" ht="84.75" hidden="1" customHeight="1" outlineLevel="1" x14ac:dyDescent="0.4">
      <c r="A220" s="595" t="str">
        <f t="shared" si="92"/>
        <v>A / 5.-.7</v>
      </c>
      <c r="B220" s="597" t="str">
        <f>CONCATENATE("5.",A213,".",ROW($A$7))</f>
        <v>5.-.7</v>
      </c>
      <c r="C220" s="593" t="str">
        <f t="shared" ca="1" si="93"/>
        <v>Erläuterungen zu Gestehungskosten gemäss Geschäftsbericht 
(Excel Anhang-Formular A-5.x.7)</v>
      </c>
      <c r="D220" s="591" t="str">
        <f t="shared" ca="1" si="93"/>
        <v>falls die Angaben im Gesuchs-formular vom Geschäfts-bericht abweichen</v>
      </c>
      <c r="E220" s="599" t="str">
        <f t="shared" si="94"/>
        <v>MP.26.xxx.A-5.-.7.</v>
      </c>
      <c r="F220" s="96" t="str">
        <f t="shared" ca="1" si="95"/>
        <v>Die Angaben zu den Gestehungskosten im Blatt dieses Kraftwerkes müssen anhand der testierten Abschlüsse oder anhand des dazugehörigen Anhangformulars eindeutig nachvollziehbar sein. Bitte den folgenden  Link anklicken, um das Anhangsformular herunterzuladen:</v>
      </c>
      <c r="G220" s="590"/>
      <c r="H220" s="589"/>
      <c r="I220" s="587" t="s">
        <v>7</v>
      </c>
      <c r="J220" s="587" t="s">
        <v>7</v>
      </c>
      <c r="K220" s="588"/>
      <c r="L220" s="593" t="str">
        <f t="shared" ca="1" si="96"/>
        <v>Die Angaben zu den Gestehungskosten im Blatt KW-1 müssen anhand der testierten Abschlüsse oder anhand des Anhangformulars A / 5.1.7 eindeutig nachvollziehbar sein.</v>
      </c>
    </row>
    <row r="221" spans="1:12" hidden="1" outlineLevel="1" x14ac:dyDescent="0.4">
      <c r="A221" s="596"/>
      <c r="B221" s="598"/>
      <c r="C221" s="594"/>
      <c r="D221" s="592"/>
      <c r="E221" s="600"/>
      <c r="F221" s="214" t="s">
        <v>12</v>
      </c>
      <c r="G221" s="590"/>
      <c r="H221" s="589"/>
      <c r="I221" s="587"/>
      <c r="J221" s="587"/>
      <c r="K221" s="588"/>
      <c r="L221" s="594"/>
    </row>
    <row r="222" spans="1:12" ht="24.6" hidden="1" outlineLevel="1" x14ac:dyDescent="0.4">
      <c r="A222" s="206" t="str">
        <f>CONCATENATE("A / ",B222)</f>
        <v>A / 5.-.9</v>
      </c>
      <c r="B222" s="336" t="str">
        <f>CONCATENATE("5.",A213,".",ROW($A$9))</f>
        <v>5.-.9</v>
      </c>
      <c r="C222" s="225" t="str">
        <f ca="1">C212</f>
        <v>Energieproduktion und Pumpenergie
(Excel Anhang-Formular A-5.x.8)</v>
      </c>
      <c r="D222" s="106" t="str">
        <f ca="1">D212</f>
        <v>in jedem Fall</v>
      </c>
      <c r="E222" s="329" t="str">
        <f>CONCATENATE($B$4,$C$4,".A-",B222,".")</f>
        <v>MP.26.xxx.A-5.-.9.</v>
      </c>
      <c r="F222" s="98" t="str">
        <f ca="1">F212</f>
        <v>Gemäss Art. 89, Abs. 2 der EnFV sind die stündlichen Produktionsdaten anzugeben.</v>
      </c>
      <c r="G222" s="120"/>
      <c r="H222" s="222"/>
      <c r="I222" s="107" t="s">
        <v>7</v>
      </c>
      <c r="J222" s="107" t="s">
        <v>7</v>
      </c>
      <c r="K222" s="173"/>
      <c r="L222" s="224" t="str">
        <f ca="1">L212</f>
        <v>Stundenwerte für jede Zentrale zwingend, auch für Pumpzentralen und KEV-Anlagen.</v>
      </c>
    </row>
    <row r="223" spans="1:12" hidden="1" collapsed="1" x14ac:dyDescent="0.4">
      <c r="A223" s="208" t="str">
        <f>IF(ISERROR(MID(_xlfn.SINGLE(INDEX(Blätter, ROW(A30))), FIND("]", _xlfn.SINGLE(INDEX(Blätter, ROW(A30)))) + 1, 99)), "-", IF(LEN(MID(_xlfn.SINGLE(INDEX(Blätter, ROW(A30))), FIND("]", _xlfn.SINGLE(INDEX(Blätter, ROW(A30)))) + 1, 99)) &gt; 4, "-", MID(_xlfn.SINGLE(INDEX(Blätter, ROW(A30))), FIND("]", _xlfn.SINGLE(INDEX(Blätter, ROW(A30)))) + 1, 99)))</f>
        <v>-</v>
      </c>
      <c r="B223" s="220" t="str">
        <f>CONCATENATE("5.",A223)</f>
        <v>5.-</v>
      </c>
      <c r="C223" s="223" t="str">
        <f ca="1">IFERROR(IF(INDIRECT(CONCATENATE(A223,"!d13"))=Dropdown!$AL$6,"-",INDIRECT(CONCATENATE(A223,"!D13"))),"-")</f>
        <v>-</v>
      </c>
      <c r="D223" s="208"/>
      <c r="E223" s="210"/>
      <c r="F223" s="209"/>
      <c r="G223" s="218"/>
      <c r="H223" s="219"/>
      <c r="I223" s="219"/>
      <c r="J223" s="219"/>
      <c r="K223" s="219"/>
      <c r="L223" s="209"/>
    </row>
    <row r="224" spans="1:12" ht="36.9" hidden="1" outlineLevel="1" x14ac:dyDescent="0.4">
      <c r="A224" s="206" t="str">
        <f t="shared" ref="A224:A230" si="97">CONCATENATE("A / ",B224)</f>
        <v>A / 5.-.1</v>
      </c>
      <c r="B224" s="336" t="str">
        <f>CONCATENATE("5.",A223,".",ROW($A$1))</f>
        <v>5.-.1</v>
      </c>
      <c r="C224" s="98" t="str">
        <f t="shared" ref="C224:D230" ca="1" si="98">C214</f>
        <v>Vertrag Nutzungsrecht</v>
      </c>
      <c r="D224" s="106" t="str">
        <f t="shared" ca="1" si="98"/>
        <v>in jedem Fall</v>
      </c>
      <c r="E224" s="105" t="str">
        <f t="shared" ref="E224:E230" si="99">CONCATENATE($B$4,$C$4,".A-",B224,".")</f>
        <v>MP.26.xxx.A-5.-.1.</v>
      </c>
      <c r="F224" s="106" t="str">
        <f t="shared" ref="F224:F230" ca="1" si="100">F214</f>
        <v>Bspw. Wasserrechtsurkunde, Konzessionsvertrag
zur Überprüfung von Konzessionsleistungen, Kraftwerks-parameter, Eigentumsverhältnisse u.a.</v>
      </c>
      <c r="G224" s="120"/>
      <c r="H224" s="43"/>
      <c r="I224" s="107" t="s">
        <v>7</v>
      </c>
      <c r="J224" s="107" t="s">
        <v>7</v>
      </c>
      <c r="K224" s="98"/>
      <c r="L224" s="106" t="str">
        <f t="shared" ref="L224:L230" ca="1" si="101">L214</f>
        <v>bspw. Wasserrechtsurkunde, Konzessionsvertrag
zur Überprüfung von Konzessionsleistungen, Kraftwerks-parameter, Eigentumsverhältnisse u.a.</v>
      </c>
    </row>
    <row r="225" spans="1:12" ht="24.6" hidden="1" outlineLevel="1" x14ac:dyDescent="0.4">
      <c r="A225" s="206" t="str">
        <f t="shared" si="97"/>
        <v>A / 5.-.2</v>
      </c>
      <c r="B225" s="336" t="str">
        <f>CONCATENATE("5.",A223,".",ROW($A$2))</f>
        <v>5.-.2</v>
      </c>
      <c r="C225" s="98" t="str">
        <f t="shared" ca="1" si="98"/>
        <v>Bescheinigung Risikotragung aller in Berechtigungskaskade obenliegenden Parteien</v>
      </c>
      <c r="D225" s="106" t="str">
        <f t="shared" ca="1" si="98"/>
        <v>wenn Gesuchsteller selber nicht Betreiber dieser Anlage</v>
      </c>
      <c r="E225" s="105" t="str">
        <f t="shared" si="99"/>
        <v>MP.26.xxx.A-5.-.2.</v>
      </c>
      <c r="F225" s="106" t="str">
        <f t="shared" ca="1" si="100"/>
        <v>Überprüfung Träger des wirtschaftlichen Risikos.</v>
      </c>
      <c r="G225" s="120"/>
      <c r="H225" s="43"/>
      <c r="I225" s="107" t="s">
        <v>7</v>
      </c>
      <c r="J225" s="107" t="s">
        <v>7</v>
      </c>
      <c r="K225" s="98"/>
      <c r="L225" s="106" t="str">
        <f t="shared" ca="1" si="101"/>
        <v>nicht notwendig, wenn Gesuchsteller = Betreiber dieser Anlage, d.h. zuoberst in der "Berechtigungskaskade"</v>
      </c>
    </row>
    <row r="226" spans="1:12" ht="72" hidden="1" customHeight="1" outlineLevel="1" x14ac:dyDescent="0.4">
      <c r="A226" s="206" t="str">
        <f t="shared" si="97"/>
        <v>A / 5.-.3</v>
      </c>
      <c r="B226" s="336" t="str">
        <f>CONCATENATE("5.",A223,".",ROW($A$3))</f>
        <v>5.-.3</v>
      </c>
      <c r="C226" s="98" t="str">
        <f t="shared" ca="1" si="98"/>
        <v>Falls EVU mit Abnahme Energie: Abnahmevertrag (resp. Stromliefervertrag) Energie</v>
      </c>
      <c r="D226" s="106" t="str">
        <f t="shared" ca="1" si="98"/>
        <v>falls Gesuchsteller EVU mit Verpflichtung zur Abnahme von Energie aus dieser Anlage</v>
      </c>
      <c r="E226" s="105" t="str">
        <f t="shared" si="99"/>
        <v>MP.26.xxx.A-5.-.3.</v>
      </c>
      <c r="F226" s="106" t="str">
        <f t="shared" ca="1" si="100"/>
        <v>Überprüfung, ob Abnahmevertrag gemäss Verordnung akzeptiert werden kann.</v>
      </c>
      <c r="G226" s="120"/>
      <c r="H226" s="43"/>
      <c r="I226" s="107" t="s">
        <v>7</v>
      </c>
      <c r="J226" s="107" t="s">
        <v>7</v>
      </c>
      <c r="K226" s="98"/>
      <c r="L226" s="106" t="str">
        <f t="shared" ca="1" si="101"/>
        <v>nicht notwendiog, wenn Gesuchsteller = Betreiber oder (Mit-)Eigentümer / Partner dieser Anlage ist</v>
      </c>
    </row>
    <row r="227" spans="1:12" ht="49.2" hidden="1" outlineLevel="1" x14ac:dyDescent="0.4">
      <c r="A227" s="206" t="str">
        <f t="shared" si="97"/>
        <v>A / 5.-.4</v>
      </c>
      <c r="B227" s="336" t="str">
        <f>CONCATENATE("5.",A223,".",ROW($A$4))</f>
        <v>5.-.4</v>
      </c>
      <c r="C227" s="98" t="str">
        <f t="shared" ca="1" si="98"/>
        <v>Testierte Abschlüsse Stufe Kraftwerk der letzten 5 Jahre (nur Abschlüsse die nicht bereits im Vorjahr eingereicht wurden)</v>
      </c>
      <c r="D227" s="106" t="str">
        <f t="shared" ca="1" si="98"/>
        <v>in jedem Fall</v>
      </c>
      <c r="E227" s="105" t="str">
        <f t="shared" si="99"/>
        <v>MP.26.xxx.A-5.-.4.</v>
      </c>
      <c r="F227" s="106" t="str">
        <f t="shared" ca="1" si="100"/>
        <v>Einzelabschluss Finanzbuchhaltung (Bilanz, Erfolgsrechnung, Geldflussrechnung) über fünf Jahre. Zur Überprüfung der Abschreibungspraxis, Gestehungskosten u.a.</v>
      </c>
      <c r="G227" s="120"/>
      <c r="H227" s="43"/>
      <c r="I227" s="107" t="s">
        <v>7</v>
      </c>
      <c r="J227" s="107" t="s">
        <v>7</v>
      </c>
      <c r="K227" s="98"/>
      <c r="L227" s="106" t="str">
        <f t="shared" ca="1" si="101"/>
        <v>Einzelabschluss Finanzbuchhaltung (Bilanz, Erfolgsrechnung, Geldflussrechnung) über fünf Jahre. Zur Überprüfung der Abschreibungspraxis, Gestehungskosten u.a.</v>
      </c>
    </row>
    <row r="228" spans="1:12" ht="49.2" hidden="1" outlineLevel="1" x14ac:dyDescent="0.4">
      <c r="A228" s="206" t="str">
        <f t="shared" si="97"/>
        <v>A / 5.-.5</v>
      </c>
      <c r="B228" s="336" t="str">
        <f>CONCATENATE("5.",A223,".",ROW($A$5))</f>
        <v>5.-.5</v>
      </c>
      <c r="C228" s="98" t="str">
        <f t="shared" ca="1" si="98"/>
        <v>Kraftwerksplan</v>
      </c>
      <c r="D228" s="106" t="str">
        <f t="shared" ca="1" si="98"/>
        <v>in jedem Fall</v>
      </c>
      <c r="E228" s="105" t="str">
        <f t="shared" si="99"/>
        <v>MP.26.xxx.A-5.-.5.</v>
      </c>
      <c r="F228" s="106" t="str">
        <f t="shared" ca="1" si="100"/>
        <v>Übersichtsplan oder Schema, wo alle wichtigen und im Gesuch aufgeführten Elemente ersichtlich sind. Zur Überprüfung einer allfälligen hydraulischen Verknüpfung u.a.</v>
      </c>
      <c r="G228" s="120"/>
      <c r="H228" s="43"/>
      <c r="I228" s="107" t="s">
        <v>7</v>
      </c>
      <c r="J228" s="107" t="s">
        <v>7</v>
      </c>
      <c r="K228" s="98"/>
      <c r="L228" s="106" t="str">
        <f t="shared" ca="1" si="101"/>
        <v>Übersichtsplan oder Schema, wo alle wichtigen und im Gesuch aufgeführten Elemente ersichtlich sind. Zur Überprüfung einer allfälligen hydraulischen Verknüpfung u.a.</v>
      </c>
    </row>
    <row r="229" spans="1:12" ht="88.5" hidden="1" customHeight="1" outlineLevel="1" x14ac:dyDescent="0.4">
      <c r="A229" s="206" t="str">
        <f t="shared" si="97"/>
        <v>A / 5.-.6</v>
      </c>
      <c r="B229" s="336" t="str">
        <f>CONCATENATE("5.",A223,".",ROW($A$6))</f>
        <v>5.-.6</v>
      </c>
      <c r="C229" s="106" t="str">
        <f t="shared" ca="1" si="98"/>
        <v>Bescheinigungen über (kostendeckende) Einspeisevergütung, Investitionsbeiträge, Mehrkostenfinanzierungen, Entschädigungen Sanierungen Gewässerschutz und weitere Vergütungen der öffentlichen Hand</v>
      </c>
      <c r="D229" s="106" t="str">
        <f t="shared" ca="1" si="98"/>
        <v>falls solche Beträge im Ge-suchsformular eingetragen wurden</v>
      </c>
      <c r="E229" s="105" t="str">
        <f t="shared" si="99"/>
        <v>MP.26.xxx.A-5.-.6.</v>
      </c>
      <c r="F229" s="106" t="str">
        <f t="shared" ca="1" si="100"/>
        <v>Überprüfung Erlöse aus Fördersystemen der öffentlichen Hand.</v>
      </c>
      <c r="G229" s="120"/>
      <c r="H229" s="43"/>
      <c r="I229" s="107" t="s">
        <v>7</v>
      </c>
      <c r="J229" s="107" t="s">
        <v>7</v>
      </c>
      <c r="K229" s="98"/>
      <c r="L229" s="106" t="str">
        <f t="shared" ca="1" si="101"/>
        <v>Nur notwendig, wenn solche Erlöse im Gesuchsformular eingetragen wurden (Ziffern KW-x/36, KW-x/38 oder KW-x/40)</v>
      </c>
    </row>
    <row r="230" spans="1:12" ht="81.75" hidden="1" customHeight="1" outlineLevel="1" x14ac:dyDescent="0.4">
      <c r="A230" s="595" t="str">
        <f t="shared" si="97"/>
        <v>A / 5.-.7</v>
      </c>
      <c r="B230" s="597" t="str">
        <f>CONCATENATE("5.",A223,".",ROW($A$7))</f>
        <v>5.-.7</v>
      </c>
      <c r="C230" s="593" t="str">
        <f t="shared" ca="1" si="98"/>
        <v>Erläuterungen zu Gestehungskosten gemäss Geschäftsbericht 
(Excel Anhang-Formular A-5.x.7)</v>
      </c>
      <c r="D230" s="591" t="str">
        <f t="shared" ca="1" si="98"/>
        <v>falls die Angaben im Gesuchs-formular vom Geschäfts-bericht abweichen</v>
      </c>
      <c r="E230" s="599" t="str">
        <f t="shared" si="99"/>
        <v>MP.26.xxx.A-5.-.7.</v>
      </c>
      <c r="F230" s="96" t="str">
        <f t="shared" ca="1" si="100"/>
        <v>Die Angaben zu den Gestehungskosten im Blatt dieses Kraftwerkes müssen anhand der testierten Abschlüsse oder anhand des dazugehörigen Anhangformulars eindeutig nachvollziehbar sein. Bitte den folgenden  Link anklicken, um das Anhangsformular herunterzuladen:</v>
      </c>
      <c r="G230" s="590"/>
      <c r="H230" s="589"/>
      <c r="I230" s="587" t="s">
        <v>7</v>
      </c>
      <c r="J230" s="587" t="s">
        <v>7</v>
      </c>
      <c r="K230" s="588"/>
      <c r="L230" s="593" t="str">
        <f t="shared" ca="1" si="101"/>
        <v>Die Angaben zu den Gestehungskosten im Blatt KW-1 müssen anhand der testierten Abschlüsse oder anhand des Anhangformulars A / 5.1.7 eindeutig nachvollziehbar sein.</v>
      </c>
    </row>
    <row r="231" spans="1:12" hidden="1" outlineLevel="1" x14ac:dyDescent="0.4">
      <c r="A231" s="596"/>
      <c r="B231" s="598"/>
      <c r="C231" s="594"/>
      <c r="D231" s="592"/>
      <c r="E231" s="600"/>
      <c r="F231" s="214" t="s">
        <v>12</v>
      </c>
      <c r="G231" s="590"/>
      <c r="H231" s="589"/>
      <c r="I231" s="587"/>
      <c r="J231" s="587"/>
      <c r="K231" s="588"/>
      <c r="L231" s="594"/>
    </row>
    <row r="232" spans="1:12" ht="24.6" hidden="1" outlineLevel="1" x14ac:dyDescent="0.4">
      <c r="A232" s="206" t="str">
        <f>CONCATENATE("A / ",B232)</f>
        <v>A / 5.-.9</v>
      </c>
      <c r="B232" s="336" t="str">
        <f>CONCATENATE("5.",A223,".",ROW($A$9))</f>
        <v>5.-.9</v>
      </c>
      <c r="C232" s="225" t="str">
        <f ca="1">C222</f>
        <v>Energieproduktion und Pumpenergie
(Excel Anhang-Formular A-5.x.8)</v>
      </c>
      <c r="D232" s="106" t="str">
        <f ca="1">D222</f>
        <v>in jedem Fall</v>
      </c>
      <c r="E232" s="329" t="str">
        <f>CONCATENATE($B$4,$C$4,".A-",B232,".")</f>
        <v>MP.26.xxx.A-5.-.9.</v>
      </c>
      <c r="F232" s="98" t="str">
        <f ca="1">F222</f>
        <v>Gemäss Art. 89, Abs. 2 der EnFV sind die stündlichen Produktionsdaten anzugeben.</v>
      </c>
      <c r="G232" s="120"/>
      <c r="H232" s="222"/>
      <c r="I232" s="107" t="s">
        <v>7</v>
      </c>
      <c r="J232" s="107" t="s">
        <v>7</v>
      </c>
      <c r="K232" s="173"/>
      <c r="L232" s="224" t="str">
        <f ca="1">L222</f>
        <v>Stundenwerte für jede Zentrale zwingend, auch für Pumpzentralen und KEV-Anlagen.</v>
      </c>
    </row>
    <row r="233" spans="1:12" hidden="1" collapsed="1" x14ac:dyDescent="0.4">
      <c r="A233" s="208" t="str">
        <f>IF(ISERROR(MID(_xlfn.SINGLE(INDEX(Blätter, ROW(A31))), FIND("]", _xlfn.SINGLE(INDEX(Blätter, ROW(A31)))) + 1, 99)), "-", IF(LEN(MID(_xlfn.SINGLE(INDEX(Blätter, ROW(A31))), FIND("]", _xlfn.SINGLE(INDEX(Blätter, ROW(A31)))) + 1, 99)) &gt; 4, "-", MID(_xlfn.SINGLE(INDEX(Blätter, ROW(A31))), FIND("]", _xlfn.SINGLE(INDEX(Blätter, ROW(A31)))) + 1, 99)))</f>
        <v>-</v>
      </c>
      <c r="B233" s="220" t="str">
        <f>CONCATENATE("5.",A233)</f>
        <v>5.-</v>
      </c>
      <c r="C233" s="223" t="str">
        <f ca="1">IFERROR(IF(INDIRECT(CONCATENATE(A233,"!d13"))=Dropdown!$AL$6,"-",INDIRECT(CONCATENATE(A233,"!D13"))),"-")</f>
        <v>-</v>
      </c>
      <c r="D233" s="208"/>
      <c r="E233" s="210"/>
      <c r="F233" s="209"/>
      <c r="G233" s="218"/>
      <c r="H233" s="219"/>
      <c r="I233" s="219"/>
      <c r="J233" s="219"/>
      <c r="K233" s="219"/>
      <c r="L233" s="209"/>
    </row>
    <row r="234" spans="1:12" ht="36.9" hidden="1" outlineLevel="1" x14ac:dyDescent="0.4">
      <c r="A234" s="206" t="str">
        <f t="shared" ref="A234:A240" si="102">CONCATENATE("A / ",B234)</f>
        <v>A / 5.-.1</v>
      </c>
      <c r="B234" s="336" t="str">
        <f>CONCATENATE("5.",A233,".",ROW($A$1))</f>
        <v>5.-.1</v>
      </c>
      <c r="C234" s="98" t="str">
        <f t="shared" ref="C234:D240" ca="1" si="103">C224</f>
        <v>Vertrag Nutzungsrecht</v>
      </c>
      <c r="D234" s="106" t="str">
        <f t="shared" ca="1" si="103"/>
        <v>in jedem Fall</v>
      </c>
      <c r="E234" s="105" t="str">
        <f t="shared" ref="E234:E240" si="104">CONCATENATE($B$4,$C$4,".A-",B234,".")</f>
        <v>MP.26.xxx.A-5.-.1.</v>
      </c>
      <c r="F234" s="106" t="str">
        <f t="shared" ref="F234:F240" ca="1" si="105">F224</f>
        <v>Bspw. Wasserrechtsurkunde, Konzessionsvertrag
zur Überprüfung von Konzessionsleistungen, Kraftwerks-parameter, Eigentumsverhältnisse u.a.</v>
      </c>
      <c r="G234" s="120"/>
      <c r="H234" s="43"/>
      <c r="I234" s="107" t="s">
        <v>7</v>
      </c>
      <c r="J234" s="107" t="s">
        <v>7</v>
      </c>
      <c r="K234" s="98"/>
      <c r="L234" s="106" t="str">
        <f t="shared" ref="L234:L240" ca="1" si="106">L224</f>
        <v>bspw. Wasserrechtsurkunde, Konzessionsvertrag
zur Überprüfung von Konzessionsleistungen, Kraftwerks-parameter, Eigentumsverhältnisse u.a.</v>
      </c>
    </row>
    <row r="235" spans="1:12" ht="24.6" hidden="1" outlineLevel="1" x14ac:dyDescent="0.4">
      <c r="A235" s="206" t="str">
        <f t="shared" si="102"/>
        <v>A / 5.-.2</v>
      </c>
      <c r="B235" s="336" t="str">
        <f>CONCATENATE("5.",A233,".",ROW($A$2))</f>
        <v>5.-.2</v>
      </c>
      <c r="C235" s="98" t="str">
        <f t="shared" ca="1" si="103"/>
        <v>Bescheinigung Risikotragung aller in Berechtigungskaskade obenliegenden Parteien</v>
      </c>
      <c r="D235" s="106" t="str">
        <f t="shared" ca="1" si="103"/>
        <v>wenn Gesuchsteller selber nicht Betreiber dieser Anlage</v>
      </c>
      <c r="E235" s="105" t="str">
        <f t="shared" si="104"/>
        <v>MP.26.xxx.A-5.-.2.</v>
      </c>
      <c r="F235" s="106" t="str">
        <f t="shared" ca="1" si="105"/>
        <v>Überprüfung Träger des wirtschaftlichen Risikos.</v>
      </c>
      <c r="G235" s="120"/>
      <c r="H235" s="43"/>
      <c r="I235" s="107" t="s">
        <v>7</v>
      </c>
      <c r="J235" s="107" t="s">
        <v>7</v>
      </c>
      <c r="K235" s="98"/>
      <c r="L235" s="106" t="str">
        <f t="shared" ca="1" si="106"/>
        <v>nicht notwendig, wenn Gesuchsteller = Betreiber dieser Anlage, d.h. zuoberst in der "Berechtigungskaskade"</v>
      </c>
    </row>
    <row r="236" spans="1:12" ht="75.75" hidden="1" customHeight="1" outlineLevel="1" x14ac:dyDescent="0.4">
      <c r="A236" s="206" t="str">
        <f t="shared" si="102"/>
        <v>A / 5.-.3</v>
      </c>
      <c r="B236" s="336" t="str">
        <f>CONCATENATE("5.",A233,".",ROW($A$3))</f>
        <v>5.-.3</v>
      </c>
      <c r="C236" s="98" t="str">
        <f t="shared" ca="1" si="103"/>
        <v>Falls EVU mit Abnahme Energie: Abnahmevertrag (resp. Stromliefervertrag) Energie</v>
      </c>
      <c r="D236" s="106" t="str">
        <f t="shared" ca="1" si="103"/>
        <v>falls Gesuchsteller EVU mit Verpflichtung zur Abnahme von Energie aus dieser Anlage</v>
      </c>
      <c r="E236" s="105" t="str">
        <f t="shared" si="104"/>
        <v>MP.26.xxx.A-5.-.3.</v>
      </c>
      <c r="F236" s="106" t="str">
        <f t="shared" ca="1" si="105"/>
        <v>Überprüfung, ob Abnahmevertrag gemäss Verordnung akzeptiert werden kann.</v>
      </c>
      <c r="G236" s="120"/>
      <c r="H236" s="43"/>
      <c r="I236" s="107" t="s">
        <v>7</v>
      </c>
      <c r="J236" s="107" t="s">
        <v>7</v>
      </c>
      <c r="K236" s="98"/>
      <c r="L236" s="106" t="str">
        <f t="shared" ca="1" si="106"/>
        <v>nicht notwendiog, wenn Gesuchsteller = Betreiber oder (Mit-)Eigentümer / Partner dieser Anlage ist</v>
      </c>
    </row>
    <row r="237" spans="1:12" ht="49.2" hidden="1" outlineLevel="1" x14ac:dyDescent="0.4">
      <c r="A237" s="206" t="str">
        <f t="shared" si="102"/>
        <v>A / 5.-.4</v>
      </c>
      <c r="B237" s="336" t="str">
        <f>CONCATENATE("5.",A233,".",ROW($A$4))</f>
        <v>5.-.4</v>
      </c>
      <c r="C237" s="98" t="str">
        <f t="shared" ca="1" si="103"/>
        <v>Testierte Abschlüsse Stufe Kraftwerk der letzten 5 Jahre (nur Abschlüsse die nicht bereits im Vorjahr eingereicht wurden)</v>
      </c>
      <c r="D237" s="106" t="str">
        <f t="shared" ca="1" si="103"/>
        <v>in jedem Fall</v>
      </c>
      <c r="E237" s="105" t="str">
        <f t="shared" si="104"/>
        <v>MP.26.xxx.A-5.-.4.</v>
      </c>
      <c r="F237" s="106" t="str">
        <f t="shared" ca="1" si="105"/>
        <v>Einzelabschluss Finanzbuchhaltung (Bilanz, Erfolgsrechnung, Geldflussrechnung) über fünf Jahre. Zur Überprüfung der Abschreibungspraxis, Gestehungskosten u.a.</v>
      </c>
      <c r="G237" s="120"/>
      <c r="H237" s="43"/>
      <c r="I237" s="107" t="s">
        <v>7</v>
      </c>
      <c r="J237" s="107" t="s">
        <v>7</v>
      </c>
      <c r="K237" s="98"/>
      <c r="L237" s="106" t="str">
        <f t="shared" ca="1" si="106"/>
        <v>Einzelabschluss Finanzbuchhaltung (Bilanz, Erfolgsrechnung, Geldflussrechnung) über fünf Jahre. Zur Überprüfung der Abschreibungspraxis, Gestehungskosten u.a.</v>
      </c>
    </row>
    <row r="238" spans="1:12" ht="49.2" hidden="1" outlineLevel="1" x14ac:dyDescent="0.4">
      <c r="A238" s="206" t="str">
        <f t="shared" si="102"/>
        <v>A / 5.-.5</v>
      </c>
      <c r="B238" s="336" t="str">
        <f>CONCATENATE("5.",A233,".",ROW($A$5))</f>
        <v>5.-.5</v>
      </c>
      <c r="C238" s="98" t="str">
        <f t="shared" ca="1" si="103"/>
        <v>Kraftwerksplan</v>
      </c>
      <c r="D238" s="106" t="str">
        <f t="shared" ca="1" si="103"/>
        <v>in jedem Fall</v>
      </c>
      <c r="E238" s="105" t="str">
        <f t="shared" si="104"/>
        <v>MP.26.xxx.A-5.-.5.</v>
      </c>
      <c r="F238" s="106" t="str">
        <f t="shared" ca="1" si="105"/>
        <v>Übersichtsplan oder Schema, wo alle wichtigen und im Gesuch aufgeführten Elemente ersichtlich sind. Zur Überprüfung einer allfälligen hydraulischen Verknüpfung u.a.</v>
      </c>
      <c r="G238" s="120"/>
      <c r="H238" s="43"/>
      <c r="I238" s="107" t="s">
        <v>7</v>
      </c>
      <c r="J238" s="107" t="s">
        <v>7</v>
      </c>
      <c r="K238" s="98"/>
      <c r="L238" s="106" t="str">
        <f t="shared" ca="1" si="106"/>
        <v>Übersichtsplan oder Schema, wo alle wichtigen und im Gesuch aufgeführten Elemente ersichtlich sind. Zur Überprüfung einer allfälligen hydraulischen Verknüpfung u.a.</v>
      </c>
    </row>
    <row r="239" spans="1:12" ht="78" hidden="1" customHeight="1" outlineLevel="1" x14ac:dyDescent="0.4">
      <c r="A239" s="206" t="str">
        <f t="shared" si="102"/>
        <v>A / 5.-.6</v>
      </c>
      <c r="B239" s="336" t="str">
        <f>CONCATENATE("5.",A233,".",ROW($A$6))</f>
        <v>5.-.6</v>
      </c>
      <c r="C239" s="106" t="str">
        <f t="shared" ca="1" si="103"/>
        <v>Bescheinigungen über (kostendeckende) Einspeisevergütung, Investitionsbeiträge, Mehrkostenfinanzierungen, Entschädigungen Sanierungen Gewässerschutz und weitere Vergütungen der öffentlichen Hand</v>
      </c>
      <c r="D239" s="106" t="str">
        <f t="shared" ca="1" si="103"/>
        <v>falls solche Beträge im Ge-suchsformular eingetragen wurden</v>
      </c>
      <c r="E239" s="105" t="str">
        <f t="shared" si="104"/>
        <v>MP.26.xxx.A-5.-.6.</v>
      </c>
      <c r="F239" s="106" t="str">
        <f t="shared" ca="1" si="105"/>
        <v>Überprüfung Erlöse aus Fördersystemen der öffentlichen Hand.</v>
      </c>
      <c r="G239" s="120"/>
      <c r="H239" s="43"/>
      <c r="I239" s="107" t="s">
        <v>7</v>
      </c>
      <c r="J239" s="107" t="s">
        <v>7</v>
      </c>
      <c r="K239" s="98"/>
      <c r="L239" s="106" t="str">
        <f t="shared" ca="1" si="106"/>
        <v>Nur notwendig, wenn solche Erlöse im Gesuchsformular eingetragen wurden (Ziffern KW-x/36, KW-x/38 oder KW-x/40)</v>
      </c>
    </row>
    <row r="240" spans="1:12" ht="81.75" hidden="1" customHeight="1" outlineLevel="1" x14ac:dyDescent="0.4">
      <c r="A240" s="595" t="str">
        <f t="shared" si="102"/>
        <v>A / 5.-.7</v>
      </c>
      <c r="B240" s="597" t="str">
        <f>CONCATENATE("5.",A233,".",ROW($A$7))</f>
        <v>5.-.7</v>
      </c>
      <c r="C240" s="593" t="str">
        <f t="shared" ca="1" si="103"/>
        <v>Erläuterungen zu Gestehungskosten gemäss Geschäftsbericht 
(Excel Anhang-Formular A-5.x.7)</v>
      </c>
      <c r="D240" s="591" t="str">
        <f t="shared" ca="1" si="103"/>
        <v>falls die Angaben im Gesuchs-formular vom Geschäfts-bericht abweichen</v>
      </c>
      <c r="E240" s="599" t="str">
        <f t="shared" si="104"/>
        <v>MP.26.xxx.A-5.-.7.</v>
      </c>
      <c r="F240" s="96" t="str">
        <f t="shared" ca="1" si="105"/>
        <v>Die Angaben zu den Gestehungskosten im Blatt dieses Kraftwerkes müssen anhand der testierten Abschlüsse oder anhand des dazugehörigen Anhangformulars eindeutig nachvollziehbar sein. Bitte den folgenden  Link anklicken, um das Anhangsformular herunterzuladen:</v>
      </c>
      <c r="G240" s="590"/>
      <c r="H240" s="589"/>
      <c r="I240" s="587" t="s">
        <v>7</v>
      </c>
      <c r="J240" s="587" t="s">
        <v>7</v>
      </c>
      <c r="K240" s="588"/>
      <c r="L240" s="593" t="str">
        <f t="shared" ca="1" si="106"/>
        <v>Die Angaben zu den Gestehungskosten im Blatt KW-1 müssen anhand der testierten Abschlüsse oder anhand des Anhangformulars A / 5.1.7 eindeutig nachvollziehbar sein.</v>
      </c>
    </row>
    <row r="241" spans="1:12" hidden="1" outlineLevel="1" x14ac:dyDescent="0.4">
      <c r="A241" s="596"/>
      <c r="B241" s="598"/>
      <c r="C241" s="594"/>
      <c r="D241" s="592"/>
      <c r="E241" s="600"/>
      <c r="F241" s="214" t="s">
        <v>12</v>
      </c>
      <c r="G241" s="590"/>
      <c r="H241" s="589"/>
      <c r="I241" s="587"/>
      <c r="J241" s="587"/>
      <c r="K241" s="588"/>
      <c r="L241" s="594"/>
    </row>
    <row r="242" spans="1:12" ht="24.6" hidden="1" outlineLevel="1" x14ac:dyDescent="0.4">
      <c r="A242" s="206" t="str">
        <f>CONCATENATE("A / ",B242)</f>
        <v>A / 5.-.9</v>
      </c>
      <c r="B242" s="336" t="str">
        <f>CONCATENATE("5.",A233,".",ROW($A$9))</f>
        <v>5.-.9</v>
      </c>
      <c r="C242" s="225" t="str">
        <f ca="1">C232</f>
        <v>Energieproduktion und Pumpenergie
(Excel Anhang-Formular A-5.x.8)</v>
      </c>
      <c r="D242" s="106" t="str">
        <f ca="1">D232</f>
        <v>in jedem Fall</v>
      </c>
      <c r="E242" s="329" t="str">
        <f>CONCATENATE($B$4,$C$4,".A-",B242,".")</f>
        <v>MP.26.xxx.A-5.-.9.</v>
      </c>
      <c r="F242" s="98" t="str">
        <f ca="1">F232</f>
        <v>Gemäss Art. 89, Abs. 2 der EnFV sind die stündlichen Produktionsdaten anzugeben.</v>
      </c>
      <c r="G242" s="120"/>
      <c r="H242" s="222"/>
      <c r="I242" s="107" t="s">
        <v>7</v>
      </c>
      <c r="J242" s="107" t="s">
        <v>7</v>
      </c>
      <c r="K242" s="173"/>
      <c r="L242" s="224" t="str">
        <f ca="1">L232</f>
        <v>Stundenwerte für jede Zentrale zwingend, auch für Pumpzentralen und KEV-Anlagen.</v>
      </c>
    </row>
    <row r="243" spans="1:12" hidden="1" collapsed="1" x14ac:dyDescent="0.4">
      <c r="A243" s="208" t="str">
        <f>IF(ISERROR(MID(_xlfn.SINGLE(INDEX(Blätter, ROW(A32))), FIND("]", _xlfn.SINGLE(INDEX(Blätter, ROW(A32)))) + 1, 99)), "-", IF(LEN(MID(_xlfn.SINGLE(INDEX(Blätter, ROW(A32))), FIND("]", _xlfn.SINGLE(INDEX(Blätter, ROW(A32)))) + 1, 99)) &gt; 4, "-", MID(_xlfn.SINGLE(INDEX(Blätter, ROW(A32))), FIND("]", _xlfn.SINGLE(INDEX(Blätter, ROW(A32)))) + 1, 99)))</f>
        <v>-</v>
      </c>
      <c r="B243" s="220" t="str">
        <f>CONCATENATE("5.",A243)</f>
        <v>5.-</v>
      </c>
      <c r="C243" s="223" t="str">
        <f ca="1">IFERROR(IF(INDIRECT(CONCATENATE(A243,"!d13"))=Dropdown!$AL$6,"-",INDIRECT(CONCATENATE(A243,"!D13"))),"-")</f>
        <v>-</v>
      </c>
      <c r="D243" s="208"/>
      <c r="E243" s="210"/>
      <c r="F243" s="209"/>
      <c r="G243" s="218"/>
      <c r="H243" s="219"/>
      <c r="I243" s="219"/>
      <c r="J243" s="219"/>
      <c r="K243" s="219"/>
      <c r="L243" s="209"/>
    </row>
    <row r="244" spans="1:12" ht="36.9" hidden="1" outlineLevel="1" x14ac:dyDescent="0.4">
      <c r="A244" s="206" t="str">
        <f t="shared" ref="A244:A250" si="107">CONCATENATE("A / ",B244)</f>
        <v>A / 5.-.1</v>
      </c>
      <c r="B244" s="336" t="str">
        <f>CONCATENATE("5.",A243,".",ROW($A$1))</f>
        <v>5.-.1</v>
      </c>
      <c r="C244" s="98" t="str">
        <f t="shared" ref="C244:D250" ca="1" si="108">C234</f>
        <v>Vertrag Nutzungsrecht</v>
      </c>
      <c r="D244" s="106" t="str">
        <f t="shared" ca="1" si="108"/>
        <v>in jedem Fall</v>
      </c>
      <c r="E244" s="105" t="str">
        <f t="shared" ref="E244:E250" si="109">CONCATENATE($B$4,$C$4,".A-",B244,".")</f>
        <v>MP.26.xxx.A-5.-.1.</v>
      </c>
      <c r="F244" s="106" t="str">
        <f t="shared" ref="F244:F250" ca="1" si="110">F234</f>
        <v>Bspw. Wasserrechtsurkunde, Konzessionsvertrag
zur Überprüfung von Konzessionsleistungen, Kraftwerks-parameter, Eigentumsverhältnisse u.a.</v>
      </c>
      <c r="G244" s="120"/>
      <c r="H244" s="43"/>
      <c r="I244" s="107" t="s">
        <v>7</v>
      </c>
      <c r="J244" s="107" t="s">
        <v>7</v>
      </c>
      <c r="K244" s="98"/>
      <c r="L244" s="106" t="str">
        <f t="shared" ref="L244:L250" ca="1" si="111">L234</f>
        <v>bspw. Wasserrechtsurkunde, Konzessionsvertrag
zur Überprüfung von Konzessionsleistungen, Kraftwerks-parameter, Eigentumsverhältnisse u.a.</v>
      </c>
    </row>
    <row r="245" spans="1:12" ht="24.6" hidden="1" outlineLevel="1" x14ac:dyDescent="0.4">
      <c r="A245" s="206" t="str">
        <f t="shared" si="107"/>
        <v>A / 5.-.2</v>
      </c>
      <c r="B245" s="336" t="str">
        <f>CONCATENATE("5.",A243,".",ROW($A$2))</f>
        <v>5.-.2</v>
      </c>
      <c r="C245" s="98" t="str">
        <f t="shared" ca="1" si="108"/>
        <v>Bescheinigung Risikotragung aller in Berechtigungskaskade obenliegenden Parteien</v>
      </c>
      <c r="D245" s="106" t="str">
        <f t="shared" ca="1" si="108"/>
        <v>wenn Gesuchsteller selber nicht Betreiber dieser Anlage</v>
      </c>
      <c r="E245" s="105" t="str">
        <f t="shared" si="109"/>
        <v>MP.26.xxx.A-5.-.2.</v>
      </c>
      <c r="F245" s="106" t="str">
        <f t="shared" ca="1" si="110"/>
        <v>Überprüfung Träger des wirtschaftlichen Risikos.</v>
      </c>
      <c r="G245" s="120"/>
      <c r="H245" s="43"/>
      <c r="I245" s="107" t="s">
        <v>7</v>
      </c>
      <c r="J245" s="107" t="s">
        <v>7</v>
      </c>
      <c r="K245" s="98"/>
      <c r="L245" s="106" t="str">
        <f t="shared" ca="1" si="111"/>
        <v>nicht notwendig, wenn Gesuchsteller = Betreiber dieser Anlage, d.h. zuoberst in der "Berechtigungskaskade"</v>
      </c>
    </row>
    <row r="246" spans="1:12" ht="78" hidden="1" customHeight="1" outlineLevel="1" x14ac:dyDescent="0.4">
      <c r="A246" s="206" t="str">
        <f t="shared" si="107"/>
        <v>A / 5.-.3</v>
      </c>
      <c r="B246" s="336" t="str">
        <f>CONCATENATE("5.",A243,".",ROW($A$3))</f>
        <v>5.-.3</v>
      </c>
      <c r="C246" s="98" t="str">
        <f t="shared" ca="1" si="108"/>
        <v>Falls EVU mit Abnahme Energie: Abnahmevertrag (resp. Stromliefervertrag) Energie</v>
      </c>
      <c r="D246" s="106" t="str">
        <f t="shared" ca="1" si="108"/>
        <v>falls Gesuchsteller EVU mit Verpflichtung zur Abnahme von Energie aus dieser Anlage</v>
      </c>
      <c r="E246" s="105" t="str">
        <f t="shared" si="109"/>
        <v>MP.26.xxx.A-5.-.3.</v>
      </c>
      <c r="F246" s="106" t="str">
        <f t="shared" ca="1" si="110"/>
        <v>Überprüfung, ob Abnahmevertrag gemäss Verordnung akzeptiert werden kann.</v>
      </c>
      <c r="G246" s="120"/>
      <c r="H246" s="43"/>
      <c r="I246" s="107" t="s">
        <v>7</v>
      </c>
      <c r="J246" s="107" t="s">
        <v>7</v>
      </c>
      <c r="K246" s="98"/>
      <c r="L246" s="106" t="str">
        <f t="shared" ca="1" si="111"/>
        <v>nicht notwendiog, wenn Gesuchsteller = Betreiber oder (Mit-)Eigentümer / Partner dieser Anlage ist</v>
      </c>
    </row>
    <row r="247" spans="1:12" ht="49.2" hidden="1" outlineLevel="1" x14ac:dyDescent="0.4">
      <c r="A247" s="206" t="str">
        <f t="shared" si="107"/>
        <v>A / 5.-.4</v>
      </c>
      <c r="B247" s="336" t="str">
        <f>CONCATENATE("5.",A243,".",ROW($A$4))</f>
        <v>5.-.4</v>
      </c>
      <c r="C247" s="98" t="str">
        <f t="shared" ca="1" si="108"/>
        <v>Testierte Abschlüsse Stufe Kraftwerk der letzten 5 Jahre (nur Abschlüsse die nicht bereits im Vorjahr eingereicht wurden)</v>
      </c>
      <c r="D247" s="106" t="str">
        <f t="shared" ca="1" si="108"/>
        <v>in jedem Fall</v>
      </c>
      <c r="E247" s="105" t="str">
        <f t="shared" si="109"/>
        <v>MP.26.xxx.A-5.-.4.</v>
      </c>
      <c r="F247" s="106" t="str">
        <f t="shared" ca="1" si="110"/>
        <v>Einzelabschluss Finanzbuchhaltung (Bilanz, Erfolgsrechnung, Geldflussrechnung) über fünf Jahre. Zur Überprüfung der Abschreibungspraxis, Gestehungskosten u.a.</v>
      </c>
      <c r="G247" s="120"/>
      <c r="H247" s="43"/>
      <c r="I247" s="107" t="s">
        <v>7</v>
      </c>
      <c r="J247" s="107" t="s">
        <v>7</v>
      </c>
      <c r="K247" s="98"/>
      <c r="L247" s="106" t="str">
        <f t="shared" ca="1" si="111"/>
        <v>Einzelabschluss Finanzbuchhaltung (Bilanz, Erfolgsrechnung, Geldflussrechnung) über fünf Jahre. Zur Überprüfung der Abschreibungspraxis, Gestehungskosten u.a.</v>
      </c>
    </row>
    <row r="248" spans="1:12" ht="49.2" hidden="1" outlineLevel="1" x14ac:dyDescent="0.4">
      <c r="A248" s="206" t="str">
        <f t="shared" si="107"/>
        <v>A / 5.-.5</v>
      </c>
      <c r="B248" s="336" t="str">
        <f>CONCATENATE("5.",A243,".",ROW($A$5))</f>
        <v>5.-.5</v>
      </c>
      <c r="C248" s="98" t="str">
        <f t="shared" ca="1" si="108"/>
        <v>Kraftwerksplan</v>
      </c>
      <c r="D248" s="106" t="str">
        <f t="shared" ca="1" si="108"/>
        <v>in jedem Fall</v>
      </c>
      <c r="E248" s="105" t="str">
        <f t="shared" si="109"/>
        <v>MP.26.xxx.A-5.-.5.</v>
      </c>
      <c r="F248" s="106" t="str">
        <f t="shared" ca="1" si="110"/>
        <v>Übersichtsplan oder Schema, wo alle wichtigen und im Gesuch aufgeführten Elemente ersichtlich sind. Zur Überprüfung einer allfälligen hydraulischen Verknüpfung u.a.</v>
      </c>
      <c r="G248" s="120"/>
      <c r="H248" s="43"/>
      <c r="I248" s="107" t="s">
        <v>7</v>
      </c>
      <c r="J248" s="107" t="s">
        <v>7</v>
      </c>
      <c r="K248" s="98"/>
      <c r="L248" s="106" t="str">
        <f t="shared" ca="1" si="111"/>
        <v>Übersichtsplan oder Schema, wo alle wichtigen und im Gesuch aufgeführten Elemente ersichtlich sind. Zur Überprüfung einer allfälligen hydraulischen Verknüpfung u.a.</v>
      </c>
    </row>
    <row r="249" spans="1:12" ht="84.75" hidden="1" customHeight="1" outlineLevel="1" x14ac:dyDescent="0.4">
      <c r="A249" s="206" t="str">
        <f t="shared" si="107"/>
        <v>A / 5.-.6</v>
      </c>
      <c r="B249" s="336" t="str">
        <f>CONCATENATE("5.",A243,".",ROW($A$6))</f>
        <v>5.-.6</v>
      </c>
      <c r="C249" s="106" t="str">
        <f t="shared" ca="1" si="108"/>
        <v>Bescheinigungen über (kostendeckende) Einspeisevergütung, Investitionsbeiträge, Mehrkostenfinanzierungen, Entschädigungen Sanierungen Gewässerschutz und weitere Vergütungen der öffentlichen Hand</v>
      </c>
      <c r="D249" s="106" t="str">
        <f t="shared" ca="1" si="108"/>
        <v>falls solche Beträge im Ge-suchsformular eingetragen wurden</v>
      </c>
      <c r="E249" s="105" t="str">
        <f t="shared" si="109"/>
        <v>MP.26.xxx.A-5.-.6.</v>
      </c>
      <c r="F249" s="106" t="str">
        <f t="shared" ca="1" si="110"/>
        <v>Überprüfung Erlöse aus Fördersystemen der öffentlichen Hand.</v>
      </c>
      <c r="G249" s="120"/>
      <c r="H249" s="43"/>
      <c r="I249" s="107" t="s">
        <v>7</v>
      </c>
      <c r="J249" s="107" t="s">
        <v>7</v>
      </c>
      <c r="K249" s="98"/>
      <c r="L249" s="106" t="str">
        <f t="shared" ca="1" si="111"/>
        <v>Nur notwendig, wenn solche Erlöse im Gesuchsformular eingetragen wurden (Ziffern KW-x/36, KW-x/38 oder KW-x/40)</v>
      </c>
    </row>
    <row r="250" spans="1:12" ht="78" hidden="1" customHeight="1" outlineLevel="1" x14ac:dyDescent="0.4">
      <c r="A250" s="595" t="str">
        <f t="shared" si="107"/>
        <v>A / 5.-.7</v>
      </c>
      <c r="B250" s="597" t="str">
        <f>CONCATENATE("5.",A243,".",ROW($A$7))</f>
        <v>5.-.7</v>
      </c>
      <c r="C250" s="593" t="str">
        <f t="shared" ca="1" si="108"/>
        <v>Erläuterungen zu Gestehungskosten gemäss Geschäftsbericht 
(Excel Anhang-Formular A-5.x.7)</v>
      </c>
      <c r="D250" s="591" t="str">
        <f t="shared" ca="1" si="108"/>
        <v>falls die Angaben im Gesuchs-formular vom Geschäfts-bericht abweichen</v>
      </c>
      <c r="E250" s="599" t="str">
        <f t="shared" si="109"/>
        <v>MP.26.xxx.A-5.-.7.</v>
      </c>
      <c r="F250" s="96" t="str">
        <f t="shared" ca="1" si="110"/>
        <v>Die Angaben zu den Gestehungskosten im Blatt dieses Kraftwerkes müssen anhand der testierten Abschlüsse oder anhand des dazugehörigen Anhangformulars eindeutig nachvollziehbar sein. Bitte den folgenden  Link anklicken, um das Anhangsformular herunterzuladen:</v>
      </c>
      <c r="G250" s="590"/>
      <c r="H250" s="589"/>
      <c r="I250" s="587" t="s">
        <v>7</v>
      </c>
      <c r="J250" s="587" t="s">
        <v>7</v>
      </c>
      <c r="K250" s="588"/>
      <c r="L250" s="593" t="str">
        <f t="shared" ca="1" si="111"/>
        <v>Die Angaben zu den Gestehungskosten im Blatt KW-1 müssen anhand der testierten Abschlüsse oder anhand des Anhangformulars A / 5.1.7 eindeutig nachvollziehbar sein.</v>
      </c>
    </row>
    <row r="251" spans="1:12" hidden="1" outlineLevel="1" x14ac:dyDescent="0.4">
      <c r="A251" s="596"/>
      <c r="B251" s="598"/>
      <c r="C251" s="594"/>
      <c r="D251" s="592"/>
      <c r="E251" s="600"/>
      <c r="F251" s="214" t="s">
        <v>12</v>
      </c>
      <c r="G251" s="590"/>
      <c r="H251" s="589"/>
      <c r="I251" s="587"/>
      <c r="J251" s="587"/>
      <c r="K251" s="588"/>
      <c r="L251" s="594"/>
    </row>
    <row r="252" spans="1:12" ht="24.6" hidden="1" outlineLevel="1" x14ac:dyDescent="0.4">
      <c r="A252" s="206" t="str">
        <f>CONCATENATE("A / ",B252)</f>
        <v>A / 5.-.9</v>
      </c>
      <c r="B252" s="336" t="str">
        <f>CONCATENATE("5.",A243,".",ROW($A$9))</f>
        <v>5.-.9</v>
      </c>
      <c r="C252" s="225" t="str">
        <f ca="1">C242</f>
        <v>Energieproduktion und Pumpenergie
(Excel Anhang-Formular A-5.x.8)</v>
      </c>
      <c r="D252" s="106" t="str">
        <f ca="1">D242</f>
        <v>in jedem Fall</v>
      </c>
      <c r="E252" s="329" t="str">
        <f>CONCATENATE($B$4,$C$4,".A-",B252,".")</f>
        <v>MP.26.xxx.A-5.-.9.</v>
      </c>
      <c r="F252" s="98" t="str">
        <f ca="1">F242</f>
        <v>Gemäss Art. 89, Abs. 2 der EnFV sind die stündlichen Produktionsdaten anzugeben.</v>
      </c>
      <c r="G252" s="120"/>
      <c r="H252" s="222"/>
      <c r="I252" s="107" t="s">
        <v>7</v>
      </c>
      <c r="J252" s="107" t="s">
        <v>7</v>
      </c>
      <c r="K252" s="173"/>
      <c r="L252" s="224" t="str">
        <f ca="1">L242</f>
        <v>Stundenwerte für jede Zentrale zwingend, auch für Pumpzentralen und KEV-Anlagen.</v>
      </c>
    </row>
    <row r="253" spans="1:12" hidden="1" collapsed="1" x14ac:dyDescent="0.4">
      <c r="A253" s="208" t="str">
        <f>IF(ISERROR(MID(_xlfn.SINGLE(INDEX(Blätter, ROW(A33))), FIND("]", _xlfn.SINGLE(INDEX(Blätter, ROW(A33)))) + 1, 99)), "-", IF(LEN(MID(_xlfn.SINGLE(INDEX(Blätter, ROW(A33))), FIND("]", _xlfn.SINGLE(INDEX(Blätter, ROW(A33)))) + 1, 99)) &gt; 4, "-", MID(_xlfn.SINGLE(INDEX(Blätter, ROW(A33))), FIND("]", _xlfn.SINGLE(INDEX(Blätter, ROW(A33)))) + 1, 99)))</f>
        <v>-</v>
      </c>
      <c r="B253" s="220" t="str">
        <f>CONCATENATE("5.",A253)</f>
        <v>5.-</v>
      </c>
      <c r="C253" s="223" t="str">
        <f ca="1">IFERROR(IF(INDIRECT(CONCATENATE(A253,"!d13"))=Dropdown!$AL$6,"-",INDIRECT(CONCATENATE(A253,"!D13"))),"-")</f>
        <v>-</v>
      </c>
      <c r="D253" s="208"/>
      <c r="E253" s="210"/>
      <c r="F253" s="209"/>
      <c r="G253" s="218"/>
      <c r="H253" s="219"/>
      <c r="I253" s="219"/>
      <c r="J253" s="219"/>
      <c r="K253" s="219"/>
      <c r="L253" s="209"/>
    </row>
    <row r="254" spans="1:12" ht="36.9" hidden="1" outlineLevel="1" x14ac:dyDescent="0.4">
      <c r="A254" s="206" t="str">
        <f t="shared" ref="A254:A260" si="112">CONCATENATE("A / ",B254)</f>
        <v>A / 5.-.1</v>
      </c>
      <c r="B254" s="336" t="str">
        <f>CONCATENATE("5.",A253,".",ROW($A$1))</f>
        <v>5.-.1</v>
      </c>
      <c r="C254" s="98" t="str">
        <f t="shared" ref="C254:D260" ca="1" si="113">C244</f>
        <v>Vertrag Nutzungsrecht</v>
      </c>
      <c r="D254" s="106" t="str">
        <f t="shared" ca="1" si="113"/>
        <v>in jedem Fall</v>
      </c>
      <c r="E254" s="105" t="str">
        <f t="shared" ref="E254:E260" si="114">CONCATENATE($B$4,$C$4,".A-",B254,".")</f>
        <v>MP.26.xxx.A-5.-.1.</v>
      </c>
      <c r="F254" s="106" t="str">
        <f t="shared" ref="F254:F260" ca="1" si="115">F244</f>
        <v>Bspw. Wasserrechtsurkunde, Konzessionsvertrag
zur Überprüfung von Konzessionsleistungen, Kraftwerks-parameter, Eigentumsverhältnisse u.a.</v>
      </c>
      <c r="G254" s="120"/>
      <c r="H254" s="43"/>
      <c r="I254" s="107" t="s">
        <v>7</v>
      </c>
      <c r="J254" s="107" t="s">
        <v>7</v>
      </c>
      <c r="K254" s="98"/>
      <c r="L254" s="106" t="str">
        <f t="shared" ref="L254:L260" ca="1" si="116">L244</f>
        <v>bspw. Wasserrechtsurkunde, Konzessionsvertrag
zur Überprüfung von Konzessionsleistungen, Kraftwerks-parameter, Eigentumsverhältnisse u.a.</v>
      </c>
    </row>
    <row r="255" spans="1:12" ht="24.6" hidden="1" outlineLevel="1" x14ac:dyDescent="0.4">
      <c r="A255" s="206" t="str">
        <f t="shared" si="112"/>
        <v>A / 5.-.2</v>
      </c>
      <c r="B255" s="336" t="str">
        <f>CONCATENATE("5.",A253,".",ROW($A$2))</f>
        <v>5.-.2</v>
      </c>
      <c r="C255" s="98" t="str">
        <f t="shared" ca="1" si="113"/>
        <v>Bescheinigung Risikotragung aller in Berechtigungskaskade obenliegenden Parteien</v>
      </c>
      <c r="D255" s="106" t="str">
        <f t="shared" ca="1" si="113"/>
        <v>wenn Gesuchsteller selber nicht Betreiber dieser Anlage</v>
      </c>
      <c r="E255" s="105" t="str">
        <f t="shared" si="114"/>
        <v>MP.26.xxx.A-5.-.2.</v>
      </c>
      <c r="F255" s="106" t="str">
        <f t="shared" ca="1" si="115"/>
        <v>Überprüfung Träger des wirtschaftlichen Risikos.</v>
      </c>
      <c r="G255" s="120"/>
      <c r="H255" s="43"/>
      <c r="I255" s="107" t="s">
        <v>7</v>
      </c>
      <c r="J255" s="107" t="s">
        <v>7</v>
      </c>
      <c r="K255" s="98"/>
      <c r="L255" s="106" t="str">
        <f t="shared" ca="1" si="116"/>
        <v>nicht notwendig, wenn Gesuchsteller = Betreiber dieser Anlage, d.h. zuoberst in der "Berechtigungskaskade"</v>
      </c>
    </row>
    <row r="256" spans="1:12" ht="72.75" hidden="1" customHeight="1" outlineLevel="1" x14ac:dyDescent="0.4">
      <c r="A256" s="206" t="str">
        <f t="shared" si="112"/>
        <v>A / 5.-.3</v>
      </c>
      <c r="B256" s="336" t="str">
        <f>CONCATENATE("5.",A253,".",ROW($A$3))</f>
        <v>5.-.3</v>
      </c>
      <c r="C256" s="98" t="str">
        <f t="shared" ca="1" si="113"/>
        <v>Falls EVU mit Abnahme Energie: Abnahmevertrag (resp. Stromliefervertrag) Energie</v>
      </c>
      <c r="D256" s="106" t="str">
        <f t="shared" ca="1" si="113"/>
        <v>falls Gesuchsteller EVU mit Verpflichtung zur Abnahme von Energie aus dieser Anlage</v>
      </c>
      <c r="E256" s="105" t="str">
        <f t="shared" si="114"/>
        <v>MP.26.xxx.A-5.-.3.</v>
      </c>
      <c r="F256" s="106" t="str">
        <f t="shared" ca="1" si="115"/>
        <v>Überprüfung, ob Abnahmevertrag gemäss Verordnung akzeptiert werden kann.</v>
      </c>
      <c r="G256" s="120"/>
      <c r="H256" s="43"/>
      <c r="I256" s="107" t="s">
        <v>7</v>
      </c>
      <c r="J256" s="107" t="s">
        <v>7</v>
      </c>
      <c r="K256" s="98"/>
      <c r="L256" s="106" t="str">
        <f t="shared" ca="1" si="116"/>
        <v>nicht notwendiog, wenn Gesuchsteller = Betreiber oder (Mit-)Eigentümer / Partner dieser Anlage ist</v>
      </c>
    </row>
    <row r="257" spans="1:12" ht="49.2" hidden="1" outlineLevel="1" x14ac:dyDescent="0.4">
      <c r="A257" s="206" t="str">
        <f t="shared" si="112"/>
        <v>A / 5.-.4</v>
      </c>
      <c r="B257" s="336" t="str">
        <f>CONCATENATE("5.",A253,".",ROW($A$4))</f>
        <v>5.-.4</v>
      </c>
      <c r="C257" s="98" t="str">
        <f t="shared" ca="1" si="113"/>
        <v>Testierte Abschlüsse Stufe Kraftwerk der letzten 5 Jahre (nur Abschlüsse die nicht bereits im Vorjahr eingereicht wurden)</v>
      </c>
      <c r="D257" s="106" t="str">
        <f t="shared" ca="1" si="113"/>
        <v>in jedem Fall</v>
      </c>
      <c r="E257" s="105" t="str">
        <f t="shared" si="114"/>
        <v>MP.26.xxx.A-5.-.4.</v>
      </c>
      <c r="F257" s="106" t="str">
        <f t="shared" ca="1" si="115"/>
        <v>Einzelabschluss Finanzbuchhaltung (Bilanz, Erfolgsrechnung, Geldflussrechnung) über fünf Jahre. Zur Überprüfung der Abschreibungspraxis, Gestehungskosten u.a.</v>
      </c>
      <c r="G257" s="120"/>
      <c r="H257" s="43"/>
      <c r="I257" s="107" t="s">
        <v>7</v>
      </c>
      <c r="J257" s="107" t="s">
        <v>7</v>
      </c>
      <c r="K257" s="98"/>
      <c r="L257" s="106" t="str">
        <f t="shared" ca="1" si="116"/>
        <v>Einzelabschluss Finanzbuchhaltung (Bilanz, Erfolgsrechnung, Geldflussrechnung) über fünf Jahre. Zur Überprüfung der Abschreibungspraxis, Gestehungskosten u.a.</v>
      </c>
    </row>
    <row r="258" spans="1:12" ht="49.2" hidden="1" outlineLevel="1" x14ac:dyDescent="0.4">
      <c r="A258" s="206" t="str">
        <f t="shared" si="112"/>
        <v>A / 5.-.5</v>
      </c>
      <c r="B258" s="336" t="str">
        <f>CONCATENATE("5.",A253,".",ROW($A$5))</f>
        <v>5.-.5</v>
      </c>
      <c r="C258" s="98" t="str">
        <f t="shared" ca="1" si="113"/>
        <v>Kraftwerksplan</v>
      </c>
      <c r="D258" s="106" t="str">
        <f t="shared" ca="1" si="113"/>
        <v>in jedem Fall</v>
      </c>
      <c r="E258" s="105" t="str">
        <f t="shared" si="114"/>
        <v>MP.26.xxx.A-5.-.5.</v>
      </c>
      <c r="F258" s="106" t="str">
        <f t="shared" ca="1" si="115"/>
        <v>Übersichtsplan oder Schema, wo alle wichtigen und im Gesuch aufgeführten Elemente ersichtlich sind. Zur Überprüfung einer allfälligen hydraulischen Verknüpfung u.a.</v>
      </c>
      <c r="G258" s="120"/>
      <c r="H258" s="43"/>
      <c r="I258" s="107" t="s">
        <v>7</v>
      </c>
      <c r="J258" s="107" t="s">
        <v>7</v>
      </c>
      <c r="K258" s="98"/>
      <c r="L258" s="106" t="str">
        <f t="shared" ca="1" si="116"/>
        <v>Übersichtsplan oder Schema, wo alle wichtigen und im Gesuch aufgeführten Elemente ersichtlich sind. Zur Überprüfung einer allfälligen hydraulischen Verknüpfung u.a.</v>
      </c>
    </row>
    <row r="259" spans="1:12" ht="87.75" hidden="1" customHeight="1" outlineLevel="1" x14ac:dyDescent="0.4">
      <c r="A259" s="206" t="str">
        <f t="shared" si="112"/>
        <v>A / 5.-.6</v>
      </c>
      <c r="B259" s="336" t="str">
        <f>CONCATENATE("5.",A253,".",ROW($A$6))</f>
        <v>5.-.6</v>
      </c>
      <c r="C259" s="106" t="str">
        <f t="shared" ca="1" si="113"/>
        <v>Bescheinigungen über (kostendeckende) Einspeisevergütung, Investitionsbeiträge, Mehrkostenfinanzierungen, Entschädigungen Sanierungen Gewässerschutz und weitere Vergütungen der öffentlichen Hand</v>
      </c>
      <c r="D259" s="106" t="str">
        <f t="shared" ca="1" si="113"/>
        <v>falls solche Beträge im Ge-suchsformular eingetragen wurden</v>
      </c>
      <c r="E259" s="105" t="str">
        <f t="shared" si="114"/>
        <v>MP.26.xxx.A-5.-.6.</v>
      </c>
      <c r="F259" s="106" t="str">
        <f t="shared" ca="1" si="115"/>
        <v>Überprüfung Erlöse aus Fördersystemen der öffentlichen Hand.</v>
      </c>
      <c r="G259" s="120"/>
      <c r="H259" s="43"/>
      <c r="I259" s="107" t="s">
        <v>7</v>
      </c>
      <c r="J259" s="107" t="s">
        <v>7</v>
      </c>
      <c r="K259" s="98"/>
      <c r="L259" s="106" t="str">
        <f t="shared" ca="1" si="116"/>
        <v>Nur notwendig, wenn solche Erlöse im Gesuchsformular eingetragen wurden (Ziffern KW-x/36, KW-x/38 oder KW-x/40)</v>
      </c>
    </row>
    <row r="260" spans="1:12" ht="78" hidden="1" customHeight="1" outlineLevel="1" x14ac:dyDescent="0.4">
      <c r="A260" s="595" t="str">
        <f t="shared" si="112"/>
        <v>A / 5.-.7</v>
      </c>
      <c r="B260" s="597" t="str">
        <f>CONCATENATE("5.",A253,".",ROW($A$7))</f>
        <v>5.-.7</v>
      </c>
      <c r="C260" s="593" t="str">
        <f t="shared" ca="1" si="113"/>
        <v>Erläuterungen zu Gestehungskosten gemäss Geschäftsbericht 
(Excel Anhang-Formular A-5.x.7)</v>
      </c>
      <c r="D260" s="591" t="str">
        <f t="shared" ca="1" si="113"/>
        <v>falls die Angaben im Gesuchs-formular vom Geschäfts-bericht abweichen</v>
      </c>
      <c r="E260" s="599" t="str">
        <f t="shared" si="114"/>
        <v>MP.26.xxx.A-5.-.7.</v>
      </c>
      <c r="F260" s="96" t="str">
        <f t="shared" ca="1" si="115"/>
        <v>Die Angaben zu den Gestehungskosten im Blatt dieses Kraftwerkes müssen anhand der testierten Abschlüsse oder anhand des dazugehörigen Anhangformulars eindeutig nachvollziehbar sein. Bitte den folgenden  Link anklicken, um das Anhangsformular herunterzuladen:</v>
      </c>
      <c r="G260" s="590"/>
      <c r="H260" s="589"/>
      <c r="I260" s="587" t="s">
        <v>7</v>
      </c>
      <c r="J260" s="587" t="s">
        <v>7</v>
      </c>
      <c r="K260" s="588"/>
      <c r="L260" s="593" t="str">
        <f t="shared" ca="1" si="116"/>
        <v>Die Angaben zu den Gestehungskosten im Blatt KW-1 müssen anhand der testierten Abschlüsse oder anhand des Anhangformulars A / 5.1.7 eindeutig nachvollziehbar sein.</v>
      </c>
    </row>
    <row r="261" spans="1:12" hidden="1" outlineLevel="1" x14ac:dyDescent="0.4">
      <c r="A261" s="596"/>
      <c r="B261" s="598"/>
      <c r="C261" s="594"/>
      <c r="D261" s="592"/>
      <c r="E261" s="600"/>
      <c r="F261" s="214" t="s">
        <v>12</v>
      </c>
      <c r="G261" s="590"/>
      <c r="H261" s="589"/>
      <c r="I261" s="587"/>
      <c r="J261" s="587"/>
      <c r="K261" s="588"/>
      <c r="L261" s="594"/>
    </row>
    <row r="262" spans="1:12" ht="24.6" hidden="1" outlineLevel="1" x14ac:dyDescent="0.4">
      <c r="A262" s="206" t="str">
        <f>CONCATENATE("A / ",B262)</f>
        <v>A / 5.-.9</v>
      </c>
      <c r="B262" s="336" t="str">
        <f>CONCATENATE("5.",A253,".",ROW($A$9))</f>
        <v>5.-.9</v>
      </c>
      <c r="C262" s="225" t="str">
        <f ca="1">C252</f>
        <v>Energieproduktion und Pumpenergie
(Excel Anhang-Formular A-5.x.8)</v>
      </c>
      <c r="D262" s="106" t="str">
        <f ca="1">D252</f>
        <v>in jedem Fall</v>
      </c>
      <c r="E262" s="329" t="str">
        <f>CONCATENATE($B$4,$C$4,".A-",B262,".")</f>
        <v>MP.26.xxx.A-5.-.9.</v>
      </c>
      <c r="F262" s="98" t="str">
        <f ca="1">F252</f>
        <v>Gemäss Art. 89, Abs. 2 der EnFV sind die stündlichen Produktionsdaten anzugeben.</v>
      </c>
      <c r="G262" s="120"/>
      <c r="H262" s="222"/>
      <c r="I262" s="107" t="s">
        <v>7</v>
      </c>
      <c r="J262" s="107" t="s">
        <v>7</v>
      </c>
      <c r="K262" s="173"/>
      <c r="L262" s="224" t="str">
        <f ca="1">L252</f>
        <v>Stundenwerte für jede Zentrale zwingend, auch für Pumpzentralen und KEV-Anlagen.</v>
      </c>
    </row>
    <row r="263" spans="1:12" hidden="1" collapsed="1" x14ac:dyDescent="0.4">
      <c r="A263" s="208" t="str">
        <f>IF(ISERROR(MID(_xlfn.SINGLE(INDEX(Blätter, ROW(A34))), FIND("]", _xlfn.SINGLE(INDEX(Blätter, ROW(A34)))) + 1, 99)), "-", IF(LEN(MID(_xlfn.SINGLE(INDEX(Blätter, ROW(A34))), FIND("]", _xlfn.SINGLE(INDEX(Blätter, ROW(A34)))) + 1, 99)) &gt; 4, "-", MID(_xlfn.SINGLE(INDEX(Blätter, ROW(A34))), FIND("]", _xlfn.SINGLE(INDEX(Blätter, ROW(A34)))) + 1, 99)))</f>
        <v>-</v>
      </c>
      <c r="B263" s="220" t="str">
        <f>CONCATENATE("5.",A263)</f>
        <v>5.-</v>
      </c>
      <c r="C263" s="223" t="str">
        <f ca="1">IFERROR(IF(INDIRECT(CONCATENATE(A263,"!d13"))=Dropdown!$AL$6,"-",INDIRECT(CONCATENATE(A263,"!D13"))),"-")</f>
        <v>-</v>
      </c>
      <c r="D263" s="208"/>
      <c r="E263" s="210"/>
      <c r="F263" s="209"/>
      <c r="G263" s="218"/>
      <c r="H263" s="219"/>
      <c r="I263" s="219"/>
      <c r="J263" s="219"/>
      <c r="K263" s="219"/>
      <c r="L263" s="209"/>
    </row>
    <row r="264" spans="1:12" ht="36.9" outlineLevel="1" x14ac:dyDescent="0.4">
      <c r="A264" s="206" t="str">
        <f t="shared" ref="A264:A270" si="117">CONCATENATE("A / ",B264)</f>
        <v>A / 5.-.1</v>
      </c>
      <c r="B264" s="336" t="str">
        <f>CONCATENATE("5.",A263,".",ROW($A$1))</f>
        <v>5.-.1</v>
      </c>
      <c r="C264" s="98" t="str">
        <f t="shared" ref="C264:D270" ca="1" si="118">C254</f>
        <v>Vertrag Nutzungsrecht</v>
      </c>
      <c r="D264" s="106" t="str">
        <f t="shared" ca="1" si="118"/>
        <v>in jedem Fall</v>
      </c>
      <c r="E264" s="105" t="str">
        <f t="shared" ref="E264:E270" si="119">CONCATENATE($B$4,$C$4,".A-",B264,".")</f>
        <v>MP.26.xxx.A-5.-.1.</v>
      </c>
      <c r="F264" s="106" t="str">
        <f t="shared" ref="F264:F270" ca="1" si="120">F254</f>
        <v>Bspw. Wasserrechtsurkunde, Konzessionsvertrag
zur Überprüfung von Konzessionsleistungen, Kraftwerks-parameter, Eigentumsverhältnisse u.a.</v>
      </c>
      <c r="G264" s="120"/>
      <c r="H264" s="43"/>
      <c r="I264" s="107" t="s">
        <v>7</v>
      </c>
      <c r="J264" s="107" t="s">
        <v>7</v>
      </c>
      <c r="K264" s="98"/>
      <c r="L264" s="106" t="str">
        <f t="shared" ref="L264:L270" ca="1" si="121">L254</f>
        <v>bspw. Wasserrechtsurkunde, Konzessionsvertrag
zur Überprüfung von Konzessionsleistungen, Kraftwerks-parameter, Eigentumsverhältnisse u.a.</v>
      </c>
    </row>
    <row r="265" spans="1:12" ht="24.6" outlineLevel="1" x14ac:dyDescent="0.4">
      <c r="A265" s="206" t="str">
        <f t="shared" si="117"/>
        <v>A / 5.-.2</v>
      </c>
      <c r="B265" s="336" t="str">
        <f>CONCATENATE("5.",A263,".",ROW($A$2))</f>
        <v>5.-.2</v>
      </c>
      <c r="C265" s="98" t="str">
        <f t="shared" ca="1" si="118"/>
        <v>Bescheinigung Risikotragung aller in Berechtigungskaskade obenliegenden Parteien</v>
      </c>
      <c r="D265" s="106" t="str">
        <f t="shared" ca="1" si="118"/>
        <v>wenn Gesuchsteller selber nicht Betreiber dieser Anlage</v>
      </c>
      <c r="E265" s="105" t="str">
        <f t="shared" si="119"/>
        <v>MP.26.xxx.A-5.-.2.</v>
      </c>
      <c r="F265" s="106" t="str">
        <f t="shared" ca="1" si="120"/>
        <v>Überprüfung Träger des wirtschaftlichen Risikos.</v>
      </c>
      <c r="G265" s="120"/>
      <c r="H265" s="43"/>
      <c r="I265" s="107" t="s">
        <v>7</v>
      </c>
      <c r="J265" s="107" t="s">
        <v>7</v>
      </c>
      <c r="K265" s="98"/>
      <c r="L265" s="106" t="str">
        <f t="shared" ca="1" si="121"/>
        <v>nicht notwendig, wenn Gesuchsteller = Betreiber dieser Anlage, d.h. zuoberst in der "Berechtigungskaskade"</v>
      </c>
    </row>
    <row r="266" spans="1:12" ht="74.25" customHeight="1" outlineLevel="1" x14ac:dyDescent="0.4">
      <c r="A266" s="206" t="str">
        <f t="shared" si="117"/>
        <v>A / 5.-.3</v>
      </c>
      <c r="B266" s="336" t="str">
        <f>CONCATENATE("5.",A263,".",ROW($A$3))</f>
        <v>5.-.3</v>
      </c>
      <c r="C266" s="98" t="str">
        <f t="shared" ca="1" si="118"/>
        <v>Falls EVU mit Abnahme Energie: Abnahmevertrag (resp. Stromliefervertrag) Energie</v>
      </c>
      <c r="D266" s="106" t="str">
        <f t="shared" ca="1" si="118"/>
        <v>falls Gesuchsteller EVU mit Verpflichtung zur Abnahme von Energie aus dieser Anlage</v>
      </c>
      <c r="E266" s="105" t="str">
        <f t="shared" si="119"/>
        <v>MP.26.xxx.A-5.-.3.</v>
      </c>
      <c r="F266" s="106" t="str">
        <f t="shared" ca="1" si="120"/>
        <v>Überprüfung, ob Abnahmevertrag gemäss Verordnung akzeptiert werden kann.</v>
      </c>
      <c r="G266" s="120"/>
      <c r="H266" s="43"/>
      <c r="I266" s="107" t="s">
        <v>7</v>
      </c>
      <c r="J266" s="107" t="s">
        <v>7</v>
      </c>
      <c r="K266" s="98"/>
      <c r="L266" s="106" t="str">
        <f t="shared" ca="1" si="121"/>
        <v>nicht notwendiog, wenn Gesuchsteller = Betreiber oder (Mit-)Eigentümer / Partner dieser Anlage ist</v>
      </c>
    </row>
    <row r="267" spans="1:12" ht="49.2" outlineLevel="1" x14ac:dyDescent="0.4">
      <c r="A267" s="206" t="str">
        <f t="shared" si="117"/>
        <v>A / 5.-.4</v>
      </c>
      <c r="B267" s="336" t="str">
        <f>CONCATENATE("5.",A263,".",ROW($A$4))</f>
        <v>5.-.4</v>
      </c>
      <c r="C267" s="98" t="str">
        <f t="shared" ca="1" si="118"/>
        <v>Testierte Abschlüsse Stufe Kraftwerk der letzten 5 Jahre (nur Abschlüsse die nicht bereits im Vorjahr eingereicht wurden)</v>
      </c>
      <c r="D267" s="106" t="str">
        <f t="shared" ca="1" si="118"/>
        <v>in jedem Fall</v>
      </c>
      <c r="E267" s="105" t="str">
        <f t="shared" si="119"/>
        <v>MP.26.xxx.A-5.-.4.</v>
      </c>
      <c r="F267" s="106" t="str">
        <f t="shared" ca="1" si="120"/>
        <v>Einzelabschluss Finanzbuchhaltung (Bilanz, Erfolgsrechnung, Geldflussrechnung) über fünf Jahre. Zur Überprüfung der Abschreibungspraxis, Gestehungskosten u.a.</v>
      </c>
      <c r="G267" s="120"/>
      <c r="H267" s="43"/>
      <c r="I267" s="107" t="s">
        <v>7</v>
      </c>
      <c r="J267" s="107" t="s">
        <v>7</v>
      </c>
      <c r="K267" s="98"/>
      <c r="L267" s="106" t="str">
        <f t="shared" ca="1" si="121"/>
        <v>Einzelabschluss Finanzbuchhaltung (Bilanz, Erfolgsrechnung, Geldflussrechnung) über fünf Jahre. Zur Überprüfung der Abschreibungspraxis, Gestehungskosten u.a.</v>
      </c>
    </row>
    <row r="268" spans="1:12" ht="49.2" outlineLevel="1" x14ac:dyDescent="0.4">
      <c r="A268" s="206" t="str">
        <f t="shared" si="117"/>
        <v>A / 5.-.5</v>
      </c>
      <c r="B268" s="336" t="str">
        <f>CONCATENATE("5.",A263,".",ROW($A$5))</f>
        <v>5.-.5</v>
      </c>
      <c r="C268" s="98" t="str">
        <f t="shared" ca="1" si="118"/>
        <v>Kraftwerksplan</v>
      </c>
      <c r="D268" s="106" t="str">
        <f t="shared" ca="1" si="118"/>
        <v>in jedem Fall</v>
      </c>
      <c r="E268" s="105" t="str">
        <f t="shared" si="119"/>
        <v>MP.26.xxx.A-5.-.5.</v>
      </c>
      <c r="F268" s="106" t="str">
        <f t="shared" ca="1" si="120"/>
        <v>Übersichtsplan oder Schema, wo alle wichtigen und im Gesuch aufgeführten Elemente ersichtlich sind. Zur Überprüfung einer allfälligen hydraulischen Verknüpfung u.a.</v>
      </c>
      <c r="G268" s="120"/>
      <c r="H268" s="43"/>
      <c r="I268" s="107" t="s">
        <v>7</v>
      </c>
      <c r="J268" s="107" t="s">
        <v>7</v>
      </c>
      <c r="K268" s="98"/>
      <c r="L268" s="106" t="str">
        <f t="shared" ca="1" si="121"/>
        <v>Übersichtsplan oder Schema, wo alle wichtigen und im Gesuch aufgeführten Elemente ersichtlich sind. Zur Überprüfung einer allfälligen hydraulischen Verknüpfung u.a.</v>
      </c>
    </row>
    <row r="269" spans="1:12" ht="90" customHeight="1" outlineLevel="1" x14ac:dyDescent="0.4">
      <c r="A269" s="206" t="str">
        <f t="shared" si="117"/>
        <v>A / 5.-.6</v>
      </c>
      <c r="B269" s="336" t="str">
        <f>CONCATENATE("5.",A263,".",ROW($A$6))</f>
        <v>5.-.6</v>
      </c>
      <c r="C269" s="106" t="str">
        <f t="shared" ca="1" si="118"/>
        <v>Bescheinigungen über (kostendeckende) Einspeisevergütung, Investitionsbeiträge, Mehrkostenfinanzierungen, Entschädigungen Sanierungen Gewässerschutz und weitere Vergütungen der öffentlichen Hand</v>
      </c>
      <c r="D269" s="106" t="str">
        <f t="shared" ca="1" si="118"/>
        <v>falls solche Beträge im Ge-suchsformular eingetragen wurden</v>
      </c>
      <c r="E269" s="105" t="str">
        <f t="shared" si="119"/>
        <v>MP.26.xxx.A-5.-.6.</v>
      </c>
      <c r="F269" s="106" t="str">
        <f t="shared" ca="1" si="120"/>
        <v>Überprüfung Erlöse aus Fördersystemen der öffentlichen Hand.</v>
      </c>
      <c r="G269" s="120"/>
      <c r="H269" s="43"/>
      <c r="I269" s="107" t="s">
        <v>7</v>
      </c>
      <c r="J269" s="107" t="s">
        <v>7</v>
      </c>
      <c r="K269" s="98"/>
      <c r="L269" s="106" t="str">
        <f t="shared" ca="1" si="121"/>
        <v>Nur notwendig, wenn solche Erlöse im Gesuchsformular eingetragen wurden (Ziffern KW-x/36, KW-x/38 oder KW-x/40)</v>
      </c>
    </row>
    <row r="270" spans="1:12" ht="88.5" customHeight="1" outlineLevel="1" x14ac:dyDescent="0.4">
      <c r="A270" s="595" t="str">
        <f t="shared" si="117"/>
        <v>A / 5.-.7</v>
      </c>
      <c r="B270" s="597" t="str">
        <f>CONCATENATE("5.",A263,".",ROW($A$7))</f>
        <v>5.-.7</v>
      </c>
      <c r="C270" s="593" t="str">
        <f t="shared" ca="1" si="118"/>
        <v>Erläuterungen zu Gestehungskosten gemäss Geschäftsbericht 
(Excel Anhang-Formular A-5.x.7)</v>
      </c>
      <c r="D270" s="591" t="str">
        <f t="shared" ca="1" si="118"/>
        <v>falls die Angaben im Gesuchs-formular vom Geschäfts-bericht abweichen</v>
      </c>
      <c r="E270" s="599" t="str">
        <f t="shared" si="119"/>
        <v>MP.26.xxx.A-5.-.7.</v>
      </c>
      <c r="F270" s="96" t="str">
        <f t="shared" ca="1" si="120"/>
        <v>Die Angaben zu den Gestehungskosten im Blatt dieses Kraftwerkes müssen anhand der testierten Abschlüsse oder anhand des dazugehörigen Anhangformulars eindeutig nachvollziehbar sein. Bitte den folgenden  Link anklicken, um das Anhangsformular herunterzuladen:</v>
      </c>
      <c r="G270" s="590"/>
      <c r="H270" s="589"/>
      <c r="I270" s="587" t="s">
        <v>7</v>
      </c>
      <c r="J270" s="587" t="s">
        <v>7</v>
      </c>
      <c r="K270" s="588"/>
      <c r="L270" s="593" t="str">
        <f t="shared" ca="1" si="121"/>
        <v>Die Angaben zu den Gestehungskosten im Blatt KW-1 müssen anhand der testierten Abschlüsse oder anhand des Anhangformulars A / 5.1.7 eindeutig nachvollziehbar sein.</v>
      </c>
    </row>
    <row r="271" spans="1:12" outlineLevel="1" x14ac:dyDescent="0.4">
      <c r="A271" s="596"/>
      <c r="B271" s="598"/>
      <c r="C271" s="594"/>
      <c r="D271" s="592"/>
      <c r="E271" s="600"/>
      <c r="F271" s="214" t="s">
        <v>12</v>
      </c>
      <c r="G271" s="590"/>
      <c r="H271" s="589"/>
      <c r="I271" s="587"/>
      <c r="J271" s="587"/>
      <c r="K271" s="588"/>
      <c r="L271" s="594"/>
    </row>
    <row r="272" spans="1:12" ht="24.6" outlineLevel="1" x14ac:dyDescent="0.4">
      <c r="A272" s="206" t="str">
        <f>CONCATENATE("A / ",B272)</f>
        <v>A / 5.-.8</v>
      </c>
      <c r="B272" s="336" t="str">
        <f>CONCATENATE("5.",A263,".",ROW($A$8))</f>
        <v>5.-.8</v>
      </c>
      <c r="C272" s="225" t="str">
        <f ca="1">C262</f>
        <v>Energieproduktion und Pumpenergie
(Excel Anhang-Formular A-5.x.8)</v>
      </c>
      <c r="D272" s="106" t="str">
        <f ca="1">D262</f>
        <v>in jedem Fall</v>
      </c>
      <c r="E272" s="329" t="str">
        <f>CONCATENATE($B$4,$C$4,".A-",B272,".")</f>
        <v>MP.26.xxx.A-5.-.8.</v>
      </c>
      <c r="F272" s="98" t="str">
        <f ca="1">F262</f>
        <v>Gemäss Art. 89, Abs. 2 der EnFV sind die stündlichen Produktionsdaten anzugeben.</v>
      </c>
      <c r="G272" s="120"/>
      <c r="H272" s="222"/>
      <c r="I272" s="107" t="s">
        <v>7</v>
      </c>
      <c r="J272" s="107" t="s">
        <v>7</v>
      </c>
      <c r="K272" s="173"/>
      <c r="L272" s="224" t="str">
        <f ca="1">L262</f>
        <v>Stundenwerte für jede Zentrale zwingend, auch für Pumpzentralen und KEV-Anlagen.</v>
      </c>
    </row>
  </sheetData>
  <sheetProtection algorithmName="SHA-512" hashValue="x3QIck5vQnnKsbwMM9pQmfeqfyU55WngkFMzRkTNt4HvbigBtIi2Pv6DTz/TO673eoKbq0Ri+hrITp6+r8agyg==" saltValue="0TfqtB0ys5U5AH5qVH6YeQ==" spinCount="100000" sheet="1" objects="1" scenarios="1"/>
  <protectedRanges>
    <protectedRange sqref="G16:H17 G19:H21 G24:H32 G34:H42 G44:H52 G54:H62 G64:H72 G74:H82 G84:H92 G94:H102 G104:H112 G114:H272" name="Bereich1"/>
  </protectedRanges>
  <mergeCells count="288">
    <mergeCell ref="K270:K271"/>
    <mergeCell ref="L270:L271"/>
    <mergeCell ref="A270:A271"/>
    <mergeCell ref="B270:B271"/>
    <mergeCell ref="C270:C271"/>
    <mergeCell ref="D270:D271"/>
    <mergeCell ref="E270:E271"/>
    <mergeCell ref="G270:G271"/>
    <mergeCell ref="H270:H271"/>
    <mergeCell ref="I270:I271"/>
    <mergeCell ref="J270:J271"/>
    <mergeCell ref="K250:K251"/>
    <mergeCell ref="L250:L251"/>
    <mergeCell ref="A260:A261"/>
    <mergeCell ref="B260:B261"/>
    <mergeCell ref="C260:C261"/>
    <mergeCell ref="D260:D261"/>
    <mergeCell ref="E260:E261"/>
    <mergeCell ref="G260:G261"/>
    <mergeCell ref="H260:H261"/>
    <mergeCell ref="I260:I261"/>
    <mergeCell ref="J260:J261"/>
    <mergeCell ref="K260:K261"/>
    <mergeCell ref="L260:L261"/>
    <mergeCell ref="A250:A251"/>
    <mergeCell ref="B250:B251"/>
    <mergeCell ref="C250:C251"/>
    <mergeCell ref="D250:D251"/>
    <mergeCell ref="E250:E251"/>
    <mergeCell ref="G250:G251"/>
    <mergeCell ref="H250:H251"/>
    <mergeCell ref="I250:I251"/>
    <mergeCell ref="J250:J251"/>
    <mergeCell ref="K230:K231"/>
    <mergeCell ref="L230:L231"/>
    <mergeCell ref="A240:A241"/>
    <mergeCell ref="B240:B241"/>
    <mergeCell ref="C240:C241"/>
    <mergeCell ref="D240:D241"/>
    <mergeCell ref="E240:E241"/>
    <mergeCell ref="G240:G241"/>
    <mergeCell ref="H240:H241"/>
    <mergeCell ref="I240:I241"/>
    <mergeCell ref="J240:J241"/>
    <mergeCell ref="K240:K241"/>
    <mergeCell ref="L240:L241"/>
    <mergeCell ref="A230:A231"/>
    <mergeCell ref="B230:B231"/>
    <mergeCell ref="C230:C231"/>
    <mergeCell ref="D230:D231"/>
    <mergeCell ref="E230:E231"/>
    <mergeCell ref="G230:G231"/>
    <mergeCell ref="H230:H231"/>
    <mergeCell ref="I230:I231"/>
    <mergeCell ref="J230:J231"/>
    <mergeCell ref="K210:K211"/>
    <mergeCell ref="L210:L211"/>
    <mergeCell ref="A220:A221"/>
    <mergeCell ref="B220:B221"/>
    <mergeCell ref="C220:C221"/>
    <mergeCell ref="D220:D221"/>
    <mergeCell ref="E220:E221"/>
    <mergeCell ref="G220:G221"/>
    <mergeCell ref="H220:H221"/>
    <mergeCell ref="I220:I221"/>
    <mergeCell ref="J220:J221"/>
    <mergeCell ref="K220:K221"/>
    <mergeCell ref="L220:L221"/>
    <mergeCell ref="A210:A211"/>
    <mergeCell ref="B210:B211"/>
    <mergeCell ref="C210:C211"/>
    <mergeCell ref="D210:D211"/>
    <mergeCell ref="E210:E211"/>
    <mergeCell ref="G210:G211"/>
    <mergeCell ref="H210:H211"/>
    <mergeCell ref="I210:I211"/>
    <mergeCell ref="J210:J211"/>
    <mergeCell ref="K190:K191"/>
    <mergeCell ref="L190:L191"/>
    <mergeCell ref="A200:A201"/>
    <mergeCell ref="B200:B201"/>
    <mergeCell ref="C200:C201"/>
    <mergeCell ref="D200:D201"/>
    <mergeCell ref="E200:E201"/>
    <mergeCell ref="G200:G201"/>
    <mergeCell ref="H200:H201"/>
    <mergeCell ref="I200:I201"/>
    <mergeCell ref="J200:J201"/>
    <mergeCell ref="K200:K201"/>
    <mergeCell ref="L200:L201"/>
    <mergeCell ref="A190:A191"/>
    <mergeCell ref="B190:B191"/>
    <mergeCell ref="C190:C191"/>
    <mergeCell ref="D190:D191"/>
    <mergeCell ref="E190:E191"/>
    <mergeCell ref="G190:G191"/>
    <mergeCell ref="H190:H191"/>
    <mergeCell ref="I190:I191"/>
    <mergeCell ref="J190:J191"/>
    <mergeCell ref="K170:K171"/>
    <mergeCell ref="L170:L171"/>
    <mergeCell ref="A180:A181"/>
    <mergeCell ref="B180:B181"/>
    <mergeCell ref="C180:C181"/>
    <mergeCell ref="D180:D181"/>
    <mergeCell ref="E180:E181"/>
    <mergeCell ref="G180:G181"/>
    <mergeCell ref="H180:H181"/>
    <mergeCell ref="I180:I181"/>
    <mergeCell ref="J180:J181"/>
    <mergeCell ref="K180:K181"/>
    <mergeCell ref="L180:L181"/>
    <mergeCell ref="A170:A171"/>
    <mergeCell ref="B170:B171"/>
    <mergeCell ref="C170:C171"/>
    <mergeCell ref="D170:D171"/>
    <mergeCell ref="E170:E171"/>
    <mergeCell ref="G170:G171"/>
    <mergeCell ref="H170:H171"/>
    <mergeCell ref="I170:I171"/>
    <mergeCell ref="J170:J171"/>
    <mergeCell ref="K150:K151"/>
    <mergeCell ref="L150:L151"/>
    <mergeCell ref="A160:A161"/>
    <mergeCell ref="B160:B161"/>
    <mergeCell ref="C160:C161"/>
    <mergeCell ref="D160:D161"/>
    <mergeCell ref="E160:E161"/>
    <mergeCell ref="G160:G161"/>
    <mergeCell ref="H160:H161"/>
    <mergeCell ref="I160:I161"/>
    <mergeCell ref="J160:J161"/>
    <mergeCell ref="K160:K161"/>
    <mergeCell ref="L160:L161"/>
    <mergeCell ref="A150:A151"/>
    <mergeCell ref="B150:B151"/>
    <mergeCell ref="C150:C151"/>
    <mergeCell ref="D150:D151"/>
    <mergeCell ref="E150:E151"/>
    <mergeCell ref="G150:G151"/>
    <mergeCell ref="H150:H151"/>
    <mergeCell ref="I150:I151"/>
    <mergeCell ref="J150:J151"/>
    <mergeCell ref="I130:I131"/>
    <mergeCell ref="J130:J131"/>
    <mergeCell ref="K130:K131"/>
    <mergeCell ref="L130:L131"/>
    <mergeCell ref="A140:A141"/>
    <mergeCell ref="B140:B141"/>
    <mergeCell ref="C140:C141"/>
    <mergeCell ref="D140:D141"/>
    <mergeCell ref="E140:E141"/>
    <mergeCell ref="G140:G141"/>
    <mergeCell ref="H140:H141"/>
    <mergeCell ref="I140:I141"/>
    <mergeCell ref="J140:J141"/>
    <mergeCell ref="K140:K141"/>
    <mergeCell ref="L140:L141"/>
    <mergeCell ref="A130:A131"/>
    <mergeCell ref="B130:B131"/>
    <mergeCell ref="C130:C131"/>
    <mergeCell ref="D130:D131"/>
    <mergeCell ref="E130:E131"/>
    <mergeCell ref="G130:G131"/>
    <mergeCell ref="H130:H131"/>
    <mergeCell ref="J100:J101"/>
    <mergeCell ref="J110:J111"/>
    <mergeCell ref="J120:J121"/>
    <mergeCell ref="L12:L13"/>
    <mergeCell ref="G100:G101"/>
    <mergeCell ref="H100:H101"/>
    <mergeCell ref="I100:I101"/>
    <mergeCell ref="K100:K101"/>
    <mergeCell ref="A6:K6"/>
    <mergeCell ref="I12:K13"/>
    <mergeCell ref="F12:F13"/>
    <mergeCell ref="A12:A13"/>
    <mergeCell ref="E12:E13"/>
    <mergeCell ref="C12:C13"/>
    <mergeCell ref="B12:B13"/>
    <mergeCell ref="G12:H13"/>
    <mergeCell ref="D12:D13"/>
    <mergeCell ref="A9:K9"/>
    <mergeCell ref="A7:H7"/>
    <mergeCell ref="A8:H8"/>
    <mergeCell ref="H30:H31"/>
    <mergeCell ref="I30:I31"/>
    <mergeCell ref="K30:K31"/>
    <mergeCell ref="A40:A41"/>
    <mergeCell ref="B40:B41"/>
    <mergeCell ref="C40:C41"/>
    <mergeCell ref="E40:E41"/>
    <mergeCell ref="H40:H41"/>
    <mergeCell ref="I40:I41"/>
    <mergeCell ref="K40:K41"/>
    <mergeCell ref="A30:A31"/>
    <mergeCell ref="B30:B31"/>
    <mergeCell ref="C30:C31"/>
    <mergeCell ref="G30:G31"/>
    <mergeCell ref="D30:D31"/>
    <mergeCell ref="D40:D41"/>
    <mergeCell ref="E30:E31"/>
    <mergeCell ref="G40:G41"/>
    <mergeCell ref="J30:J31"/>
    <mergeCell ref="J40:J41"/>
    <mergeCell ref="I50:I51"/>
    <mergeCell ref="K50:K51"/>
    <mergeCell ref="A60:A61"/>
    <mergeCell ref="B60:B61"/>
    <mergeCell ref="C60:C61"/>
    <mergeCell ref="E60:E61"/>
    <mergeCell ref="G60:G61"/>
    <mergeCell ref="H60:H61"/>
    <mergeCell ref="I60:I61"/>
    <mergeCell ref="K60:K61"/>
    <mergeCell ref="A50:A51"/>
    <mergeCell ref="B50:B51"/>
    <mergeCell ref="C50:C51"/>
    <mergeCell ref="E50:E51"/>
    <mergeCell ref="G50:G51"/>
    <mergeCell ref="D50:D51"/>
    <mergeCell ref="D60:D61"/>
    <mergeCell ref="J50:J51"/>
    <mergeCell ref="J60:J61"/>
    <mergeCell ref="A90:A91"/>
    <mergeCell ref="B90:B91"/>
    <mergeCell ref="C90:C91"/>
    <mergeCell ref="E90:E91"/>
    <mergeCell ref="G90:G91"/>
    <mergeCell ref="D90:D91"/>
    <mergeCell ref="J90:J91"/>
    <mergeCell ref="H70:H71"/>
    <mergeCell ref="I70:I71"/>
    <mergeCell ref="A80:A81"/>
    <mergeCell ref="B80:B81"/>
    <mergeCell ref="C80:C81"/>
    <mergeCell ref="E80:E81"/>
    <mergeCell ref="G80:G81"/>
    <mergeCell ref="H80:H81"/>
    <mergeCell ref="I80:I81"/>
    <mergeCell ref="A70:A71"/>
    <mergeCell ref="B70:B71"/>
    <mergeCell ref="C70:C71"/>
    <mergeCell ref="E70:E71"/>
    <mergeCell ref="G70:G71"/>
    <mergeCell ref="D80:D81"/>
    <mergeCell ref="D70:D71"/>
    <mergeCell ref="J70:J71"/>
    <mergeCell ref="A120:A121"/>
    <mergeCell ref="B120:B121"/>
    <mergeCell ref="C120:C121"/>
    <mergeCell ref="E120:E121"/>
    <mergeCell ref="G120:G121"/>
    <mergeCell ref="D120:D121"/>
    <mergeCell ref="H110:H111"/>
    <mergeCell ref="D100:D101"/>
    <mergeCell ref="A100:A101"/>
    <mergeCell ref="B100:B101"/>
    <mergeCell ref="C100:C101"/>
    <mergeCell ref="E100:E101"/>
    <mergeCell ref="A110:A111"/>
    <mergeCell ref="B110:B111"/>
    <mergeCell ref="C110:C111"/>
    <mergeCell ref="E110:E111"/>
    <mergeCell ref="I110:I111"/>
    <mergeCell ref="K110:K111"/>
    <mergeCell ref="H120:H121"/>
    <mergeCell ref="I120:I121"/>
    <mergeCell ref="K120:K121"/>
    <mergeCell ref="G110:G111"/>
    <mergeCell ref="D110:D111"/>
    <mergeCell ref="L120:L121"/>
    <mergeCell ref="L30:L31"/>
    <mergeCell ref="L40:L41"/>
    <mergeCell ref="L50:L51"/>
    <mergeCell ref="L60:L61"/>
    <mergeCell ref="L70:L71"/>
    <mergeCell ref="L80:L81"/>
    <mergeCell ref="L90:L91"/>
    <mergeCell ref="L100:L101"/>
    <mergeCell ref="L110:L111"/>
    <mergeCell ref="H90:H91"/>
    <mergeCell ref="I90:I91"/>
    <mergeCell ref="K90:K91"/>
    <mergeCell ref="K70:K71"/>
    <mergeCell ref="K80:K81"/>
    <mergeCell ref="J80:J81"/>
    <mergeCell ref="H50:H51"/>
  </mergeCells>
  <conditionalFormatting sqref="I16:J272">
    <cfRule type="containsText" dxfId="455" priority="1" operator="containsText" text="ungenügend">
      <formula>NOT(ISERROR(SEARCH("ungenügend",I16)))</formula>
    </cfRule>
    <cfRule type="containsText" dxfId="454" priority="2" operator="containsText" text="in Abklärung">
      <formula>NOT(ISERROR(SEARCH("in Abklärung",I16)))</formula>
    </cfRule>
    <cfRule type="containsText" dxfId="453" priority="3" operator="containsText" text="nicht notwendig">
      <formula>NOT(ISERROR(SEARCH("nicht notwendig",I16)))</formula>
    </cfRule>
    <cfRule type="containsText" dxfId="452" priority="4" operator="containsText" text="erfüllt">
      <formula>NOT(ISERROR(SEARCH("erfüllt",I16)))</formula>
    </cfRule>
  </conditionalFormatting>
  <dataValidations disablePrompts="1" count="2">
    <dataValidation type="list" allowBlank="1" showInputMessage="1" showErrorMessage="1" sqref="I18:J18" xr:uid="{00000000-0002-0000-0300-000000000000}">
      <formula1>"' ,in Abklärung,entspricht den Anforderungen nicht, abgeleht, da nicht vorhanden"</formula1>
    </dataValidation>
    <dataValidation type="list" allowBlank="1" showInputMessage="1" showErrorMessage="1" sqref="I50:J50 I60:J60 I100:J100 I90:J90 I70:J70 I80:J80 I30:J30 I40:J40 I110:J110 I120:J120 I130:J130 I140:J140 I150:J150 I160:J160 I170:J170 I180:J180 I190:J190 I200:J200 I210:J210 I220:J220 I230:J230 I240:J240 I250:J250 I260:J260 I270:J270" xr:uid="{00000000-0002-0000-0300-000001000000}">
      <formula1>"' ,erfüllt,in Abklärung, nicht notwendig, ungenügend"</formula1>
    </dataValidation>
  </dataValidations>
  <hyperlinks>
    <hyperlink ref="F31" r:id="rId1" xr:uid="{00000000-0004-0000-0300-000012000000}"/>
    <hyperlink ref="F41" r:id="rId2" xr:uid="{2A1DC18D-EF2A-4DC5-AE77-A04553825B25}"/>
    <hyperlink ref="F51" r:id="rId3" xr:uid="{CECF310E-6016-43E8-B429-6B44BFDDD4D0}"/>
    <hyperlink ref="F61" r:id="rId4" xr:uid="{89FCB6EA-368D-4281-8D18-28D00BB90499}"/>
    <hyperlink ref="F71" r:id="rId5" xr:uid="{0D43AD4F-92AE-43DE-B674-0B2BDF51CA20}"/>
    <hyperlink ref="F81" r:id="rId6" xr:uid="{2B27BEA3-AC71-4EA1-8A2B-E47EB9D842DE}"/>
    <hyperlink ref="F91" r:id="rId7" xr:uid="{FC167224-C570-4AB8-9BA8-8AFFF2430CF8}"/>
    <hyperlink ref="F101" r:id="rId8" xr:uid="{DEBFAF92-B2C1-4572-9C6C-C4B12FE284B4}"/>
    <hyperlink ref="F111" r:id="rId9" xr:uid="{D92066CF-4EC2-43C1-BB40-B2BECECECCF3}"/>
    <hyperlink ref="F121" r:id="rId10" xr:uid="{BAB80244-4431-40BA-943F-AC63380EC45E}"/>
    <hyperlink ref="F131" r:id="rId11" xr:uid="{6A3E07E0-D7F5-428E-B305-5CBBD44D54F0}"/>
    <hyperlink ref="F141" r:id="rId12" xr:uid="{E43E8D9E-9176-4DF8-B017-03F0EE153D6F}"/>
    <hyperlink ref="F151" r:id="rId13" xr:uid="{68B9A6D4-4638-4D6D-9919-8EFE518B7B90}"/>
    <hyperlink ref="F161" r:id="rId14" xr:uid="{FA20EBA0-847B-43A1-B81A-AC1002CEBB8B}"/>
    <hyperlink ref="F171" r:id="rId15" xr:uid="{94B058A2-429E-4454-9299-4FC5E11C43BF}"/>
    <hyperlink ref="F181" r:id="rId16" xr:uid="{5674E57D-5A8A-40D7-BE2D-CF23F73E2086}"/>
    <hyperlink ref="F191" r:id="rId17" xr:uid="{58D89F5A-590F-4FEF-8852-506D734B7258}"/>
    <hyperlink ref="F201" r:id="rId18" xr:uid="{2CBC1768-0CF9-47A3-B2A2-EF127F7A3634}"/>
    <hyperlink ref="F211" r:id="rId19" xr:uid="{5CC070E6-DB5B-4023-A151-514F435E19AB}"/>
    <hyperlink ref="F221" r:id="rId20" xr:uid="{E7FBA5E6-EBB3-412D-BD2B-51FF537C71F2}"/>
    <hyperlink ref="F231" r:id="rId21" xr:uid="{01D5D9B0-3E2D-4DAF-901E-7E440D628CA0}"/>
    <hyperlink ref="F241" r:id="rId22" xr:uid="{D5DCEB70-8F50-47B3-9D9B-61415FACFEE2}"/>
    <hyperlink ref="F251" r:id="rId23" xr:uid="{FE0965E3-D182-45C1-96AA-8E4FA6C00858}"/>
    <hyperlink ref="F261" r:id="rId24" xr:uid="{DD7F4A74-E682-4E11-8DAC-FC6692EED920}"/>
    <hyperlink ref="F271" r:id="rId25" xr:uid="{34F815FF-5868-49C9-960A-96BEF77D5D24}"/>
  </hyperlinks>
  <pageMargins left="0.51181102362204722" right="0.51181102362204722" top="0.59055118110236227" bottom="0.59055118110236227" header="0.19685039370078741" footer="0.19685039370078741"/>
  <pageSetup paperSize="9" scale="62" fitToHeight="0" orientation="landscape" r:id="rId26"/>
  <headerFooter>
    <oddHeader>&amp;LBFE-MP&amp;C &amp;A&amp;R&amp;D</oddHeader>
    <oddFooter>&amp;L&amp;F, &amp;T&amp;RS. &amp;P / &amp;N</oddFooter>
  </headerFooter>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300-000003000000}">
          <x14:formula1>
            <xm:f>Dropdown!$D$7:$D$9</xm:f>
          </x14:formula1>
          <xm:sqref>G90:G91 G60:G61 G50:G51 G80:G81 G40:G41 G110:G111 G100:G101 G30:G31 G70:G71 G120:G121 G130:G131 G140:G141 G150:G151 G160:G161 G170:G171 G180:G181 G190:G191 G200:G201 G210:G211 G220:G221 G230:G231 G240:G241 G250:G251 G260:G261 G270:G271</xm:sqref>
        </x14:dataValidation>
        <x14:dataValidation type="list" allowBlank="1" showInputMessage="1" showErrorMessage="1" xr:uid="{68F62815-D4CF-47A7-9866-805ADA20F47E}">
          <x14:formula1>
            <xm:f>OFFSET(Dropdown!$D$7:$F$8,0,'Allg. Informationen'!$B$4-1,2,1)</xm:f>
          </x14:formula1>
          <xm:sqref>G116 G19:G21 G26 G36 G46 G56 G66 G76 G86 G96 G106 G16 G126 G136 G146 G156 G166 G176 G186 G196 G206 G216 G226 G236 G246 G256 G266</xm:sqref>
        </x14:dataValidation>
        <x14:dataValidation type="list" allowBlank="1" showInputMessage="1" showErrorMessage="1" xr:uid="{B1B47C3B-FAA1-4F3D-956F-53190098FC1B}">
          <x14:formula1>
            <xm:f>OFFSET(Dropdown!$D$7:$F$9,0,'Allg. Informationen'!$B$4-1,3,1)</xm:f>
          </x14:formula1>
          <xm:sqref>G17 G25 G27 G29 G32 G35 G37 G39 G42 G45 G47 G49 G52 G55 G57 G59 G62 G65 G67 G69 G72 G75 G77 G79 G82 G85 G87 G89 G92 G95 G97 G99 G102 G105 G107 G109 G112 G115 G117 G119 G122 G125 G127 G129 G132 G135 G137 G139 G142 G145 G147 G149 G152 G155 G157 G159 G162 G165 G167 G169 G172 G175 G177 G179 G182 G185 G187 G189 G192 G195 G197 G199 G202 G205 G207 G209 G212 G215 G217 G219 G222 G225 G227 G229 G232 G235 G237 G239 G242 G245 G247 G249 G252 G255 G257 G259 G262 G265 G267 G269 G272</xm:sqref>
        </x14:dataValidation>
        <x14:dataValidation type="list" allowBlank="1" showInputMessage="1" showErrorMessage="1" xr:uid="{578E2B1F-903D-492E-9D53-BE723246A94D}">
          <x14:formula1>
            <xm:f>OFFSET(Dropdown!$D$7:$F$10,0,'Allg. Informationen'!$B$4-1,4,1)</xm:f>
          </x14:formula1>
          <xm:sqref>G24 G28 G34 G38 G44 G48 G54 G58 G64 G68 G74 G78 G84 G88 G94 G98 G104 G108 G114 G118 G124 G128 G134 G138 G144 G148 G154 G158 G164 G168 G174 G178 G184 G188 G194 G198 G204 G208 G214 G218 G224 G228 G234 G238 G244 G248 G254 G258 G264 G268</xm:sqref>
        </x14:dataValidation>
        <x14:dataValidation type="list" allowBlank="1" showInputMessage="1" showErrorMessage="1" xr:uid="{B6F7BA44-C141-4438-9299-963F4269A134}">
          <x14:formula1>
            <xm:f>OFFSET(Dropdown!$AY$7:$AY$8,0,'Allg. Informationen'!$B$4-1,2,1)</xm:f>
          </x14:formula1>
          <xm:sqref>I16:I17 I264:I269 I272 I254:I259 I262 I244:I249 I252 I234:I239 I242 I224:I229 I232 I214:I219 I222 I204:I209 I212 I194:I199 I202 I184:I189 I192 I174:I179 I182 I164:I169 I172 I154:I159 I162 I144:I149 I152 I134:I139 I142 I124:I129 I132 I19:I21 I24:I29 I32 I34:I39 I42 I44:I49 I52 I54:I59 I62 I64:I69 I72 I74:I79 I82 I84:I89 I92 I94:I99 I102 I104:I109 I112 I114:I119 I122</xm:sqref>
        </x14:dataValidation>
        <x14:dataValidation type="list" allowBlank="1" showInputMessage="1" showErrorMessage="1" xr:uid="{1D6E6E82-CDE3-43BA-891F-8B62E98C0716}">
          <x14:formula1>
            <xm:f>OFFSET(Dropdown!$BC$7:$BE$9,0,'Allg. Informationen'!$B$4-1,3,1)</xm:f>
          </x14:formula1>
          <xm:sqref>J16 J264 J267:J268 J272 J254 J257:J258 J262 J244 J247:J248 J252 J234 J237:J238 J242 J224 J227:J228 J232 J214 J217:J218 J222 J204 J207:J208 J212 J194 J197:J198 J202 J184 J187:J188 J192 J174 J177:J178 J182 J164 J167:J168 J172 J154 J157:J158 J162 J144 J147:J148 J152 J134 J137:J138 J142 J124 J127:J128 J132 J24 J27:J28 J32 J34 J37:J38 J42 J44 J47:J48 J52 J54 J57:J58 J62 J64 J67:J68 J72 J74 J77:J78 J82 J84 J87:J88 J92 J94 J97:J98 J102 J104 J107:J108 J112 J114 J117:J118 J122</xm:sqref>
        </x14:dataValidation>
        <x14:dataValidation type="list" allowBlank="1" showInputMessage="1" showErrorMessage="1" xr:uid="{240843F6-EAE9-41F9-B122-B1F196BBC326}">
          <x14:formula1>
            <xm:f>OFFSET(Dropdown!$BC$7:$BE$10,0,'Allg. Informationen'!$B$4-1,4,1)</xm:f>
          </x14:formula1>
          <xm:sqref>J17 J265:J266 J269 J255:J256 J259 J245:J246 J249 J235:J236 J239 J225:J226 J229 J215:J216 J219 J205:J206 J209 J195:J196 J199 J185:J186 J189 J175:J176 J179 J165:J166 J169 J155:J156 J159 J145:J146 J149 J135:J136 J139 J125:J126 J129 J19:J21 J25:J26 J29 J35:J36 J39 J45:J46 J49 J55:J56 J59 J65:J66 J69 J75:J76 J79 J85:J86 J89 J95:J96 J99 J105:J106 J109 J115:J116 J119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tabColor theme="4" tint="0.39997558519241921"/>
    <pageSetUpPr fitToPage="1"/>
  </sheetPr>
  <dimension ref="A1:AD143"/>
  <sheetViews>
    <sheetView topLeftCell="A8" zoomScale="85" zoomScaleNormal="85" workbookViewId="0"/>
  </sheetViews>
  <sheetFormatPr baseColWidth="10" defaultColWidth="10.5546875" defaultRowHeight="12.3" outlineLevelCol="1" x14ac:dyDescent="0.4"/>
  <cols>
    <col min="1" max="2" width="11.5546875" customWidth="1"/>
    <col min="3" max="3" width="40" customWidth="1"/>
    <col min="4" max="4" width="19" customWidth="1"/>
    <col min="5" max="16" width="11.5546875" customWidth="1"/>
    <col min="17" max="17" width="9.5546875" customWidth="1"/>
    <col min="18" max="18" width="6.5546875" hidden="1" customWidth="1" outlineLevel="1"/>
    <col min="19" max="19" width="10.5546875" hidden="1" customWidth="1" outlineLevel="1"/>
    <col min="20" max="20" width="16.44140625" hidden="1" customWidth="1" outlineLevel="1"/>
    <col min="21" max="21" width="8.5546875" hidden="1" customWidth="1" outlineLevel="1"/>
    <col min="22" max="22" width="6.44140625" hidden="1" customWidth="1" outlineLevel="1"/>
    <col min="23" max="23" width="0.44140625" hidden="1" customWidth="1" outlineLevel="1"/>
    <col min="24" max="24" width="11.5546875" hidden="1" customWidth="1" outlineLevel="1"/>
    <col min="25" max="25" width="0.44140625" hidden="1" customWidth="1" outlineLevel="1"/>
    <col min="26" max="26" width="10.5546875" hidden="1" customWidth="1" outlineLevel="1"/>
    <col min="27" max="27" width="8.5546875" hidden="1" customWidth="1" outlineLevel="1"/>
    <col min="28" max="28" width="10.5546875" customWidth="1" collapsed="1"/>
    <col min="30" max="30" width="15.44140625" bestFit="1" customWidth="1"/>
  </cols>
  <sheetData>
    <row r="1" spans="1:30" ht="20.100000000000001" x14ac:dyDescent="0.7">
      <c r="A1" s="49" t="str">
        <f ca="1">OFFSET(Sprachen!B211,0,'Allg. Informationen'!$B$4-1,1,1)</f>
        <v>Übersicht Gesuch Marktprämie</v>
      </c>
      <c r="B1" s="49"/>
      <c r="C1" s="49"/>
      <c r="D1" s="49"/>
      <c r="E1" s="49"/>
      <c r="F1" s="49"/>
      <c r="G1" s="49"/>
      <c r="H1" s="49"/>
      <c r="I1" s="49"/>
      <c r="J1" s="49"/>
      <c r="K1" s="49"/>
      <c r="L1" s="49"/>
      <c r="M1" s="619"/>
      <c r="N1" s="619"/>
      <c r="O1" s="619"/>
      <c r="P1" s="619"/>
    </row>
    <row r="2" spans="1:30" x14ac:dyDescent="0.4">
      <c r="A2" s="285" t="str">
        <f ca="1">VLOOKUP(_xlfn.SHEET(),Dropdown!$BF$7:$BI$15,'Allg. Informationen'!$B$4+1,FALSE)</f>
        <v>Übersicht</v>
      </c>
    </row>
    <row r="3" spans="1:30" x14ac:dyDescent="0.4">
      <c r="A3" s="285"/>
    </row>
    <row r="4" spans="1:30" x14ac:dyDescent="0.4">
      <c r="A4" s="23" t="str">
        <f ca="1">CONCATENATE(Gesuchsteller!$A$4,": ",Gesuchsteller!$B$4)</f>
        <v>Gesuchsnummer: MP.26.xxx</v>
      </c>
      <c r="B4" s="23"/>
    </row>
    <row r="6" spans="1:30" x14ac:dyDescent="0.4">
      <c r="A6" s="47" t="str">
        <f ca="1">OFFSET(Sprachen!B212,0,'Allg. Informationen'!$B$4-1,1,1)</f>
        <v>Menge an erneuerbarer Energie in der Grundversorgung</v>
      </c>
      <c r="B6" s="47"/>
      <c r="C6" s="69"/>
      <c r="D6" s="63"/>
      <c r="E6" s="63"/>
      <c r="F6" s="84"/>
      <c r="G6" s="34"/>
    </row>
    <row r="7" spans="1:30" ht="24.6" x14ac:dyDescent="0.4">
      <c r="A7" s="12" t="s">
        <v>13</v>
      </c>
      <c r="B7" s="12"/>
      <c r="C7" s="123" t="str">
        <f ca="1">OFFSET(Sprachen!B213,0,'Allg. Informationen'!$B$4-1,1,1)</f>
        <v>Absatzpotential an Endverbraucher in der Grundversorgung</v>
      </c>
      <c r="D7" s="42">
        <v>0</v>
      </c>
      <c r="E7" s="206" t="s">
        <v>14</v>
      </c>
      <c r="F7" s="621" t="str">
        <f ca="1">OFFSET(Sprachen!B232,0,'Allg. Informationen'!$B$4-1,1,1)</f>
        <v>Art. 31, Abs. 1, EnG
Art. 91, Abs. 1, EnFV</v>
      </c>
      <c r="G7" s="621"/>
    </row>
    <row r="8" spans="1:30" ht="25.5" customHeight="1" x14ac:dyDescent="0.4">
      <c r="A8" s="12" t="s">
        <v>15</v>
      </c>
      <c r="B8" s="12"/>
      <c r="C8" s="123" t="str">
        <f ca="1">OFFSET(Sprachen!B214,0,'Allg. Informationen'!$B$4-1,1,1)</f>
        <v>Korrektiv "Erneuerbaren-Menge" in GV
(Erneuerbaren-Gegenabzug)</v>
      </c>
      <c r="D8" s="29">
        <f>SUM(D9:D10)</f>
        <v>0</v>
      </c>
      <c r="E8" s="206" t="s">
        <v>14</v>
      </c>
      <c r="F8" s="621" t="str">
        <f ca="1">OFFSET(Sprachen!B233,0,'Allg. Informationen'!$B$4-1,1,1)</f>
        <v>Art. 31, Abs. 2, EnG
Art. 91, Abs. 2, EnFV</v>
      </c>
      <c r="G8" s="621"/>
    </row>
    <row r="9" spans="1:30" x14ac:dyDescent="0.4">
      <c r="A9" s="12" t="s">
        <v>16</v>
      </c>
      <c r="B9" s="12"/>
      <c r="C9" s="123" t="str">
        <f ca="1">OFFSET(Sprachen!B215,0,'Allg. Informationen'!$B$4-1,1,1)</f>
        <v>- davon eigene Anlagen</v>
      </c>
      <c r="D9" s="29">
        <f>'Eigene EE'!J12</f>
        <v>0</v>
      </c>
      <c r="E9" s="206" t="s">
        <v>14</v>
      </c>
      <c r="F9" s="621" t="str">
        <f ca="1">OFFSET(Sprachen!B234,0,'Allg. Informationen'!$B$4-1,1,1)</f>
        <v>Art. 91, Abs. 2, EnFV
Vertragsdauer &gt; 3 Jahre</v>
      </c>
      <c r="G9" s="621"/>
    </row>
    <row r="10" spans="1:30" x14ac:dyDescent="0.4">
      <c r="A10" s="12" t="s">
        <v>17</v>
      </c>
      <c r="B10" s="12"/>
      <c r="C10" s="123" t="str">
        <f ca="1">OFFSET(Sprachen!B216,0,'Allg. Informationen'!$B$4-1,1,1)</f>
        <v xml:space="preserve">- davon fremde Anlagen </v>
      </c>
      <c r="D10" s="29">
        <f>'Fremde EE'!J14</f>
        <v>0</v>
      </c>
      <c r="E10" s="206" t="s">
        <v>14</v>
      </c>
      <c r="F10" s="621" t="str">
        <f ca="1">OFFSET(Sprachen!B235,0,'Allg. Informationen'!$B$4-1,1,1)</f>
        <v>Art. 91, Abs. 2, EnFV
Vertragsdauer &gt; 3 Jahre</v>
      </c>
      <c r="G10" s="621"/>
    </row>
    <row r="11" spans="1:30" x14ac:dyDescent="0.4">
      <c r="A11" s="91"/>
      <c r="B11" s="23"/>
      <c r="C11" s="23"/>
      <c r="D11" s="19"/>
      <c r="E11" s="34"/>
      <c r="F11" s="621"/>
      <c r="G11" s="621"/>
    </row>
    <row r="12" spans="1:30" x14ac:dyDescent="0.4">
      <c r="A12" s="9" t="str">
        <f ca="1">OFFSET(Sprachen!B217,0,'Allg. Informationen'!$B$4-1,1,1)</f>
        <v>Berechnung der Marktprämienquote</v>
      </c>
      <c r="B12" s="47"/>
      <c r="C12" s="23"/>
      <c r="D12" s="19"/>
      <c r="E12" s="34"/>
      <c r="F12" s="41"/>
      <c r="G12" s="34"/>
    </row>
    <row r="13" spans="1:30" ht="24.6" x14ac:dyDescent="0.4">
      <c r="A13" s="12" t="s">
        <v>18</v>
      </c>
      <c r="B13" s="12"/>
      <c r="C13" s="99" t="str">
        <f ca="1">OFFSET(Sprachen!B218,0,'Allg. Informationen'!$B$4-1,1,1)</f>
        <v xml:space="preserve">Jahresenergie Anteil Gesuchsteller von den im Gesuch aufgeführten Kraftwerken </v>
      </c>
      <c r="D13" s="24">
        <f ca="1">G55</f>
        <v>0</v>
      </c>
      <c r="E13" s="206" t="s">
        <v>14</v>
      </c>
      <c r="F13" s="576"/>
      <c r="G13" s="576"/>
    </row>
    <row r="14" spans="1:30" x14ac:dyDescent="0.4">
      <c r="A14" s="12" t="s">
        <v>19</v>
      </c>
      <c r="B14" s="12"/>
      <c r="C14" s="99" t="str">
        <f ca="1">OFFSET(Sprachen!B219,0,'Allg. Informationen'!$B$4-1,1,1)</f>
        <v>davon mit gedeckten Kosten</v>
      </c>
      <c r="D14" s="24">
        <f ca="1">+SUMIF(AA30:AA39,OFFSET(Dropdown!$D$8,0,'Allg. Informationen'!$B$4-1,1,1),G30:G39)</f>
        <v>0</v>
      </c>
      <c r="E14" s="206" t="s">
        <v>14</v>
      </c>
      <c r="F14" s="576"/>
      <c r="G14" s="576"/>
    </row>
    <row r="15" spans="1:30" ht="24.6" x14ac:dyDescent="0.4">
      <c r="A15" s="12" t="s">
        <v>20</v>
      </c>
      <c r="B15" s="12"/>
      <c r="C15" s="99" t="str">
        <f ca="1">OFFSET(Sprachen!B220,0,'Allg. Informationen'!$B$4-1,1,1)</f>
        <v>davon mit ungedeckten Kosten
(Jahresenergie unrentable Wasserkraft)</v>
      </c>
      <c r="D15" s="24">
        <f ca="1">+D13-D14</f>
        <v>0</v>
      </c>
      <c r="E15" s="206" t="s">
        <v>14</v>
      </c>
      <c r="F15" s="576"/>
      <c r="G15" s="576"/>
      <c r="AD15" s="380"/>
    </row>
    <row r="16" spans="1:30" x14ac:dyDescent="0.4">
      <c r="A16" s="12" t="s">
        <v>21</v>
      </c>
      <c r="B16" s="12"/>
      <c r="C16" s="99" t="str">
        <f ca="1">OFFSET(Sprachen!B221,0,'Allg. Informationen'!$B$4-1,1,1)</f>
        <v>Bereingter Grundversorgungsabzug</v>
      </c>
      <c r="D16" s="24">
        <f>MAX(D7-D8,0)</f>
        <v>0</v>
      </c>
      <c r="E16" s="206" t="s">
        <v>14</v>
      </c>
      <c r="F16" s="621" t="str">
        <f ca="1">OFFSET(Sprachen!B236,0,'Allg. Informationen'!$B$4-1,1,1)</f>
        <v>Art. 31 Abs. 2, EnG</v>
      </c>
      <c r="G16" s="621"/>
    </row>
    <row r="17" spans="1:27" x14ac:dyDescent="0.4">
      <c r="A17" s="12" t="s">
        <v>22</v>
      </c>
      <c r="B17" s="12"/>
      <c r="C17" s="99" t="str">
        <f ca="1">OFFSET(Sprachen!B222,0,'Allg. Informationen'!$B$4-1,1,1)</f>
        <v>Marktprämienberechtigte Energie</v>
      </c>
      <c r="D17" s="24">
        <f ca="1">MAX(0, D15-D16)</f>
        <v>0</v>
      </c>
      <c r="E17" s="206" t="s">
        <v>14</v>
      </c>
      <c r="F17" s="576"/>
      <c r="G17" s="576"/>
    </row>
    <row r="18" spans="1:27" x14ac:dyDescent="0.4">
      <c r="A18" s="12" t="s">
        <v>23</v>
      </c>
      <c r="B18" s="12"/>
      <c r="C18" s="99" t="str">
        <f ca="1">OFFSET(Sprachen!B223,0,'Allg. Informationen'!$B$4-1,1,1)</f>
        <v>Marktprämienquote</v>
      </c>
      <c r="D18" s="266">
        <f ca="1">IFERROR(D17/D15,0)</f>
        <v>0</v>
      </c>
      <c r="E18" s="173"/>
      <c r="F18" s="576"/>
      <c r="G18" s="576"/>
    </row>
    <row r="19" spans="1:27" x14ac:dyDescent="0.4">
      <c r="A19" s="256"/>
      <c r="B19" s="256"/>
      <c r="C19" s="41"/>
      <c r="D19" s="190"/>
      <c r="E19" s="190"/>
      <c r="F19" s="96"/>
      <c r="G19" s="96"/>
    </row>
    <row r="20" spans="1:27" x14ac:dyDescent="0.4">
      <c r="A20" s="9" t="str">
        <f ca="1">OFFSET(Sprachen!B224,0,'Allg. Informationen'!$B$4-1,1,1)</f>
        <v>Überprüfung Portfolioaufteilung zwischen Marktprämie und Grundversorgung ( vgl. Art. 92 EnFV)</v>
      </c>
      <c r="B20" s="256"/>
      <c r="C20" s="41"/>
      <c r="D20" s="190"/>
      <c r="E20" s="190"/>
      <c r="F20" s="96"/>
      <c r="G20" s="96"/>
    </row>
    <row r="21" spans="1:27" ht="33.6" customHeight="1" x14ac:dyDescent="0.4">
      <c r="A21" s="12" t="s">
        <v>24</v>
      </c>
      <c r="B21" s="44"/>
      <c r="C21" s="98" t="str">
        <f ca="1">OFFSET(Sprachen!B225,0,'Allg. Informationen'!$B$4-1,1,1)</f>
        <v>Gestehungkosten durch WKA im vorliegenden Gesuch</v>
      </c>
      <c r="D21" s="111">
        <f ca="1">SUMPRODUCT(I30:I54,G30:G54)*10^4</f>
        <v>0</v>
      </c>
      <c r="E21" s="206" t="s">
        <v>25</v>
      </c>
      <c r="F21" s="96"/>
      <c r="G21" s="96"/>
    </row>
    <row r="22" spans="1:27" ht="19.350000000000001" customHeight="1" x14ac:dyDescent="0.4">
      <c r="A22" s="12" t="s">
        <v>26</v>
      </c>
      <c r="B22" s="44"/>
      <c r="C22" s="372" t="str">
        <f ca="1">OFFSET(Sprachen!B226,0,'Allg. Informationen'!$B$4-1,1,1)</f>
        <v>Gestehungskosten total</v>
      </c>
      <c r="D22" s="373">
        <f ca="1">D21</f>
        <v>0</v>
      </c>
      <c r="E22" s="282" t="s">
        <v>25</v>
      </c>
      <c r="F22" s="96"/>
      <c r="G22" s="96"/>
    </row>
    <row r="23" spans="1:27" ht="24.6" x14ac:dyDescent="0.4">
      <c r="A23" s="12" t="s">
        <v>27</v>
      </c>
      <c r="B23" s="44"/>
      <c r="C23" s="98" t="str">
        <f ca="1">OFFSET(Sprachen!B227,0,'Allg. Informationen'!$B$4-1,1,1)</f>
        <v>Gesamterlös Elcom durch WKA im vorliegenden Gesuch (vgl. Richtlinie 2.4)</v>
      </c>
      <c r="D23" s="111">
        <f>Grundversorgung!K12</f>
        <v>0</v>
      </c>
      <c r="E23" s="206" t="s">
        <v>25</v>
      </c>
      <c r="G23" s="96"/>
    </row>
    <row r="24" spans="1:27" ht="24.6" x14ac:dyDescent="0.4">
      <c r="A24" s="12" t="s">
        <v>28</v>
      </c>
      <c r="B24" s="44"/>
      <c r="C24" s="99" t="str">
        <f ca="1">OFFSET(Sprachen!B228,0,'Allg. Informationen'!$B$4-1,1,1)</f>
        <v>Referenzmarkterlös durch Kraftwerke im vorliegenden Gesuch</v>
      </c>
      <c r="D24" s="111">
        <f ca="1">(SUMPRODUCT(J30:J54,G30:G54)-SUMPRODUCT(J30:J54,Grundversorgung!H21:H45))*10^4</f>
        <v>0</v>
      </c>
      <c r="E24" s="206" t="s">
        <v>25</v>
      </c>
      <c r="G24" s="96"/>
    </row>
    <row r="25" spans="1:27" x14ac:dyDescent="0.4">
      <c r="A25" s="12" t="s">
        <v>29</v>
      </c>
      <c r="B25" s="44"/>
      <c r="C25" s="98" t="str">
        <f ca="1">OFFSET(Sprachen!B229,0,'Allg. Informationen'!$B$4-1,1,1)</f>
        <v>Marktprämie vor Prüfung Art. 92 Abs. 3 EnFV</v>
      </c>
      <c r="D25" s="111">
        <f ca="1">O55</f>
        <v>0</v>
      </c>
      <c r="E25" s="206" t="s">
        <v>25</v>
      </c>
      <c r="G25" s="96"/>
    </row>
    <row r="26" spans="1:27" ht="14.85" customHeight="1" x14ac:dyDescent="0.4">
      <c r="A26" s="12" t="s">
        <v>30</v>
      </c>
      <c r="B26" s="44"/>
      <c r="C26" s="331" t="str">
        <f ca="1">OFFSET(Sprachen!B230,0,'Allg. Informationen'!$B$4-1,1,1)</f>
        <v>Erlöse total</v>
      </c>
      <c r="D26" s="373">
        <f ca="1">SUM(D23:D25)</f>
        <v>0</v>
      </c>
      <c r="E26" s="282" t="s">
        <v>25</v>
      </c>
      <c r="G26" s="374"/>
    </row>
    <row r="27" spans="1:27" ht="24.6" x14ac:dyDescent="0.4">
      <c r="A27" s="12" t="s">
        <v>31</v>
      </c>
      <c r="B27" s="44"/>
      <c r="C27" s="331" t="str">
        <f ca="1">OFFSET(Sprachen!B231,0,'Allg. Informationen'!$B$4-1,1,1)</f>
        <v>Marktprämienreduktion nach Art. 92 Abs. 3 EnFV</v>
      </c>
      <c r="D27" s="111">
        <f ca="1">MAX(0,D26-D22)</f>
        <v>0</v>
      </c>
      <c r="E27" s="282" t="s">
        <v>25</v>
      </c>
      <c r="G27" s="96"/>
      <c r="X27" t="str">
        <f ca="1">CONCATENATE(Anhänge!A2,"'!i",W30)</f>
        <v>Anhänge'!i24</v>
      </c>
    </row>
    <row r="28" spans="1:27" x14ac:dyDescent="0.4">
      <c r="E28" s="34"/>
      <c r="R28" s="66" t="str">
        <f ca="1">OFFSET(Sprachen!B254,0,'Allg. Informationen'!$B$4-1,1,1)</f>
        <v>Gesuchsprüfung</v>
      </c>
      <c r="S28" s="66"/>
      <c r="V28" s="82"/>
      <c r="W28" s="82"/>
      <c r="X28" s="82"/>
      <c r="Y28" s="82"/>
      <c r="Z28" s="82"/>
    </row>
    <row r="29" spans="1:27" ht="117" customHeight="1" x14ac:dyDescent="0.4">
      <c r="A29" s="357" t="str">
        <f ca="1">OFFSET(Sprachen!B237,0,'Allg. Informationen'!$B$4-1,1,1)</f>
        <v>Zentralennummer</v>
      </c>
      <c r="B29" s="33" t="str">
        <f ca="1">OFFSET(Sprachen!B238,0,'Allg. Informationen'!$B$4-1,1,1)</f>
        <v>Kraftwerkskürzel</v>
      </c>
      <c r="C29" s="33" t="str">
        <f ca="1">OFFSET(Sprachen!B239,0,'Allg. Informationen'!$B$4-1,1,1)</f>
        <v>Name Kraftwerk</v>
      </c>
      <c r="D29" s="33" t="str">
        <f ca="1">OFFSET(Sprachen!B240,0,'Allg. Informationen'!$B$4-1,1,1)</f>
        <v>Bezug Gesuchsteller zum KW</v>
      </c>
      <c r="E29" s="33" t="str">
        <f ca="1">OFFSET(Sprachen!B241,0,'Allg. Informationen'!$B$4-1,1,1)</f>
        <v>Jahresenergie zur Verfügung Energiebezüger [GWh]</v>
      </c>
      <c r="F29" s="33" t="str">
        <f ca="1">OFFSET(Sprachen!B242,0,'Allg. Informationen'!$B$4-1,1,1)</f>
        <v>Anteil Energieproduktion Gesuchsteller</v>
      </c>
      <c r="G29" s="33" t="str">
        <f ca="1">OFFSET(Sprachen!B243,0,'Allg. Informationen'!$B$4-1,1,1)</f>
        <v>Jahresenergie Anteil Gesuchsteller [GWh]</v>
      </c>
      <c r="H29" s="279" t="str">
        <f ca="1">OFFSET(Sprachen!B244,0,'Allg. Informationen'!$B$4-1,1,1)</f>
        <v>davon mit ungedeckten Kosten (Jahresenergie unrentable Wasserkraft)</v>
      </c>
      <c r="I29" s="33" t="str">
        <f ca="1">OFFSET(Sprachen!B245,0,'Allg. Informationen'!$B$4-1,1,1)</f>
        <v>Spezifische Gestehungskosten [Rp./kWh]</v>
      </c>
      <c r="J29" s="33" t="str">
        <f ca="1">OFFSET(Sprachen!B246,0,'Allg. Informationen'!$B$4-1,1,1)</f>
        <v>Spezifischer Erlös [Rp./kWh]</v>
      </c>
      <c r="K29" s="33" t="str">
        <f ca="1">OFFSET(Sprachen!B247,0,'Allg. Informationen'!$B$4-1,1,1)</f>
        <v>Ungedeckte Gestehungskosten [Rp./kWh]</v>
      </c>
      <c r="L29" s="33" t="str">
        <f ca="1">OFFSET(Sprachen!B248,0,'Allg. Informationen'!$B$4-1,1,1)</f>
        <v>Ungedeckte Gestehungskosten gekürzt [Rp./kWh]</v>
      </c>
      <c r="M29" s="72" t="str">
        <f ca="1">OFFSET(Sprachen!B250,0,'Allg. Informationen'!$B$4-1,1,1)</f>
        <v>Bereinigter Grundversorgungsabzug [GWh]</v>
      </c>
      <c r="N29" s="72" t="str">
        <f ca="1">OFFSET(Sprachen!B251,0,'Allg. Informationen'!$B$4-1,1,1)</f>
        <v>Marktprämien-berechtigte Energie [GWh]</v>
      </c>
      <c r="O29" s="33" t="str">
        <f ca="1">OFFSET(Sprachen!B252,0,'Allg. Informationen'!$B$4-1,1,1)</f>
        <v>Marktprämie vor Reduktion MP/30 [CHF]</v>
      </c>
      <c r="P29" s="33" t="str">
        <f ca="1">OFFSET(Sprachen!B253,0,'Allg. Informationen'!$B$4-1,1,1)</f>
        <v>Marktprämie nach Reduktion MP/30 [CHF]</v>
      </c>
      <c r="R29" s="33" t="str">
        <f ca="1">OFFSET(Sprachen!B255,0,'Allg. Informationen'!$B$4-1,1,1)</f>
        <v>Anspruchsberechtigung gegeben ?</v>
      </c>
      <c r="S29" s="87" t="str">
        <f ca="1">OFFSET(Sprachen!B256,0,'Allg. Informationen'!$B$4-1,1,1)</f>
        <v>anspruchsberechtigte Strommenge [GWh]</v>
      </c>
      <c r="T29" s="33" t="str">
        <f ca="1">OFFSET(Sprachen!B257,0,'Allg. Informationen'!$B$4-1,1,1)</f>
        <v>&gt; 10 MW</v>
      </c>
      <c r="U29" s="33" t="str">
        <f ca="1">OFFSET(Sprachen!B258,0,'Allg. Informationen'!$B$4-1,1,1)</f>
        <v>Anlage in CH</v>
      </c>
      <c r="V29" s="36" t="str">
        <f ca="1">OFFSET(Sprachen!B259,0,'Allg. Informationen'!$B$4-1,1,1)</f>
        <v>Doppelgesuch</v>
      </c>
      <c r="W29" s="14" t="s">
        <v>32</v>
      </c>
      <c r="X29" s="46" t="str">
        <f ca="1">OFFSET(Sprachen!B260,0,'Allg. Informationen'!$B$4-1,1,1)</f>
        <v>Wirtschaftliches Risiko und Bestätigung</v>
      </c>
      <c r="Y29" s="76" t="s">
        <v>32</v>
      </c>
      <c r="Z29" s="36" t="str">
        <f ca="1">OFFSET(Sprachen!B261,0,'Allg. Informationen'!$B$4-1,1,1)</f>
        <v>Strombezugsvertrag</v>
      </c>
      <c r="AA29" s="33" t="str">
        <f ca="1">OFFSET(Sprachen!B262,0,'Allg. Informationen'!$B$4-1,1,1)</f>
        <v>KW unrentabel</v>
      </c>
    </row>
    <row r="30" spans="1:27" x14ac:dyDescent="0.4">
      <c r="A30" s="288" t="s">
        <v>33</v>
      </c>
      <c r="B30" s="289" t="str">
        <f ca="1">INDIRECT(CONCATENATE(A30,"!A2"))</f>
        <v>KW1</v>
      </c>
      <c r="C30" s="290" t="str">
        <f ca="1">IFERROR(IF(INDIRECT(CONCATENATE(A30,"!B14"))=Dropdown!$AL$6,"-",INDIRECT(CONCATENATE(A30,"!B14"))),"-")</f>
        <v>-</v>
      </c>
      <c r="D30" s="291">
        <f ca="1">IF(ISERROR(INDIRECT(CONCATENATE(A30,"!D41"))),"-",INDIRECT(CONCATENATE(A30,"!D41")))</f>
        <v>0</v>
      </c>
      <c r="E30" s="292">
        <f ca="1">IF(ISERROR(INDIRECT(CONCATENATE(A30,"!A1"))),"-",IF(OR(INDIRECT(CONCATENATE(A30,"!D5"))="Ja",INDIRECT(CONCATENATE(A30,"!D5"))="Oui",INDIRECT(CONCATENATE(A30,"!D5"))="Si"),INDIRECT(CONCATENATE(A30,"!D35")),INDIRECT(CONCATENATE(A30,"!D36"))))</f>
        <v>0</v>
      </c>
      <c r="F30" s="293">
        <f ca="1">IF(ISERROR(INDIRECT(CONCATENATE(A30,"!A1"))),"-",INDIRECT(CONCATENATE(A30,"!D39")))</f>
        <v>0</v>
      </c>
      <c r="G30" s="292">
        <f ca="1">IFERROR(F30*E30,"-")</f>
        <v>0</v>
      </c>
      <c r="H30" s="292">
        <f ca="1">+IF(K30&gt;0,G30,0)</f>
        <v>0</v>
      </c>
      <c r="I30" s="294">
        <f ca="1">IF(ISERROR(INDIRECT(CONCATENATE(A30,"!A1"))),"-",IF(OR(INDIRECT(CONCATENATE(A30,"!D5"))="Ja",INDIRECT(CONCATENATE(A30,"!D5"))="Oui",INDIRECT(CONCATENATE(A30,"!D5"))="Si"),INDIRECT(CONCATENATE(A30,"!D99")),INDIRECT(CONCATENATE(A30,"!D100"))))</f>
        <v>0</v>
      </c>
      <c r="J30" s="294">
        <f ca="1">IF(ISERROR(INDIRECT(CONCATENATE(A30,"!A1"))),"-",IF(OR(INDIRECT(CONCATENATE(A30,"!D5"))="Ja",INDIRECT(CONCATENATE(A30,"!D5"))="Oui",INDIRECT(CONCATENATE(A30,"!D5"))="Si"),INDIRECT(CONCATENATE(A30,"!D106")),INDIRECT(CONCATENATE(A30,"!D107"))))</f>
        <v>0</v>
      </c>
      <c r="K30" s="294">
        <f ca="1">IF(I30="-","-",IF(I30-J30&gt;0,I30-J30,0))</f>
        <v>0</v>
      </c>
      <c r="L30" s="294">
        <f ca="1">IF(K30="-","-",IF(K30&gt;1,1,K30))</f>
        <v>0</v>
      </c>
      <c r="M30" s="292">
        <f ca="1">IFERROR(MAX((1-$D$18)*S30,0),"-")</f>
        <v>0</v>
      </c>
      <c r="N30" s="292">
        <f ca="1">IFERROR(MAX($D$18*S30,0),"-")</f>
        <v>0</v>
      </c>
      <c r="O30" s="295">
        <f t="shared" ref="O30:O54" ca="1" si="0">IFERROR(ROUND(N30*L30*10000,0),"-")</f>
        <v>0</v>
      </c>
      <c r="P30" s="296"/>
      <c r="R30" s="359"/>
      <c r="S30" s="360">
        <f t="shared" ref="S30:S54" ca="1" si="1">IF(R30="Nein",0,H30)</f>
        <v>0</v>
      </c>
      <c r="T30" s="361" t="str">
        <f ca="1">IF(ISERROR(INDIRECT(CONCATENATE(B30,"!a1"))),"-",IF(INDIRECT(CONCATENATE(B30,"!D51"))&gt;=10,"i.O.",IF(INDIRECT(CONCATENATE(B30,"!D5"))="Nein","nicht KW-bevollmächtigt","nicht i.O.")))</f>
        <v>nicht i.O.</v>
      </c>
      <c r="U30" s="299" t="s">
        <v>34</v>
      </c>
      <c r="V30" s="299"/>
      <c r="W30" s="22">
        <v>24</v>
      </c>
      <c r="X30" s="302">
        <f ca="1">INDIRECT(CONCATENATE(Anhänge!$A$2,"!i",W30))</f>
        <v>0</v>
      </c>
      <c r="Y30" s="22">
        <f>W30+1</f>
        <v>25</v>
      </c>
      <c r="Z30" s="300" t="str">
        <f ca="1">INDIRECT(CONCATENATE(Anhänge!$A$2,"!i")&amp;Y30)</f>
        <v xml:space="preserve"> </v>
      </c>
      <c r="AA30" s="362" t="str">
        <f t="shared" ref="AA30:AA36" ca="1" si="2">IF(K30&gt;0,"Ja","Nein")</f>
        <v>Nein</v>
      </c>
    </row>
    <row r="31" spans="1:27" ht="15.75" customHeight="1" x14ac:dyDescent="0.4">
      <c r="A31" s="301" t="s">
        <v>35</v>
      </c>
      <c r="B31" s="289" t="str">
        <f t="shared" ref="B31:B54" ca="1" si="3">INDIRECT(CONCATENATE(A31,"!A2"))</f>
        <v>KW2</v>
      </c>
      <c r="C31" s="290" t="str">
        <f ca="1">IFERROR(IF(INDIRECT(CONCATENATE(A31,"!B14"))=Dropdown!$AL$6,"-",INDIRECT(CONCATENATE(A31,"!B14"))),"-")</f>
        <v>-</v>
      </c>
      <c r="D31" s="291">
        <f t="shared" ref="D31:D54" ca="1" si="4">IF(ISERROR(INDIRECT(CONCATENATE(A31,"!D41"))),"-",INDIRECT(CONCATENATE(A31,"!D41")))</f>
        <v>0</v>
      </c>
      <c r="E31" s="292">
        <f t="shared" ref="E31:E54" ca="1" si="5">IF(ISERROR(INDIRECT(CONCATENATE(A31,"!A1"))),"-",IF(OR(INDIRECT(CONCATENATE(A31,"!D5"))="Ja",INDIRECT(CONCATENATE(A31,"!D5"))="Oui",INDIRECT(CONCATENATE(A31,"!D5"))="Si"),INDIRECT(CONCATENATE(A31,"!D35")),INDIRECT(CONCATENATE(A31,"!D36"))))</f>
        <v>0</v>
      </c>
      <c r="F31" s="293">
        <f t="shared" ref="F31:F54" ca="1" si="6">IF(ISERROR(INDIRECT(CONCATENATE(A31,"!A1"))),"-",INDIRECT(CONCATENATE(A31,"!D39")))</f>
        <v>0</v>
      </c>
      <c r="G31" s="292">
        <f t="shared" ref="G31:G54" ca="1" si="7">IFERROR(F31*E31,"-")</f>
        <v>0</v>
      </c>
      <c r="H31" s="292">
        <f t="shared" ref="H31:H54" ca="1" si="8">+IF(K31&gt;0,G31,0)</f>
        <v>0</v>
      </c>
      <c r="I31" s="294">
        <f t="shared" ref="I31:I54" ca="1" si="9">IF(ISERROR(INDIRECT(CONCATENATE(A31,"!A1"))),"-",IF(OR(INDIRECT(CONCATENATE(A31,"!D5"))="Ja",INDIRECT(CONCATENATE(A31,"!D5"))="Oui",INDIRECT(CONCATENATE(A31,"!D5"))="Si"),INDIRECT(CONCATENATE(A31,"!D99")),INDIRECT(CONCATENATE(A31,"!D100"))))</f>
        <v>0</v>
      </c>
      <c r="J31" s="294">
        <f t="shared" ref="J31:J54" ca="1" si="10">IF(ISERROR(INDIRECT(CONCATENATE(A31,"!A1"))),"-",IF(OR(INDIRECT(CONCATENATE(A31,"!D5"))="Ja",INDIRECT(CONCATENATE(A31,"!D5"))="Oui",INDIRECT(CONCATENATE(A31,"!D5"))="Si"),INDIRECT(CONCATENATE(A31,"!D106")),INDIRECT(CONCATENATE(A31,"!D107"))))</f>
        <v>0</v>
      </c>
      <c r="K31" s="294">
        <f t="shared" ref="K31:K54" ca="1" si="11">IF(I31="-","-",IF(I31-J31&gt;0,I31-J31,0))</f>
        <v>0</v>
      </c>
      <c r="L31" s="294">
        <f t="shared" ref="L31:L54" ca="1" si="12">IF(K31="-","-",IF(K31&gt;1,1,K31))</f>
        <v>0</v>
      </c>
      <c r="M31" s="292">
        <f t="shared" ref="M31:M54" ca="1" si="13">IFERROR(MAX((1-$D$18)*S31,0),"-")</f>
        <v>0</v>
      </c>
      <c r="N31" s="292">
        <f t="shared" ref="N31:N54" ca="1" si="14">IFERROR(MAX($D$18*S31,0),"-")</f>
        <v>0</v>
      </c>
      <c r="O31" s="295">
        <f t="shared" ca="1" si="0"/>
        <v>0</v>
      </c>
      <c r="P31" s="296"/>
      <c r="R31" s="297" t="s">
        <v>34</v>
      </c>
      <c r="S31" s="303">
        <f t="shared" ca="1" si="1"/>
        <v>0</v>
      </c>
      <c r="T31" s="356" t="str">
        <f t="shared" ref="T31:T54" ca="1" si="15">IF(ISERROR(INDIRECT(CONCATENATE(B31,"!a1"))),"-",IF(INDIRECT(CONCATENATE(B31,"!D51"))&gt;=10,"i.O.",IF(INDIRECT(CONCATENATE(B31,"!D12"))="Nein","nicht KW-bevollmächtigt","nicht i.O.")))</f>
        <v>nicht i.O.</v>
      </c>
      <c r="U31" s="298" t="s">
        <v>34</v>
      </c>
      <c r="V31" s="298"/>
      <c r="W31" s="16">
        <f>W30+10</f>
        <v>34</v>
      </c>
      <c r="X31" s="302" t="str">
        <f ca="1">INDIRECT(CONCATENATE(Anhänge!$A$2,"!i",W31))</f>
        <v xml:space="preserve"> </v>
      </c>
      <c r="Y31" s="89">
        <f t="shared" ref="Y31:Y36" si="16">W31+1</f>
        <v>35</v>
      </c>
      <c r="Z31" s="302" t="str">
        <f ca="1">INDIRECT(CONCATENATE(Anhänge!$A$2,"!i")&amp;Y31)</f>
        <v xml:space="preserve"> </v>
      </c>
      <c r="AA31" s="363" t="str">
        <f t="shared" ca="1" si="2"/>
        <v>Nein</v>
      </c>
    </row>
    <row r="32" spans="1:27" x14ac:dyDescent="0.4">
      <c r="A32" s="301" t="s">
        <v>36</v>
      </c>
      <c r="B32" s="289" t="str">
        <f t="shared" ca="1" si="3"/>
        <v>KW3</v>
      </c>
      <c r="C32" s="290" t="str">
        <f ca="1">IFERROR(IF(INDIRECT(CONCATENATE(A32,"!B14"))=Dropdown!$AL$6,"-",INDIRECT(CONCATENATE(A32,"!B14"))),"-")</f>
        <v>-</v>
      </c>
      <c r="D32" s="291">
        <f t="shared" ca="1" si="4"/>
        <v>0</v>
      </c>
      <c r="E32" s="292">
        <f t="shared" ca="1" si="5"/>
        <v>0</v>
      </c>
      <c r="F32" s="293">
        <f t="shared" ca="1" si="6"/>
        <v>0</v>
      </c>
      <c r="G32" s="292">
        <f t="shared" ca="1" si="7"/>
        <v>0</v>
      </c>
      <c r="H32" s="292">
        <f t="shared" ca="1" si="8"/>
        <v>0</v>
      </c>
      <c r="I32" s="294">
        <f t="shared" ca="1" si="9"/>
        <v>0</v>
      </c>
      <c r="J32" s="294">
        <f t="shared" ca="1" si="10"/>
        <v>0</v>
      </c>
      <c r="K32" s="294">
        <f t="shared" ca="1" si="11"/>
        <v>0</v>
      </c>
      <c r="L32" s="294">
        <f t="shared" ca="1" si="12"/>
        <v>0</v>
      </c>
      <c r="M32" s="292">
        <f t="shared" ca="1" si="13"/>
        <v>0</v>
      </c>
      <c r="N32" s="292">
        <f t="shared" ca="1" si="14"/>
        <v>0</v>
      </c>
      <c r="O32" s="295">
        <f t="shared" ca="1" si="0"/>
        <v>0</v>
      </c>
      <c r="P32" s="296"/>
      <c r="R32" s="297" t="s">
        <v>34</v>
      </c>
      <c r="S32" s="303">
        <f t="shared" ca="1" si="1"/>
        <v>0</v>
      </c>
      <c r="T32" s="356" t="str">
        <f t="shared" ca="1" si="15"/>
        <v>nicht i.O.</v>
      </c>
      <c r="U32" s="298" t="s">
        <v>34</v>
      </c>
      <c r="V32" s="298"/>
      <c r="W32" s="89">
        <f t="shared" ref="W32:W54" si="17">W31+10</f>
        <v>44</v>
      </c>
      <c r="X32" s="302" t="str">
        <f ca="1">INDIRECT(CONCATENATE(Anhänge!$A$2,"!i",W32))</f>
        <v xml:space="preserve"> </v>
      </c>
      <c r="Y32" s="89">
        <f t="shared" si="16"/>
        <v>45</v>
      </c>
      <c r="Z32" s="302" t="str">
        <f ca="1">INDIRECT(CONCATENATE(Anhänge!$A$2,"!i")&amp;Y32)</f>
        <v xml:space="preserve"> </v>
      </c>
      <c r="AA32" s="363" t="str">
        <f t="shared" ca="1" si="2"/>
        <v>Nein</v>
      </c>
    </row>
    <row r="33" spans="1:27" x14ac:dyDescent="0.4">
      <c r="A33" s="301" t="s">
        <v>37</v>
      </c>
      <c r="B33" s="289" t="str">
        <f t="shared" ca="1" si="3"/>
        <v>KW4</v>
      </c>
      <c r="C33" s="290" t="str">
        <f ca="1">IFERROR(IF(INDIRECT(CONCATENATE(A33,"!B14"))=Dropdown!$AL$6,"-",INDIRECT(CONCATENATE(A33,"!B14"))),"-")</f>
        <v>-</v>
      </c>
      <c r="D33" s="291">
        <f t="shared" ca="1" si="4"/>
        <v>0</v>
      </c>
      <c r="E33" s="292">
        <f t="shared" ca="1" si="5"/>
        <v>0</v>
      </c>
      <c r="F33" s="293">
        <f t="shared" ca="1" si="6"/>
        <v>0</v>
      </c>
      <c r="G33" s="292">
        <f t="shared" ca="1" si="7"/>
        <v>0</v>
      </c>
      <c r="H33" s="292">
        <f t="shared" ca="1" si="8"/>
        <v>0</v>
      </c>
      <c r="I33" s="294">
        <f t="shared" ca="1" si="9"/>
        <v>0</v>
      </c>
      <c r="J33" s="294">
        <f t="shared" ca="1" si="10"/>
        <v>0</v>
      </c>
      <c r="K33" s="294">
        <f t="shared" ca="1" si="11"/>
        <v>0</v>
      </c>
      <c r="L33" s="294">
        <f t="shared" ca="1" si="12"/>
        <v>0</v>
      </c>
      <c r="M33" s="292">
        <f t="shared" ca="1" si="13"/>
        <v>0</v>
      </c>
      <c r="N33" s="292">
        <f t="shared" ca="1" si="14"/>
        <v>0</v>
      </c>
      <c r="O33" s="295">
        <f t="shared" ca="1" si="0"/>
        <v>0</v>
      </c>
      <c r="P33" s="296"/>
      <c r="R33" s="297" t="s">
        <v>34</v>
      </c>
      <c r="S33" s="303">
        <f t="shared" ca="1" si="1"/>
        <v>0</v>
      </c>
      <c r="T33" s="356" t="str">
        <f t="shared" ca="1" si="15"/>
        <v>nicht i.O.</v>
      </c>
      <c r="U33" s="298" t="s">
        <v>34</v>
      </c>
      <c r="V33" s="298"/>
      <c r="W33" s="16">
        <f t="shared" si="17"/>
        <v>54</v>
      </c>
      <c r="X33" s="302" t="str">
        <f ca="1">INDIRECT(CONCATENATE(Anhänge!$A$2,"!i",W33))</f>
        <v xml:space="preserve"> </v>
      </c>
      <c r="Y33" s="89">
        <f t="shared" si="16"/>
        <v>55</v>
      </c>
      <c r="Z33" s="302" t="str">
        <f ca="1">INDIRECT(CONCATENATE(Anhänge!$A$2,"!i")&amp;Y33)</f>
        <v xml:space="preserve"> </v>
      </c>
      <c r="AA33" s="363" t="str">
        <f t="shared" ca="1" si="2"/>
        <v>Nein</v>
      </c>
    </row>
    <row r="34" spans="1:27" x14ac:dyDescent="0.4">
      <c r="A34" s="301" t="s">
        <v>38</v>
      </c>
      <c r="B34" s="289" t="str">
        <f t="shared" ca="1" si="3"/>
        <v>KW5</v>
      </c>
      <c r="C34" s="290" t="str">
        <f ca="1">IFERROR(IF(INDIRECT(CONCATENATE(A34,"!B14"))=Dropdown!$AL$6,"-",INDIRECT(CONCATENATE(A34,"!B14"))),"-")</f>
        <v>-</v>
      </c>
      <c r="D34" s="291">
        <f t="shared" ca="1" si="4"/>
        <v>0</v>
      </c>
      <c r="E34" s="292">
        <f t="shared" ca="1" si="5"/>
        <v>0</v>
      </c>
      <c r="F34" s="293">
        <f t="shared" ca="1" si="6"/>
        <v>0</v>
      </c>
      <c r="G34" s="292">
        <f t="shared" ca="1" si="7"/>
        <v>0</v>
      </c>
      <c r="H34" s="292">
        <f t="shared" ca="1" si="8"/>
        <v>0</v>
      </c>
      <c r="I34" s="294">
        <f t="shared" ca="1" si="9"/>
        <v>0</v>
      </c>
      <c r="J34" s="294">
        <f t="shared" ca="1" si="10"/>
        <v>0</v>
      </c>
      <c r="K34" s="294">
        <f t="shared" ca="1" si="11"/>
        <v>0</v>
      </c>
      <c r="L34" s="294">
        <f t="shared" ca="1" si="12"/>
        <v>0</v>
      </c>
      <c r="M34" s="292">
        <f t="shared" ca="1" si="13"/>
        <v>0</v>
      </c>
      <c r="N34" s="292">
        <f t="shared" ca="1" si="14"/>
        <v>0</v>
      </c>
      <c r="O34" s="295">
        <f t="shared" ca="1" si="0"/>
        <v>0</v>
      </c>
      <c r="P34" s="296"/>
      <c r="R34" s="297" t="s">
        <v>34</v>
      </c>
      <c r="S34" s="303">
        <f t="shared" ca="1" si="1"/>
        <v>0</v>
      </c>
      <c r="T34" s="356" t="str">
        <f t="shared" ca="1" si="15"/>
        <v>nicht i.O.</v>
      </c>
      <c r="U34" s="298" t="s">
        <v>34</v>
      </c>
      <c r="V34" s="298"/>
      <c r="W34" s="89">
        <f t="shared" si="17"/>
        <v>64</v>
      </c>
      <c r="X34" s="302" t="str">
        <f ca="1">INDIRECT(CONCATENATE(Anhänge!$A$2,"!i",W34))</f>
        <v xml:space="preserve"> </v>
      </c>
      <c r="Y34" s="89">
        <f t="shared" si="16"/>
        <v>65</v>
      </c>
      <c r="Z34" s="302" t="str">
        <f ca="1">INDIRECT(CONCATENATE(Anhänge!$A$2,"!i")&amp;Y34)</f>
        <v xml:space="preserve"> </v>
      </c>
      <c r="AA34" s="363" t="str">
        <f t="shared" ca="1" si="2"/>
        <v>Nein</v>
      </c>
    </row>
    <row r="35" spans="1:27" x14ac:dyDescent="0.4">
      <c r="A35" s="301" t="s">
        <v>39</v>
      </c>
      <c r="B35" s="289" t="str">
        <f t="shared" ca="1" si="3"/>
        <v>KW6</v>
      </c>
      <c r="C35" s="290" t="str">
        <f ca="1">IFERROR(IF(INDIRECT(CONCATENATE(A35,"!B14"))=Dropdown!$AL$6,"-",INDIRECT(CONCATENATE(A35,"!B14"))),"-")</f>
        <v>-</v>
      </c>
      <c r="D35" s="291">
        <f t="shared" ca="1" si="4"/>
        <v>0</v>
      </c>
      <c r="E35" s="292">
        <f t="shared" ca="1" si="5"/>
        <v>0</v>
      </c>
      <c r="F35" s="293">
        <f t="shared" ca="1" si="6"/>
        <v>0</v>
      </c>
      <c r="G35" s="292">
        <f t="shared" ca="1" si="7"/>
        <v>0</v>
      </c>
      <c r="H35" s="292">
        <f t="shared" ca="1" si="8"/>
        <v>0</v>
      </c>
      <c r="I35" s="294">
        <f t="shared" ca="1" si="9"/>
        <v>0</v>
      </c>
      <c r="J35" s="294">
        <f t="shared" ca="1" si="10"/>
        <v>0</v>
      </c>
      <c r="K35" s="294">
        <f t="shared" ca="1" si="11"/>
        <v>0</v>
      </c>
      <c r="L35" s="294">
        <f t="shared" ca="1" si="12"/>
        <v>0</v>
      </c>
      <c r="M35" s="292">
        <f t="shared" ca="1" si="13"/>
        <v>0</v>
      </c>
      <c r="N35" s="292">
        <f t="shared" ca="1" si="14"/>
        <v>0</v>
      </c>
      <c r="O35" s="295">
        <f t="shared" ca="1" si="0"/>
        <v>0</v>
      </c>
      <c r="P35" s="296"/>
      <c r="R35" s="297" t="s">
        <v>34</v>
      </c>
      <c r="S35" s="303">
        <f t="shared" ca="1" si="1"/>
        <v>0</v>
      </c>
      <c r="T35" s="356" t="str">
        <f t="shared" ca="1" si="15"/>
        <v>nicht i.O.</v>
      </c>
      <c r="U35" s="298" t="s">
        <v>34</v>
      </c>
      <c r="V35" s="298"/>
      <c r="W35" s="16">
        <f t="shared" si="17"/>
        <v>74</v>
      </c>
      <c r="X35" s="302" t="str">
        <f ca="1">INDIRECT(CONCATENATE(Anhänge!$A$2,"!i",W35))</f>
        <v xml:space="preserve"> </v>
      </c>
      <c r="Y35" s="89">
        <f t="shared" si="16"/>
        <v>75</v>
      </c>
      <c r="Z35" s="302" t="str">
        <f ca="1">INDIRECT(CONCATENATE(Anhänge!$A$2,"!i")&amp;Y35)</f>
        <v xml:space="preserve"> </v>
      </c>
      <c r="AA35" s="363" t="str">
        <f t="shared" ca="1" si="2"/>
        <v>Nein</v>
      </c>
    </row>
    <row r="36" spans="1:27" x14ac:dyDescent="0.4">
      <c r="A36" s="301" t="s">
        <v>40</v>
      </c>
      <c r="B36" s="289" t="str">
        <f t="shared" ca="1" si="3"/>
        <v>KW7</v>
      </c>
      <c r="C36" s="290" t="str">
        <f ca="1">IFERROR(IF(INDIRECT(CONCATENATE(A36,"!B14"))=Dropdown!$AL$6,"-",INDIRECT(CONCATENATE(A36,"!B14"))),"-")</f>
        <v>-</v>
      </c>
      <c r="D36" s="291">
        <f t="shared" ca="1" si="4"/>
        <v>0</v>
      </c>
      <c r="E36" s="292">
        <f t="shared" ca="1" si="5"/>
        <v>0</v>
      </c>
      <c r="F36" s="293">
        <f t="shared" ca="1" si="6"/>
        <v>0</v>
      </c>
      <c r="G36" s="292">
        <f t="shared" ca="1" si="7"/>
        <v>0</v>
      </c>
      <c r="H36" s="292">
        <f t="shared" ca="1" si="8"/>
        <v>0</v>
      </c>
      <c r="I36" s="294">
        <f t="shared" ca="1" si="9"/>
        <v>0</v>
      </c>
      <c r="J36" s="294">
        <f t="shared" ca="1" si="10"/>
        <v>0</v>
      </c>
      <c r="K36" s="294">
        <f t="shared" ca="1" si="11"/>
        <v>0</v>
      </c>
      <c r="L36" s="294">
        <f t="shared" ca="1" si="12"/>
        <v>0</v>
      </c>
      <c r="M36" s="292">
        <f t="shared" ca="1" si="13"/>
        <v>0</v>
      </c>
      <c r="N36" s="292">
        <f t="shared" ca="1" si="14"/>
        <v>0</v>
      </c>
      <c r="O36" s="295">
        <f t="shared" ca="1" si="0"/>
        <v>0</v>
      </c>
      <c r="P36" s="296"/>
      <c r="R36" s="297" t="s">
        <v>34</v>
      </c>
      <c r="S36" s="303">
        <f t="shared" ca="1" si="1"/>
        <v>0</v>
      </c>
      <c r="T36" s="356" t="str">
        <f t="shared" ca="1" si="15"/>
        <v>nicht i.O.</v>
      </c>
      <c r="U36" s="298" t="s">
        <v>34</v>
      </c>
      <c r="V36" s="298"/>
      <c r="W36" s="89">
        <f t="shared" si="17"/>
        <v>84</v>
      </c>
      <c r="X36" s="302" t="str">
        <f ca="1">INDIRECT(CONCATENATE(Anhänge!$A$2,"!i",W36))</f>
        <v xml:space="preserve"> </v>
      </c>
      <c r="Y36" s="89">
        <f t="shared" si="16"/>
        <v>85</v>
      </c>
      <c r="Z36" s="302" t="str">
        <f ca="1">INDIRECT(CONCATENATE(Anhänge!$A$2,"!i")&amp;Y36)</f>
        <v xml:space="preserve"> </v>
      </c>
      <c r="AA36" s="363" t="str">
        <f t="shared" ca="1" si="2"/>
        <v>Nein</v>
      </c>
    </row>
    <row r="37" spans="1:27" x14ac:dyDescent="0.4">
      <c r="A37" s="301" t="s">
        <v>41</v>
      </c>
      <c r="B37" s="289" t="str">
        <f t="shared" ca="1" si="3"/>
        <v>KW8</v>
      </c>
      <c r="C37" s="290" t="str">
        <f ca="1">IFERROR(IF(INDIRECT(CONCATENATE(A37,"!B14"))=Dropdown!$AL$6,"-",INDIRECT(CONCATENATE(A37,"!B14"))),"-")</f>
        <v>-</v>
      </c>
      <c r="D37" s="291">
        <f t="shared" ca="1" si="4"/>
        <v>0</v>
      </c>
      <c r="E37" s="292">
        <f t="shared" ca="1" si="5"/>
        <v>0</v>
      </c>
      <c r="F37" s="293">
        <f t="shared" ca="1" si="6"/>
        <v>0</v>
      </c>
      <c r="G37" s="292">
        <f t="shared" ca="1" si="7"/>
        <v>0</v>
      </c>
      <c r="H37" s="292">
        <f t="shared" ca="1" si="8"/>
        <v>0</v>
      </c>
      <c r="I37" s="294">
        <f t="shared" ca="1" si="9"/>
        <v>0</v>
      </c>
      <c r="J37" s="294">
        <f t="shared" ca="1" si="10"/>
        <v>0</v>
      </c>
      <c r="K37" s="294">
        <f t="shared" ca="1" si="11"/>
        <v>0</v>
      </c>
      <c r="L37" s="294">
        <f t="shared" ca="1" si="12"/>
        <v>0</v>
      </c>
      <c r="M37" s="292">
        <f t="shared" ca="1" si="13"/>
        <v>0</v>
      </c>
      <c r="N37" s="292">
        <f t="shared" ca="1" si="14"/>
        <v>0</v>
      </c>
      <c r="O37" s="295">
        <f t="shared" ca="1" si="0"/>
        <v>0</v>
      </c>
      <c r="P37" s="296"/>
      <c r="R37" s="297" t="s">
        <v>34</v>
      </c>
      <c r="S37" s="303">
        <f t="shared" ca="1" si="1"/>
        <v>0</v>
      </c>
      <c r="T37" s="356" t="str">
        <f t="shared" ca="1" si="15"/>
        <v>nicht i.O.</v>
      </c>
      <c r="U37" s="298" t="s">
        <v>34</v>
      </c>
      <c r="V37" s="298"/>
      <c r="W37" s="89">
        <f t="shared" si="17"/>
        <v>94</v>
      </c>
      <c r="X37" s="302" t="str">
        <f ca="1">INDIRECT(CONCATENATE(Anhänge!$A$2,"!i",W37))</f>
        <v xml:space="preserve"> </v>
      </c>
      <c r="Y37" s="89">
        <f t="shared" ref="Y37:Y54" si="18">W37+1</f>
        <v>95</v>
      </c>
      <c r="Z37" s="302" t="str">
        <f ca="1">INDIRECT(CONCATENATE(Anhänge!$A$2,"!i")&amp;Y37)</f>
        <v xml:space="preserve"> </v>
      </c>
      <c r="AA37" s="363" t="str">
        <f t="shared" ref="AA37:AA54" ca="1" si="19">IF(K37&gt;0,"Ja","Nein")</f>
        <v>Nein</v>
      </c>
    </row>
    <row r="38" spans="1:27" x14ac:dyDescent="0.4">
      <c r="A38" s="301" t="s">
        <v>42</v>
      </c>
      <c r="B38" s="289" t="str">
        <f t="shared" ca="1" si="3"/>
        <v>KW9</v>
      </c>
      <c r="C38" s="290" t="str">
        <f ca="1">IFERROR(IF(INDIRECT(CONCATENATE(A38,"!B14"))=Dropdown!$AL$6,"-",INDIRECT(CONCATENATE(A38,"!B14"))),"-")</f>
        <v>-</v>
      </c>
      <c r="D38" s="291">
        <f t="shared" ca="1" si="4"/>
        <v>0</v>
      </c>
      <c r="E38" s="292">
        <f t="shared" ca="1" si="5"/>
        <v>0</v>
      </c>
      <c r="F38" s="293">
        <f t="shared" ca="1" si="6"/>
        <v>0</v>
      </c>
      <c r="G38" s="292">
        <f t="shared" ca="1" si="7"/>
        <v>0</v>
      </c>
      <c r="H38" s="292">
        <f t="shared" ca="1" si="8"/>
        <v>0</v>
      </c>
      <c r="I38" s="294">
        <f t="shared" ca="1" si="9"/>
        <v>0</v>
      </c>
      <c r="J38" s="294">
        <f t="shared" ca="1" si="10"/>
        <v>0</v>
      </c>
      <c r="K38" s="294">
        <f t="shared" ca="1" si="11"/>
        <v>0</v>
      </c>
      <c r="L38" s="294">
        <f t="shared" ca="1" si="12"/>
        <v>0</v>
      </c>
      <c r="M38" s="292">
        <f t="shared" ca="1" si="13"/>
        <v>0</v>
      </c>
      <c r="N38" s="292">
        <f t="shared" ca="1" si="14"/>
        <v>0</v>
      </c>
      <c r="O38" s="295">
        <f t="shared" ca="1" si="0"/>
        <v>0</v>
      </c>
      <c r="P38" s="296"/>
      <c r="R38" s="297" t="s">
        <v>34</v>
      </c>
      <c r="S38" s="303">
        <f t="shared" ca="1" si="1"/>
        <v>0</v>
      </c>
      <c r="T38" s="356" t="str">
        <f t="shared" ca="1" si="15"/>
        <v>nicht i.O.</v>
      </c>
      <c r="U38" s="298" t="s">
        <v>34</v>
      </c>
      <c r="V38" s="298"/>
      <c r="W38" s="89">
        <f t="shared" si="17"/>
        <v>104</v>
      </c>
      <c r="X38" s="302" t="str">
        <f ca="1">INDIRECT(CONCATENATE(Anhänge!$A$2,"!i",W38))</f>
        <v xml:space="preserve"> </v>
      </c>
      <c r="Y38" s="89">
        <f t="shared" si="18"/>
        <v>105</v>
      </c>
      <c r="Z38" s="302" t="str">
        <f ca="1">INDIRECT(CONCATENATE(Anhänge!$A$2,"!i")&amp;Y38)</f>
        <v xml:space="preserve"> </v>
      </c>
      <c r="AA38" s="363" t="str">
        <f t="shared" ca="1" si="19"/>
        <v>Nein</v>
      </c>
    </row>
    <row r="39" spans="1:27" ht="12.6" thickBot="1" x14ac:dyDescent="0.45">
      <c r="A39" s="301" t="s">
        <v>43</v>
      </c>
      <c r="B39" s="289" t="str">
        <f t="shared" ca="1" si="3"/>
        <v>KW10</v>
      </c>
      <c r="C39" s="290" t="str">
        <f ca="1">IFERROR(IF(INDIRECT(CONCATENATE(A39,"!B14"))=Dropdown!$AL$6,"-",INDIRECT(CONCATENATE(A39,"!B14"))),"-")</f>
        <v>-</v>
      </c>
      <c r="D39" s="291">
        <f t="shared" ca="1" si="4"/>
        <v>0</v>
      </c>
      <c r="E39" s="292">
        <f t="shared" ca="1" si="5"/>
        <v>0</v>
      </c>
      <c r="F39" s="293">
        <f t="shared" ca="1" si="6"/>
        <v>0</v>
      </c>
      <c r="G39" s="292">
        <f t="shared" ca="1" si="7"/>
        <v>0</v>
      </c>
      <c r="H39" s="292">
        <f t="shared" ca="1" si="8"/>
        <v>0</v>
      </c>
      <c r="I39" s="294">
        <f t="shared" ca="1" si="9"/>
        <v>0</v>
      </c>
      <c r="J39" s="294">
        <f t="shared" ca="1" si="10"/>
        <v>0</v>
      </c>
      <c r="K39" s="294">
        <f t="shared" ca="1" si="11"/>
        <v>0</v>
      </c>
      <c r="L39" s="294">
        <f t="shared" ca="1" si="12"/>
        <v>0</v>
      </c>
      <c r="M39" s="292">
        <f t="shared" ca="1" si="13"/>
        <v>0</v>
      </c>
      <c r="N39" s="292">
        <f t="shared" ca="1" si="14"/>
        <v>0</v>
      </c>
      <c r="O39" s="295">
        <f t="shared" ca="1" si="0"/>
        <v>0</v>
      </c>
      <c r="P39" s="366"/>
      <c r="R39" s="297" t="s">
        <v>34</v>
      </c>
      <c r="S39" s="303">
        <f t="shared" ca="1" si="1"/>
        <v>0</v>
      </c>
      <c r="T39" s="356" t="str">
        <f t="shared" ca="1" si="15"/>
        <v>nicht i.O.</v>
      </c>
      <c r="U39" s="298" t="s">
        <v>34</v>
      </c>
      <c r="V39" s="298"/>
      <c r="W39" s="89">
        <f t="shared" si="17"/>
        <v>114</v>
      </c>
      <c r="X39" s="302" t="str">
        <f ca="1">INDIRECT(CONCATENATE(Anhänge!$A$2,"!i",W39))</f>
        <v xml:space="preserve"> </v>
      </c>
      <c r="Y39" s="89">
        <f t="shared" si="18"/>
        <v>115</v>
      </c>
      <c r="Z39" s="302" t="str">
        <f ca="1">INDIRECT(CONCATENATE(Anhänge!$A$2,"!i")&amp;Y39)</f>
        <v xml:space="preserve"> </v>
      </c>
      <c r="AA39" s="363" t="str">
        <f t="shared" ca="1" si="19"/>
        <v>Nein</v>
      </c>
    </row>
    <row r="40" spans="1:27" hidden="1" x14ac:dyDescent="0.4">
      <c r="A40" s="301" t="s">
        <v>44</v>
      </c>
      <c r="B40" s="289" t="e">
        <f t="shared" ca="1" si="3"/>
        <v>#REF!</v>
      </c>
      <c r="C40" s="290" t="str">
        <f ca="1">IFERROR(IF(INDIRECT(CONCATENATE(A40,"!B14"))=Dropdown!$AL$6,"-",INDIRECT(CONCATENATE(A40,"!B14"))),"-")</f>
        <v>-</v>
      </c>
      <c r="D40" s="291" t="str">
        <f t="shared" ca="1" si="4"/>
        <v>-</v>
      </c>
      <c r="E40" s="292" t="str">
        <f t="shared" ca="1" si="5"/>
        <v>-</v>
      </c>
      <c r="F40" s="293" t="str">
        <f t="shared" ca="1" si="6"/>
        <v>-</v>
      </c>
      <c r="G40" s="292" t="str">
        <f t="shared" ca="1" si="7"/>
        <v>-</v>
      </c>
      <c r="H40" s="292" t="str">
        <f t="shared" ca="1" si="8"/>
        <v>-</v>
      </c>
      <c r="I40" s="294" t="str">
        <f t="shared" ca="1" si="9"/>
        <v>-</v>
      </c>
      <c r="J40" s="294" t="str">
        <f t="shared" ca="1" si="10"/>
        <v>-</v>
      </c>
      <c r="K40" s="294" t="str">
        <f t="shared" ca="1" si="11"/>
        <v>-</v>
      </c>
      <c r="L40" s="294" t="str">
        <f t="shared" ca="1" si="12"/>
        <v>-</v>
      </c>
      <c r="M40" s="292" t="str">
        <f t="shared" ca="1" si="13"/>
        <v>-</v>
      </c>
      <c r="N40" s="292" t="str">
        <f t="shared" ca="1" si="14"/>
        <v>-</v>
      </c>
      <c r="O40" s="295" t="str">
        <f t="shared" ca="1" si="0"/>
        <v>-</v>
      </c>
      <c r="P40" s="296"/>
      <c r="R40" s="297" t="s">
        <v>34</v>
      </c>
      <c r="S40" s="303" t="str">
        <f t="shared" ca="1" si="1"/>
        <v>-</v>
      </c>
      <c r="T40" s="356" t="str">
        <f t="shared" ca="1" si="15"/>
        <v>-</v>
      </c>
      <c r="U40" s="298" t="s">
        <v>34</v>
      </c>
      <c r="V40" s="298"/>
      <c r="W40" s="89">
        <f t="shared" si="17"/>
        <v>124</v>
      </c>
      <c r="X40" s="302" t="str">
        <f ca="1">INDIRECT(CONCATENATE(Anhänge!$A$2,"!i",W40))</f>
        <v xml:space="preserve"> </v>
      </c>
      <c r="Y40" s="89">
        <f t="shared" si="18"/>
        <v>125</v>
      </c>
      <c r="Z40" s="302" t="str">
        <f ca="1">INDIRECT(CONCATENATE(Anhänge!$A$2,"!i")&amp;Y40)</f>
        <v xml:space="preserve"> </v>
      </c>
      <c r="AA40" s="363" t="str">
        <f t="shared" ca="1" si="19"/>
        <v>Ja</v>
      </c>
    </row>
    <row r="41" spans="1:27" hidden="1" x14ac:dyDescent="0.4">
      <c r="A41" s="301" t="s">
        <v>45</v>
      </c>
      <c r="B41" s="289" t="e">
        <f t="shared" ca="1" si="3"/>
        <v>#REF!</v>
      </c>
      <c r="C41" s="290" t="str">
        <f ca="1">IFERROR(IF(INDIRECT(CONCATENATE(A41,"!B14"))=Dropdown!$AL$6,"-",INDIRECT(CONCATENATE(A41,"!B14"))),"-")</f>
        <v>-</v>
      </c>
      <c r="D41" s="291" t="str">
        <f t="shared" ca="1" si="4"/>
        <v>-</v>
      </c>
      <c r="E41" s="292" t="str">
        <f t="shared" ca="1" si="5"/>
        <v>-</v>
      </c>
      <c r="F41" s="293" t="str">
        <f t="shared" ca="1" si="6"/>
        <v>-</v>
      </c>
      <c r="G41" s="292" t="str">
        <f t="shared" ca="1" si="7"/>
        <v>-</v>
      </c>
      <c r="H41" s="292" t="str">
        <f t="shared" ca="1" si="8"/>
        <v>-</v>
      </c>
      <c r="I41" s="294" t="str">
        <f t="shared" ca="1" si="9"/>
        <v>-</v>
      </c>
      <c r="J41" s="294" t="str">
        <f t="shared" ca="1" si="10"/>
        <v>-</v>
      </c>
      <c r="K41" s="294" t="str">
        <f t="shared" ca="1" si="11"/>
        <v>-</v>
      </c>
      <c r="L41" s="294" t="str">
        <f t="shared" ca="1" si="12"/>
        <v>-</v>
      </c>
      <c r="M41" s="292" t="str">
        <f t="shared" ca="1" si="13"/>
        <v>-</v>
      </c>
      <c r="N41" s="292" t="str">
        <f t="shared" ca="1" si="14"/>
        <v>-</v>
      </c>
      <c r="O41" s="295" t="str">
        <f t="shared" ca="1" si="0"/>
        <v>-</v>
      </c>
      <c r="P41" s="296"/>
      <c r="R41" s="297" t="s">
        <v>34</v>
      </c>
      <c r="S41" s="303" t="str">
        <f t="shared" ca="1" si="1"/>
        <v>-</v>
      </c>
      <c r="T41" s="356" t="str">
        <f t="shared" ca="1" si="15"/>
        <v>-</v>
      </c>
      <c r="U41" s="298" t="s">
        <v>34</v>
      </c>
      <c r="V41" s="298"/>
      <c r="W41" s="89">
        <f t="shared" si="17"/>
        <v>134</v>
      </c>
      <c r="X41" s="302" t="str">
        <f ca="1">INDIRECT(CONCATENATE(Anhänge!$A$2,"!i",W41))</f>
        <v xml:space="preserve"> </v>
      </c>
      <c r="Y41" s="89">
        <f t="shared" si="18"/>
        <v>135</v>
      </c>
      <c r="Z41" s="302" t="str">
        <f ca="1">INDIRECT(CONCATENATE(Anhänge!$A$2,"!i")&amp;Y41)</f>
        <v xml:space="preserve"> </v>
      </c>
      <c r="AA41" s="363" t="str">
        <f t="shared" ca="1" si="19"/>
        <v>Ja</v>
      </c>
    </row>
    <row r="42" spans="1:27" hidden="1" x14ac:dyDescent="0.4">
      <c r="A42" s="301" t="s">
        <v>46</v>
      </c>
      <c r="B42" s="289" t="e">
        <f t="shared" ca="1" si="3"/>
        <v>#REF!</v>
      </c>
      <c r="C42" s="290" t="str">
        <f ca="1">IFERROR(IF(INDIRECT(CONCATENATE(A42,"!B14"))=Dropdown!$AL$6,"-",INDIRECT(CONCATENATE(A42,"!B14"))),"-")</f>
        <v>-</v>
      </c>
      <c r="D42" s="291" t="str">
        <f t="shared" ca="1" si="4"/>
        <v>-</v>
      </c>
      <c r="E42" s="292" t="str">
        <f t="shared" ca="1" si="5"/>
        <v>-</v>
      </c>
      <c r="F42" s="293" t="str">
        <f t="shared" ca="1" si="6"/>
        <v>-</v>
      </c>
      <c r="G42" s="292" t="str">
        <f t="shared" ca="1" si="7"/>
        <v>-</v>
      </c>
      <c r="H42" s="292" t="str">
        <f t="shared" ca="1" si="8"/>
        <v>-</v>
      </c>
      <c r="I42" s="294" t="str">
        <f t="shared" ca="1" si="9"/>
        <v>-</v>
      </c>
      <c r="J42" s="294" t="str">
        <f t="shared" ca="1" si="10"/>
        <v>-</v>
      </c>
      <c r="K42" s="294" t="str">
        <f t="shared" ca="1" si="11"/>
        <v>-</v>
      </c>
      <c r="L42" s="294" t="str">
        <f t="shared" ca="1" si="12"/>
        <v>-</v>
      </c>
      <c r="M42" s="292" t="str">
        <f t="shared" ca="1" si="13"/>
        <v>-</v>
      </c>
      <c r="N42" s="292" t="str">
        <f t="shared" ca="1" si="14"/>
        <v>-</v>
      </c>
      <c r="O42" s="295" t="str">
        <f t="shared" ca="1" si="0"/>
        <v>-</v>
      </c>
      <c r="P42" s="296"/>
      <c r="R42" s="297" t="s">
        <v>34</v>
      </c>
      <c r="S42" s="303" t="str">
        <f t="shared" ca="1" si="1"/>
        <v>-</v>
      </c>
      <c r="T42" s="356" t="str">
        <f t="shared" ca="1" si="15"/>
        <v>-</v>
      </c>
      <c r="U42" s="298" t="s">
        <v>34</v>
      </c>
      <c r="V42" s="298"/>
      <c r="W42" s="89">
        <f t="shared" si="17"/>
        <v>144</v>
      </c>
      <c r="X42" s="302" t="str">
        <f ca="1">INDIRECT(CONCATENATE(Anhänge!$A$2,"!i",W42))</f>
        <v xml:space="preserve"> </v>
      </c>
      <c r="Y42" s="89">
        <f t="shared" si="18"/>
        <v>145</v>
      </c>
      <c r="Z42" s="302" t="str">
        <f ca="1">INDIRECT(CONCATENATE(Anhänge!$A$2,"!i")&amp;Y42)</f>
        <v xml:space="preserve"> </v>
      </c>
      <c r="AA42" s="363" t="str">
        <f t="shared" ca="1" si="19"/>
        <v>Ja</v>
      </c>
    </row>
    <row r="43" spans="1:27" hidden="1" x14ac:dyDescent="0.4">
      <c r="A43" s="301" t="s">
        <v>47</v>
      </c>
      <c r="B43" s="289" t="e">
        <f t="shared" ca="1" si="3"/>
        <v>#REF!</v>
      </c>
      <c r="C43" s="290" t="str">
        <f ca="1">IFERROR(IF(INDIRECT(CONCATENATE(A43,"!B14"))=Dropdown!$AL$6,"-",INDIRECT(CONCATENATE(A43,"!B14"))),"-")</f>
        <v>-</v>
      </c>
      <c r="D43" s="291" t="str">
        <f t="shared" ca="1" si="4"/>
        <v>-</v>
      </c>
      <c r="E43" s="292" t="str">
        <f t="shared" ca="1" si="5"/>
        <v>-</v>
      </c>
      <c r="F43" s="293" t="str">
        <f t="shared" ca="1" si="6"/>
        <v>-</v>
      </c>
      <c r="G43" s="292" t="str">
        <f t="shared" ca="1" si="7"/>
        <v>-</v>
      </c>
      <c r="H43" s="292" t="str">
        <f t="shared" ca="1" si="8"/>
        <v>-</v>
      </c>
      <c r="I43" s="294" t="str">
        <f t="shared" ca="1" si="9"/>
        <v>-</v>
      </c>
      <c r="J43" s="294" t="str">
        <f t="shared" ca="1" si="10"/>
        <v>-</v>
      </c>
      <c r="K43" s="294" t="str">
        <f t="shared" ca="1" si="11"/>
        <v>-</v>
      </c>
      <c r="L43" s="294" t="str">
        <f t="shared" ca="1" si="12"/>
        <v>-</v>
      </c>
      <c r="M43" s="292" t="str">
        <f t="shared" ca="1" si="13"/>
        <v>-</v>
      </c>
      <c r="N43" s="292" t="str">
        <f t="shared" ca="1" si="14"/>
        <v>-</v>
      </c>
      <c r="O43" s="295" t="str">
        <f t="shared" ca="1" si="0"/>
        <v>-</v>
      </c>
      <c r="P43" s="296"/>
      <c r="R43" s="297" t="s">
        <v>34</v>
      </c>
      <c r="S43" s="303" t="str">
        <f t="shared" ca="1" si="1"/>
        <v>-</v>
      </c>
      <c r="T43" s="356" t="str">
        <f t="shared" ca="1" si="15"/>
        <v>-</v>
      </c>
      <c r="U43" s="298" t="s">
        <v>34</v>
      </c>
      <c r="V43" s="298"/>
      <c r="W43" s="89">
        <f t="shared" si="17"/>
        <v>154</v>
      </c>
      <c r="X43" s="302" t="str">
        <f ca="1">INDIRECT(CONCATENATE(Anhänge!$A$2,"!i",W43))</f>
        <v xml:space="preserve"> </v>
      </c>
      <c r="Y43" s="89">
        <f t="shared" si="18"/>
        <v>155</v>
      </c>
      <c r="Z43" s="302" t="str">
        <f ca="1">INDIRECT(CONCATENATE(Anhänge!$A$2,"!i")&amp;Y43)</f>
        <v xml:space="preserve"> </v>
      </c>
      <c r="AA43" s="363" t="str">
        <f t="shared" ca="1" si="19"/>
        <v>Ja</v>
      </c>
    </row>
    <row r="44" spans="1:27" hidden="1" x14ac:dyDescent="0.4">
      <c r="A44" s="301" t="s">
        <v>48</v>
      </c>
      <c r="B44" s="289" t="e">
        <f t="shared" ca="1" si="3"/>
        <v>#REF!</v>
      </c>
      <c r="C44" s="290" t="str">
        <f ca="1">IFERROR(IF(INDIRECT(CONCATENATE(A44,"!B14"))=Dropdown!$AL$6,"-",INDIRECT(CONCATENATE(A44,"!B14"))),"-")</f>
        <v>-</v>
      </c>
      <c r="D44" s="291" t="str">
        <f t="shared" ca="1" si="4"/>
        <v>-</v>
      </c>
      <c r="E44" s="292" t="str">
        <f t="shared" ca="1" si="5"/>
        <v>-</v>
      </c>
      <c r="F44" s="293" t="str">
        <f t="shared" ca="1" si="6"/>
        <v>-</v>
      </c>
      <c r="G44" s="292" t="str">
        <f t="shared" ca="1" si="7"/>
        <v>-</v>
      </c>
      <c r="H44" s="292" t="str">
        <f t="shared" ca="1" si="8"/>
        <v>-</v>
      </c>
      <c r="I44" s="294" t="str">
        <f t="shared" ca="1" si="9"/>
        <v>-</v>
      </c>
      <c r="J44" s="294" t="str">
        <f t="shared" ca="1" si="10"/>
        <v>-</v>
      </c>
      <c r="K44" s="294" t="str">
        <f t="shared" ca="1" si="11"/>
        <v>-</v>
      </c>
      <c r="L44" s="294" t="str">
        <f t="shared" ca="1" si="12"/>
        <v>-</v>
      </c>
      <c r="M44" s="292" t="str">
        <f t="shared" ca="1" si="13"/>
        <v>-</v>
      </c>
      <c r="N44" s="292" t="str">
        <f t="shared" ca="1" si="14"/>
        <v>-</v>
      </c>
      <c r="O44" s="295" t="str">
        <f t="shared" ca="1" si="0"/>
        <v>-</v>
      </c>
      <c r="P44" s="296"/>
      <c r="R44" s="297" t="s">
        <v>34</v>
      </c>
      <c r="S44" s="303" t="str">
        <f t="shared" ca="1" si="1"/>
        <v>-</v>
      </c>
      <c r="T44" s="356" t="str">
        <f t="shared" ca="1" si="15"/>
        <v>-</v>
      </c>
      <c r="U44" s="298" t="s">
        <v>34</v>
      </c>
      <c r="V44" s="298"/>
      <c r="W44" s="89">
        <f t="shared" si="17"/>
        <v>164</v>
      </c>
      <c r="X44" s="302" t="str">
        <f ca="1">INDIRECT(CONCATENATE(Anhänge!$A$2,"!i",W44))</f>
        <v xml:space="preserve"> </v>
      </c>
      <c r="Y44" s="89">
        <f t="shared" si="18"/>
        <v>165</v>
      </c>
      <c r="Z44" s="302" t="str">
        <f ca="1">INDIRECT(CONCATENATE(Anhänge!$A$2,"!i")&amp;Y44)</f>
        <v xml:space="preserve"> </v>
      </c>
      <c r="AA44" s="363" t="str">
        <f t="shared" ca="1" si="19"/>
        <v>Ja</v>
      </c>
    </row>
    <row r="45" spans="1:27" hidden="1" x14ac:dyDescent="0.4">
      <c r="A45" s="301" t="s">
        <v>49</v>
      </c>
      <c r="B45" s="289" t="e">
        <f t="shared" ca="1" si="3"/>
        <v>#REF!</v>
      </c>
      <c r="C45" s="290" t="str">
        <f ca="1">IFERROR(IF(INDIRECT(CONCATENATE(A45,"!B14"))=Dropdown!$AL$6,"-",INDIRECT(CONCATENATE(A45,"!B14"))),"-")</f>
        <v>-</v>
      </c>
      <c r="D45" s="291" t="str">
        <f t="shared" ca="1" si="4"/>
        <v>-</v>
      </c>
      <c r="E45" s="292" t="str">
        <f t="shared" ca="1" si="5"/>
        <v>-</v>
      </c>
      <c r="F45" s="293" t="str">
        <f t="shared" ca="1" si="6"/>
        <v>-</v>
      </c>
      <c r="G45" s="292" t="str">
        <f t="shared" ca="1" si="7"/>
        <v>-</v>
      </c>
      <c r="H45" s="292" t="str">
        <f t="shared" ca="1" si="8"/>
        <v>-</v>
      </c>
      <c r="I45" s="294" t="str">
        <f t="shared" ca="1" si="9"/>
        <v>-</v>
      </c>
      <c r="J45" s="294" t="str">
        <f t="shared" ca="1" si="10"/>
        <v>-</v>
      </c>
      <c r="K45" s="294" t="str">
        <f t="shared" ca="1" si="11"/>
        <v>-</v>
      </c>
      <c r="L45" s="294" t="str">
        <f t="shared" ca="1" si="12"/>
        <v>-</v>
      </c>
      <c r="M45" s="292" t="str">
        <f t="shared" ca="1" si="13"/>
        <v>-</v>
      </c>
      <c r="N45" s="292" t="str">
        <f t="shared" ca="1" si="14"/>
        <v>-</v>
      </c>
      <c r="O45" s="295" t="str">
        <f t="shared" ca="1" si="0"/>
        <v>-</v>
      </c>
      <c r="P45" s="296"/>
      <c r="R45" s="297" t="s">
        <v>34</v>
      </c>
      <c r="S45" s="303" t="str">
        <f t="shared" ca="1" si="1"/>
        <v>-</v>
      </c>
      <c r="T45" s="356" t="str">
        <f t="shared" ca="1" si="15"/>
        <v>-</v>
      </c>
      <c r="U45" s="298" t="s">
        <v>34</v>
      </c>
      <c r="V45" s="298"/>
      <c r="W45" s="89">
        <f t="shared" si="17"/>
        <v>174</v>
      </c>
      <c r="X45" s="302" t="str">
        <f ca="1">INDIRECT(CONCATENATE(Anhänge!$A$2,"!i",W45))</f>
        <v xml:space="preserve"> </v>
      </c>
      <c r="Y45" s="89">
        <f t="shared" si="18"/>
        <v>175</v>
      </c>
      <c r="Z45" s="302" t="str">
        <f ca="1">INDIRECT(CONCATENATE(Anhänge!$A$2,"!i")&amp;Y45)</f>
        <v xml:space="preserve"> </v>
      </c>
      <c r="AA45" s="363" t="str">
        <f t="shared" ca="1" si="19"/>
        <v>Ja</v>
      </c>
    </row>
    <row r="46" spans="1:27" hidden="1" x14ac:dyDescent="0.4">
      <c r="A46" s="301" t="s">
        <v>50</v>
      </c>
      <c r="B46" s="289" t="e">
        <f t="shared" ca="1" si="3"/>
        <v>#REF!</v>
      </c>
      <c r="C46" s="290" t="str">
        <f ca="1">IFERROR(IF(INDIRECT(CONCATENATE(A46,"!B14"))=Dropdown!$AL$6,"-",INDIRECT(CONCATENATE(A46,"!B14"))),"-")</f>
        <v>-</v>
      </c>
      <c r="D46" s="291" t="str">
        <f t="shared" ca="1" si="4"/>
        <v>-</v>
      </c>
      <c r="E46" s="292" t="str">
        <f t="shared" ca="1" si="5"/>
        <v>-</v>
      </c>
      <c r="F46" s="293" t="str">
        <f t="shared" ca="1" si="6"/>
        <v>-</v>
      </c>
      <c r="G46" s="292" t="str">
        <f t="shared" ca="1" si="7"/>
        <v>-</v>
      </c>
      <c r="H46" s="292" t="str">
        <f t="shared" ca="1" si="8"/>
        <v>-</v>
      </c>
      <c r="I46" s="294" t="str">
        <f t="shared" ca="1" si="9"/>
        <v>-</v>
      </c>
      <c r="J46" s="294" t="str">
        <f t="shared" ca="1" si="10"/>
        <v>-</v>
      </c>
      <c r="K46" s="294" t="str">
        <f t="shared" ca="1" si="11"/>
        <v>-</v>
      </c>
      <c r="L46" s="294" t="str">
        <f t="shared" ca="1" si="12"/>
        <v>-</v>
      </c>
      <c r="M46" s="292" t="str">
        <f t="shared" ca="1" si="13"/>
        <v>-</v>
      </c>
      <c r="N46" s="292" t="str">
        <f t="shared" ca="1" si="14"/>
        <v>-</v>
      </c>
      <c r="O46" s="295" t="str">
        <f t="shared" ca="1" si="0"/>
        <v>-</v>
      </c>
      <c r="P46" s="296"/>
      <c r="R46" s="297" t="s">
        <v>34</v>
      </c>
      <c r="S46" s="303" t="str">
        <f t="shared" ca="1" si="1"/>
        <v>-</v>
      </c>
      <c r="T46" s="356" t="str">
        <f t="shared" ca="1" si="15"/>
        <v>-</v>
      </c>
      <c r="U46" s="298" t="s">
        <v>34</v>
      </c>
      <c r="V46" s="298"/>
      <c r="W46" s="89">
        <f t="shared" si="17"/>
        <v>184</v>
      </c>
      <c r="X46" s="302" t="str">
        <f ca="1">INDIRECT(CONCATENATE(Anhänge!$A$2,"!i",W46))</f>
        <v xml:space="preserve"> </v>
      </c>
      <c r="Y46" s="89">
        <f t="shared" si="18"/>
        <v>185</v>
      </c>
      <c r="Z46" s="302" t="str">
        <f ca="1">INDIRECT(CONCATENATE(Anhänge!$A$2,"!i")&amp;Y46)</f>
        <v xml:space="preserve"> </v>
      </c>
      <c r="AA46" s="363" t="str">
        <f t="shared" ca="1" si="19"/>
        <v>Ja</v>
      </c>
    </row>
    <row r="47" spans="1:27" hidden="1" x14ac:dyDescent="0.4">
      <c r="A47" s="301" t="s">
        <v>51</v>
      </c>
      <c r="B47" s="289" t="e">
        <f t="shared" ca="1" si="3"/>
        <v>#REF!</v>
      </c>
      <c r="C47" s="290" t="str">
        <f ca="1">IFERROR(IF(INDIRECT(CONCATENATE(A47,"!B14"))=Dropdown!$AL$6,"-",INDIRECT(CONCATENATE(A47,"!B14"))),"-")</f>
        <v>-</v>
      </c>
      <c r="D47" s="291" t="str">
        <f t="shared" ca="1" si="4"/>
        <v>-</v>
      </c>
      <c r="E47" s="292" t="str">
        <f t="shared" ca="1" si="5"/>
        <v>-</v>
      </c>
      <c r="F47" s="293" t="str">
        <f t="shared" ca="1" si="6"/>
        <v>-</v>
      </c>
      <c r="G47" s="292" t="str">
        <f t="shared" ca="1" si="7"/>
        <v>-</v>
      </c>
      <c r="H47" s="292" t="str">
        <f t="shared" ca="1" si="8"/>
        <v>-</v>
      </c>
      <c r="I47" s="294" t="str">
        <f t="shared" ca="1" si="9"/>
        <v>-</v>
      </c>
      <c r="J47" s="294" t="str">
        <f t="shared" ca="1" si="10"/>
        <v>-</v>
      </c>
      <c r="K47" s="294" t="str">
        <f t="shared" ca="1" si="11"/>
        <v>-</v>
      </c>
      <c r="L47" s="294" t="str">
        <f t="shared" ca="1" si="12"/>
        <v>-</v>
      </c>
      <c r="M47" s="292" t="str">
        <f t="shared" ca="1" si="13"/>
        <v>-</v>
      </c>
      <c r="N47" s="292" t="str">
        <f t="shared" ca="1" si="14"/>
        <v>-</v>
      </c>
      <c r="O47" s="295" t="str">
        <f t="shared" ca="1" si="0"/>
        <v>-</v>
      </c>
      <c r="P47" s="296"/>
      <c r="R47" s="297" t="s">
        <v>34</v>
      </c>
      <c r="S47" s="303" t="str">
        <f t="shared" ca="1" si="1"/>
        <v>-</v>
      </c>
      <c r="T47" s="356" t="str">
        <f t="shared" ca="1" si="15"/>
        <v>-</v>
      </c>
      <c r="U47" s="298" t="s">
        <v>34</v>
      </c>
      <c r="V47" s="298"/>
      <c r="W47" s="89">
        <f t="shared" si="17"/>
        <v>194</v>
      </c>
      <c r="X47" s="302" t="str">
        <f ca="1">INDIRECT(CONCATENATE(Anhänge!$A$2,"!i",W47))</f>
        <v xml:space="preserve"> </v>
      </c>
      <c r="Y47" s="89">
        <f t="shared" si="18"/>
        <v>195</v>
      </c>
      <c r="Z47" s="302" t="str">
        <f ca="1">INDIRECT(CONCATENATE(Anhänge!$A$2,"!i")&amp;Y47)</f>
        <v xml:space="preserve"> </v>
      </c>
      <c r="AA47" s="363" t="str">
        <f t="shared" ca="1" si="19"/>
        <v>Ja</v>
      </c>
    </row>
    <row r="48" spans="1:27" hidden="1" x14ac:dyDescent="0.4">
      <c r="A48" s="301" t="s">
        <v>52</v>
      </c>
      <c r="B48" s="289" t="e">
        <f t="shared" ca="1" si="3"/>
        <v>#REF!</v>
      </c>
      <c r="C48" s="290" t="str">
        <f ca="1">IFERROR(IF(INDIRECT(CONCATENATE(A48,"!B14"))=Dropdown!$AL$6,"-",INDIRECT(CONCATENATE(A48,"!B14"))),"-")</f>
        <v>-</v>
      </c>
      <c r="D48" s="291" t="str">
        <f t="shared" ca="1" si="4"/>
        <v>-</v>
      </c>
      <c r="E48" s="292" t="str">
        <f t="shared" ca="1" si="5"/>
        <v>-</v>
      </c>
      <c r="F48" s="293" t="str">
        <f t="shared" ca="1" si="6"/>
        <v>-</v>
      </c>
      <c r="G48" s="292" t="str">
        <f t="shared" ca="1" si="7"/>
        <v>-</v>
      </c>
      <c r="H48" s="292" t="str">
        <f t="shared" ca="1" si="8"/>
        <v>-</v>
      </c>
      <c r="I48" s="294" t="str">
        <f t="shared" ca="1" si="9"/>
        <v>-</v>
      </c>
      <c r="J48" s="294" t="str">
        <f t="shared" ca="1" si="10"/>
        <v>-</v>
      </c>
      <c r="K48" s="294" t="str">
        <f t="shared" ca="1" si="11"/>
        <v>-</v>
      </c>
      <c r="L48" s="294" t="str">
        <f t="shared" ca="1" si="12"/>
        <v>-</v>
      </c>
      <c r="M48" s="292" t="str">
        <f t="shared" ca="1" si="13"/>
        <v>-</v>
      </c>
      <c r="N48" s="292" t="str">
        <f t="shared" ca="1" si="14"/>
        <v>-</v>
      </c>
      <c r="O48" s="295" t="str">
        <f t="shared" ca="1" si="0"/>
        <v>-</v>
      </c>
      <c r="P48" s="296"/>
      <c r="R48" s="297" t="s">
        <v>34</v>
      </c>
      <c r="S48" s="303" t="str">
        <f t="shared" ca="1" si="1"/>
        <v>-</v>
      </c>
      <c r="T48" s="356" t="str">
        <f t="shared" ca="1" si="15"/>
        <v>-</v>
      </c>
      <c r="U48" s="298" t="s">
        <v>34</v>
      </c>
      <c r="V48" s="298"/>
      <c r="W48" s="89">
        <f t="shared" si="17"/>
        <v>204</v>
      </c>
      <c r="X48" s="302" t="str">
        <f ca="1">INDIRECT(CONCATENATE(Anhänge!$A$2,"!i",W48))</f>
        <v xml:space="preserve"> </v>
      </c>
      <c r="Y48" s="89">
        <f t="shared" si="18"/>
        <v>205</v>
      </c>
      <c r="Z48" s="302" t="str">
        <f ca="1">INDIRECT(CONCATENATE(Anhänge!$A$2,"!i")&amp;Y48)</f>
        <v xml:space="preserve"> </v>
      </c>
      <c r="AA48" s="363" t="str">
        <f t="shared" ca="1" si="19"/>
        <v>Ja</v>
      </c>
    </row>
    <row r="49" spans="1:27" hidden="1" x14ac:dyDescent="0.4">
      <c r="A49" s="301" t="s">
        <v>53</v>
      </c>
      <c r="B49" s="289" t="e">
        <f t="shared" ca="1" si="3"/>
        <v>#REF!</v>
      </c>
      <c r="C49" s="290" t="str">
        <f ca="1">IFERROR(IF(INDIRECT(CONCATENATE(A49,"!B14"))=Dropdown!$AL$6,"-",INDIRECT(CONCATENATE(A49,"!B14"))),"-")</f>
        <v>-</v>
      </c>
      <c r="D49" s="291" t="str">
        <f t="shared" ca="1" si="4"/>
        <v>-</v>
      </c>
      <c r="E49" s="292" t="str">
        <f t="shared" ca="1" si="5"/>
        <v>-</v>
      </c>
      <c r="F49" s="293" t="str">
        <f t="shared" ca="1" si="6"/>
        <v>-</v>
      </c>
      <c r="G49" s="292" t="str">
        <f t="shared" ca="1" si="7"/>
        <v>-</v>
      </c>
      <c r="H49" s="292" t="str">
        <f t="shared" ca="1" si="8"/>
        <v>-</v>
      </c>
      <c r="I49" s="294" t="str">
        <f t="shared" ca="1" si="9"/>
        <v>-</v>
      </c>
      <c r="J49" s="294" t="str">
        <f t="shared" ca="1" si="10"/>
        <v>-</v>
      </c>
      <c r="K49" s="294" t="str">
        <f t="shared" ca="1" si="11"/>
        <v>-</v>
      </c>
      <c r="L49" s="294" t="str">
        <f t="shared" ca="1" si="12"/>
        <v>-</v>
      </c>
      <c r="M49" s="292" t="str">
        <f t="shared" ca="1" si="13"/>
        <v>-</v>
      </c>
      <c r="N49" s="292" t="str">
        <f t="shared" ca="1" si="14"/>
        <v>-</v>
      </c>
      <c r="O49" s="295" t="str">
        <f t="shared" ca="1" si="0"/>
        <v>-</v>
      </c>
      <c r="P49" s="296"/>
      <c r="R49" s="297" t="s">
        <v>34</v>
      </c>
      <c r="S49" s="303" t="str">
        <f t="shared" ca="1" si="1"/>
        <v>-</v>
      </c>
      <c r="T49" s="356" t="str">
        <f t="shared" ca="1" si="15"/>
        <v>-</v>
      </c>
      <c r="U49" s="298" t="s">
        <v>34</v>
      </c>
      <c r="V49" s="298"/>
      <c r="W49" s="89">
        <f t="shared" si="17"/>
        <v>214</v>
      </c>
      <c r="X49" s="302" t="str">
        <f ca="1">INDIRECT(CONCATENATE(Anhänge!$A$2,"!i",W49))</f>
        <v xml:space="preserve"> </v>
      </c>
      <c r="Y49" s="89">
        <f t="shared" si="18"/>
        <v>215</v>
      </c>
      <c r="Z49" s="302" t="str">
        <f ca="1">INDIRECT(CONCATENATE(Anhänge!$A$2,"!i")&amp;Y49)</f>
        <v xml:space="preserve"> </v>
      </c>
      <c r="AA49" s="363" t="str">
        <f t="shared" ca="1" si="19"/>
        <v>Ja</v>
      </c>
    </row>
    <row r="50" spans="1:27" hidden="1" x14ac:dyDescent="0.4">
      <c r="A50" s="301" t="s">
        <v>54</v>
      </c>
      <c r="B50" s="289" t="e">
        <f t="shared" ca="1" si="3"/>
        <v>#REF!</v>
      </c>
      <c r="C50" s="290" t="str">
        <f ca="1">IFERROR(IF(INDIRECT(CONCATENATE(A50,"!B14"))=Dropdown!$AL$6,"-",INDIRECT(CONCATENATE(A50,"!B14"))),"-")</f>
        <v>-</v>
      </c>
      <c r="D50" s="291" t="str">
        <f t="shared" ca="1" si="4"/>
        <v>-</v>
      </c>
      <c r="E50" s="292" t="str">
        <f t="shared" ca="1" si="5"/>
        <v>-</v>
      </c>
      <c r="F50" s="293" t="str">
        <f t="shared" ca="1" si="6"/>
        <v>-</v>
      </c>
      <c r="G50" s="292" t="str">
        <f t="shared" ca="1" si="7"/>
        <v>-</v>
      </c>
      <c r="H50" s="292" t="str">
        <f t="shared" ca="1" si="8"/>
        <v>-</v>
      </c>
      <c r="I50" s="294" t="str">
        <f t="shared" ca="1" si="9"/>
        <v>-</v>
      </c>
      <c r="J50" s="294" t="str">
        <f t="shared" ca="1" si="10"/>
        <v>-</v>
      </c>
      <c r="K50" s="294" t="str">
        <f t="shared" ca="1" si="11"/>
        <v>-</v>
      </c>
      <c r="L50" s="294" t="str">
        <f t="shared" ca="1" si="12"/>
        <v>-</v>
      </c>
      <c r="M50" s="292" t="str">
        <f t="shared" ca="1" si="13"/>
        <v>-</v>
      </c>
      <c r="N50" s="292" t="str">
        <f t="shared" ca="1" si="14"/>
        <v>-</v>
      </c>
      <c r="O50" s="295" t="str">
        <f t="shared" ca="1" si="0"/>
        <v>-</v>
      </c>
      <c r="P50" s="296"/>
      <c r="R50" s="297" t="s">
        <v>34</v>
      </c>
      <c r="S50" s="303" t="str">
        <f t="shared" ca="1" si="1"/>
        <v>-</v>
      </c>
      <c r="T50" s="356" t="str">
        <f t="shared" ca="1" si="15"/>
        <v>-</v>
      </c>
      <c r="U50" s="298" t="s">
        <v>34</v>
      </c>
      <c r="V50" s="298"/>
      <c r="W50" s="89">
        <f t="shared" si="17"/>
        <v>224</v>
      </c>
      <c r="X50" s="302" t="str">
        <f ca="1">INDIRECT(CONCATENATE(Anhänge!$A$2,"!i",W50))</f>
        <v xml:space="preserve"> </v>
      </c>
      <c r="Y50" s="89">
        <f t="shared" si="18"/>
        <v>225</v>
      </c>
      <c r="Z50" s="302" t="str">
        <f ca="1">INDIRECT(CONCATENATE(Anhänge!$A$2,"!i")&amp;Y50)</f>
        <v xml:space="preserve"> </v>
      </c>
      <c r="AA50" s="363" t="str">
        <f t="shared" ca="1" si="19"/>
        <v>Ja</v>
      </c>
    </row>
    <row r="51" spans="1:27" hidden="1" x14ac:dyDescent="0.4">
      <c r="A51" s="301" t="s">
        <v>55</v>
      </c>
      <c r="B51" s="289" t="e">
        <f t="shared" ca="1" si="3"/>
        <v>#REF!</v>
      </c>
      <c r="C51" s="290" t="str">
        <f ca="1">IFERROR(IF(INDIRECT(CONCATENATE(A51,"!B14"))=Dropdown!$AL$6,"-",INDIRECT(CONCATENATE(A51,"!B14"))),"-")</f>
        <v>-</v>
      </c>
      <c r="D51" s="291" t="str">
        <f t="shared" ca="1" si="4"/>
        <v>-</v>
      </c>
      <c r="E51" s="292" t="str">
        <f t="shared" ca="1" si="5"/>
        <v>-</v>
      </c>
      <c r="F51" s="293" t="str">
        <f t="shared" ca="1" si="6"/>
        <v>-</v>
      </c>
      <c r="G51" s="292" t="str">
        <f t="shared" ca="1" si="7"/>
        <v>-</v>
      </c>
      <c r="H51" s="292" t="str">
        <f t="shared" ca="1" si="8"/>
        <v>-</v>
      </c>
      <c r="I51" s="294" t="str">
        <f t="shared" ca="1" si="9"/>
        <v>-</v>
      </c>
      <c r="J51" s="294" t="str">
        <f t="shared" ca="1" si="10"/>
        <v>-</v>
      </c>
      <c r="K51" s="294" t="str">
        <f t="shared" ca="1" si="11"/>
        <v>-</v>
      </c>
      <c r="L51" s="294" t="str">
        <f t="shared" ca="1" si="12"/>
        <v>-</v>
      </c>
      <c r="M51" s="292" t="str">
        <f t="shared" ca="1" si="13"/>
        <v>-</v>
      </c>
      <c r="N51" s="292" t="str">
        <f t="shared" ca="1" si="14"/>
        <v>-</v>
      </c>
      <c r="O51" s="295" t="str">
        <f t="shared" ca="1" si="0"/>
        <v>-</v>
      </c>
      <c r="P51" s="296"/>
      <c r="R51" s="297" t="s">
        <v>34</v>
      </c>
      <c r="S51" s="303" t="str">
        <f t="shared" ca="1" si="1"/>
        <v>-</v>
      </c>
      <c r="T51" s="356" t="str">
        <f t="shared" ca="1" si="15"/>
        <v>-</v>
      </c>
      <c r="U51" s="298" t="s">
        <v>34</v>
      </c>
      <c r="V51" s="298"/>
      <c r="W51" s="89">
        <f t="shared" si="17"/>
        <v>234</v>
      </c>
      <c r="X51" s="302" t="str">
        <f ca="1">INDIRECT(CONCATENATE(Anhänge!$A$2,"!i",W51))</f>
        <v xml:space="preserve"> </v>
      </c>
      <c r="Y51" s="89">
        <f t="shared" si="18"/>
        <v>235</v>
      </c>
      <c r="Z51" s="302" t="str">
        <f ca="1">INDIRECT(CONCATENATE(Anhänge!$A$2,"!i")&amp;Y51)</f>
        <v xml:space="preserve"> </v>
      </c>
      <c r="AA51" s="363" t="str">
        <f t="shared" ca="1" si="19"/>
        <v>Ja</v>
      </c>
    </row>
    <row r="52" spans="1:27" hidden="1" x14ac:dyDescent="0.4">
      <c r="A52" s="301" t="s">
        <v>56</v>
      </c>
      <c r="B52" s="289" t="e">
        <f t="shared" ca="1" si="3"/>
        <v>#REF!</v>
      </c>
      <c r="C52" s="290" t="str">
        <f ca="1">IFERROR(IF(INDIRECT(CONCATENATE(A52,"!B14"))=Dropdown!$AL$6,"-",INDIRECT(CONCATENATE(A52,"!B14"))),"-")</f>
        <v>-</v>
      </c>
      <c r="D52" s="291" t="str">
        <f t="shared" ca="1" si="4"/>
        <v>-</v>
      </c>
      <c r="E52" s="292" t="str">
        <f t="shared" ca="1" si="5"/>
        <v>-</v>
      </c>
      <c r="F52" s="293" t="str">
        <f t="shared" ca="1" si="6"/>
        <v>-</v>
      </c>
      <c r="G52" s="292" t="str">
        <f t="shared" ca="1" si="7"/>
        <v>-</v>
      </c>
      <c r="H52" s="292" t="str">
        <f t="shared" ca="1" si="8"/>
        <v>-</v>
      </c>
      <c r="I52" s="294" t="str">
        <f t="shared" ca="1" si="9"/>
        <v>-</v>
      </c>
      <c r="J52" s="294" t="str">
        <f t="shared" ca="1" si="10"/>
        <v>-</v>
      </c>
      <c r="K52" s="294" t="str">
        <f t="shared" ca="1" si="11"/>
        <v>-</v>
      </c>
      <c r="L52" s="294" t="str">
        <f t="shared" ca="1" si="12"/>
        <v>-</v>
      </c>
      <c r="M52" s="292" t="str">
        <f t="shared" ca="1" si="13"/>
        <v>-</v>
      </c>
      <c r="N52" s="292" t="str">
        <f t="shared" ca="1" si="14"/>
        <v>-</v>
      </c>
      <c r="O52" s="295" t="str">
        <f t="shared" ca="1" si="0"/>
        <v>-</v>
      </c>
      <c r="P52" s="296"/>
      <c r="R52" s="297" t="s">
        <v>34</v>
      </c>
      <c r="S52" s="303" t="str">
        <f t="shared" ca="1" si="1"/>
        <v>-</v>
      </c>
      <c r="T52" s="356" t="str">
        <f t="shared" ca="1" si="15"/>
        <v>-</v>
      </c>
      <c r="U52" s="298" t="s">
        <v>34</v>
      </c>
      <c r="V52" s="298"/>
      <c r="W52" s="89">
        <f t="shared" si="17"/>
        <v>244</v>
      </c>
      <c r="X52" s="302" t="str">
        <f ca="1">INDIRECT(CONCATENATE(Anhänge!$A$2,"!i",W52))</f>
        <v xml:space="preserve"> </v>
      </c>
      <c r="Y52" s="89">
        <f t="shared" si="18"/>
        <v>245</v>
      </c>
      <c r="Z52" s="302" t="str">
        <f ca="1">INDIRECT(CONCATENATE(Anhänge!$A$2,"!i")&amp;Y52)</f>
        <v xml:space="preserve"> </v>
      </c>
      <c r="AA52" s="363" t="str">
        <f t="shared" ca="1" si="19"/>
        <v>Ja</v>
      </c>
    </row>
    <row r="53" spans="1:27" hidden="1" x14ac:dyDescent="0.4">
      <c r="A53" s="301" t="s">
        <v>57</v>
      </c>
      <c r="B53" s="289" t="e">
        <f t="shared" ca="1" si="3"/>
        <v>#REF!</v>
      </c>
      <c r="C53" s="290" t="str">
        <f ca="1">IFERROR(IF(INDIRECT(CONCATENATE(A53,"!B14"))=Dropdown!$AL$6,"-",INDIRECT(CONCATENATE(A53,"!B14"))),"-")</f>
        <v>-</v>
      </c>
      <c r="D53" s="291" t="str">
        <f t="shared" ca="1" si="4"/>
        <v>-</v>
      </c>
      <c r="E53" s="292" t="str">
        <f t="shared" ca="1" si="5"/>
        <v>-</v>
      </c>
      <c r="F53" s="293" t="str">
        <f t="shared" ca="1" si="6"/>
        <v>-</v>
      </c>
      <c r="G53" s="292" t="str">
        <f t="shared" ca="1" si="7"/>
        <v>-</v>
      </c>
      <c r="H53" s="292" t="str">
        <f t="shared" ca="1" si="8"/>
        <v>-</v>
      </c>
      <c r="I53" s="294" t="str">
        <f t="shared" ca="1" si="9"/>
        <v>-</v>
      </c>
      <c r="J53" s="294" t="str">
        <f t="shared" ca="1" si="10"/>
        <v>-</v>
      </c>
      <c r="K53" s="294" t="str">
        <f t="shared" ca="1" si="11"/>
        <v>-</v>
      </c>
      <c r="L53" s="294" t="str">
        <f t="shared" ca="1" si="12"/>
        <v>-</v>
      </c>
      <c r="M53" s="292" t="str">
        <f t="shared" ca="1" si="13"/>
        <v>-</v>
      </c>
      <c r="N53" s="292" t="str">
        <f t="shared" ca="1" si="14"/>
        <v>-</v>
      </c>
      <c r="O53" s="295" t="str">
        <f t="shared" ca="1" si="0"/>
        <v>-</v>
      </c>
      <c r="P53" s="296"/>
      <c r="R53" s="297" t="s">
        <v>34</v>
      </c>
      <c r="S53" s="303" t="str">
        <f t="shared" ca="1" si="1"/>
        <v>-</v>
      </c>
      <c r="T53" s="356" t="str">
        <f t="shared" ca="1" si="15"/>
        <v>-</v>
      </c>
      <c r="U53" s="298" t="s">
        <v>34</v>
      </c>
      <c r="V53" s="298"/>
      <c r="W53" s="89">
        <f t="shared" si="17"/>
        <v>254</v>
      </c>
      <c r="X53" s="302" t="str">
        <f ca="1">INDIRECT(CONCATENATE(Anhänge!$A$2,"!i",W53))</f>
        <v xml:space="preserve"> </v>
      </c>
      <c r="Y53" s="89">
        <f t="shared" si="18"/>
        <v>255</v>
      </c>
      <c r="Z53" s="302" t="str">
        <f ca="1">INDIRECT(CONCATENATE(Anhänge!$A$2,"!i")&amp;Y53)</f>
        <v xml:space="preserve"> </v>
      </c>
      <c r="AA53" s="363" t="str">
        <f t="shared" ca="1" si="19"/>
        <v>Ja</v>
      </c>
    </row>
    <row r="54" spans="1:27" ht="12.6" hidden="1" thickBot="1" x14ac:dyDescent="0.45">
      <c r="A54" s="358" t="s">
        <v>58</v>
      </c>
      <c r="B54" s="289" t="e">
        <f t="shared" ca="1" si="3"/>
        <v>#REF!</v>
      </c>
      <c r="C54" s="290" t="str">
        <f ca="1">IFERROR(IF(INDIRECT(CONCATENATE(A54,"!B14"))=Dropdown!$AL$6,"-",INDIRECT(CONCATENATE(A54,"!B14"))),"-")</f>
        <v>-</v>
      </c>
      <c r="D54" s="291" t="str">
        <f t="shared" ca="1" si="4"/>
        <v>-</v>
      </c>
      <c r="E54" s="292" t="str">
        <f t="shared" ca="1" si="5"/>
        <v>-</v>
      </c>
      <c r="F54" s="293" t="str">
        <f t="shared" ca="1" si="6"/>
        <v>-</v>
      </c>
      <c r="G54" s="292" t="str">
        <f t="shared" ca="1" si="7"/>
        <v>-</v>
      </c>
      <c r="H54" s="292" t="str">
        <f t="shared" ca="1" si="8"/>
        <v>-</v>
      </c>
      <c r="I54" s="294" t="str">
        <f t="shared" ca="1" si="9"/>
        <v>-</v>
      </c>
      <c r="J54" s="294" t="str">
        <f t="shared" ca="1" si="10"/>
        <v>-</v>
      </c>
      <c r="K54" s="294" t="str">
        <f t="shared" ca="1" si="11"/>
        <v>-</v>
      </c>
      <c r="L54" s="294" t="str">
        <f t="shared" ca="1" si="12"/>
        <v>-</v>
      </c>
      <c r="M54" s="292" t="str">
        <f t="shared" ca="1" si="13"/>
        <v>-</v>
      </c>
      <c r="N54" s="292" t="str">
        <f t="shared" ca="1" si="14"/>
        <v>-</v>
      </c>
      <c r="O54" s="295" t="str">
        <f t="shared" ca="1" si="0"/>
        <v>-</v>
      </c>
      <c r="P54" s="296"/>
      <c r="R54" s="297" t="s">
        <v>34</v>
      </c>
      <c r="S54" s="303" t="str">
        <f t="shared" ca="1" si="1"/>
        <v>-</v>
      </c>
      <c r="T54" s="332" t="str">
        <f t="shared" ca="1" si="15"/>
        <v>-</v>
      </c>
      <c r="U54" s="304" t="s">
        <v>34</v>
      </c>
      <c r="V54" s="304"/>
      <c r="W54" s="281">
        <f t="shared" si="17"/>
        <v>264</v>
      </c>
      <c r="X54" s="305" t="str">
        <f ca="1">INDIRECT(CONCATENATE(Anhänge!$A$2,"!i",W54))</f>
        <v xml:space="preserve"> </v>
      </c>
      <c r="Y54" s="281">
        <f t="shared" si="18"/>
        <v>265</v>
      </c>
      <c r="Z54" s="305" t="str">
        <f ca="1">INDIRECT(CONCATENATE(Anhänge!$A$2,"!i")&amp;Y54)</f>
        <v xml:space="preserve"> </v>
      </c>
      <c r="AA54" s="364" t="str">
        <f t="shared" ca="1" si="19"/>
        <v>Ja</v>
      </c>
    </row>
    <row r="55" spans="1:27" ht="16.350000000000001" customHeight="1" thickBot="1" x14ac:dyDescent="0.45">
      <c r="A55" s="367" t="str">
        <f ca="1">OFFSET(Sprachen!B264,0,'Allg. Informationen'!$B$4-1,1,1)</f>
        <v>Total</v>
      </c>
      <c r="B55" s="277"/>
      <c r="C55" s="233"/>
      <c r="D55" s="233"/>
      <c r="E55" s="235">
        <f ca="1">SUM(E30:E39)</f>
        <v>0</v>
      </c>
      <c r="F55" s="236"/>
      <c r="G55" s="235">
        <f ca="1">SUM(G30:G39)</f>
        <v>0</v>
      </c>
      <c r="H55" s="235">
        <f ca="1">SUM(H30:H39)</f>
        <v>0</v>
      </c>
      <c r="I55" s="234"/>
      <c r="J55" s="234"/>
      <c r="K55" s="234"/>
      <c r="L55" s="234"/>
      <c r="M55" s="235">
        <f ca="1">SUM(M30:M39)</f>
        <v>0</v>
      </c>
      <c r="N55" s="235">
        <f ca="1">SUM(N30:N39)</f>
        <v>0</v>
      </c>
      <c r="O55" s="237">
        <f ca="1">SUM(O30:O39)</f>
        <v>0</v>
      </c>
      <c r="P55" s="368">
        <f ca="1">MAX(O55-D27,0)</f>
        <v>0</v>
      </c>
      <c r="R55" s="378"/>
      <c r="S55" s="379">
        <f ca="1">SUM(S30:S39)</f>
        <v>0</v>
      </c>
    </row>
    <row r="56" spans="1:27" x14ac:dyDescent="0.4">
      <c r="A56" t="str">
        <f ca="1">OFFSET(Sprachen!B263,0,'Allg. Informationen'!$B$4-1,1,1)</f>
        <v>Bemerkungen:</v>
      </c>
    </row>
    <row r="62" spans="1:27" x14ac:dyDescent="0.4">
      <c r="H62" s="34"/>
      <c r="I62" s="34"/>
      <c r="J62" s="34"/>
      <c r="K62" s="34"/>
      <c r="Q62" s="78" t="str">
        <f ca="1">OFFSET(Sprachen!B265,0,'Allg. Informationen'!$B$4-1,1,1)</f>
        <v>Druckbereich</v>
      </c>
      <c r="R62" s="28"/>
    </row>
    <row r="63" spans="1:27" x14ac:dyDescent="0.4">
      <c r="H63" s="34"/>
      <c r="I63" s="34"/>
      <c r="J63" s="34"/>
      <c r="K63" s="34"/>
      <c r="Q63" s="56"/>
      <c r="R63" s="90"/>
    </row>
    <row r="64" spans="1:27" x14ac:dyDescent="0.4">
      <c r="H64" s="34"/>
      <c r="I64" s="34"/>
      <c r="J64" s="34"/>
      <c r="K64" s="34"/>
    </row>
    <row r="65" spans="8:13" ht="12.75" customHeight="1" x14ac:dyDescent="0.4">
      <c r="H65" s="34"/>
      <c r="I65" s="34"/>
      <c r="J65" s="34"/>
      <c r="K65" s="34"/>
    </row>
    <row r="66" spans="8:13" x14ac:dyDescent="0.4">
      <c r="H66" s="34"/>
      <c r="I66" s="34"/>
      <c r="J66" s="34"/>
      <c r="K66" s="34"/>
      <c r="L66" s="34"/>
      <c r="M66" s="34"/>
    </row>
    <row r="67" spans="8:13" x14ac:dyDescent="0.4">
      <c r="H67" s="34"/>
      <c r="I67" s="34"/>
      <c r="J67" s="34"/>
      <c r="K67" s="34"/>
    </row>
    <row r="68" spans="8:13" x14ac:dyDescent="0.4">
      <c r="H68" s="34"/>
      <c r="I68" s="34"/>
      <c r="J68" s="34"/>
      <c r="K68" s="34"/>
    </row>
    <row r="82" spans="1:2" x14ac:dyDescent="0.4">
      <c r="A82" s="8"/>
      <c r="B82" s="8"/>
    </row>
    <row r="83" spans="1:2" x14ac:dyDescent="0.4">
      <c r="A83" s="8"/>
      <c r="B83" s="8"/>
    </row>
    <row r="84" spans="1:2" x14ac:dyDescent="0.4">
      <c r="A84" s="8"/>
      <c r="B84" s="8"/>
    </row>
    <row r="85" spans="1:2" x14ac:dyDescent="0.4">
      <c r="A85" s="8"/>
      <c r="B85" s="8"/>
    </row>
    <row r="86" spans="1:2" x14ac:dyDescent="0.4">
      <c r="A86" s="8"/>
      <c r="B86" s="8"/>
    </row>
    <row r="111" spans="1:8" x14ac:dyDescent="0.4">
      <c r="A111" s="122"/>
      <c r="B111" s="122"/>
      <c r="C111" s="122"/>
      <c r="D111" s="122"/>
      <c r="E111" s="122"/>
      <c r="F111" s="122"/>
      <c r="G111" s="122"/>
      <c r="H111" s="68"/>
    </row>
    <row r="112" spans="1:8" x14ac:dyDescent="0.4">
      <c r="A112" s="122"/>
      <c r="B112" s="122"/>
      <c r="C112" s="122"/>
      <c r="D112" s="122"/>
      <c r="E112" s="122"/>
      <c r="F112" s="122"/>
      <c r="G112" s="122"/>
      <c r="H112" s="68"/>
    </row>
    <row r="113" spans="1:8" x14ac:dyDescent="0.4">
      <c r="A113" s="122"/>
      <c r="B113" s="122"/>
      <c r="C113" s="122"/>
      <c r="D113" s="122"/>
      <c r="E113" s="122"/>
      <c r="F113" s="122"/>
      <c r="G113" s="122"/>
      <c r="H113" s="68"/>
    </row>
    <row r="114" spans="1:8" x14ac:dyDescent="0.4">
      <c r="A114" s="122"/>
      <c r="B114" s="122"/>
      <c r="C114" s="122"/>
      <c r="D114" s="122"/>
      <c r="E114" s="122"/>
      <c r="F114" s="122"/>
      <c r="G114" s="122"/>
      <c r="H114" s="68"/>
    </row>
    <row r="115" spans="1:8" x14ac:dyDescent="0.4">
      <c r="A115" s="122"/>
      <c r="B115" s="122"/>
      <c r="C115" s="122"/>
      <c r="D115" s="122"/>
      <c r="E115" s="122"/>
      <c r="F115" s="122"/>
      <c r="G115" s="122"/>
      <c r="H115" s="68"/>
    </row>
    <row r="116" spans="1:8" x14ac:dyDescent="0.4">
      <c r="A116" s="122"/>
      <c r="B116" s="122"/>
      <c r="C116" s="122"/>
      <c r="D116" s="122"/>
      <c r="E116" s="122"/>
      <c r="F116" s="122"/>
      <c r="G116" s="122"/>
      <c r="H116" s="68"/>
    </row>
    <row r="117" spans="1:8" x14ac:dyDescent="0.4">
      <c r="A117" s="122"/>
      <c r="B117" s="122"/>
      <c r="C117" s="122"/>
      <c r="D117" s="122"/>
      <c r="E117" s="122"/>
      <c r="F117" s="122"/>
      <c r="G117" s="122"/>
      <c r="H117" s="68"/>
    </row>
    <row r="118" spans="1:8" x14ac:dyDescent="0.4">
      <c r="A118" s="122"/>
      <c r="B118" s="122"/>
      <c r="C118" s="122"/>
      <c r="D118" s="122"/>
      <c r="E118" s="122"/>
      <c r="F118" s="122"/>
      <c r="G118" s="122"/>
      <c r="H118" s="68"/>
    </row>
    <row r="119" spans="1:8" x14ac:dyDescent="0.4">
      <c r="A119" s="122"/>
      <c r="B119" s="122"/>
      <c r="C119" s="122"/>
      <c r="D119" s="122"/>
      <c r="E119" s="122"/>
      <c r="F119" s="122"/>
      <c r="G119" s="122"/>
      <c r="H119" s="68"/>
    </row>
    <row r="120" spans="1:8" x14ac:dyDescent="0.4">
      <c r="A120" s="122"/>
      <c r="B120" s="122"/>
      <c r="C120" s="122"/>
      <c r="D120" s="122"/>
      <c r="E120" s="122"/>
      <c r="F120" s="122"/>
      <c r="G120" s="122"/>
      <c r="H120" s="68"/>
    </row>
    <row r="121" spans="1:8" x14ac:dyDescent="0.4">
      <c r="A121" s="122"/>
      <c r="B121" s="122"/>
      <c r="C121" s="122"/>
      <c r="D121" s="122"/>
      <c r="E121" s="122"/>
      <c r="F121" s="122"/>
      <c r="G121" s="122"/>
      <c r="H121" s="68"/>
    </row>
    <row r="122" spans="1:8" x14ac:dyDescent="0.4">
      <c r="A122" s="122"/>
      <c r="B122" s="122"/>
      <c r="C122" s="122"/>
      <c r="D122" s="122"/>
      <c r="E122" s="122"/>
      <c r="F122" s="122"/>
      <c r="G122" s="122"/>
      <c r="H122" s="68"/>
    </row>
    <row r="123" spans="1:8" x14ac:dyDescent="0.4">
      <c r="A123" s="122"/>
      <c r="B123" s="122"/>
      <c r="C123" s="122"/>
      <c r="D123" s="122"/>
      <c r="E123" s="122"/>
      <c r="F123" s="122"/>
      <c r="G123" s="122"/>
      <c r="H123" s="68"/>
    </row>
    <row r="124" spans="1:8" x14ac:dyDescent="0.4">
      <c r="A124" s="122"/>
      <c r="B124" s="122"/>
      <c r="C124" s="122"/>
      <c r="D124" s="122"/>
      <c r="E124" s="122"/>
      <c r="F124" s="122"/>
      <c r="G124" s="122"/>
      <c r="H124" s="68"/>
    </row>
    <row r="125" spans="1:8" x14ac:dyDescent="0.4">
      <c r="A125" s="122"/>
      <c r="B125" s="122"/>
      <c r="C125" s="122"/>
      <c r="D125" s="122"/>
      <c r="E125" s="122"/>
      <c r="F125" s="122"/>
      <c r="G125" s="122"/>
      <c r="H125" s="68"/>
    </row>
    <row r="126" spans="1:8" x14ac:dyDescent="0.4">
      <c r="A126" s="122"/>
      <c r="B126" s="122"/>
      <c r="C126" s="122"/>
      <c r="D126" s="122"/>
      <c r="E126" s="122"/>
      <c r="F126" s="122"/>
      <c r="G126" s="122"/>
      <c r="H126" s="68"/>
    </row>
    <row r="127" spans="1:8" x14ac:dyDescent="0.4">
      <c r="A127" s="122"/>
      <c r="B127" s="122"/>
      <c r="C127" s="122"/>
      <c r="D127" s="122"/>
      <c r="E127" s="122"/>
      <c r="F127" s="122"/>
      <c r="G127" s="122"/>
      <c r="H127" s="68"/>
    </row>
    <row r="128" spans="1:8" x14ac:dyDescent="0.4">
      <c r="A128" s="122"/>
      <c r="B128" s="122"/>
      <c r="C128" s="122"/>
      <c r="D128" s="122"/>
      <c r="E128" s="122"/>
      <c r="F128" s="122"/>
      <c r="G128" s="122"/>
      <c r="H128" s="68"/>
    </row>
    <row r="129" spans="1:8" x14ac:dyDescent="0.4">
      <c r="A129" s="122"/>
      <c r="B129" s="122"/>
      <c r="C129" s="122"/>
      <c r="D129" s="122"/>
      <c r="E129" s="122"/>
      <c r="F129" s="122"/>
      <c r="G129" s="122"/>
      <c r="H129" s="68"/>
    </row>
    <row r="130" spans="1:8" x14ac:dyDescent="0.4">
      <c r="A130" s="122"/>
      <c r="B130" s="122"/>
      <c r="C130" s="122"/>
      <c r="D130" s="122"/>
      <c r="E130" s="122"/>
      <c r="F130" s="122"/>
      <c r="G130" s="122"/>
      <c r="H130" s="68"/>
    </row>
    <row r="131" spans="1:8" x14ac:dyDescent="0.4">
      <c r="A131" s="122"/>
      <c r="B131" s="122"/>
      <c r="C131" s="122"/>
      <c r="D131" s="122"/>
      <c r="E131" s="122"/>
      <c r="F131" s="122"/>
      <c r="G131" s="122"/>
      <c r="H131" s="68"/>
    </row>
    <row r="132" spans="1:8" x14ac:dyDescent="0.4">
      <c r="A132" s="122"/>
      <c r="B132" s="122"/>
      <c r="C132" s="122"/>
      <c r="D132" s="122"/>
      <c r="E132" s="122"/>
      <c r="F132" s="122"/>
      <c r="G132" s="122"/>
      <c r="H132" s="68"/>
    </row>
    <row r="133" spans="1:8" x14ac:dyDescent="0.4">
      <c r="A133" s="122"/>
      <c r="B133" s="122"/>
      <c r="C133" s="122"/>
      <c r="D133" s="122"/>
      <c r="E133" s="122"/>
      <c r="F133" s="122"/>
      <c r="G133" s="122"/>
      <c r="H133" s="68"/>
    </row>
    <row r="134" spans="1:8" x14ac:dyDescent="0.4">
      <c r="A134" s="122"/>
      <c r="B134" s="122"/>
      <c r="C134" s="122"/>
      <c r="D134" s="122"/>
      <c r="E134" s="122"/>
      <c r="F134" s="122"/>
      <c r="G134" s="122"/>
      <c r="H134" s="68"/>
    </row>
    <row r="135" spans="1:8" x14ac:dyDescent="0.4">
      <c r="A135" s="122"/>
      <c r="B135" s="122"/>
      <c r="C135" s="122"/>
      <c r="D135" s="122"/>
      <c r="E135" s="122"/>
      <c r="F135" s="122"/>
      <c r="G135" s="122"/>
      <c r="H135" s="68"/>
    </row>
    <row r="136" spans="1:8" x14ac:dyDescent="0.4">
      <c r="A136" s="122"/>
      <c r="B136" s="122"/>
      <c r="C136" s="122"/>
      <c r="D136" s="122"/>
      <c r="E136" s="122"/>
      <c r="F136" s="122"/>
      <c r="G136" s="122"/>
      <c r="H136" s="68"/>
    </row>
    <row r="137" spans="1:8" x14ac:dyDescent="0.4">
      <c r="A137" s="122"/>
      <c r="B137" s="122"/>
      <c r="C137" s="122"/>
      <c r="D137" s="122"/>
      <c r="E137" s="122"/>
      <c r="F137" s="122"/>
      <c r="G137" s="122"/>
      <c r="H137" s="68"/>
    </row>
    <row r="138" spans="1:8" x14ac:dyDescent="0.4">
      <c r="A138" s="122"/>
      <c r="B138" s="122"/>
      <c r="C138" s="122"/>
      <c r="D138" s="122"/>
      <c r="E138" s="122"/>
      <c r="F138" s="122"/>
      <c r="G138" s="122"/>
      <c r="H138" s="68"/>
    </row>
    <row r="139" spans="1:8" x14ac:dyDescent="0.4">
      <c r="A139" s="122"/>
      <c r="B139" s="122"/>
      <c r="C139" s="122"/>
      <c r="D139" s="122"/>
      <c r="E139" s="122"/>
      <c r="F139" s="122"/>
      <c r="G139" s="122"/>
      <c r="H139" s="68"/>
    </row>
    <row r="140" spans="1:8" x14ac:dyDescent="0.4">
      <c r="A140" s="122"/>
      <c r="B140" s="122"/>
      <c r="C140" s="122"/>
      <c r="D140" s="122"/>
      <c r="E140" s="122"/>
      <c r="F140" s="122"/>
      <c r="G140" s="122"/>
      <c r="H140" s="68"/>
    </row>
    <row r="141" spans="1:8" x14ac:dyDescent="0.4">
      <c r="A141" s="122"/>
      <c r="B141" s="122"/>
      <c r="C141" s="122"/>
      <c r="D141" s="122"/>
      <c r="E141" s="122"/>
      <c r="F141" s="122"/>
      <c r="G141" s="122"/>
      <c r="H141" s="68"/>
    </row>
    <row r="142" spans="1:8" x14ac:dyDescent="0.4">
      <c r="A142" s="122"/>
      <c r="B142" s="122"/>
      <c r="C142" s="122"/>
      <c r="D142" s="122"/>
      <c r="E142" s="122"/>
      <c r="F142" s="122"/>
      <c r="G142" s="122"/>
      <c r="H142" s="68"/>
    </row>
    <row r="143" spans="1:8" x14ac:dyDescent="0.4">
      <c r="A143" s="620"/>
      <c r="B143" s="620"/>
      <c r="C143" s="620"/>
      <c r="D143" s="620"/>
      <c r="E143" s="620"/>
      <c r="F143" s="620"/>
      <c r="G143" s="620"/>
      <c r="H143" s="68"/>
    </row>
  </sheetData>
  <sheetProtection algorithmName="SHA-512" hashValue="GW6c8GSaI2o9Uk1app56KAZa+glfMIR9bqDcfsdGbC9veTKDI1vT8wFrD21wiPXRQjk56HoAqygEb+C+rdgM+g==" saltValue="fRRtoQ5Wteb8DwIvMZyvMQ==" spinCount="100000" sheet="1" objects="1" scenarios="1"/>
  <protectedRanges>
    <protectedRange sqref="D7" name="Bereich1"/>
  </protectedRanges>
  <mergeCells count="13">
    <mergeCell ref="M1:P1"/>
    <mergeCell ref="A143:G143"/>
    <mergeCell ref="F8:G8"/>
    <mergeCell ref="F14:G14"/>
    <mergeCell ref="F7:G7"/>
    <mergeCell ref="F9:G9"/>
    <mergeCell ref="F10:G10"/>
    <mergeCell ref="F11:G11"/>
    <mergeCell ref="F13:G13"/>
    <mergeCell ref="F15:G15"/>
    <mergeCell ref="F16:G16"/>
    <mergeCell ref="F17:G17"/>
    <mergeCell ref="F18:G18"/>
  </mergeCells>
  <phoneticPr fontId="15" type="noConversion"/>
  <dataValidations disablePrompts="1" count="2">
    <dataValidation type="list" allowBlank="1" showInputMessage="1" showErrorMessage="1" sqref="V30:V54" xr:uid="{00000000-0002-0000-0400-000000000000}">
      <formula1>"',i.O.,nicht i.O."</formula1>
    </dataValidation>
    <dataValidation type="list" allowBlank="1" showInputMessage="1" showErrorMessage="1" sqref="U30:U54" xr:uid="{00000000-0002-0000-0400-000001000000}">
      <formula1>"',Ja,Nein"</formula1>
    </dataValidation>
  </dataValidations>
  <printOptions horizontalCentered="1"/>
  <pageMargins left="0.31496062992125984" right="0.31496062992125984" top="0.59055118110236227" bottom="0.59055118110236227" header="0.19685039370078741" footer="0.19685039370078741"/>
  <pageSetup paperSize="9" scale="60" orientation="landscape" r:id="rId1"/>
  <headerFooter>
    <oddHeader>&amp;LBFE-MP&amp;C &amp;A&amp;R&amp;D</oddHeader>
    <oddFooter>&amp;L&amp;F, &amp;T&amp;RS. &amp;P / &amp;N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2000000}">
          <x14:formula1>
            <xm:f>Dropdown!$D$7:$D$8</xm:f>
          </x14:formula1>
          <xm:sqref>R30:R54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7" tint="0.39997558519241921"/>
    <pageSetUpPr fitToPage="1"/>
  </sheetPr>
  <dimension ref="A1:R197"/>
  <sheetViews>
    <sheetView zoomScale="70" zoomScaleNormal="70" workbookViewId="0"/>
  </sheetViews>
  <sheetFormatPr baseColWidth="10" defaultColWidth="11.44140625" defaultRowHeight="12.3" outlineLevelCol="1" x14ac:dyDescent="0.4"/>
  <cols>
    <col min="1" max="1" width="7.5546875" customWidth="1"/>
    <col min="2" max="2" width="32.5546875" customWidth="1"/>
    <col min="3" max="3" width="9.5546875" customWidth="1"/>
    <col min="4" max="4" width="12.5546875" customWidth="1"/>
    <col min="5" max="5" width="11.44140625" customWidth="1"/>
    <col min="6" max="6" width="12.5546875" customWidth="1"/>
    <col min="7" max="7" width="15.5546875" customWidth="1"/>
    <col min="8" max="8" width="16.44140625" customWidth="1"/>
    <col min="9" max="10" width="15.5546875" customWidth="1"/>
    <col min="11" max="11" width="15.44140625" customWidth="1"/>
    <col min="12" max="12" width="33" customWidth="1"/>
    <col min="13" max="13" width="9.5546875" hidden="1" customWidth="1" outlineLevel="1"/>
    <col min="14" max="14" width="40.5546875" hidden="1" customWidth="1" outlineLevel="1"/>
    <col min="15" max="15" width="11.44140625" collapsed="1"/>
  </cols>
  <sheetData>
    <row r="1" spans="1:18" ht="20.100000000000001" x14ac:dyDescent="0.7">
      <c r="A1" s="49" t="str">
        <f ca="1">OFFSET(Sprachen!B269,0,'Allg. Informationen'!$B$4-1,1,1)</f>
        <v>Angaben zu Kraftwerken mit Absatz in Grundversorgung</v>
      </c>
      <c r="B1" s="49"/>
      <c r="C1" s="49"/>
      <c r="D1" s="49"/>
      <c r="E1" s="49"/>
      <c r="F1" s="49"/>
      <c r="G1" s="49"/>
      <c r="H1" s="49"/>
      <c r="I1" s="49"/>
      <c r="J1" s="49"/>
      <c r="K1" s="49"/>
      <c r="L1" s="49"/>
      <c r="M1" s="49"/>
      <c r="N1" s="49"/>
      <c r="P1" s="65"/>
      <c r="Q1" s="65"/>
      <c r="R1" s="65"/>
    </row>
    <row r="2" spans="1:18" x14ac:dyDescent="0.4">
      <c r="A2" s="285" t="str">
        <f ca="1">VLOOKUP(_xlfn.SHEET(),Dropdown!$BF$7:$BI$15,'Allg. Informationen'!$B$4+1,FALSE)</f>
        <v>Grundversorgung</v>
      </c>
    </row>
    <row r="4" spans="1:18" x14ac:dyDescent="0.4">
      <c r="A4" s="23" t="str">
        <f ca="1">CONCATENATE(Gesuchsteller!$A$4,": ",Gesuchsteller!$B$4)</f>
        <v>Gesuchsnummer: MP.26.xxx</v>
      </c>
      <c r="B4" s="23"/>
      <c r="P4" s="109"/>
    </row>
    <row r="5" spans="1:18" x14ac:dyDescent="0.4">
      <c r="B5" s="8"/>
      <c r="P5" s="109"/>
    </row>
    <row r="6" spans="1:18" x14ac:dyDescent="0.4">
      <c r="A6" s="8" t="str">
        <f ca="1">OFFSET(Sprachen!B270,0,'Allg. Informationen'!$B$4-1,1,1)</f>
        <v>In Fällen mit Grundversorgung ist der tatsächliche Absatz in der Grundversorgung pro Grosswasserkraftanlage sowie der durchschnittliche Preis für diesen Absatz auszuweisen (Abs. 3 d.+e., Art. 94 EnFV)</v>
      </c>
    </row>
    <row r="7" spans="1:18" x14ac:dyDescent="0.4">
      <c r="A7" s="8" t="str">
        <f ca="1">OFFSET(Sprachen!B271,0,'Allg. Informationen'!$B$4-1,1,1)</f>
        <v>Effektiver Grundversorgungsabsatz aus Schweizer Wasserkraft analog Eingabe Elcom (sowohl rentabel wie unrentabel)</v>
      </c>
    </row>
    <row r="8" spans="1:18" x14ac:dyDescent="0.4">
      <c r="P8" s="39"/>
    </row>
    <row r="9" spans="1:18" x14ac:dyDescent="0.4">
      <c r="A9" s="628" t="str">
        <f ca="1">OFFSET(Sprachen!B272,0,'Allg. Informationen'!$B$4-1,1,1)</f>
        <v>Insgesamt Absatz in die Grundversorgung aller Kraftwerke des vorliegenden Gesuchs und weiterer Kraftwerke</v>
      </c>
      <c r="B9" s="629"/>
      <c r="C9" s="623" t="str">
        <f ca="1">OFFSET(Sprachen!B273,0,'Allg. Informationen'!$B$4-1,1,1)</f>
        <v>Max. Leistung ab Generator</v>
      </c>
      <c r="D9" s="626" t="str">
        <f ca="1">OFFSET(Sprachen!B274,0,'Allg. Informationen'!$B$4-1,1,1)</f>
        <v>Jahresproduktion 2025</v>
      </c>
      <c r="E9" s="623" t="str">
        <f ca="1">OFFSET(Sprachen!B275,0,'Allg. Informationen'!$B$4-1,1,1)</f>
        <v>Anteil Gesuch-steller</v>
      </c>
      <c r="F9" s="623" t="str">
        <f ca="1">OFFSET(Sprachen!B276,0,'Allg. Informationen'!$B$4-1,1,1)</f>
        <v>Jahres-produktion Anteil Gesuchst.</v>
      </c>
      <c r="G9" s="625" t="str">
        <f ca="1">OFFSET(Sprachen!B277,0,'Allg. Informationen'!$B$4-1,1,1)</f>
        <v>Absatz in Grundversorgung</v>
      </c>
      <c r="H9" s="625"/>
      <c r="I9" s="623" t="str">
        <f ca="1">OFFSET(Sprachen!B280,0,'Allg. Informationen'!$B$4-1,1,1)</f>
        <v>Gestehungs-kosten gem.  Elcom / StromVG</v>
      </c>
      <c r="J9" s="623" t="str">
        <f ca="1">OFFSET(Sprachen!B281,0,'Allg. Informationen'!$B$4-1,1,1)</f>
        <v>Gestehungs-kosten gemäss Richtline</v>
      </c>
      <c r="K9" s="623" t="str">
        <f ca="1">OFFSET(Sprachen!B282,0,'Allg. Informationen'!$B$4-1,1,1)</f>
        <v>Erlös Elcom durch WKA im vorliegenden Gesuch (vgl. RL 2.4)</v>
      </c>
      <c r="L9" s="623" t="str">
        <f ca="1">OFFSET(Sprachen!B283,0,'Allg. Informationen'!$B$4-1,1,1)</f>
        <v>Gestehungskosten weiterer WKA in Grundversorgung (&gt;10 MW)</v>
      </c>
      <c r="R9" s="100"/>
    </row>
    <row r="10" spans="1:18" ht="80.849999999999994" customHeight="1" x14ac:dyDescent="0.4">
      <c r="A10" s="630"/>
      <c r="B10" s="631"/>
      <c r="C10" s="624"/>
      <c r="D10" s="627"/>
      <c r="E10" s="624"/>
      <c r="F10" s="624"/>
      <c r="G10" s="156" t="str">
        <f ca="1">OFFSET(Sprachen!B278,0,'Allg. Informationen'!$B$4-1,1,1)</f>
        <v>theoretisch gemäss MP-Quote</v>
      </c>
      <c r="H10" s="156" t="str">
        <f ca="1">OFFSET(Sprachen!B279,0,'Allg. Informationen'!$B$4-1,1,1)</f>
        <v>effektiv gemäss Angabe des Gesuchstellers</v>
      </c>
      <c r="I10" s="624"/>
      <c r="J10" s="624"/>
      <c r="K10" s="624"/>
      <c r="L10" s="624"/>
      <c r="P10" s="157"/>
    </row>
    <row r="11" spans="1:18" x14ac:dyDescent="0.4">
      <c r="A11" s="135"/>
      <c r="B11" s="136"/>
      <c r="C11" s="159" t="s">
        <v>59</v>
      </c>
      <c r="D11" s="159" t="s">
        <v>3</v>
      </c>
      <c r="E11" s="159" t="s">
        <v>60</v>
      </c>
      <c r="F11" s="159" t="s">
        <v>3</v>
      </c>
      <c r="G11" s="159" t="s">
        <v>3</v>
      </c>
      <c r="H11" s="159" t="s">
        <v>3</v>
      </c>
      <c r="I11" s="159" t="str">
        <f ca="1">'KW1'!C66</f>
        <v>[Rp./kWh]</v>
      </c>
      <c r="J11" s="375" t="str">
        <f ca="1">I11</f>
        <v>[Rp./kWh]</v>
      </c>
      <c r="K11" s="159" t="s">
        <v>4</v>
      </c>
      <c r="L11" s="159" t="s">
        <v>4</v>
      </c>
      <c r="P11" s="109"/>
    </row>
    <row r="12" spans="1:18" x14ac:dyDescent="0.4">
      <c r="A12" s="381" t="str">
        <f ca="1">OFFSET(Sprachen!B284,0,'Allg. Informationen'!$B$4-1,1,1)</f>
        <v>Total oder gewichtetes Mittel</v>
      </c>
      <c r="B12" s="44"/>
      <c r="C12" s="382">
        <f ca="1">SUM(C21:C45,C52:C71)</f>
        <v>0</v>
      </c>
      <c r="D12" s="383">
        <f ca="1">SUM(D21:D45,D52:D71)</f>
        <v>0</v>
      </c>
      <c r="E12" s="110"/>
      <c r="F12" s="383">
        <f ca="1">SUM(F21:F45,F52:F71)</f>
        <v>0</v>
      </c>
      <c r="G12" s="383">
        <f ca="1">SUM(G21:G45,G52:G71)</f>
        <v>0</v>
      </c>
      <c r="H12" s="383">
        <f>SUM(H21:H45,H52:H71)</f>
        <v>0</v>
      </c>
      <c r="I12" s="384" t="str">
        <f>IFERROR((SUMPRODUCT(H21:H45,I21:I45)+SUMPRODUCT(H52:H71,I52:I71))/SUM(H21:H45,H52:H71)," ")</f>
        <v xml:space="preserve"> </v>
      </c>
      <c r="J12" s="385" t="str">
        <f ca="1">IFERROR(SUMPRODUCT(H21:H45,J21:J45)/SUM(H21:H45),"-")</f>
        <v>-</v>
      </c>
      <c r="K12" s="370">
        <f>(SUMPRODUCT(I21:I45,H21:H45))*10^4</f>
        <v>0</v>
      </c>
      <c r="L12" s="370">
        <f>SUMPRODUCT(H52:I71)*10^4</f>
        <v>0</v>
      </c>
      <c r="P12" s="109"/>
    </row>
    <row r="13" spans="1:18" ht="24.75" customHeight="1" x14ac:dyDescent="0.4">
      <c r="A13" s="633" t="str">
        <f ca="1">OFFSET(Sprachen!B285,0,'Allg. Informationen'!$B$4-1,1,1)</f>
        <v xml:space="preserve"> nur KW mit gedeckten Gestehungskosten</v>
      </c>
      <c r="B13" s="633"/>
      <c r="C13" s="386">
        <f ca="1">SUMIF($K$21:$K$45,OFFSET(Dropdown!$D$7,0,'Allg. Informationen'!$B$4-1,1,1),C$21:C$45)
+SUMIF($K$52:$K$71,OFFSET(Dropdown!$D$7,0,'Allg. Informationen'!$B$4-1,1,1),C$52:C$71)</f>
        <v>0</v>
      </c>
      <c r="D13" s="387">
        <f ca="1">SUMIF($K$21:$K$45,OFFSET(Dropdown!$D$7,0,'Allg. Informationen'!$B$4-1,1,1),D$21:D$45)
+SUMIF($K$52:$K$71,OFFSET(Dropdown!$D$7,0,'Allg. Informationen'!$B$4-1,1,1),D$52:D$71)</f>
        <v>0</v>
      </c>
      <c r="E13" s="110"/>
      <c r="F13" s="387">
        <f ca="1">SUMIF($K$21:$K$45,OFFSET(Dropdown!$D$7,0,'Allg. Informationen'!$B$4-1,1,1),F$21:F$45)
+SUMIF($K$52:$K$71,OFFSET(Dropdown!$D$7,0,'Allg. Informationen'!$B$4-1,1,1),F$52:F$71)</f>
        <v>0</v>
      </c>
      <c r="G13" s="387">
        <f ca="1">SUMIF($K$21:$K$45,OFFSET(Dropdown!$D$7,0,'Allg. Informationen'!$B$4-1,1,1),G$21:G$45)
+SUMIF($K$52:$K$71,OFFSET(Dropdown!$D$7,0,'Allg. Informationen'!$B$4-1,1,1),G$52:G$71)</f>
        <v>0</v>
      </c>
      <c r="H13" s="387">
        <f ca="1">SUMIF($K$21:$K$45,OFFSET(Dropdown!$D$7,0,'Allg. Informationen'!$B$4-1,1,1),H$21:H$45)
+SUMIF($K$52:$K$71,OFFSET(Dropdown!$D$7,0,'Allg. Informationen'!$B$4-1,1,1),H$52:H$71)</f>
        <v>0</v>
      </c>
      <c r="I13" s="110"/>
      <c r="J13" s="110"/>
      <c r="K13" s="110"/>
      <c r="L13" s="110"/>
      <c r="P13" s="109"/>
    </row>
    <row r="14" spans="1:18" ht="29.25" customHeight="1" x14ac:dyDescent="0.4">
      <c r="A14" s="633" t="str">
        <f ca="1">OFFSET(Sprachen!B286,0,'Allg. Informationen'!$B$4-1,1,1)</f>
        <v xml:space="preserve"> nur KW mit ungedeckten Gestehungskosten</v>
      </c>
      <c r="B14" s="633"/>
      <c r="C14" s="386">
        <f ca="1">SUMIF($K$21:$K$45,OFFSET(Dropdown!$D$8,0,'Allg. Informationen'!$B$4-1,1,1),C$21:C$45)
+SUMIF($K$52:$K$71,OFFSET(Dropdown!$D$8,0,'Allg. Informationen'!$B$4-1,1,1),C$52:C$71)</f>
        <v>0</v>
      </c>
      <c r="D14" s="387">
        <f ca="1">SUMIF($K$21:$K$45,OFFSET(Dropdown!$D$8,0,'Allg. Informationen'!$B$4-1,1,1),D$21:D$45)
+SUMIF($K$52:$K$71,OFFSET(Dropdown!$D$8,0,'Allg. Informationen'!$B$4-1,1,1),D$52:D$71)</f>
        <v>0</v>
      </c>
      <c r="E14" s="110"/>
      <c r="F14" s="387">
        <f ca="1">SUMIF($K$21:$K$45,OFFSET(Dropdown!$D$8,0,'Allg. Informationen'!$B$4-1,1,1),F$21:F$45)
+SUMIF($K$52:$K$71,OFFSET(Dropdown!$D$8,0,'Allg. Informationen'!$B$4-1,1,1),F$52:F$71)</f>
        <v>0</v>
      </c>
      <c r="G14" s="387">
        <f ca="1">SUMIF($K$21:$K$45,OFFSET(Dropdown!$D$8,0,'Allg. Informationen'!$B$4-1,1,1),G$21:G$45)
+SUMIF($K$52:$K$71,OFFSET(Dropdown!$D$8,0,'Allg. Informationen'!$B$4-1,1,1),G$52:G$71)</f>
        <v>0</v>
      </c>
      <c r="H14" s="387">
        <f ca="1">SUMIF($K$21:$K$45,OFFSET(Dropdown!$D$8,0,'Allg. Informationen'!$B$4-1,1,1),H$21:H$45)
+SUMIF($K$52:$K$71,OFFSET(Dropdown!$D$8,0,'Allg. Informationen'!$B$4-1,1,1),H$52:H$71)</f>
        <v>0</v>
      </c>
      <c r="I14" s="110"/>
      <c r="J14" s="110"/>
      <c r="K14" s="110"/>
      <c r="L14" s="110"/>
      <c r="P14" s="109"/>
    </row>
    <row r="15" spans="1:18" x14ac:dyDescent="0.4">
      <c r="A15" s="128"/>
      <c r="C15" s="163"/>
      <c r="D15" s="238"/>
      <c r="E15" s="97"/>
      <c r="F15" s="238"/>
      <c r="G15" s="238"/>
      <c r="H15" s="238"/>
      <c r="I15" s="97"/>
      <c r="J15" s="97"/>
      <c r="K15" s="97"/>
      <c r="L15" s="97"/>
      <c r="P15" s="109"/>
    </row>
    <row r="16" spans="1:18" x14ac:dyDescent="0.4">
      <c r="C16" s="160"/>
      <c r="D16" s="160"/>
      <c r="E16" s="97"/>
      <c r="F16" s="160"/>
      <c r="G16" s="160"/>
      <c r="H16" s="160"/>
      <c r="I16" s="161"/>
      <c r="J16" s="162"/>
      <c r="K16" s="97"/>
      <c r="L16" s="97"/>
      <c r="P16" s="109"/>
    </row>
    <row r="17" spans="1:16" x14ac:dyDescent="0.4">
      <c r="A17" s="66" t="str">
        <f ca="1">OFFSET(Sprachen!B287,0,'Allg. Informationen'!$B$4-1,1,1)</f>
        <v>Absatz in die Grundversorgung durch die Kraftwerke 1 - 10 des vorliegenden Gesuches</v>
      </c>
      <c r="C17" s="163"/>
      <c r="D17" s="164"/>
      <c r="E17" s="97"/>
      <c r="F17" s="165"/>
      <c r="G17" s="165"/>
      <c r="H17" s="166"/>
      <c r="I17" s="161"/>
      <c r="J17" s="162"/>
      <c r="K17" s="97"/>
      <c r="L17" s="97"/>
      <c r="P17" s="109"/>
    </row>
    <row r="18" spans="1:16" x14ac:dyDescent="0.4">
      <c r="A18" s="66"/>
      <c r="B18" s="593" t="str">
        <f ca="1">OFFSET(Sprachen!B288,0,'Allg. Informationen'!$B$4-1,1,1)</f>
        <v>Name Kraftwerk</v>
      </c>
      <c r="C18" s="623" t="str">
        <f ca="1">OFFSET(Sprachen!B289,0,'Allg. Informationen'!$B$4-1,1,1)</f>
        <v>Max. Leistung ab Generator</v>
      </c>
      <c r="D18" s="626" t="str">
        <f ca="1">OFFSET(Sprachen!B290,0,'Allg. Informationen'!$B$4-1,1,1)</f>
        <v>Jahres-produktion 2025</v>
      </c>
      <c r="E18" s="623" t="str">
        <f ca="1">OFFSET(Sprachen!B291,0,'Allg. Informationen'!$B$4-1,1,1)</f>
        <v>Anteil Gesuch-steller</v>
      </c>
      <c r="F18" s="623" t="str">
        <f ca="1">OFFSET(Sprachen!B292,0,'Allg. Informationen'!$B$4-1,1,1)</f>
        <v>Jahres-produktion Anteil Gesuch-steller</v>
      </c>
      <c r="G18" s="625" t="str">
        <f ca="1">OFFSET(Sprachen!B293,0,'Allg. Informationen'!$B$4-1,1,1)</f>
        <v>Absatz in Grundversorgung</v>
      </c>
      <c r="H18" s="625"/>
      <c r="I18" s="623" t="str">
        <f ca="1">OFFSET(Sprachen!B296,0,'Allg. Informationen'!$B$4-1,1,1)</f>
        <v>Gestehungs-kosten gem. Kostenprüfung Elcom / StromVG</v>
      </c>
      <c r="J18" s="623" t="str">
        <f ca="1">OFFSET(Sprachen!B297,0,'Allg. Informationen'!$B$4-1,1,1)</f>
        <v>Gestehungs-kosten gemäss Richtline Marktprämie</v>
      </c>
      <c r="K18" s="623" t="str">
        <f ca="1">OFFSET(Sprachen!B298,0,'Allg. Informationen'!$B$4-1,1,1)</f>
        <v>Gestehungs-kosten gemäss Richtlinie gedeckt?</v>
      </c>
      <c r="L18" s="226" t="str">
        <f ca="1">OFFSET(Sprachen!B299,0,'Allg. Informationen'!$B$4-1,1,1)</f>
        <v>Gesuchssteller</v>
      </c>
      <c r="M18" s="622" t="str">
        <f ca="1">OFFSET(Sprachen!B301,0,'Allg. Informationen'!$B$4-1,1,1)</f>
        <v>Gesuchsprüfer</v>
      </c>
      <c r="N18" s="622"/>
      <c r="P18" s="109"/>
    </row>
    <row r="19" spans="1:16" ht="91.5" customHeight="1" x14ac:dyDescent="0.4">
      <c r="A19" s="66"/>
      <c r="B19" s="632"/>
      <c r="C19" s="624"/>
      <c r="D19" s="627"/>
      <c r="E19" s="624"/>
      <c r="F19" s="624"/>
      <c r="G19" s="155" t="str">
        <f ca="1">OFFSET(Sprachen!B294,0,'Allg. Informationen'!$B$4-1,1,1)</f>
        <v>theoretisch aufgrund der MP-Quote von:</v>
      </c>
      <c r="H19" s="156" t="str">
        <f ca="1">OFFSET(Sprachen!B295,0,'Allg. Informationen'!$B$4-1,1,1)</f>
        <v>effektiv gemäss Angabe des Gesuchstellers</v>
      </c>
      <c r="I19" s="624"/>
      <c r="J19" s="624"/>
      <c r="K19" s="624"/>
      <c r="L19" s="156" t="str">
        <f ca="1">OFFSET(Sprachen!B300,0,'Allg. Informationen'!$B$4-1,1,1)</f>
        <v xml:space="preserve">Bemerkungen </v>
      </c>
      <c r="M19" s="156" t="str">
        <f ca="1">OFFSET(Sprachen!B302,0,'Allg. Informationen'!$B$4-1,1,1)</f>
        <v>Prüfung</v>
      </c>
      <c r="N19" s="156" t="str">
        <f ca="1">OFFSET(Sprachen!B303,0,'Allg. Informationen'!$B$4-1,1,1)</f>
        <v>Bemerkungen</v>
      </c>
      <c r="P19" s="109"/>
    </row>
    <row r="20" spans="1:16" x14ac:dyDescent="0.4">
      <c r="B20" s="158"/>
      <c r="C20" s="159" t="s">
        <v>59</v>
      </c>
      <c r="D20" s="159" t="s">
        <v>3</v>
      </c>
      <c r="E20" s="159" t="s">
        <v>60</v>
      </c>
      <c r="F20" s="159" t="s">
        <v>3</v>
      </c>
      <c r="G20" s="159" t="str">
        <f ca="1">CONCATENATE(ROUND(Übersicht!D18*100,2)," %"," [GWh]")</f>
        <v>0 % [GWh]</v>
      </c>
      <c r="H20" s="159" t="s">
        <v>3</v>
      </c>
      <c r="I20" s="159" t="str">
        <f ca="1">I11</f>
        <v>[Rp./kWh]</v>
      </c>
      <c r="J20" s="159" t="str">
        <f ca="1">I11</f>
        <v>[Rp./kWh]</v>
      </c>
      <c r="K20" s="159" t="s">
        <v>61</v>
      </c>
      <c r="L20" s="158"/>
      <c r="M20" s="158"/>
      <c r="N20" s="158"/>
      <c r="P20" s="109"/>
    </row>
    <row r="21" spans="1:16" x14ac:dyDescent="0.4">
      <c r="A21" s="167" t="s">
        <v>62</v>
      </c>
      <c r="B21" s="168" t="str">
        <f ca="1">VLOOKUP(CONCATENATE("KW"&amp;MID($A21,6,2)*1),Übersicht!$A$30:$C$54,3,0)</f>
        <v>-</v>
      </c>
      <c r="C21" s="169" t="str">
        <f ca="1">IF(B21="-","-",
IF(
OR(INDIRECT(CONCATENATE("KW",MID(A21,6,2)*1,"!D5"))="Ja",INDIRECT(CONCATENATE("KW",MID(A21,6,2)*1,"!D5"))="Oui",INDIRECT(CONCATENATE("KW",MID(A21,6,2)*1,"!D5"))="Si"),
INDIRECT(CONCATENATE("KW",MID(A21,6,2)*1,"!D27")),
INDIRECT(CONCATENATE("KW",MID(A21,6,2)*1,"!D28"))))</f>
        <v>-</v>
      </c>
      <c r="D21" s="170" t="str">
        <f ca="1">IF(B21="-","-",
IF(
OR(INDIRECT(CONCATENATE("KW",MID(A21,6,2)*1,"!D5"))="Ja",INDIRECT(CONCATENATE("KW",MID(A21,6,2)*1,"!D5"))="Oui",INDIRECT(CONCATENATE("KW",MID(A21,6,2)*1,"!D5"))="Si"),
INDIRECT(CONCATENATE("KW",MID(A21,6,2)*1,"!D35")),
INDIRECT(CONCATENATE("KW",MID(A21,6,2)*1,"!D36"))))</f>
        <v>-</v>
      </c>
      <c r="E21" s="171" t="str">
        <f ca="1">_xlfn.SINGLE(IF(B21="-","-",
VLOOKUP(CONCATENATE("KW",MID(A21,6,2)*1),Übersicht!$A$30:$O$54,6,0)))</f>
        <v>-</v>
      </c>
      <c r="F21" s="170">
        <f ca="1">VLOOKUP(CONCATENATE("KW",MID(A21,6,2)*1),Übersicht!$A$30:$O$54,7,0)</f>
        <v>0</v>
      </c>
      <c r="G21" s="170">
        <f ca="1">IFERROR(F21*(1-Übersicht!$D$18),"-")</f>
        <v>0</v>
      </c>
      <c r="H21" s="77"/>
      <c r="I21" s="26"/>
      <c r="J21" s="172">
        <f ca="1">VLOOKUP(CONCATENATE("KW",MID(A21,6,2)*1),Übersicht!$A$30:$O$54,9,0)</f>
        <v>0</v>
      </c>
      <c r="K21" s="120"/>
      <c r="L21" s="81"/>
      <c r="M21" s="259" t="s">
        <v>34</v>
      </c>
      <c r="N21" s="173"/>
      <c r="P21" s="109"/>
    </row>
    <row r="22" spans="1:16" x14ac:dyDescent="0.4">
      <c r="A22" s="167" t="s">
        <v>63</v>
      </c>
      <c r="B22" s="168" t="str">
        <f ca="1">VLOOKUP(CONCATENATE("KW"&amp;MID($A22,6,2)*1),Übersicht!$A$30:$C$54,3,0)</f>
        <v>-</v>
      </c>
      <c r="C22" s="169" t="str">
        <f t="shared" ref="C22:C45" ca="1" si="0">IF(B22="-","-",
IF(
OR(INDIRECT(CONCATENATE("KW",MID(A22,6,2)*1,"!D5"))="Ja",INDIRECT(CONCATENATE("KW",MID(A22,6,2)*1,"!D5"))="Oui",INDIRECT(CONCATENATE("KW",MID(A22,6,2)*1,"!D5"))="Si"),
INDIRECT(CONCATENATE("KW",MID(A22,6,2)*1,"!D27")),
INDIRECT(CONCATENATE("KW",MID(A22,6,2)*1,"!D28"))))</f>
        <v>-</v>
      </c>
      <c r="D22" s="170" t="str">
        <f t="shared" ref="D22:D45" ca="1" si="1">IF(B22="-","-",
IF(
OR(INDIRECT(CONCATENATE("KW",MID(A22,6,2)*1,"!D5"))="Ja",INDIRECT(CONCATENATE("KW",MID(A22,6,2)*1,"!D5"))="Oui",INDIRECT(CONCATENATE("KW",MID(A22,6,2)*1,"!D5"))="Si"),
INDIRECT(CONCATENATE("KW",MID(A22,6,2)*1,"!D35")),
INDIRECT(CONCATENATE("KW",MID(A22,6,2)*1,"!D36"))))</f>
        <v>-</v>
      </c>
      <c r="E22" s="171" t="str">
        <f ca="1">_xlfn.SINGLE(IF(B22="-","-",
VLOOKUP(CONCATENATE("KW",MID(A22,6,2)*1),Übersicht!$A$30:$O$54,6,0)))</f>
        <v>-</v>
      </c>
      <c r="F22" s="170">
        <f ca="1">VLOOKUP(CONCATENATE("KW",MID(A22,6,2)*1),Übersicht!$A$30:$O$54,7,0)</f>
        <v>0</v>
      </c>
      <c r="G22" s="170">
        <f ca="1">IFERROR(F22*(1-Übersicht!$D$18),"-")</f>
        <v>0</v>
      </c>
      <c r="H22" s="77"/>
      <c r="I22" s="26"/>
      <c r="J22" s="172">
        <f ca="1">VLOOKUP(CONCATENATE("KW",MID(A22,6,2)*1),Übersicht!$A$30:$O$54,9,0)</f>
        <v>0</v>
      </c>
      <c r="K22" s="120"/>
      <c r="L22" s="81"/>
      <c r="M22" s="259" t="s">
        <v>34</v>
      </c>
      <c r="N22" s="173"/>
      <c r="P22" s="109"/>
    </row>
    <row r="23" spans="1:16" x14ac:dyDescent="0.4">
      <c r="A23" s="167" t="s">
        <v>64</v>
      </c>
      <c r="B23" s="168" t="str">
        <f ca="1">VLOOKUP(CONCATENATE("KW"&amp;MID($A23,6,2)*1),Übersicht!$A$30:$C$54,3,0)</f>
        <v>-</v>
      </c>
      <c r="C23" s="169" t="str">
        <f t="shared" ca="1" si="0"/>
        <v>-</v>
      </c>
      <c r="D23" s="170" t="str">
        <f t="shared" ca="1" si="1"/>
        <v>-</v>
      </c>
      <c r="E23" s="171" t="str">
        <f ca="1">_xlfn.SINGLE(IF(B23="-","-",
VLOOKUP(CONCATENATE("KW",MID(A23,6,2)*1),Übersicht!$A$30:$O$54,6,0)))</f>
        <v>-</v>
      </c>
      <c r="F23" s="170">
        <f ca="1">VLOOKUP(CONCATENATE("KW",MID(A23,6,2)*1),Übersicht!$A$30:$O$54,7,0)</f>
        <v>0</v>
      </c>
      <c r="G23" s="170">
        <f ca="1">IFERROR(F23*(1-Übersicht!$D$18),"-")</f>
        <v>0</v>
      </c>
      <c r="H23" s="77"/>
      <c r="I23" s="26"/>
      <c r="J23" s="172">
        <f ca="1">VLOOKUP(CONCATENATE("KW",MID(A23,6,2)*1),Übersicht!$A$30:$O$54,9,0)</f>
        <v>0</v>
      </c>
      <c r="K23" s="120"/>
      <c r="L23" s="81"/>
      <c r="M23" s="259" t="s">
        <v>34</v>
      </c>
      <c r="N23" s="173"/>
      <c r="P23" s="109"/>
    </row>
    <row r="24" spans="1:16" x14ac:dyDescent="0.4">
      <c r="A24" s="167" t="s">
        <v>65</v>
      </c>
      <c r="B24" s="168" t="str">
        <f ca="1">VLOOKUP(CONCATENATE("KW"&amp;MID($A24,6,2)*1),Übersicht!$A$30:$C$54,3,0)</f>
        <v>-</v>
      </c>
      <c r="C24" s="169" t="str">
        <f t="shared" ca="1" si="0"/>
        <v>-</v>
      </c>
      <c r="D24" s="170" t="str">
        <f t="shared" ca="1" si="1"/>
        <v>-</v>
      </c>
      <c r="E24" s="171" t="str">
        <f ca="1">_xlfn.SINGLE(IF(B24="-","-",
VLOOKUP(CONCATENATE("KW",MID(A24,6,2)*1),Übersicht!$A$30:$O$54,6,0)))</f>
        <v>-</v>
      </c>
      <c r="F24" s="170">
        <f ca="1">VLOOKUP(CONCATENATE("KW",MID(A24,6,2)*1),Übersicht!$A$30:$O$54,7,0)</f>
        <v>0</v>
      </c>
      <c r="G24" s="170">
        <f ca="1">IFERROR(F24*(1-Übersicht!$D$18),"-")</f>
        <v>0</v>
      </c>
      <c r="H24" s="77"/>
      <c r="I24" s="26"/>
      <c r="J24" s="172">
        <f ca="1">VLOOKUP(CONCATENATE("KW",MID(A24,6,2)*1),Übersicht!$A$30:$O$54,9,0)</f>
        <v>0</v>
      </c>
      <c r="K24" s="120"/>
      <c r="L24" s="81"/>
      <c r="M24" s="259" t="s">
        <v>34</v>
      </c>
      <c r="N24" s="173"/>
      <c r="P24" s="109"/>
    </row>
    <row r="25" spans="1:16" x14ac:dyDescent="0.4">
      <c r="A25" s="167" t="s">
        <v>66</v>
      </c>
      <c r="B25" s="168" t="str">
        <f ca="1">VLOOKUP(CONCATENATE("KW"&amp;MID($A25,6,2)*1),Übersicht!$A$30:$C$54,3,0)</f>
        <v>-</v>
      </c>
      <c r="C25" s="169" t="str">
        <f t="shared" ca="1" si="0"/>
        <v>-</v>
      </c>
      <c r="D25" s="170" t="str">
        <f t="shared" ca="1" si="1"/>
        <v>-</v>
      </c>
      <c r="E25" s="171" t="str">
        <f ca="1">_xlfn.SINGLE(IF(B25="-","-",
VLOOKUP(CONCATENATE("KW",MID(A25,6,2)*1),Übersicht!$A$30:$O$54,6,0)))</f>
        <v>-</v>
      </c>
      <c r="F25" s="170">
        <f ca="1">VLOOKUP(CONCATENATE("KW",MID(A25,6,2)*1),Übersicht!$A$30:$O$54,7,0)</f>
        <v>0</v>
      </c>
      <c r="G25" s="170">
        <f ca="1">IFERROR(F25*(1-Übersicht!$D$18),"-")</f>
        <v>0</v>
      </c>
      <c r="H25" s="77"/>
      <c r="I25" s="26"/>
      <c r="J25" s="172">
        <f ca="1">VLOOKUP(CONCATENATE("KW",MID(A25,6,2)*1),Übersicht!$A$30:$O$54,9,0)</f>
        <v>0</v>
      </c>
      <c r="K25" s="120"/>
      <c r="L25" s="81"/>
      <c r="M25" s="259" t="s">
        <v>34</v>
      </c>
      <c r="N25" s="173"/>
    </row>
    <row r="26" spans="1:16" x14ac:dyDescent="0.4">
      <c r="A26" s="167" t="s">
        <v>67</v>
      </c>
      <c r="B26" s="168" t="str">
        <f ca="1">VLOOKUP(CONCATENATE("KW"&amp;MID($A26,6,2)*1),Übersicht!$A$30:$C$54,3,0)</f>
        <v>-</v>
      </c>
      <c r="C26" s="169" t="str">
        <f t="shared" ca="1" si="0"/>
        <v>-</v>
      </c>
      <c r="D26" s="170" t="str">
        <f t="shared" ca="1" si="1"/>
        <v>-</v>
      </c>
      <c r="E26" s="171" t="str">
        <f ca="1">_xlfn.SINGLE(IF(B26="-","-",
VLOOKUP(CONCATENATE("KW",MID(A26,6,2)*1),Übersicht!$A$30:$O$54,6,0)))</f>
        <v>-</v>
      </c>
      <c r="F26" s="170">
        <f ca="1">VLOOKUP(CONCATENATE("KW",MID(A26,6,2)*1),Übersicht!$A$30:$O$54,7,0)</f>
        <v>0</v>
      </c>
      <c r="G26" s="170">
        <f ca="1">IFERROR(F26*(1-Übersicht!$D$18),"-")</f>
        <v>0</v>
      </c>
      <c r="H26" s="77"/>
      <c r="I26" s="26"/>
      <c r="J26" s="172">
        <f ca="1">VLOOKUP(CONCATENATE("KW",MID(A26,6,2)*1),Übersicht!$A$30:$O$54,9,0)</f>
        <v>0</v>
      </c>
      <c r="K26" s="120"/>
      <c r="L26" s="81"/>
      <c r="M26" s="259" t="s">
        <v>34</v>
      </c>
      <c r="N26" s="173"/>
    </row>
    <row r="27" spans="1:16" x14ac:dyDescent="0.4">
      <c r="A27" s="167" t="s">
        <v>68</v>
      </c>
      <c r="B27" s="168" t="str">
        <f ca="1">VLOOKUP(CONCATENATE("KW"&amp;MID($A27,6,2)*1),Übersicht!$A$30:$C$54,3,0)</f>
        <v>-</v>
      </c>
      <c r="C27" s="169" t="str">
        <f t="shared" ca="1" si="0"/>
        <v>-</v>
      </c>
      <c r="D27" s="170" t="str">
        <f t="shared" ca="1" si="1"/>
        <v>-</v>
      </c>
      <c r="E27" s="171" t="str">
        <f ca="1">_xlfn.SINGLE(IF(B27="-","-",
VLOOKUP(CONCATENATE("KW",MID(A27,6,2)*1),Übersicht!$A$30:$O$54,6,0)))</f>
        <v>-</v>
      </c>
      <c r="F27" s="170">
        <f ca="1">VLOOKUP(CONCATENATE("KW",MID(A27,6,2)*1),Übersicht!$A$30:$O$54,7,0)</f>
        <v>0</v>
      </c>
      <c r="G27" s="170">
        <f ca="1">IFERROR(F27*(1-Übersicht!$D$18),"-")</f>
        <v>0</v>
      </c>
      <c r="H27" s="77"/>
      <c r="I27" s="26"/>
      <c r="J27" s="172">
        <f ca="1">VLOOKUP(CONCATENATE("KW",MID(A27,6,2)*1),Übersicht!$A$30:$O$54,9,0)</f>
        <v>0</v>
      </c>
      <c r="K27" s="120"/>
      <c r="L27" s="81"/>
      <c r="M27" s="259" t="s">
        <v>34</v>
      </c>
      <c r="N27" s="173"/>
    </row>
    <row r="28" spans="1:16" x14ac:dyDescent="0.4">
      <c r="A28" s="167" t="s">
        <v>69</v>
      </c>
      <c r="B28" s="168" t="str">
        <f ca="1">VLOOKUP(CONCATENATE("KW"&amp;MID($A28,6,2)*1),Übersicht!$A$30:$C$54,3,0)</f>
        <v>-</v>
      </c>
      <c r="C28" s="169" t="str">
        <f t="shared" ca="1" si="0"/>
        <v>-</v>
      </c>
      <c r="D28" s="170" t="str">
        <f t="shared" ca="1" si="1"/>
        <v>-</v>
      </c>
      <c r="E28" s="171" t="str">
        <f ca="1">_xlfn.SINGLE(IF(B28="-","-",
VLOOKUP(CONCATENATE("KW",MID(A28,6,2)*1),Übersicht!$A$30:$O$54,6,0)))</f>
        <v>-</v>
      </c>
      <c r="F28" s="170">
        <f ca="1">VLOOKUP(CONCATENATE("KW",MID(A28,6,2)*1),Übersicht!$A$30:$O$54,7,0)</f>
        <v>0</v>
      </c>
      <c r="G28" s="170">
        <f ca="1">IFERROR(F28*(1-Übersicht!$D$18),"-")</f>
        <v>0</v>
      </c>
      <c r="H28" s="77"/>
      <c r="I28" s="26"/>
      <c r="J28" s="172">
        <f ca="1">VLOOKUP(CONCATENATE("KW",MID(A28,6,2)*1),Übersicht!$A$30:$O$54,9,0)</f>
        <v>0</v>
      </c>
      <c r="K28" s="120"/>
      <c r="L28" s="81"/>
      <c r="M28" s="259" t="s">
        <v>34</v>
      </c>
      <c r="N28" s="173"/>
    </row>
    <row r="29" spans="1:16" x14ac:dyDescent="0.4">
      <c r="A29" s="167" t="s">
        <v>70</v>
      </c>
      <c r="B29" s="168" t="str">
        <f ca="1">VLOOKUP(CONCATENATE("KW"&amp;MID($A29,6,2)*1),Übersicht!$A$30:$C$54,3,0)</f>
        <v>-</v>
      </c>
      <c r="C29" s="169" t="str">
        <f t="shared" ca="1" si="0"/>
        <v>-</v>
      </c>
      <c r="D29" s="170" t="str">
        <f t="shared" ca="1" si="1"/>
        <v>-</v>
      </c>
      <c r="E29" s="171" t="str">
        <f ca="1">_xlfn.SINGLE(IF(B29="-","-",
VLOOKUP(CONCATENATE("KW",MID(A29,6,2)*1),Übersicht!$A$30:$O$54,6,0)))</f>
        <v>-</v>
      </c>
      <c r="F29" s="170">
        <f ca="1">VLOOKUP(CONCATENATE("KW",MID(A29,6,2)*1),Übersicht!$A$30:$O$54,7,0)</f>
        <v>0</v>
      </c>
      <c r="G29" s="170">
        <f ca="1">IFERROR(F29*(1-Übersicht!$D$18),"-")</f>
        <v>0</v>
      </c>
      <c r="H29" s="77"/>
      <c r="I29" s="26"/>
      <c r="J29" s="172">
        <f ca="1">VLOOKUP(CONCATENATE("KW",MID(A29,6,2)*1),Übersicht!$A$30:$O$54,9,0)</f>
        <v>0</v>
      </c>
      <c r="K29" s="120"/>
      <c r="L29" s="81"/>
      <c r="M29" s="259" t="s">
        <v>34</v>
      </c>
      <c r="N29" s="173"/>
    </row>
    <row r="30" spans="1:16" x14ac:dyDescent="0.4">
      <c r="A30" s="167" t="s">
        <v>71</v>
      </c>
      <c r="B30" s="168" t="str">
        <f ca="1">VLOOKUP(CONCATENATE("KW"&amp;MID($A30,6,2)*1),Übersicht!$A$30:$C$54,3,0)</f>
        <v>-</v>
      </c>
      <c r="C30" s="169" t="str">
        <f t="shared" ca="1" si="0"/>
        <v>-</v>
      </c>
      <c r="D30" s="170" t="str">
        <f t="shared" ca="1" si="1"/>
        <v>-</v>
      </c>
      <c r="E30" s="171" t="str">
        <f ca="1">_xlfn.SINGLE(IF(B30="-","-",
VLOOKUP(CONCATENATE("KW",MID(A30,6,2)*1),Übersicht!$A$30:$O$54,6,0)))</f>
        <v>-</v>
      </c>
      <c r="F30" s="170">
        <f ca="1">VLOOKUP(CONCATENATE("KW",MID(A30,6,2)*1),Übersicht!$A$30:$O$54,7,0)</f>
        <v>0</v>
      </c>
      <c r="G30" s="170">
        <f ca="1">IFERROR(F30*(1-Übersicht!$D$18),"-")</f>
        <v>0</v>
      </c>
      <c r="H30" s="77"/>
      <c r="I30" s="26"/>
      <c r="J30" s="172">
        <f ca="1">VLOOKUP(CONCATENATE("KW",MID(A30,6,2)*1),Übersicht!$A$30:$O$54,9,0)</f>
        <v>0</v>
      </c>
      <c r="K30" s="120"/>
      <c r="L30" s="81"/>
      <c r="M30" s="259" t="s">
        <v>34</v>
      </c>
      <c r="N30" s="173"/>
    </row>
    <row r="31" spans="1:16" hidden="1" x14ac:dyDescent="0.4">
      <c r="A31" s="167" t="s">
        <v>72</v>
      </c>
      <c r="B31" s="168" t="str">
        <f ca="1">VLOOKUP(CONCATENATE("KW"&amp;MID($A31,6,2)*1),Übersicht!$A$30:$C$54,3,0)</f>
        <v>-</v>
      </c>
      <c r="C31" s="169" t="str">
        <f t="shared" ca="1" si="0"/>
        <v>-</v>
      </c>
      <c r="D31" s="170" t="str">
        <f t="shared" ca="1" si="1"/>
        <v>-</v>
      </c>
      <c r="E31" s="171" t="str">
        <f ca="1">_xlfn.SINGLE(IF(B31="-","-",
VLOOKUP(CONCATENATE("KW",MID(A31,6,2)*1),Übersicht!$A$30:$O$54,6,0)))</f>
        <v>-</v>
      </c>
      <c r="F31" s="170" t="str">
        <f ca="1">VLOOKUP(CONCATENATE("KW",MID(A31,6,2)*1),Übersicht!$A$30:$O$54,7,0)</f>
        <v>-</v>
      </c>
      <c r="G31" s="170" t="str">
        <f ca="1">IFERROR(F31*(1-Übersicht!$D$18),"-")</f>
        <v>-</v>
      </c>
      <c r="H31" s="77"/>
      <c r="I31" s="26"/>
      <c r="J31" s="172" t="str">
        <f ca="1">VLOOKUP(CONCATENATE("KW",MID(A31,6,2)*1),Übersicht!$A$30:$O$54,9,0)</f>
        <v>-</v>
      </c>
      <c r="K31" s="120"/>
      <c r="L31" s="81"/>
      <c r="M31" s="365"/>
      <c r="N31" s="173" t="s">
        <v>73</v>
      </c>
    </row>
    <row r="32" spans="1:16" hidden="1" x14ac:dyDescent="0.4">
      <c r="A32" s="167" t="s">
        <v>74</v>
      </c>
      <c r="B32" s="168" t="str">
        <f ca="1">VLOOKUP(CONCATENATE("KW"&amp;MID($A32,6,2)*1),Übersicht!$A$30:$C$54,3,0)</f>
        <v>-</v>
      </c>
      <c r="C32" s="169" t="str">
        <f t="shared" ca="1" si="0"/>
        <v>-</v>
      </c>
      <c r="D32" s="170" t="str">
        <f t="shared" ca="1" si="1"/>
        <v>-</v>
      </c>
      <c r="E32" s="171" t="str">
        <f ca="1">_xlfn.SINGLE(IF(B32="-","-",
VLOOKUP(CONCATENATE("KW",MID(A32,6,2)*1),Übersicht!$A$30:$O$54,6,0)))</f>
        <v>-</v>
      </c>
      <c r="F32" s="170" t="str">
        <f ca="1">VLOOKUP(CONCATENATE("KW",MID(A32,6,2)*1),Übersicht!$A$30:$O$54,7,0)</f>
        <v>-</v>
      </c>
      <c r="G32" s="170" t="str">
        <f ca="1">IFERROR(F32*(1-Übersicht!$D$18),"-")</f>
        <v>-</v>
      </c>
      <c r="H32" s="77"/>
      <c r="I32" s="26"/>
      <c r="J32" s="172" t="str">
        <f ca="1">VLOOKUP(CONCATENATE("KW",MID(A32,6,2)*1),Übersicht!$A$30:$O$54,9,0)</f>
        <v>-</v>
      </c>
      <c r="K32" s="120"/>
      <c r="L32" s="81"/>
      <c r="M32" s="365"/>
      <c r="N32" s="173" t="str">
        <f t="shared" ref="N32:N33" si="2">CONCATENATE("KW"&amp;MID($A32,6,2)*1)</f>
        <v>KW12</v>
      </c>
    </row>
    <row r="33" spans="1:14" hidden="1" x14ac:dyDescent="0.4">
      <c r="A33" s="167" t="s">
        <v>75</v>
      </c>
      <c r="B33" s="168" t="str">
        <f ca="1">VLOOKUP(CONCATENATE("KW"&amp;MID($A33,6,2)*1),Übersicht!$A$30:$C$54,3,0)</f>
        <v>-</v>
      </c>
      <c r="C33" s="169" t="str">
        <f t="shared" ca="1" si="0"/>
        <v>-</v>
      </c>
      <c r="D33" s="170" t="str">
        <f t="shared" ca="1" si="1"/>
        <v>-</v>
      </c>
      <c r="E33" s="171" t="str">
        <f ca="1">_xlfn.SINGLE(IF(B33="-","-",
VLOOKUP(CONCATENATE("KW",MID(A33,6,2)*1),Übersicht!$A$30:$O$54,6,0)))</f>
        <v>-</v>
      </c>
      <c r="F33" s="170" t="str">
        <f ca="1">VLOOKUP(CONCATENATE("KW",MID(A33,6,2)*1),Übersicht!$A$30:$O$54,7,0)</f>
        <v>-</v>
      </c>
      <c r="G33" s="170" t="str">
        <f ca="1">IFERROR(F33*(1-Übersicht!$D$18),"-")</f>
        <v>-</v>
      </c>
      <c r="H33" s="77"/>
      <c r="I33" s="26"/>
      <c r="J33" s="172" t="str">
        <f ca="1">VLOOKUP(CONCATENATE("KW",MID(A33,6,2)*1),Übersicht!$A$30:$O$54,9,0)</f>
        <v>-</v>
      </c>
      <c r="K33" s="120"/>
      <c r="L33" s="81"/>
      <c r="M33" s="365"/>
      <c r="N33" s="173" t="str">
        <f t="shared" si="2"/>
        <v>KW13</v>
      </c>
    </row>
    <row r="34" spans="1:14" hidden="1" x14ac:dyDescent="0.4">
      <c r="A34" s="167" t="s">
        <v>76</v>
      </c>
      <c r="B34" s="168" t="str">
        <f ca="1">VLOOKUP(CONCATENATE("KW"&amp;MID($A34,6,2)*1),Übersicht!$A$30:$C$54,3,0)</f>
        <v>-</v>
      </c>
      <c r="C34" s="169" t="str">
        <f t="shared" ca="1" si="0"/>
        <v>-</v>
      </c>
      <c r="D34" s="170" t="str">
        <f t="shared" ca="1" si="1"/>
        <v>-</v>
      </c>
      <c r="E34" s="171" t="str">
        <f ca="1">_xlfn.SINGLE(IF(B34="-","-",
VLOOKUP(CONCATENATE("KW",MID(A34,6,2)*1),Übersicht!$A$30:$O$54,6,0)))</f>
        <v>-</v>
      </c>
      <c r="F34" s="170" t="str">
        <f ca="1">VLOOKUP(CONCATENATE("KW",MID(A34,6,2)*1),Übersicht!$A$30:$O$54,7,0)</f>
        <v>-</v>
      </c>
      <c r="G34" s="170" t="str">
        <f ca="1">IFERROR(F34*(1-Übersicht!$D$18),"-")</f>
        <v>-</v>
      </c>
      <c r="H34" s="77"/>
      <c r="I34" s="26"/>
      <c r="J34" s="172" t="str">
        <f ca="1">VLOOKUP(CONCATENATE("KW",MID(A34,6,2)*1),Übersicht!$A$30:$O$54,9,0)</f>
        <v>-</v>
      </c>
      <c r="K34" s="120"/>
      <c r="L34" s="81"/>
      <c r="M34" s="365"/>
      <c r="N34" s="182"/>
    </row>
    <row r="35" spans="1:14" hidden="1" x14ac:dyDescent="0.4">
      <c r="A35" s="167" t="s">
        <v>77</v>
      </c>
      <c r="B35" s="168" t="str">
        <f ca="1">VLOOKUP(CONCATENATE("KW"&amp;MID($A35,6,2)*1),Übersicht!$A$30:$C$54,3,0)</f>
        <v>-</v>
      </c>
      <c r="C35" s="169" t="str">
        <f t="shared" ca="1" si="0"/>
        <v>-</v>
      </c>
      <c r="D35" s="170" t="str">
        <f t="shared" ca="1" si="1"/>
        <v>-</v>
      </c>
      <c r="E35" s="171" t="str">
        <f ca="1">_xlfn.SINGLE(IF(B35="-","-",
VLOOKUP(CONCATENATE("KW",MID(A35,6,2)*1),Übersicht!$A$30:$O$54,6,0)))</f>
        <v>-</v>
      </c>
      <c r="F35" s="170" t="str">
        <f ca="1">VLOOKUP(CONCATENATE("KW",MID(A35,6,2)*1),Übersicht!$A$30:$O$54,7,0)</f>
        <v>-</v>
      </c>
      <c r="G35" s="170" t="str">
        <f ca="1">IFERROR(F35*(1-Übersicht!$D$18),"-")</f>
        <v>-</v>
      </c>
      <c r="H35" s="77"/>
      <c r="I35" s="26"/>
      <c r="J35" s="172" t="str">
        <f ca="1">VLOOKUP(CONCATENATE("KW",MID(A35,6,2)*1),Übersicht!$A$30:$O$54,9,0)</f>
        <v>-</v>
      </c>
      <c r="K35" s="120"/>
      <c r="L35" s="81"/>
      <c r="M35" s="365"/>
      <c r="N35" s="182"/>
    </row>
    <row r="36" spans="1:14" hidden="1" x14ac:dyDescent="0.4">
      <c r="A36" s="167" t="s">
        <v>78</v>
      </c>
      <c r="B36" s="168" t="str">
        <f ca="1">VLOOKUP(CONCATENATE("KW"&amp;MID($A36,6,2)*1),Übersicht!$A$30:$C$54,3,0)</f>
        <v>-</v>
      </c>
      <c r="C36" s="169" t="str">
        <f t="shared" ca="1" si="0"/>
        <v>-</v>
      </c>
      <c r="D36" s="170" t="str">
        <f t="shared" ca="1" si="1"/>
        <v>-</v>
      </c>
      <c r="E36" s="171" t="str">
        <f ca="1">_xlfn.SINGLE(IF(B36="-","-",
VLOOKUP(CONCATENATE("KW",MID(A36,6,2)*1),Übersicht!$A$30:$O$54,6,0)))</f>
        <v>-</v>
      </c>
      <c r="F36" s="170" t="str">
        <f ca="1">VLOOKUP(CONCATENATE("KW",MID(A36,6,2)*1),Übersicht!$A$30:$O$54,7,0)</f>
        <v>-</v>
      </c>
      <c r="G36" s="170" t="str">
        <f ca="1">IFERROR(F36*(1-Übersicht!$D$18),"-")</f>
        <v>-</v>
      </c>
      <c r="H36" s="77"/>
      <c r="I36" s="26"/>
      <c r="J36" s="172" t="str">
        <f ca="1">VLOOKUP(CONCATENATE("KW",MID(A36,6,2)*1),Übersicht!$A$30:$O$54,9,0)</f>
        <v>-</v>
      </c>
      <c r="K36" s="120"/>
      <c r="L36" s="81"/>
      <c r="M36" s="365"/>
      <c r="N36" s="182"/>
    </row>
    <row r="37" spans="1:14" hidden="1" x14ac:dyDescent="0.4">
      <c r="A37" s="167" t="s">
        <v>79</v>
      </c>
      <c r="B37" s="168" t="str">
        <f ca="1">VLOOKUP(CONCATENATE("KW"&amp;MID($A37,6,2)*1),Übersicht!$A$30:$C$54,3,0)</f>
        <v>-</v>
      </c>
      <c r="C37" s="169" t="str">
        <f t="shared" ca="1" si="0"/>
        <v>-</v>
      </c>
      <c r="D37" s="170" t="str">
        <f t="shared" ca="1" si="1"/>
        <v>-</v>
      </c>
      <c r="E37" s="171" t="str">
        <f ca="1">_xlfn.SINGLE(IF(B37="-","-",
VLOOKUP(CONCATENATE("KW",MID(A37,6,2)*1),Übersicht!$A$30:$O$54,6,0)))</f>
        <v>-</v>
      </c>
      <c r="F37" s="170" t="str">
        <f ca="1">VLOOKUP(CONCATENATE("KW",MID(A37,6,2)*1),Übersicht!$A$30:$O$54,7,0)</f>
        <v>-</v>
      </c>
      <c r="G37" s="170" t="str">
        <f ca="1">IFERROR(F37*(1-Übersicht!$D$18),"-")</f>
        <v>-</v>
      </c>
      <c r="H37" s="77"/>
      <c r="I37" s="26"/>
      <c r="J37" s="172" t="str">
        <f ca="1">VLOOKUP(CONCATENATE("KW",MID(A37,6,2)*1),Übersicht!$A$30:$O$54,9,0)</f>
        <v>-</v>
      </c>
      <c r="K37" s="120"/>
      <c r="L37" s="81"/>
      <c r="M37" s="365"/>
      <c r="N37" s="182"/>
    </row>
    <row r="38" spans="1:14" hidden="1" x14ac:dyDescent="0.4">
      <c r="A38" s="167" t="s">
        <v>80</v>
      </c>
      <c r="B38" s="168" t="str">
        <f ca="1">VLOOKUP(CONCATENATE("KW"&amp;MID($A38,6,2)*1),Übersicht!$A$30:$C$54,3,0)</f>
        <v>-</v>
      </c>
      <c r="C38" s="169" t="str">
        <f t="shared" ca="1" si="0"/>
        <v>-</v>
      </c>
      <c r="D38" s="170" t="str">
        <f t="shared" ca="1" si="1"/>
        <v>-</v>
      </c>
      <c r="E38" s="171" t="str">
        <f ca="1">_xlfn.SINGLE(IF(B38="-","-",
VLOOKUP(CONCATENATE("KW",MID(A38,6,2)*1),Übersicht!$A$30:$O$54,6,0)))</f>
        <v>-</v>
      </c>
      <c r="F38" s="170" t="str">
        <f ca="1">VLOOKUP(CONCATENATE("KW",MID(A38,6,2)*1),Übersicht!$A$30:$O$54,7,0)</f>
        <v>-</v>
      </c>
      <c r="G38" s="170" t="str">
        <f ca="1">IFERROR(F38*(1-Übersicht!$D$18),"-")</f>
        <v>-</v>
      </c>
      <c r="H38" s="77"/>
      <c r="I38" s="26"/>
      <c r="J38" s="172" t="str">
        <f ca="1">VLOOKUP(CONCATENATE("KW",MID(A38,6,2)*1),Übersicht!$A$30:$O$54,9,0)</f>
        <v>-</v>
      </c>
      <c r="K38" s="120"/>
      <c r="L38" s="81"/>
      <c r="M38" s="365"/>
      <c r="N38" s="182"/>
    </row>
    <row r="39" spans="1:14" hidden="1" x14ac:dyDescent="0.4">
      <c r="A39" s="167" t="s">
        <v>81</v>
      </c>
      <c r="B39" s="168" t="str">
        <f ca="1">VLOOKUP(CONCATENATE("KW"&amp;MID($A39,6,2)*1),Übersicht!$A$30:$C$54,3,0)</f>
        <v>-</v>
      </c>
      <c r="C39" s="169" t="str">
        <f t="shared" ca="1" si="0"/>
        <v>-</v>
      </c>
      <c r="D39" s="170" t="str">
        <f t="shared" ca="1" si="1"/>
        <v>-</v>
      </c>
      <c r="E39" s="171" t="str">
        <f ca="1">_xlfn.SINGLE(IF(B39="-","-",
VLOOKUP(CONCATENATE("KW",MID(A39,6,2)*1),Übersicht!$A$30:$O$54,6,0)))</f>
        <v>-</v>
      </c>
      <c r="F39" s="170" t="str">
        <f ca="1">VLOOKUP(CONCATENATE("KW",MID(A39,6,2)*1),Übersicht!$A$30:$O$54,7,0)</f>
        <v>-</v>
      </c>
      <c r="G39" s="170" t="str">
        <f ca="1">IFERROR(F39*(1-Übersicht!$D$18),"-")</f>
        <v>-</v>
      </c>
      <c r="H39" s="77"/>
      <c r="I39" s="26"/>
      <c r="J39" s="172" t="str">
        <f ca="1">VLOOKUP(CONCATENATE("KW",MID(A39,6,2)*1),Übersicht!$A$30:$O$54,9,0)</f>
        <v>-</v>
      </c>
      <c r="K39" s="120"/>
      <c r="L39" s="81"/>
      <c r="M39" s="365"/>
      <c r="N39" s="182"/>
    </row>
    <row r="40" spans="1:14" hidden="1" x14ac:dyDescent="0.4">
      <c r="A40" s="167" t="s">
        <v>82</v>
      </c>
      <c r="B40" s="168" t="str">
        <f ca="1">VLOOKUP(CONCATENATE("KW"&amp;MID($A40,6,2)*1),Übersicht!$A$30:$C$54,3,0)</f>
        <v>-</v>
      </c>
      <c r="C40" s="169" t="str">
        <f t="shared" ca="1" si="0"/>
        <v>-</v>
      </c>
      <c r="D40" s="170" t="str">
        <f t="shared" ca="1" si="1"/>
        <v>-</v>
      </c>
      <c r="E40" s="171" t="str">
        <f ca="1">_xlfn.SINGLE(IF(B40="-","-",
VLOOKUP(CONCATENATE("KW",MID(A40,6,2)*1),Übersicht!$A$30:$O$54,6,0)))</f>
        <v>-</v>
      </c>
      <c r="F40" s="170" t="str">
        <f ca="1">VLOOKUP(CONCATENATE("KW",MID(A40,6,2)*1),Übersicht!$A$30:$O$54,7,0)</f>
        <v>-</v>
      </c>
      <c r="G40" s="170" t="str">
        <f ca="1">IFERROR(F40*(1-Übersicht!$D$18),"-")</f>
        <v>-</v>
      </c>
      <c r="H40" s="77"/>
      <c r="I40" s="26"/>
      <c r="J40" s="172" t="str">
        <f ca="1">VLOOKUP(CONCATENATE("KW",MID(A40,6,2)*1),Übersicht!$A$30:$O$54,9,0)</f>
        <v>-</v>
      </c>
      <c r="K40" s="120"/>
      <c r="L40" s="81"/>
      <c r="M40" s="365"/>
      <c r="N40" s="182"/>
    </row>
    <row r="41" spans="1:14" hidden="1" x14ac:dyDescent="0.4">
      <c r="A41" s="167" t="s">
        <v>83</v>
      </c>
      <c r="B41" s="168" t="str">
        <f ca="1">VLOOKUP(CONCATENATE("KW"&amp;MID($A41,6,2)*1),Übersicht!$A$30:$C$54,3,0)</f>
        <v>-</v>
      </c>
      <c r="C41" s="169" t="str">
        <f t="shared" ca="1" si="0"/>
        <v>-</v>
      </c>
      <c r="D41" s="170" t="str">
        <f t="shared" ca="1" si="1"/>
        <v>-</v>
      </c>
      <c r="E41" s="171" t="str">
        <f ca="1">_xlfn.SINGLE(IF(B41="-","-",
VLOOKUP(CONCATENATE("KW",MID(A41,6,2)*1),Übersicht!$A$30:$O$54,6,0)))</f>
        <v>-</v>
      </c>
      <c r="F41" s="170" t="str">
        <f ca="1">VLOOKUP(CONCATENATE("KW",MID(A41,6,2)*1),Übersicht!$A$30:$O$54,7,0)</f>
        <v>-</v>
      </c>
      <c r="G41" s="170" t="str">
        <f ca="1">IFERROR(F41*(1-Übersicht!$D$18),"-")</f>
        <v>-</v>
      </c>
      <c r="H41" s="77"/>
      <c r="I41" s="26"/>
      <c r="J41" s="172" t="str">
        <f ca="1">VLOOKUP(CONCATENATE("KW",MID(A41,6,2)*1),Übersicht!$A$30:$O$54,9,0)</f>
        <v>-</v>
      </c>
      <c r="K41" s="120"/>
      <c r="L41" s="81"/>
      <c r="M41" s="365"/>
      <c r="N41" s="182"/>
    </row>
    <row r="42" spans="1:14" hidden="1" x14ac:dyDescent="0.4">
      <c r="A42" s="167" t="s">
        <v>84</v>
      </c>
      <c r="B42" s="168" t="str">
        <f ca="1">VLOOKUP(CONCATENATE("KW"&amp;MID($A42,6,2)*1),Übersicht!$A$30:$C$54,3,0)</f>
        <v>-</v>
      </c>
      <c r="C42" s="169" t="str">
        <f t="shared" ca="1" si="0"/>
        <v>-</v>
      </c>
      <c r="D42" s="170" t="str">
        <f t="shared" ca="1" si="1"/>
        <v>-</v>
      </c>
      <c r="E42" s="171" t="str">
        <f ca="1">_xlfn.SINGLE(IF(B42="-","-",
VLOOKUP(CONCATENATE("KW",MID(A42,6,2)*1),Übersicht!$A$30:$O$54,6,0)))</f>
        <v>-</v>
      </c>
      <c r="F42" s="170" t="str">
        <f ca="1">VLOOKUP(CONCATENATE("KW",MID(A42,6,2)*1),Übersicht!$A$30:$O$54,7,0)</f>
        <v>-</v>
      </c>
      <c r="G42" s="170" t="str">
        <f ca="1">IFERROR(F42*(1-Übersicht!$D$18),"-")</f>
        <v>-</v>
      </c>
      <c r="H42" s="77"/>
      <c r="I42" s="26"/>
      <c r="J42" s="172" t="str">
        <f ca="1">VLOOKUP(CONCATENATE("KW",MID(A42,6,2)*1),Übersicht!$A$30:$O$54,9,0)</f>
        <v>-</v>
      </c>
      <c r="K42" s="120"/>
      <c r="L42" s="81"/>
      <c r="M42" s="365"/>
      <c r="N42" s="182"/>
    </row>
    <row r="43" spans="1:14" hidden="1" x14ac:dyDescent="0.4">
      <c r="A43" s="167" t="s">
        <v>85</v>
      </c>
      <c r="B43" s="168" t="str">
        <f ca="1">VLOOKUP(CONCATENATE("KW"&amp;MID($A43,6,2)*1),Übersicht!$A$30:$C$54,3,0)</f>
        <v>-</v>
      </c>
      <c r="C43" s="169" t="str">
        <f t="shared" ca="1" si="0"/>
        <v>-</v>
      </c>
      <c r="D43" s="170" t="str">
        <f t="shared" ca="1" si="1"/>
        <v>-</v>
      </c>
      <c r="E43" s="171" t="str">
        <f ca="1">_xlfn.SINGLE(IF(B43="-","-",
VLOOKUP(CONCATENATE("KW",MID(A43,6,2)*1),Übersicht!$A$30:$O$54,6,0)))</f>
        <v>-</v>
      </c>
      <c r="F43" s="170" t="str">
        <f ca="1">VLOOKUP(CONCATENATE("KW",MID(A43,6,2)*1),Übersicht!$A$30:$O$54,7,0)</f>
        <v>-</v>
      </c>
      <c r="G43" s="170" t="str">
        <f ca="1">IFERROR(F43*(1-Übersicht!$D$18),"-")</f>
        <v>-</v>
      </c>
      <c r="H43" s="77"/>
      <c r="I43" s="26"/>
      <c r="J43" s="172" t="str">
        <f ca="1">VLOOKUP(CONCATENATE("KW",MID(A43,6,2)*1),Übersicht!$A$30:$O$54,9,0)</f>
        <v>-</v>
      </c>
      <c r="K43" s="120"/>
      <c r="L43" s="81"/>
      <c r="M43" s="365"/>
      <c r="N43" s="182"/>
    </row>
    <row r="44" spans="1:14" hidden="1" x14ac:dyDescent="0.4">
      <c r="A44" s="167" t="s">
        <v>86</v>
      </c>
      <c r="B44" s="168" t="str">
        <f ca="1">VLOOKUP(CONCATENATE("KW"&amp;MID($A44,6,2)*1),Übersicht!$A$30:$C$54,3,0)</f>
        <v>-</v>
      </c>
      <c r="C44" s="169" t="str">
        <f t="shared" ca="1" si="0"/>
        <v>-</v>
      </c>
      <c r="D44" s="170" t="str">
        <f t="shared" ca="1" si="1"/>
        <v>-</v>
      </c>
      <c r="E44" s="171" t="str">
        <f ca="1">_xlfn.SINGLE(IF(B44="-","-",
VLOOKUP(CONCATENATE("KW",MID(A44,6,2)*1),Übersicht!$A$30:$O$54,6,0)))</f>
        <v>-</v>
      </c>
      <c r="F44" s="170" t="str">
        <f ca="1">VLOOKUP(CONCATENATE("KW",MID(A44,6,2)*1),Übersicht!$A$30:$O$54,7,0)</f>
        <v>-</v>
      </c>
      <c r="G44" s="170" t="str">
        <f ca="1">IFERROR(F44*(1-Übersicht!$D$18),"-")</f>
        <v>-</v>
      </c>
      <c r="H44" s="77"/>
      <c r="I44" s="26"/>
      <c r="J44" s="172" t="str">
        <f ca="1">VLOOKUP(CONCATENATE("KW",MID(A44,6,2)*1),Übersicht!$A$30:$O$54,9,0)</f>
        <v>-</v>
      </c>
      <c r="K44" s="120"/>
      <c r="L44" s="81"/>
      <c r="M44" s="365"/>
      <c r="N44" s="182"/>
    </row>
    <row r="45" spans="1:14" hidden="1" x14ac:dyDescent="0.4">
      <c r="A45" s="167" t="s">
        <v>87</v>
      </c>
      <c r="B45" s="168" t="str">
        <f ca="1">VLOOKUP(CONCATENATE("KW"&amp;MID($A45,6,2)*1),Übersicht!$A$30:$C$54,3,0)</f>
        <v>-</v>
      </c>
      <c r="C45" s="169" t="str">
        <f t="shared" ca="1" si="0"/>
        <v>-</v>
      </c>
      <c r="D45" s="170" t="str">
        <f t="shared" ca="1" si="1"/>
        <v>-</v>
      </c>
      <c r="E45" s="171" t="str">
        <f ca="1">_xlfn.SINGLE(IF(B45="-","-",
VLOOKUP(CONCATENATE("KW",MID(A45,6,2)*1),Übersicht!$A$30:$O$54,6,0)))</f>
        <v>-</v>
      </c>
      <c r="F45" s="170" t="str">
        <f ca="1">VLOOKUP(CONCATENATE("KW",MID(A45,6,2)*1),Übersicht!$A$30:$O$54,7,0)</f>
        <v>-</v>
      </c>
      <c r="G45" s="170" t="str">
        <f ca="1">IFERROR(F45*(1-Übersicht!$D$18),"-")</f>
        <v>-</v>
      </c>
      <c r="H45" s="77"/>
      <c r="I45" s="26"/>
      <c r="J45" s="172" t="str">
        <f ca="1">VLOOKUP(CONCATENATE("KW",MID(A45,6,2)*1),Übersicht!$A$30:$O$54,9,0)</f>
        <v>-</v>
      </c>
      <c r="K45" s="120"/>
      <c r="L45" s="81"/>
      <c r="M45" s="365"/>
      <c r="N45" s="182"/>
    </row>
    <row r="46" spans="1:14" x14ac:dyDescent="0.4">
      <c r="A46" s="167"/>
      <c r="B46" s="175"/>
      <c r="C46" s="176">
        <f ca="1">+SUM(C21:C45)</f>
        <v>0</v>
      </c>
      <c r="D46" s="177">
        <f ca="1">+SUM(D21:D45)</f>
        <v>0</v>
      </c>
      <c r="E46" s="178"/>
      <c r="F46" s="177">
        <f ca="1">+SUM(F21:F45)</f>
        <v>0</v>
      </c>
      <c r="G46" s="177">
        <f ca="1">+SUM(G21:G45)</f>
        <v>0</v>
      </c>
      <c r="H46" s="177">
        <f>+SUM(H21:H45)</f>
        <v>0</v>
      </c>
      <c r="I46" s="5"/>
      <c r="J46" s="179"/>
      <c r="K46" s="180"/>
      <c r="L46" s="181"/>
      <c r="N46" s="182"/>
    </row>
    <row r="47" spans="1:14" x14ac:dyDescent="0.4">
      <c r="A47" s="167"/>
      <c r="B47" s="183"/>
      <c r="C47" s="184"/>
      <c r="D47" s="4"/>
      <c r="E47" s="185"/>
      <c r="F47" s="186"/>
      <c r="G47" s="186"/>
      <c r="H47" s="4"/>
      <c r="I47" s="6"/>
      <c r="J47" s="187"/>
      <c r="K47" s="188"/>
      <c r="L47" s="189"/>
      <c r="N47" s="190"/>
    </row>
    <row r="48" spans="1:14" x14ac:dyDescent="0.4">
      <c r="A48" s="60" t="str">
        <f ca="1">OFFSET(Sprachen!B304,0,'Allg. Informationen'!$B$4-1,1,1)</f>
        <v>Absatz in die Grundversorgung durch weitere Wasserkraftwerke (&gt; 10 MW) des Gesuchstellers</v>
      </c>
      <c r="B48" s="191"/>
      <c r="C48" s="192"/>
      <c r="D48" s="3"/>
      <c r="E48" s="193"/>
      <c r="F48" s="194"/>
      <c r="G48" s="194"/>
      <c r="H48" s="3"/>
      <c r="I48" s="7"/>
      <c r="J48" s="195"/>
      <c r="K48" s="196"/>
      <c r="L48" s="197"/>
      <c r="N48" s="190"/>
    </row>
    <row r="49" spans="1:16" ht="12.75" customHeight="1" x14ac:dyDescent="0.4">
      <c r="A49" s="60"/>
      <c r="B49" s="593" t="str">
        <f t="shared" ref="B49:G49" ca="1" si="3">B18</f>
        <v>Name Kraftwerk</v>
      </c>
      <c r="C49" s="593" t="str">
        <f t="shared" ca="1" si="3"/>
        <v>Max. Leistung ab Generator</v>
      </c>
      <c r="D49" s="593" t="str">
        <f t="shared" ca="1" si="3"/>
        <v>Jahres-produktion 2025</v>
      </c>
      <c r="E49" s="593" t="str">
        <f t="shared" ca="1" si="3"/>
        <v>Anteil Gesuch-steller</v>
      </c>
      <c r="F49" s="593" t="str">
        <f t="shared" ca="1" si="3"/>
        <v>Jahres-produktion Anteil Gesuch-steller</v>
      </c>
      <c r="G49" s="625" t="str">
        <f t="shared" ca="1" si="3"/>
        <v>Absatz in Grundversorgung</v>
      </c>
      <c r="H49" s="625"/>
      <c r="I49" s="623" t="str">
        <f ca="1">I18</f>
        <v>Gestehungs-kosten gem. Kostenprüfung Elcom / StromVG</v>
      </c>
      <c r="J49" s="623" t="str">
        <f ca="1">J18</f>
        <v>Gestehungs-kosten gemäss Richtline Marktprämie</v>
      </c>
      <c r="K49" s="623" t="str">
        <f ca="1">K18</f>
        <v>Gestehungs-kosten gemäss Richtlinie gedeckt?</v>
      </c>
      <c r="L49" s="226" t="str">
        <f ca="1">L18</f>
        <v>Gesuchssteller</v>
      </c>
      <c r="M49" s="622" t="str">
        <f ca="1">M18</f>
        <v>Gesuchsprüfer</v>
      </c>
      <c r="N49" s="622"/>
    </row>
    <row r="50" spans="1:16" ht="91.5" customHeight="1" x14ac:dyDescent="0.4">
      <c r="A50" s="60"/>
      <c r="B50" s="632"/>
      <c r="C50" s="632"/>
      <c r="D50" s="632"/>
      <c r="E50" s="632"/>
      <c r="F50" s="632"/>
      <c r="G50" s="155" t="str">
        <f ca="1">G19</f>
        <v>theoretisch aufgrund der MP-Quote von:</v>
      </c>
      <c r="H50" s="155" t="str">
        <f ca="1">H19</f>
        <v>effektiv gemäss Angabe des Gesuchstellers</v>
      </c>
      <c r="I50" s="624"/>
      <c r="J50" s="624"/>
      <c r="K50" s="624"/>
      <c r="L50" s="156" t="str">
        <f ca="1">L19</f>
        <v xml:space="preserve">Bemerkungen </v>
      </c>
      <c r="M50" s="156" t="str">
        <f ca="1">M19</f>
        <v>Prüfung</v>
      </c>
      <c r="N50" s="156" t="str">
        <f ca="1">N19</f>
        <v>Bemerkungen</v>
      </c>
    </row>
    <row r="51" spans="1:16" x14ac:dyDescent="0.4">
      <c r="A51" s="60"/>
      <c r="B51" s="158"/>
      <c r="C51" s="159" t="s">
        <v>59</v>
      </c>
      <c r="D51" s="159" t="s">
        <v>3</v>
      </c>
      <c r="E51" s="159" t="s">
        <v>60</v>
      </c>
      <c r="F51" s="159" t="s">
        <v>3</v>
      </c>
      <c r="G51" s="159" t="s">
        <v>3</v>
      </c>
      <c r="H51" s="159" t="s">
        <v>3</v>
      </c>
      <c r="I51" s="159" t="str">
        <f ca="1">I20</f>
        <v>[Rp./kWh]</v>
      </c>
      <c r="J51" s="159" t="str">
        <f ca="1">I51</f>
        <v>[Rp./kWh]</v>
      </c>
      <c r="K51" s="159" t="s">
        <v>61</v>
      </c>
      <c r="L51" s="158"/>
      <c r="M51" s="158"/>
      <c r="N51" s="158"/>
    </row>
    <row r="52" spans="1:16" x14ac:dyDescent="0.4">
      <c r="A52" s="167" t="s">
        <v>88</v>
      </c>
      <c r="B52" s="32"/>
      <c r="C52" s="53"/>
      <c r="D52" s="77"/>
      <c r="E52" s="71"/>
      <c r="F52" s="170">
        <f t="shared" ref="F52:F57" si="4">+D52*E52</f>
        <v>0</v>
      </c>
      <c r="G52" s="170">
        <f ca="1">+F52*(1-Übersicht!$D$18)</f>
        <v>0</v>
      </c>
      <c r="H52" s="77"/>
      <c r="I52" s="26"/>
      <c r="J52" s="198"/>
      <c r="K52" s="120"/>
      <c r="L52" s="81"/>
      <c r="M52" s="259" t="s">
        <v>34</v>
      </c>
      <c r="N52" s="173"/>
      <c r="P52" s="39"/>
    </row>
    <row r="53" spans="1:16" x14ac:dyDescent="0.4">
      <c r="A53" s="167" t="s">
        <v>89</v>
      </c>
      <c r="B53" s="32"/>
      <c r="C53" s="53"/>
      <c r="D53" s="77"/>
      <c r="E53" s="71"/>
      <c r="F53" s="170">
        <f t="shared" si="4"/>
        <v>0</v>
      </c>
      <c r="G53" s="170">
        <f ca="1">+F53*(1-Übersicht!$D$18)</f>
        <v>0</v>
      </c>
      <c r="H53" s="77"/>
      <c r="I53" s="26"/>
      <c r="J53" s="198"/>
      <c r="K53" s="120"/>
      <c r="L53" s="81"/>
      <c r="M53" s="259" t="s">
        <v>34</v>
      </c>
      <c r="N53" s="173"/>
      <c r="P53" s="174"/>
    </row>
    <row r="54" spans="1:16" x14ac:dyDescent="0.4">
      <c r="A54" s="167" t="s">
        <v>90</v>
      </c>
      <c r="B54" s="32"/>
      <c r="C54" s="53"/>
      <c r="D54" s="77"/>
      <c r="E54" s="71"/>
      <c r="F54" s="170">
        <f t="shared" si="4"/>
        <v>0</v>
      </c>
      <c r="G54" s="170">
        <f ca="1">+F54*(1-Übersicht!$D$18)</f>
        <v>0</v>
      </c>
      <c r="H54" s="77"/>
      <c r="I54" s="26"/>
      <c r="J54" s="198"/>
      <c r="K54" s="120"/>
      <c r="L54" s="81"/>
      <c r="M54" s="259" t="s">
        <v>34</v>
      </c>
      <c r="N54" s="173"/>
    </row>
    <row r="55" spans="1:16" x14ac:dyDescent="0.4">
      <c r="A55" s="167" t="s">
        <v>91</v>
      </c>
      <c r="B55" s="32"/>
      <c r="C55" s="53"/>
      <c r="D55" s="77"/>
      <c r="E55" s="71"/>
      <c r="F55" s="170">
        <f t="shared" si="4"/>
        <v>0</v>
      </c>
      <c r="G55" s="170">
        <f ca="1">+F55*(1-Übersicht!$D$18)</f>
        <v>0</v>
      </c>
      <c r="H55" s="77"/>
      <c r="I55" s="26"/>
      <c r="J55" s="198"/>
      <c r="K55" s="120"/>
      <c r="L55" s="81"/>
      <c r="M55" s="259" t="s">
        <v>34</v>
      </c>
      <c r="N55" s="173"/>
    </row>
    <row r="56" spans="1:16" x14ac:dyDescent="0.4">
      <c r="A56" s="167" t="s">
        <v>92</v>
      </c>
      <c r="B56" s="32"/>
      <c r="C56" s="53"/>
      <c r="D56" s="77"/>
      <c r="E56" s="71"/>
      <c r="F56" s="170">
        <f t="shared" si="4"/>
        <v>0</v>
      </c>
      <c r="G56" s="170">
        <f ca="1">+F56*(1-Übersicht!$D$18)</f>
        <v>0</v>
      </c>
      <c r="H56" s="77"/>
      <c r="I56" s="26"/>
      <c r="J56" s="198"/>
      <c r="K56" s="120"/>
      <c r="L56" s="81"/>
      <c r="M56" s="259" t="s">
        <v>34</v>
      </c>
      <c r="N56" s="173"/>
    </row>
    <row r="57" spans="1:16" x14ac:dyDescent="0.4">
      <c r="A57" s="167" t="s">
        <v>93</v>
      </c>
      <c r="B57" s="32"/>
      <c r="C57" s="53"/>
      <c r="D57" s="77"/>
      <c r="E57" s="71"/>
      <c r="F57" s="170">
        <f t="shared" si="4"/>
        <v>0</v>
      </c>
      <c r="G57" s="170">
        <f ca="1">+F57*(1-Übersicht!$D$18)</f>
        <v>0</v>
      </c>
      <c r="H57" s="77"/>
      <c r="I57" s="26"/>
      <c r="J57" s="198"/>
      <c r="K57" s="120"/>
      <c r="L57" s="81"/>
      <c r="M57" s="259" t="s">
        <v>34</v>
      </c>
      <c r="N57" s="173"/>
    </row>
    <row r="58" spans="1:16" x14ac:dyDescent="0.4">
      <c r="A58" s="167" t="s">
        <v>94</v>
      </c>
      <c r="B58" s="32"/>
      <c r="C58" s="53"/>
      <c r="D58" s="77"/>
      <c r="E58" s="71"/>
      <c r="F58" s="170">
        <f t="shared" ref="F58:F70" si="5">+D58*E58</f>
        <v>0</v>
      </c>
      <c r="G58" s="170">
        <f ca="1">+F58*(1-Übersicht!$D$18)</f>
        <v>0</v>
      </c>
      <c r="H58" s="77"/>
      <c r="I58" s="26"/>
      <c r="J58" s="198"/>
      <c r="K58" s="120"/>
      <c r="L58" s="81"/>
      <c r="M58" s="259" t="s">
        <v>34</v>
      </c>
      <c r="N58" s="173"/>
    </row>
    <row r="59" spans="1:16" x14ac:dyDescent="0.4">
      <c r="A59" s="167" t="s">
        <v>95</v>
      </c>
      <c r="B59" s="32"/>
      <c r="C59" s="53"/>
      <c r="D59" s="77"/>
      <c r="E59" s="71"/>
      <c r="F59" s="170">
        <f t="shared" si="5"/>
        <v>0</v>
      </c>
      <c r="G59" s="170">
        <f ca="1">+F59*(1-Übersicht!$D$18)</f>
        <v>0</v>
      </c>
      <c r="H59" s="77"/>
      <c r="I59" s="26"/>
      <c r="J59" s="198"/>
      <c r="K59" s="120"/>
      <c r="L59" s="81"/>
      <c r="M59" s="259" t="s">
        <v>34</v>
      </c>
      <c r="N59" s="173"/>
    </row>
    <row r="60" spans="1:16" x14ac:dyDescent="0.4">
      <c r="A60" s="167" t="s">
        <v>96</v>
      </c>
      <c r="B60" s="32"/>
      <c r="C60" s="53"/>
      <c r="D60" s="77"/>
      <c r="E60" s="71"/>
      <c r="F60" s="170">
        <f t="shared" si="5"/>
        <v>0</v>
      </c>
      <c r="G60" s="170">
        <f ca="1">+F60*(1-Übersicht!$D$18)</f>
        <v>0</v>
      </c>
      <c r="H60" s="77"/>
      <c r="I60" s="26"/>
      <c r="J60" s="198"/>
      <c r="K60" s="120"/>
      <c r="L60" s="81"/>
      <c r="M60" s="259" t="s">
        <v>34</v>
      </c>
      <c r="N60" s="173"/>
    </row>
    <row r="61" spans="1:16" x14ac:dyDescent="0.4">
      <c r="A61" s="167" t="s">
        <v>97</v>
      </c>
      <c r="B61" s="32"/>
      <c r="C61" s="53"/>
      <c r="D61" s="77"/>
      <c r="E61" s="71"/>
      <c r="F61" s="170">
        <f t="shared" si="5"/>
        <v>0</v>
      </c>
      <c r="G61" s="170">
        <f ca="1">+F61*(1-Übersicht!$D$18)</f>
        <v>0</v>
      </c>
      <c r="H61" s="77"/>
      <c r="I61" s="26"/>
      <c r="J61" s="198"/>
      <c r="K61" s="120"/>
      <c r="L61" s="81"/>
      <c r="M61" s="259" t="s">
        <v>34</v>
      </c>
      <c r="N61" s="173"/>
    </row>
    <row r="62" spans="1:16" x14ac:dyDescent="0.4">
      <c r="A62" s="167" t="s">
        <v>98</v>
      </c>
      <c r="B62" s="32"/>
      <c r="C62" s="53"/>
      <c r="D62" s="77"/>
      <c r="E62" s="71"/>
      <c r="F62" s="170">
        <f t="shared" si="5"/>
        <v>0</v>
      </c>
      <c r="G62" s="170">
        <f ca="1">+F62*(1-Übersicht!$D$18)</f>
        <v>0</v>
      </c>
      <c r="H62" s="77"/>
      <c r="I62" s="26"/>
      <c r="J62" s="198"/>
      <c r="K62" s="120"/>
      <c r="L62" s="81"/>
      <c r="M62" s="259" t="s">
        <v>34</v>
      </c>
      <c r="N62" s="173"/>
    </row>
    <row r="63" spans="1:16" x14ac:dyDescent="0.4">
      <c r="A63" s="167" t="s">
        <v>99</v>
      </c>
      <c r="B63" s="32"/>
      <c r="C63" s="53"/>
      <c r="D63" s="77"/>
      <c r="E63" s="71"/>
      <c r="F63" s="170">
        <f t="shared" si="5"/>
        <v>0</v>
      </c>
      <c r="G63" s="170">
        <f ca="1">+F63*(1-Übersicht!$D$18)</f>
        <v>0</v>
      </c>
      <c r="H63" s="77"/>
      <c r="I63" s="26"/>
      <c r="J63" s="198"/>
      <c r="K63" s="120"/>
      <c r="L63" s="81"/>
      <c r="M63" s="259" t="s">
        <v>34</v>
      </c>
      <c r="N63" s="173"/>
    </row>
    <row r="64" spans="1:16" x14ac:dyDescent="0.4">
      <c r="A64" s="167" t="s">
        <v>100</v>
      </c>
      <c r="B64" s="32"/>
      <c r="C64" s="53"/>
      <c r="D64" s="77"/>
      <c r="E64" s="71"/>
      <c r="F64" s="170">
        <f t="shared" si="5"/>
        <v>0</v>
      </c>
      <c r="G64" s="170">
        <f ca="1">+F64*(1-Übersicht!$D$18)</f>
        <v>0</v>
      </c>
      <c r="H64" s="77"/>
      <c r="I64" s="26"/>
      <c r="J64" s="198"/>
      <c r="K64" s="120"/>
      <c r="L64" s="81"/>
      <c r="M64" s="259" t="s">
        <v>34</v>
      </c>
      <c r="N64" s="173"/>
    </row>
    <row r="65" spans="1:14" x14ac:dyDescent="0.4">
      <c r="A65" s="167" t="s">
        <v>101</v>
      </c>
      <c r="B65" s="32"/>
      <c r="C65" s="53"/>
      <c r="D65" s="77"/>
      <c r="E65" s="71"/>
      <c r="F65" s="170">
        <f t="shared" si="5"/>
        <v>0</v>
      </c>
      <c r="G65" s="170">
        <f ca="1">+F65*(1-Übersicht!$D$18)</f>
        <v>0</v>
      </c>
      <c r="H65" s="77"/>
      <c r="I65" s="26"/>
      <c r="J65" s="198"/>
      <c r="K65" s="120"/>
      <c r="L65" s="81"/>
      <c r="M65" s="259" t="s">
        <v>34</v>
      </c>
      <c r="N65" s="173"/>
    </row>
    <row r="66" spans="1:14" x14ac:dyDescent="0.4">
      <c r="A66" s="167" t="s">
        <v>102</v>
      </c>
      <c r="B66" s="32"/>
      <c r="C66" s="53"/>
      <c r="D66" s="77"/>
      <c r="E66" s="71"/>
      <c r="F66" s="170">
        <f t="shared" si="5"/>
        <v>0</v>
      </c>
      <c r="G66" s="170">
        <f ca="1">+F66*(1-Übersicht!$D$18)</f>
        <v>0</v>
      </c>
      <c r="H66" s="77"/>
      <c r="I66" s="26"/>
      <c r="J66" s="198"/>
      <c r="K66" s="120"/>
      <c r="L66" s="81"/>
      <c r="M66" s="259" t="s">
        <v>34</v>
      </c>
      <c r="N66" s="173"/>
    </row>
    <row r="67" spans="1:14" x14ac:dyDescent="0.4">
      <c r="A67" s="167" t="s">
        <v>103</v>
      </c>
      <c r="B67" s="32"/>
      <c r="C67" s="53"/>
      <c r="D67" s="77"/>
      <c r="E67" s="71"/>
      <c r="F67" s="170">
        <f t="shared" si="5"/>
        <v>0</v>
      </c>
      <c r="G67" s="170">
        <f ca="1">+F67*(1-Übersicht!$D$18)</f>
        <v>0</v>
      </c>
      <c r="H67" s="77"/>
      <c r="I67" s="26"/>
      <c r="J67" s="198"/>
      <c r="K67" s="120"/>
      <c r="L67" s="81"/>
      <c r="M67" s="259" t="s">
        <v>34</v>
      </c>
      <c r="N67" s="173"/>
    </row>
    <row r="68" spans="1:14" x14ac:dyDescent="0.4">
      <c r="A68" s="167" t="s">
        <v>104</v>
      </c>
      <c r="B68" s="32"/>
      <c r="C68" s="53"/>
      <c r="D68" s="77"/>
      <c r="E68" s="71"/>
      <c r="F68" s="170">
        <f t="shared" si="5"/>
        <v>0</v>
      </c>
      <c r="G68" s="170">
        <f ca="1">+F68*(1-Übersicht!$D$18)</f>
        <v>0</v>
      </c>
      <c r="H68" s="77"/>
      <c r="I68" s="26"/>
      <c r="J68" s="198"/>
      <c r="K68" s="120"/>
      <c r="L68" s="81"/>
      <c r="M68" s="259" t="s">
        <v>34</v>
      </c>
      <c r="N68" s="173"/>
    </row>
    <row r="69" spans="1:14" x14ac:dyDescent="0.4">
      <c r="A69" s="167" t="s">
        <v>105</v>
      </c>
      <c r="B69" s="32"/>
      <c r="C69" s="53"/>
      <c r="D69" s="77"/>
      <c r="E69" s="71"/>
      <c r="F69" s="170">
        <f t="shared" si="5"/>
        <v>0</v>
      </c>
      <c r="G69" s="170">
        <f ca="1">+F69*(1-Übersicht!$D$18)</f>
        <v>0</v>
      </c>
      <c r="H69" s="77"/>
      <c r="I69" s="26"/>
      <c r="J69" s="198"/>
      <c r="K69" s="120"/>
      <c r="L69" s="81"/>
      <c r="M69" s="259" t="s">
        <v>34</v>
      </c>
      <c r="N69" s="173"/>
    </row>
    <row r="70" spans="1:14" x14ac:dyDescent="0.4">
      <c r="A70" s="167" t="s">
        <v>106</v>
      </c>
      <c r="B70" s="32"/>
      <c r="C70" s="53"/>
      <c r="D70" s="77"/>
      <c r="E70" s="71"/>
      <c r="F70" s="170">
        <f t="shared" si="5"/>
        <v>0</v>
      </c>
      <c r="G70" s="170">
        <f ca="1">+F70*(1-Übersicht!$D$18)</f>
        <v>0</v>
      </c>
      <c r="H70" s="77"/>
      <c r="I70" s="26"/>
      <c r="J70" s="198"/>
      <c r="K70" s="120"/>
      <c r="L70" s="81"/>
      <c r="M70" s="259" t="s">
        <v>34</v>
      </c>
      <c r="N70" s="173"/>
    </row>
    <row r="71" spans="1:14" x14ac:dyDescent="0.4">
      <c r="A71" s="167" t="s">
        <v>107</v>
      </c>
      <c r="B71" s="32"/>
      <c r="C71" s="53"/>
      <c r="D71" s="77"/>
      <c r="E71" s="71"/>
      <c r="F71" s="170">
        <f>+D71*E71</f>
        <v>0</v>
      </c>
      <c r="G71" s="170">
        <f ca="1">+F71*(1-Übersicht!$D$18)</f>
        <v>0</v>
      </c>
      <c r="H71" s="77"/>
      <c r="I71" s="26"/>
      <c r="J71" s="198"/>
      <c r="K71" s="120"/>
      <c r="L71" s="81"/>
      <c r="M71" s="259" t="s">
        <v>34</v>
      </c>
      <c r="N71" s="173"/>
    </row>
    <row r="72" spans="1:14" x14ac:dyDescent="0.4">
      <c r="I72" s="199"/>
      <c r="J72" s="199"/>
    </row>
    <row r="76" spans="1:14" x14ac:dyDescent="0.4">
      <c r="I76" s="199"/>
      <c r="J76" s="199"/>
    </row>
    <row r="77" spans="1:14" x14ac:dyDescent="0.4">
      <c r="I77" s="199"/>
      <c r="J77" s="199"/>
    </row>
    <row r="78" spans="1:14" x14ac:dyDescent="0.4">
      <c r="I78" s="199"/>
      <c r="J78" s="199"/>
    </row>
    <row r="79" spans="1:14" x14ac:dyDescent="0.4">
      <c r="I79" s="199"/>
      <c r="J79" s="199"/>
    </row>
    <row r="80" spans="1:14" x14ac:dyDescent="0.4">
      <c r="I80" s="199"/>
      <c r="J80" s="199"/>
    </row>
    <row r="81" spans="9:10" x14ac:dyDescent="0.4">
      <c r="I81" s="199"/>
      <c r="J81" s="199"/>
    </row>
    <row r="82" spans="9:10" x14ac:dyDescent="0.4">
      <c r="I82" s="199"/>
      <c r="J82" s="199"/>
    </row>
    <row r="83" spans="9:10" x14ac:dyDescent="0.4">
      <c r="I83" s="199"/>
      <c r="J83" s="199"/>
    </row>
    <row r="84" spans="9:10" x14ac:dyDescent="0.4">
      <c r="I84" s="199"/>
      <c r="J84" s="199"/>
    </row>
    <row r="85" spans="9:10" x14ac:dyDescent="0.4">
      <c r="I85" s="199"/>
      <c r="J85" s="199"/>
    </row>
    <row r="86" spans="9:10" x14ac:dyDescent="0.4">
      <c r="I86" s="199"/>
      <c r="J86" s="199"/>
    </row>
    <row r="87" spans="9:10" x14ac:dyDescent="0.4">
      <c r="I87" s="199"/>
      <c r="J87" s="199"/>
    </row>
    <row r="88" spans="9:10" x14ac:dyDescent="0.4">
      <c r="I88" s="199"/>
      <c r="J88" s="199"/>
    </row>
    <row r="89" spans="9:10" x14ac:dyDescent="0.4">
      <c r="I89" s="199"/>
      <c r="J89" s="199"/>
    </row>
    <row r="90" spans="9:10" x14ac:dyDescent="0.4">
      <c r="I90" s="199"/>
      <c r="J90" s="199"/>
    </row>
    <row r="91" spans="9:10" x14ac:dyDescent="0.4">
      <c r="I91" s="199"/>
      <c r="J91" s="199"/>
    </row>
    <row r="92" spans="9:10" x14ac:dyDescent="0.4">
      <c r="I92" s="199"/>
      <c r="J92" s="199"/>
    </row>
    <row r="93" spans="9:10" x14ac:dyDescent="0.4">
      <c r="I93" s="199"/>
      <c r="J93" s="199"/>
    </row>
    <row r="94" spans="9:10" x14ac:dyDescent="0.4">
      <c r="I94" s="199"/>
      <c r="J94" s="199"/>
    </row>
    <row r="95" spans="9:10" x14ac:dyDescent="0.4">
      <c r="I95" s="199"/>
      <c r="J95" s="199"/>
    </row>
    <row r="96" spans="9:10" x14ac:dyDescent="0.4">
      <c r="I96" s="199"/>
      <c r="J96" s="199"/>
    </row>
    <row r="97" spans="9:10" x14ac:dyDescent="0.4">
      <c r="I97" s="199"/>
      <c r="J97" s="199"/>
    </row>
    <row r="98" spans="9:10" x14ac:dyDescent="0.4">
      <c r="I98" s="199"/>
      <c r="J98" s="199"/>
    </row>
    <row r="99" spans="9:10" x14ac:dyDescent="0.4">
      <c r="I99" s="199"/>
      <c r="J99" s="199"/>
    </row>
    <row r="100" spans="9:10" x14ac:dyDescent="0.4">
      <c r="I100" s="199"/>
      <c r="J100" s="199"/>
    </row>
    <row r="101" spans="9:10" x14ac:dyDescent="0.4">
      <c r="I101" s="199"/>
      <c r="J101" s="199"/>
    </row>
    <row r="102" spans="9:10" x14ac:dyDescent="0.4">
      <c r="I102" s="199"/>
      <c r="J102" s="199"/>
    </row>
    <row r="103" spans="9:10" x14ac:dyDescent="0.4">
      <c r="I103" s="199"/>
      <c r="J103" s="199"/>
    </row>
    <row r="104" spans="9:10" x14ac:dyDescent="0.4">
      <c r="I104" s="199"/>
      <c r="J104" s="199"/>
    </row>
    <row r="105" spans="9:10" x14ac:dyDescent="0.4">
      <c r="I105" s="199"/>
      <c r="J105" s="199"/>
    </row>
    <row r="106" spans="9:10" x14ac:dyDescent="0.4">
      <c r="I106" s="199"/>
      <c r="J106" s="199"/>
    </row>
    <row r="107" spans="9:10" x14ac:dyDescent="0.4">
      <c r="I107" s="199"/>
      <c r="J107" s="199"/>
    </row>
    <row r="108" spans="9:10" x14ac:dyDescent="0.4">
      <c r="I108" s="199"/>
      <c r="J108" s="199"/>
    </row>
    <row r="109" spans="9:10" x14ac:dyDescent="0.4">
      <c r="I109" s="199"/>
      <c r="J109" s="199"/>
    </row>
    <row r="110" spans="9:10" x14ac:dyDescent="0.4">
      <c r="I110" s="199"/>
      <c r="J110" s="199"/>
    </row>
    <row r="111" spans="9:10" x14ac:dyDescent="0.4">
      <c r="I111" s="199"/>
      <c r="J111" s="199"/>
    </row>
    <row r="112" spans="9:10" x14ac:dyDescent="0.4">
      <c r="I112" s="199"/>
      <c r="J112" s="199"/>
    </row>
    <row r="113" spans="9:10" x14ac:dyDescent="0.4">
      <c r="I113" s="199"/>
      <c r="J113" s="199"/>
    </row>
    <row r="114" spans="9:10" x14ac:dyDescent="0.4">
      <c r="I114" s="199"/>
      <c r="J114" s="199"/>
    </row>
    <row r="115" spans="9:10" x14ac:dyDescent="0.4">
      <c r="I115" s="199"/>
      <c r="J115" s="199"/>
    </row>
    <row r="116" spans="9:10" x14ac:dyDescent="0.4">
      <c r="I116" s="199"/>
      <c r="J116" s="199"/>
    </row>
    <row r="117" spans="9:10" x14ac:dyDescent="0.4">
      <c r="I117" s="199"/>
      <c r="J117" s="199"/>
    </row>
    <row r="118" spans="9:10" x14ac:dyDescent="0.4">
      <c r="I118" s="199"/>
      <c r="J118" s="199"/>
    </row>
    <row r="119" spans="9:10" x14ac:dyDescent="0.4">
      <c r="I119" s="199"/>
      <c r="J119" s="199"/>
    </row>
    <row r="120" spans="9:10" x14ac:dyDescent="0.4">
      <c r="I120" s="199"/>
      <c r="J120" s="199"/>
    </row>
    <row r="121" spans="9:10" x14ac:dyDescent="0.4">
      <c r="I121" s="199"/>
      <c r="J121" s="199"/>
    </row>
    <row r="122" spans="9:10" x14ac:dyDescent="0.4">
      <c r="I122" s="199"/>
      <c r="J122" s="199"/>
    </row>
    <row r="123" spans="9:10" x14ac:dyDescent="0.4">
      <c r="I123" s="199"/>
      <c r="J123" s="199"/>
    </row>
    <row r="124" spans="9:10" x14ac:dyDescent="0.4">
      <c r="I124" s="199"/>
      <c r="J124" s="199"/>
    </row>
    <row r="125" spans="9:10" x14ac:dyDescent="0.4">
      <c r="I125" s="199"/>
      <c r="J125" s="199"/>
    </row>
    <row r="126" spans="9:10" x14ac:dyDescent="0.4">
      <c r="I126" s="199"/>
      <c r="J126" s="199"/>
    </row>
    <row r="127" spans="9:10" x14ac:dyDescent="0.4">
      <c r="I127" s="199"/>
      <c r="J127" s="199"/>
    </row>
    <row r="128" spans="9:10" x14ac:dyDescent="0.4">
      <c r="I128" s="199"/>
      <c r="J128" s="199"/>
    </row>
    <row r="129" spans="9:10" x14ac:dyDescent="0.4">
      <c r="I129" s="199"/>
      <c r="J129" s="199"/>
    </row>
    <row r="130" spans="9:10" x14ac:dyDescent="0.4">
      <c r="I130" s="199"/>
      <c r="J130" s="199"/>
    </row>
    <row r="131" spans="9:10" x14ac:dyDescent="0.4">
      <c r="I131" s="199"/>
      <c r="J131" s="199"/>
    </row>
    <row r="132" spans="9:10" x14ac:dyDescent="0.4">
      <c r="I132" s="199"/>
      <c r="J132" s="199"/>
    </row>
    <row r="133" spans="9:10" x14ac:dyDescent="0.4">
      <c r="I133" s="199"/>
      <c r="J133" s="199"/>
    </row>
    <row r="134" spans="9:10" x14ac:dyDescent="0.4">
      <c r="I134" s="199"/>
      <c r="J134" s="199"/>
    </row>
    <row r="135" spans="9:10" x14ac:dyDescent="0.4">
      <c r="I135" s="199"/>
      <c r="J135" s="199"/>
    </row>
    <row r="136" spans="9:10" x14ac:dyDescent="0.4">
      <c r="I136" s="199"/>
      <c r="J136" s="199"/>
    </row>
    <row r="137" spans="9:10" x14ac:dyDescent="0.4">
      <c r="I137" s="199"/>
      <c r="J137" s="199"/>
    </row>
    <row r="138" spans="9:10" x14ac:dyDescent="0.4">
      <c r="I138" s="199"/>
      <c r="J138" s="199"/>
    </row>
    <row r="139" spans="9:10" x14ac:dyDescent="0.4">
      <c r="I139" s="199"/>
      <c r="J139" s="199"/>
    </row>
    <row r="140" spans="9:10" x14ac:dyDescent="0.4">
      <c r="I140" s="199"/>
      <c r="J140" s="199"/>
    </row>
    <row r="141" spans="9:10" x14ac:dyDescent="0.4">
      <c r="I141" s="199"/>
      <c r="J141" s="199"/>
    </row>
    <row r="142" spans="9:10" x14ac:dyDescent="0.4">
      <c r="I142" s="199"/>
      <c r="J142" s="199"/>
    </row>
    <row r="143" spans="9:10" x14ac:dyDescent="0.4">
      <c r="I143" s="199"/>
      <c r="J143" s="199"/>
    </row>
    <row r="144" spans="9:10" x14ac:dyDescent="0.4">
      <c r="I144" s="199"/>
      <c r="J144" s="199"/>
    </row>
    <row r="145" spans="9:10" x14ac:dyDescent="0.4">
      <c r="I145" s="199"/>
      <c r="J145" s="199"/>
    </row>
    <row r="146" spans="9:10" x14ac:dyDescent="0.4">
      <c r="I146" s="199"/>
      <c r="J146" s="199"/>
    </row>
    <row r="147" spans="9:10" x14ac:dyDescent="0.4">
      <c r="I147" s="199"/>
      <c r="J147" s="199"/>
    </row>
    <row r="148" spans="9:10" x14ac:dyDescent="0.4">
      <c r="I148" s="199"/>
      <c r="J148" s="199"/>
    </row>
    <row r="149" spans="9:10" x14ac:dyDescent="0.4">
      <c r="I149" s="199"/>
      <c r="J149" s="199"/>
    </row>
    <row r="150" spans="9:10" x14ac:dyDescent="0.4">
      <c r="I150" s="199"/>
      <c r="J150" s="199"/>
    </row>
    <row r="151" spans="9:10" x14ac:dyDescent="0.4">
      <c r="I151" s="199"/>
      <c r="J151" s="199"/>
    </row>
    <row r="152" spans="9:10" x14ac:dyDescent="0.4">
      <c r="I152" s="199"/>
      <c r="J152" s="199"/>
    </row>
    <row r="153" spans="9:10" x14ac:dyDescent="0.4">
      <c r="I153" s="199"/>
      <c r="J153" s="199"/>
    </row>
    <row r="154" spans="9:10" x14ac:dyDescent="0.4">
      <c r="I154" s="199"/>
      <c r="J154" s="199"/>
    </row>
    <row r="155" spans="9:10" x14ac:dyDescent="0.4">
      <c r="I155" s="199"/>
      <c r="J155" s="199"/>
    </row>
    <row r="156" spans="9:10" x14ac:dyDescent="0.4">
      <c r="I156" s="199"/>
      <c r="J156" s="199"/>
    </row>
    <row r="157" spans="9:10" x14ac:dyDescent="0.4">
      <c r="I157" s="199"/>
      <c r="J157" s="199"/>
    </row>
    <row r="158" spans="9:10" x14ac:dyDescent="0.4">
      <c r="I158" s="199"/>
      <c r="J158" s="199"/>
    </row>
    <row r="159" spans="9:10" x14ac:dyDescent="0.4">
      <c r="I159" s="199"/>
      <c r="J159" s="199"/>
    </row>
    <row r="160" spans="9:10" x14ac:dyDescent="0.4">
      <c r="I160" s="199"/>
      <c r="J160" s="199"/>
    </row>
    <row r="161" spans="9:10" x14ac:dyDescent="0.4">
      <c r="I161" s="199"/>
      <c r="J161" s="199"/>
    </row>
    <row r="162" spans="9:10" x14ac:dyDescent="0.4">
      <c r="I162" s="199"/>
      <c r="J162" s="199"/>
    </row>
    <row r="163" spans="9:10" x14ac:dyDescent="0.4">
      <c r="I163" s="199"/>
      <c r="J163" s="199"/>
    </row>
    <row r="164" spans="9:10" x14ac:dyDescent="0.4">
      <c r="I164" s="199"/>
      <c r="J164" s="199"/>
    </row>
    <row r="165" spans="9:10" x14ac:dyDescent="0.4">
      <c r="I165" s="199"/>
      <c r="J165" s="199"/>
    </row>
    <row r="166" spans="9:10" x14ac:dyDescent="0.4">
      <c r="I166" s="199"/>
      <c r="J166" s="199"/>
    </row>
    <row r="167" spans="9:10" x14ac:dyDescent="0.4">
      <c r="I167" s="199"/>
      <c r="J167" s="199"/>
    </row>
    <row r="168" spans="9:10" x14ac:dyDescent="0.4">
      <c r="I168" s="199"/>
      <c r="J168" s="199"/>
    </row>
    <row r="169" spans="9:10" x14ac:dyDescent="0.4">
      <c r="I169" s="199"/>
      <c r="J169" s="199"/>
    </row>
    <row r="170" spans="9:10" x14ac:dyDescent="0.4">
      <c r="I170" s="199"/>
      <c r="J170" s="199"/>
    </row>
    <row r="171" spans="9:10" x14ac:dyDescent="0.4">
      <c r="I171" s="199"/>
      <c r="J171" s="199"/>
    </row>
    <row r="172" spans="9:10" x14ac:dyDescent="0.4">
      <c r="I172" s="199"/>
      <c r="J172" s="199"/>
    </row>
    <row r="173" spans="9:10" x14ac:dyDescent="0.4">
      <c r="I173" s="199"/>
      <c r="J173" s="199"/>
    </row>
    <row r="174" spans="9:10" x14ac:dyDescent="0.4">
      <c r="I174" s="199"/>
      <c r="J174" s="199"/>
    </row>
    <row r="175" spans="9:10" x14ac:dyDescent="0.4">
      <c r="I175" s="199"/>
      <c r="J175" s="199"/>
    </row>
    <row r="176" spans="9:10" x14ac:dyDescent="0.4">
      <c r="I176" s="199"/>
      <c r="J176" s="199"/>
    </row>
    <row r="177" spans="9:10" x14ac:dyDescent="0.4">
      <c r="I177" s="199"/>
      <c r="J177" s="199"/>
    </row>
    <row r="178" spans="9:10" x14ac:dyDescent="0.4">
      <c r="I178" s="199"/>
      <c r="J178" s="199"/>
    </row>
    <row r="179" spans="9:10" x14ac:dyDescent="0.4">
      <c r="I179" s="199"/>
      <c r="J179" s="199"/>
    </row>
    <row r="180" spans="9:10" x14ac:dyDescent="0.4">
      <c r="I180" s="199"/>
      <c r="J180" s="199"/>
    </row>
    <row r="181" spans="9:10" x14ac:dyDescent="0.4">
      <c r="I181" s="199"/>
      <c r="J181" s="199"/>
    </row>
    <row r="182" spans="9:10" x14ac:dyDescent="0.4">
      <c r="I182" s="199"/>
      <c r="J182" s="199"/>
    </row>
    <row r="183" spans="9:10" x14ac:dyDescent="0.4">
      <c r="I183" s="199"/>
      <c r="J183" s="199"/>
    </row>
    <row r="184" spans="9:10" x14ac:dyDescent="0.4">
      <c r="I184" s="199"/>
      <c r="J184" s="199"/>
    </row>
    <row r="185" spans="9:10" x14ac:dyDescent="0.4">
      <c r="I185" s="199"/>
      <c r="J185" s="199"/>
    </row>
    <row r="186" spans="9:10" x14ac:dyDescent="0.4">
      <c r="I186" s="199"/>
      <c r="J186" s="199"/>
    </row>
    <row r="187" spans="9:10" x14ac:dyDescent="0.4">
      <c r="I187" s="199"/>
      <c r="J187" s="199"/>
    </row>
    <row r="188" spans="9:10" x14ac:dyDescent="0.4">
      <c r="I188" s="199"/>
      <c r="J188" s="199"/>
    </row>
    <row r="189" spans="9:10" x14ac:dyDescent="0.4">
      <c r="I189" s="199"/>
      <c r="J189" s="199"/>
    </row>
    <row r="190" spans="9:10" x14ac:dyDescent="0.4">
      <c r="I190" s="199"/>
      <c r="J190" s="199"/>
    </row>
    <row r="191" spans="9:10" x14ac:dyDescent="0.4">
      <c r="I191" s="199"/>
      <c r="J191" s="199"/>
    </row>
    <row r="192" spans="9:10" x14ac:dyDescent="0.4">
      <c r="I192" s="199"/>
      <c r="J192" s="199"/>
    </row>
    <row r="193" spans="9:10" x14ac:dyDescent="0.4">
      <c r="I193" s="199"/>
      <c r="J193" s="199"/>
    </row>
    <row r="194" spans="9:10" x14ac:dyDescent="0.4">
      <c r="I194" s="199"/>
      <c r="J194" s="199"/>
    </row>
    <row r="195" spans="9:10" x14ac:dyDescent="0.4">
      <c r="I195" s="199"/>
      <c r="J195" s="199"/>
    </row>
    <row r="196" spans="9:10" x14ac:dyDescent="0.4">
      <c r="I196" s="199"/>
      <c r="J196" s="199"/>
    </row>
    <row r="197" spans="9:10" x14ac:dyDescent="0.4">
      <c r="I197" s="199"/>
      <c r="J197" s="199"/>
    </row>
  </sheetData>
  <sheetProtection algorithmName="SHA-512" hashValue="9YRhW+cRoJrmm1q3R3wZMFRqlftXeyKIp10/2H31hkJWtHMJ2n6Oli+zoZTA2SCoqNqdcWQwc9yxy1dyCF+bPw==" saltValue="Vk1tnklkfXOver5o/cioKw==" spinCount="100000" sheet="1" objects="1" scenarios="1"/>
  <protectedRanges>
    <protectedRange sqref="H21:I45 K21:L45 B52:E71 H52:I71 K52:L71" name="Bereich1"/>
  </protectedRanges>
  <mergeCells count="32">
    <mergeCell ref="L9:L10"/>
    <mergeCell ref="A9:B10"/>
    <mergeCell ref="B49:B50"/>
    <mergeCell ref="C49:C50"/>
    <mergeCell ref="D49:D50"/>
    <mergeCell ref="G18:H18"/>
    <mergeCell ref="E49:E50"/>
    <mergeCell ref="F49:F50"/>
    <mergeCell ref="G49:H49"/>
    <mergeCell ref="B18:B19"/>
    <mergeCell ref="C18:C19"/>
    <mergeCell ref="D18:D19"/>
    <mergeCell ref="E18:E19"/>
    <mergeCell ref="F18:F19"/>
    <mergeCell ref="A13:B13"/>
    <mergeCell ref="A14:B14"/>
    <mergeCell ref="M49:N49"/>
    <mergeCell ref="J9:J10"/>
    <mergeCell ref="M18:N18"/>
    <mergeCell ref="G9:H9"/>
    <mergeCell ref="C9:C10"/>
    <mergeCell ref="D9:D10"/>
    <mergeCell ref="E9:E10"/>
    <mergeCell ref="F9:F10"/>
    <mergeCell ref="I9:I10"/>
    <mergeCell ref="I18:I19"/>
    <mergeCell ref="J18:J19"/>
    <mergeCell ref="K18:K19"/>
    <mergeCell ref="K49:K50"/>
    <mergeCell ref="I49:I50"/>
    <mergeCell ref="J49:J50"/>
    <mergeCell ref="K9:K10"/>
  </mergeCells>
  <phoneticPr fontId="15" type="noConversion"/>
  <conditionalFormatting sqref="M21:M45 M52:M71">
    <cfRule type="containsText" dxfId="451" priority="3" operator="containsText" text="nicht i.O.">
      <formula>NOT(ISERROR(SEARCH("nicht i.O.",M21)))</formula>
    </cfRule>
    <cfRule type="containsText" dxfId="450" priority="12" operator="containsText" text="in Abklärung">
      <formula>NOT(ISERROR(SEARCH("in Abklärung",M21)))</formula>
    </cfRule>
    <cfRule type="containsText" dxfId="449" priority="14" operator="containsText" text="i.O.">
      <formula>NOT(ISERROR(SEARCH("i.O.",M21)))</formula>
    </cfRule>
    <cfRule type="containsText" dxfId="448" priority="15" operator="containsText" text="korrigiert">
      <formula>NOT(ISERROR(SEARCH("korrigiert",M21)))</formula>
    </cfRule>
  </conditionalFormatting>
  <dataValidations count="3">
    <dataValidation type="list" allowBlank="1" showInputMessage="1" showErrorMessage="1" sqref="K46:K48" xr:uid="{00000000-0002-0000-0500-000000000000}">
      <formula1>"',Ja,Nein"</formula1>
    </dataValidation>
    <dataValidation type="list" allowBlank="1" showInputMessage="1" showErrorMessage="1" sqref="K72:K336" xr:uid="{00000000-0002-0000-0500-000001000000}">
      <formula1>Ja_Nein</formula1>
    </dataValidation>
    <dataValidation type="list" allowBlank="1" showInputMessage="1" showErrorMessage="1" sqref="M21:M45 M52:M71" xr:uid="{00000000-0002-0000-0500-000002000000}">
      <formula1>"',i.O.,in Abklärung,nicht i.O.,korrigiert"</formula1>
    </dataValidation>
  </dataValidations>
  <printOptions verticalCentered="1"/>
  <pageMargins left="0.39370078740157483" right="0.39370078740157483" top="0.59055118110236227" bottom="0.59055118110236227" header="0.19685039370078741" footer="0.19685039370078741"/>
  <pageSetup paperSize="8" scale="93" orientation="landscape" r:id="rId1"/>
  <headerFooter>
    <oddHeader>&amp;LBFE-MP&amp;C &amp;A&amp;R&amp;D</oddHeader>
    <oddFooter>&amp;L&amp;F, &amp;T&amp;RS. &amp;P /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B5FA63-1098-46A2-8D8D-793C32552084}">
          <x14:formula1>
            <xm:f>OFFSET(Dropdown!$D$7:$F$8,0,'Allg. Informationen'!$B$4-1,2,1)</xm:f>
          </x14:formula1>
          <xm:sqref>K52:K71 K21:K45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theme="7" tint="0.39997558519241921"/>
    <pageSetUpPr fitToPage="1"/>
  </sheetPr>
  <dimension ref="A1:T304"/>
  <sheetViews>
    <sheetView workbookViewId="0"/>
  </sheetViews>
  <sheetFormatPr baseColWidth="10" defaultColWidth="11.44140625" defaultRowHeight="12.3" outlineLevelCol="1" x14ac:dyDescent="0.4"/>
  <cols>
    <col min="1" max="1" width="8" customWidth="1"/>
    <col min="2" max="2" width="5.5546875" customWidth="1"/>
    <col min="3" max="3" width="21.44140625" customWidth="1"/>
    <col min="4" max="4" width="20.44140625" customWidth="1"/>
    <col min="5" max="5" width="18.5546875" customWidth="1"/>
    <col min="6" max="7" width="14.5546875" customWidth="1"/>
    <col min="8" max="8" width="14.5546875" style="126" customWidth="1"/>
    <col min="9" max="9" width="9.5546875" customWidth="1"/>
    <col min="10" max="10" width="16" customWidth="1"/>
    <col min="11" max="11" width="14.44140625" customWidth="1"/>
    <col min="12" max="12" width="36.5546875" style="55" customWidth="1"/>
    <col min="13" max="13" width="9.5546875" hidden="1" customWidth="1" outlineLevel="1"/>
    <col min="14" max="14" width="19" hidden="1" customWidth="1" outlineLevel="1"/>
    <col min="15" max="15" width="11.44140625" collapsed="1"/>
  </cols>
  <sheetData>
    <row r="1" spans="1:20" ht="20.100000000000001" x14ac:dyDescent="0.7">
      <c r="A1" s="49" t="str">
        <f ca="1">OFFSET(Sprachen!B308,0,'Allg. Informationen'!$B$4-1,1,1)</f>
        <v>Eigene Anlagen nicht geförderter erneuerbarer Energien in der Grundversorgung</v>
      </c>
      <c r="B1" s="49"/>
      <c r="C1" s="49"/>
      <c r="D1" s="49"/>
      <c r="E1" s="49"/>
      <c r="F1" s="49"/>
      <c r="G1" s="49"/>
      <c r="H1" s="49"/>
      <c r="I1" s="49"/>
      <c r="J1" s="49"/>
      <c r="K1" s="49"/>
      <c r="L1" s="49"/>
      <c r="M1" s="49"/>
      <c r="N1" s="49"/>
    </row>
    <row r="2" spans="1:20" x14ac:dyDescent="0.4">
      <c r="A2" s="285" t="str">
        <f ca="1">VLOOKUP(_xlfn.SHEET(),Dropdown!$BF$7:$BI$15,'Allg. Informationen'!$B$4+1,FALSE)</f>
        <v>Eigene EE</v>
      </c>
      <c r="L2"/>
    </row>
    <row r="3" spans="1:20" x14ac:dyDescent="0.4">
      <c r="H3"/>
      <c r="L3"/>
    </row>
    <row r="4" spans="1:20" x14ac:dyDescent="0.4">
      <c r="A4" s="23" t="str">
        <f ca="1">CONCATENATE(Gesuchsteller!$A$4,": ",Gesuchsteller!$B$4)</f>
        <v>Gesuchsnummer: MP.26.xxx</v>
      </c>
      <c r="B4" s="23"/>
      <c r="F4" s="139" t="str">
        <f ca="1">OFFSET(Sprachen!B310,0,'Allg. Informationen'!$B$4-1,1,1)</f>
        <v xml:space="preserve">Bedingungen:  </v>
      </c>
      <c r="G4" s="139"/>
      <c r="H4" s="128" t="str">
        <f ca="1">OFFSET(Sprachen!B311,0,'Allg. Informationen'!$B$4-1,1,1)</f>
        <v>- Elektrizität aus erneuerbarer Energie</v>
      </c>
      <c r="L4"/>
    </row>
    <row r="5" spans="1:20" x14ac:dyDescent="0.4">
      <c r="H5" s="128" t="str">
        <f ca="1">OFFSET(Sprachen!B312,0,'Allg. Informationen'!$B$4-1,1,1)</f>
        <v>- Nicht bereits unterstützt (z.B. Einspeisevergütungssystem)</v>
      </c>
      <c r="L5"/>
    </row>
    <row r="6" spans="1:20" x14ac:dyDescent="0.4">
      <c r="A6" s="8" t="str">
        <f ca="1">OFFSET(Sprachen!B309,0,'Allg. Informationen'!$B$4-1,1,1)</f>
        <v>Reduktion des Grudversorgungsabzugs nach Art. 91 Abs. 2 EnFV</v>
      </c>
      <c r="H6" s="128" t="str">
        <f ca="1">OFFSET(Sprachen!B313,0,'Allg. Informationen'!$B$4-1,1,1)</f>
        <v>- Einspeisung in die Grundversorgung  des Gesuchstellers</v>
      </c>
      <c r="L6"/>
    </row>
    <row r="7" spans="1:20" x14ac:dyDescent="0.4">
      <c r="H7"/>
      <c r="L7"/>
    </row>
    <row r="8" spans="1:20" ht="58.35" customHeight="1" x14ac:dyDescent="0.4">
      <c r="A8" s="634" t="str">
        <f ca="1">OFFSET(Sprachen!B314,0,'Allg. Informationen'!$B$4-1,1,1)</f>
        <v>Falls bereits Aufstellungen solcher Anlagen existieren, können diese eingereicht werden anstatt jede Anlage einzeln in die untenstehende Tabelle einzutragen. Dazu müssen:
- die erforderlichen Informationen in diesen Aufstellungen enthalten sein,
- für jeden Kraftwerkstyp (Kleinwasserkraft, Wind, PV, ...) separate Aufstellungen eingereicht werden
- pro separate Aufstellung die Totalbeträge (MW, GWh) mit Verweis auf die Aufstellung in einer Zeile der untenstehenden Tabelle eingetragen werden.</v>
      </c>
      <c r="B8" s="634"/>
      <c r="C8" s="634"/>
      <c r="D8" s="634"/>
      <c r="E8" s="634"/>
      <c r="F8" s="634"/>
      <c r="G8" s="634"/>
      <c r="H8" s="634"/>
      <c r="I8" s="634"/>
      <c r="J8" s="634"/>
      <c r="K8" s="634"/>
      <c r="L8" s="634"/>
      <c r="M8" s="148"/>
      <c r="N8" s="148"/>
    </row>
    <row r="9" spans="1:20" x14ac:dyDescent="0.4">
      <c r="H9"/>
      <c r="L9"/>
    </row>
    <row r="10" spans="1:20" s="100" customFormat="1" ht="118.5" customHeight="1" x14ac:dyDescent="0.4">
      <c r="A10" s="130" t="str">
        <f ca="1">OFFSET(Sprachen!B315,0,'Allg. Informationen'!$B$4-1,1,1)</f>
        <v>Ziff.</v>
      </c>
      <c r="B10" s="131" t="str">
        <f ca="1">OFFSET(Sprachen!B316,0,'Allg. Informationen'!$B$4-1,1,1)</f>
        <v>Nr.</v>
      </c>
      <c r="C10" s="133" t="str">
        <f ca="1">OFFSET(Sprachen!B317,0,'Allg. Informationen'!$B$4-1,1,1)</f>
        <v>Name Anlage</v>
      </c>
      <c r="D10" s="133" t="str">
        <f ca="1">OFFSET(Sprachen!B318,0,'Allg. Informationen'!$B$4-1,1,1)</f>
        <v>Standort</v>
      </c>
      <c r="E10" s="133" t="str">
        <f ca="1">OFFSET(Sprachen!B319,0,'Allg. Informationen'!$B$4-1,1,1)</f>
        <v>Kraftwerkstyp</v>
      </c>
      <c r="F10" s="133" t="str">
        <f ca="1">OFFSET(Sprachen!B320,0,'Allg. Informationen'!$B$4-1,1,1)</f>
        <v>Max. Leistung ab Generator / Wechsel-richter</v>
      </c>
      <c r="G10" s="133" t="str">
        <f ca="1">OFFSET(Sprachen!B321,0,'Allg. Informationen'!$B$4-1,1,1)</f>
        <v>Bei Klein-wasserkraft / mittlere mechanische Bruttoleistung</v>
      </c>
      <c r="H10" s="274" t="str">
        <f ca="1">OFFSET(Sprachen!B322,0,'Allg. Informationen'!$B$4-1,1,1)</f>
        <v>Jahres-produktion 2025</v>
      </c>
      <c r="I10" s="133" t="str">
        <f ca="1">OFFSET(Sprachen!B323,0,'Allg. Informationen'!$B$4-1,1,1)</f>
        <v>Anteil Gesuch-steller</v>
      </c>
      <c r="J10" s="133" t="str">
        <f ca="1">OFFSET(Sprachen!B324,0,'Allg. Informationen'!$B$4-1,1,1)</f>
        <v>Jahres-produktion Anteil Gesuchsteller</v>
      </c>
      <c r="K10" s="133" t="str">
        <f ca="1">OFFSET(Sprachen!B325,0,'Allg. Informationen'!$B$4-1,1,1)</f>
        <v>Bemerkungen BFE</v>
      </c>
      <c r="L10" s="149" t="str">
        <f ca="1">OFFSET(Sprachen!B326,0,'Allg. Informationen'!$B$4-1,1,1)</f>
        <v>Bemerkungen Gesuchsteller</v>
      </c>
      <c r="M10" s="628" t="str">
        <f ca="1">OFFSET(Sprachen!B328,0,'Allg. Informationen'!$B$4-1,1,1)</f>
        <v>Gesuchsprüfer</v>
      </c>
      <c r="N10" s="629"/>
      <c r="O10"/>
      <c r="P10"/>
      <c r="Q10"/>
      <c r="R10"/>
      <c r="S10"/>
      <c r="T10"/>
    </row>
    <row r="11" spans="1:20" x14ac:dyDescent="0.4">
      <c r="A11" s="135"/>
      <c r="B11" s="150"/>
      <c r="C11" s="82"/>
      <c r="D11" s="82"/>
      <c r="E11" s="82"/>
      <c r="F11" s="150" t="s">
        <v>59</v>
      </c>
      <c r="G11" s="82" t="s">
        <v>108</v>
      </c>
      <c r="H11" s="150" t="s">
        <v>3</v>
      </c>
      <c r="I11" s="150" t="s">
        <v>60</v>
      </c>
      <c r="J11" s="150" t="s">
        <v>3</v>
      </c>
      <c r="K11" s="82"/>
      <c r="L11" s="136"/>
      <c r="M11" s="151" t="str">
        <f ca="1">OFFSET(Sprachen!B329,0,'Allg. Informationen'!$B$4-1,1,1)</f>
        <v>Prüfung</v>
      </c>
      <c r="N11" s="152" t="str">
        <f ca="1">OFFSET(Sprachen!B330,0,'Allg. Informationen'!$B$4-1,1,1)</f>
        <v>Bemerkung</v>
      </c>
    </row>
    <row r="12" spans="1:20" x14ac:dyDescent="0.4">
      <c r="A12" s="138"/>
      <c r="B12" s="97"/>
      <c r="E12" s="139" t="s">
        <v>109</v>
      </c>
      <c r="F12" s="140">
        <f>SUM(F13:F304)</f>
        <v>0</v>
      </c>
      <c r="G12" s="140">
        <f>SUM(G13:G304)</f>
        <v>0</v>
      </c>
      <c r="H12" s="140">
        <f>SUM(H13:H304)</f>
        <v>0</v>
      </c>
      <c r="J12" s="140">
        <f>SUM(J13:J304)</f>
        <v>0</v>
      </c>
      <c r="L12" s="141"/>
      <c r="M12" s="138"/>
      <c r="N12" s="124"/>
    </row>
    <row r="13" spans="1:20" ht="12.75" customHeight="1" x14ac:dyDescent="0.4">
      <c r="A13" s="142" t="str">
        <f t="shared" ref="A13:A77" si="0">IF(C13="","",CONCATENATE("EA / ",B13))</f>
        <v/>
      </c>
      <c r="B13" s="143" t="str">
        <f>IF(C13="","",1)</f>
        <v/>
      </c>
      <c r="C13" s="35"/>
      <c r="D13" s="13"/>
      <c r="E13" s="35"/>
      <c r="F13" s="45"/>
      <c r="G13" s="45"/>
      <c r="H13" s="45"/>
      <c r="I13" s="75"/>
      <c r="J13" s="144">
        <f>H13*I13</f>
        <v>0</v>
      </c>
      <c r="K13" s="635" t="str">
        <f ca="1">OFFSET(Sprachen!B327,0,'Allg. Informationen'!$B$4-1,1,1)</f>
        <v>Belegdokument (Nutzungsrecht, Geschäftsbericht) beilegen</v>
      </c>
      <c r="L13" s="64"/>
      <c r="M13" s="259" t="s">
        <v>34</v>
      </c>
      <c r="N13" s="124"/>
    </row>
    <row r="14" spans="1:20" x14ac:dyDescent="0.4">
      <c r="A14" s="142" t="str">
        <f t="shared" si="0"/>
        <v/>
      </c>
      <c r="B14" s="143" t="str">
        <f>IF(C14="","",B13+1)</f>
        <v/>
      </c>
      <c r="C14" s="35"/>
      <c r="D14" s="13"/>
      <c r="E14" s="35"/>
      <c r="F14" s="45"/>
      <c r="G14" s="45"/>
      <c r="H14" s="45"/>
      <c r="I14" s="75"/>
      <c r="J14" s="144">
        <f>H14*I14</f>
        <v>0</v>
      </c>
      <c r="K14" s="636"/>
      <c r="L14" s="64"/>
      <c r="M14" s="259" t="s">
        <v>34</v>
      </c>
      <c r="N14" s="124"/>
    </row>
    <row r="15" spans="1:20" x14ac:dyDescent="0.4">
      <c r="A15" s="142" t="str">
        <f t="shared" si="0"/>
        <v/>
      </c>
      <c r="B15" s="143" t="str">
        <f t="shared" ref="B15:B78" si="1">IF(C15="","",B14+1)</f>
        <v/>
      </c>
      <c r="C15" s="35"/>
      <c r="D15" s="13"/>
      <c r="E15" s="35"/>
      <c r="F15" s="45"/>
      <c r="G15" s="45"/>
      <c r="H15" s="45"/>
      <c r="I15" s="75"/>
      <c r="J15" s="144">
        <f>H15*I15</f>
        <v>0</v>
      </c>
      <c r="K15" s="636"/>
      <c r="L15" s="64"/>
      <c r="M15" s="259" t="s">
        <v>34</v>
      </c>
      <c r="N15" s="124"/>
    </row>
    <row r="16" spans="1:20" x14ac:dyDescent="0.4">
      <c r="A16" s="142" t="str">
        <f t="shared" si="0"/>
        <v/>
      </c>
      <c r="B16" s="143" t="str">
        <f t="shared" si="1"/>
        <v/>
      </c>
      <c r="C16" s="35"/>
      <c r="D16" s="13"/>
      <c r="E16" s="35"/>
      <c r="F16" s="45"/>
      <c r="G16" s="45"/>
      <c r="H16" s="45"/>
      <c r="I16" s="75"/>
      <c r="J16" s="144">
        <f>H16*I16</f>
        <v>0</v>
      </c>
      <c r="K16" s="636"/>
      <c r="L16" s="64"/>
      <c r="M16" s="259" t="s">
        <v>34</v>
      </c>
      <c r="N16" s="124"/>
    </row>
    <row r="17" spans="1:14" x14ac:dyDescent="0.4">
      <c r="A17" s="142" t="str">
        <f t="shared" si="0"/>
        <v/>
      </c>
      <c r="B17" s="143" t="str">
        <f t="shared" si="1"/>
        <v/>
      </c>
      <c r="C17" s="35"/>
      <c r="D17" s="13"/>
      <c r="E17" s="35"/>
      <c r="F17" s="45"/>
      <c r="G17" s="45"/>
      <c r="H17" s="45"/>
      <c r="I17" s="75"/>
      <c r="J17" s="144">
        <f t="shared" ref="J17:J80" si="2">H17*I17</f>
        <v>0</v>
      </c>
      <c r="K17" s="636"/>
      <c r="L17" s="64"/>
      <c r="M17" s="259" t="s">
        <v>34</v>
      </c>
      <c r="N17" s="124"/>
    </row>
    <row r="18" spans="1:14" x14ac:dyDescent="0.4">
      <c r="A18" s="142" t="str">
        <f t="shared" si="0"/>
        <v/>
      </c>
      <c r="B18" s="143" t="str">
        <f t="shared" si="1"/>
        <v/>
      </c>
      <c r="C18" s="35"/>
      <c r="D18" s="13"/>
      <c r="E18" s="35"/>
      <c r="F18" s="45"/>
      <c r="G18" s="45"/>
      <c r="H18" s="45"/>
      <c r="I18" s="75"/>
      <c r="J18" s="144">
        <f t="shared" si="2"/>
        <v>0</v>
      </c>
      <c r="K18" s="636"/>
      <c r="L18" s="64"/>
      <c r="M18" s="259" t="s">
        <v>34</v>
      </c>
      <c r="N18" s="124"/>
    </row>
    <row r="19" spans="1:14" x14ac:dyDescent="0.4">
      <c r="A19" s="142" t="str">
        <f t="shared" si="0"/>
        <v/>
      </c>
      <c r="B19" s="143" t="str">
        <f t="shared" si="1"/>
        <v/>
      </c>
      <c r="C19" s="35"/>
      <c r="D19" s="13"/>
      <c r="E19" s="35"/>
      <c r="F19" s="45"/>
      <c r="G19" s="45"/>
      <c r="H19" s="45"/>
      <c r="I19" s="75"/>
      <c r="J19" s="144">
        <f t="shared" si="2"/>
        <v>0</v>
      </c>
      <c r="K19" s="636"/>
      <c r="L19" s="64"/>
      <c r="M19" s="259" t="s">
        <v>34</v>
      </c>
      <c r="N19" s="124"/>
    </row>
    <row r="20" spans="1:14" x14ac:dyDescent="0.4">
      <c r="A20" s="142" t="str">
        <f t="shared" si="0"/>
        <v/>
      </c>
      <c r="B20" s="143" t="str">
        <f t="shared" si="1"/>
        <v/>
      </c>
      <c r="C20" s="35"/>
      <c r="D20" s="13"/>
      <c r="E20" s="35"/>
      <c r="F20" s="45"/>
      <c r="G20" s="45"/>
      <c r="H20" s="45"/>
      <c r="I20" s="75"/>
      <c r="J20" s="144">
        <f t="shared" si="2"/>
        <v>0</v>
      </c>
      <c r="K20" s="636"/>
      <c r="L20" s="64"/>
      <c r="M20" s="259" t="s">
        <v>34</v>
      </c>
      <c r="N20" s="124"/>
    </row>
    <row r="21" spans="1:14" x14ac:dyDescent="0.4">
      <c r="A21" s="142" t="str">
        <f t="shared" si="0"/>
        <v/>
      </c>
      <c r="B21" s="143" t="str">
        <f t="shared" si="1"/>
        <v/>
      </c>
      <c r="C21" s="35"/>
      <c r="D21" s="13"/>
      <c r="E21" s="35"/>
      <c r="F21" s="45"/>
      <c r="G21" s="45"/>
      <c r="H21" s="45"/>
      <c r="I21" s="75"/>
      <c r="J21" s="144">
        <f t="shared" si="2"/>
        <v>0</v>
      </c>
      <c r="K21" s="636"/>
      <c r="L21" s="64"/>
      <c r="M21" s="259" t="s">
        <v>34</v>
      </c>
      <c r="N21" s="124"/>
    </row>
    <row r="22" spans="1:14" x14ac:dyDescent="0.4">
      <c r="A22" s="142" t="str">
        <f t="shared" si="0"/>
        <v/>
      </c>
      <c r="B22" s="143" t="str">
        <f t="shared" si="1"/>
        <v/>
      </c>
      <c r="C22" s="35"/>
      <c r="D22" s="13"/>
      <c r="E22" s="35"/>
      <c r="F22" s="45"/>
      <c r="G22" s="45"/>
      <c r="H22" s="45"/>
      <c r="I22" s="75"/>
      <c r="J22" s="144">
        <f t="shared" si="2"/>
        <v>0</v>
      </c>
      <c r="K22" s="636"/>
      <c r="L22" s="64"/>
      <c r="M22" s="259" t="s">
        <v>34</v>
      </c>
      <c r="N22" s="124"/>
    </row>
    <row r="23" spans="1:14" x14ac:dyDescent="0.4">
      <c r="A23" s="142" t="str">
        <f t="shared" si="0"/>
        <v/>
      </c>
      <c r="B23" s="143" t="str">
        <f t="shared" si="1"/>
        <v/>
      </c>
      <c r="C23" s="35"/>
      <c r="D23" s="13"/>
      <c r="E23" s="35"/>
      <c r="F23" s="45"/>
      <c r="G23" s="45"/>
      <c r="H23" s="45"/>
      <c r="I23" s="75"/>
      <c r="J23" s="144">
        <f t="shared" si="2"/>
        <v>0</v>
      </c>
      <c r="K23" s="636"/>
      <c r="L23" s="64"/>
      <c r="M23" s="259" t="s">
        <v>34</v>
      </c>
      <c r="N23" s="124"/>
    </row>
    <row r="24" spans="1:14" x14ac:dyDescent="0.4">
      <c r="A24" s="142" t="str">
        <f t="shared" si="0"/>
        <v/>
      </c>
      <c r="B24" s="143" t="str">
        <f t="shared" si="1"/>
        <v/>
      </c>
      <c r="C24" s="35"/>
      <c r="D24" s="13"/>
      <c r="E24" s="35"/>
      <c r="F24" s="45"/>
      <c r="G24" s="45"/>
      <c r="H24" s="45"/>
      <c r="I24" s="75"/>
      <c r="J24" s="144">
        <f t="shared" si="2"/>
        <v>0</v>
      </c>
      <c r="K24" s="636"/>
      <c r="L24" s="64"/>
      <c r="M24" s="259" t="s">
        <v>34</v>
      </c>
      <c r="N24" s="124"/>
    </row>
    <row r="25" spans="1:14" x14ac:dyDescent="0.4">
      <c r="A25" s="142" t="str">
        <f t="shared" si="0"/>
        <v/>
      </c>
      <c r="B25" s="143" t="str">
        <f t="shared" si="1"/>
        <v/>
      </c>
      <c r="C25" s="35"/>
      <c r="D25" s="13"/>
      <c r="E25" s="35"/>
      <c r="F25" s="45"/>
      <c r="G25" s="45"/>
      <c r="H25" s="45"/>
      <c r="I25" s="75"/>
      <c r="J25" s="144">
        <f t="shared" si="2"/>
        <v>0</v>
      </c>
      <c r="K25" s="636"/>
      <c r="L25" s="64"/>
      <c r="M25" s="259" t="s">
        <v>34</v>
      </c>
      <c r="N25" s="124"/>
    </row>
    <row r="26" spans="1:14" x14ac:dyDescent="0.4">
      <c r="A26" s="142" t="str">
        <f t="shared" si="0"/>
        <v/>
      </c>
      <c r="B26" s="143" t="str">
        <f t="shared" si="1"/>
        <v/>
      </c>
      <c r="C26" s="35"/>
      <c r="D26" s="13"/>
      <c r="E26" s="35"/>
      <c r="F26" s="45"/>
      <c r="G26" s="45"/>
      <c r="H26" s="45"/>
      <c r="I26" s="75"/>
      <c r="J26" s="144">
        <f t="shared" si="2"/>
        <v>0</v>
      </c>
      <c r="K26" s="636"/>
      <c r="L26" s="64"/>
      <c r="M26" s="259" t="s">
        <v>34</v>
      </c>
      <c r="N26" s="124"/>
    </row>
    <row r="27" spans="1:14" x14ac:dyDescent="0.4">
      <c r="A27" s="142" t="str">
        <f t="shared" si="0"/>
        <v/>
      </c>
      <c r="B27" s="143" t="str">
        <f t="shared" si="1"/>
        <v/>
      </c>
      <c r="C27" s="35"/>
      <c r="D27" s="13"/>
      <c r="E27" s="35"/>
      <c r="F27" s="45"/>
      <c r="G27" s="45"/>
      <c r="H27" s="45"/>
      <c r="I27" s="75"/>
      <c r="J27" s="144">
        <f t="shared" si="2"/>
        <v>0</v>
      </c>
      <c r="K27" s="636"/>
      <c r="L27" s="64"/>
      <c r="M27" s="259" t="s">
        <v>34</v>
      </c>
      <c r="N27" s="124"/>
    </row>
    <row r="28" spans="1:14" x14ac:dyDescent="0.4">
      <c r="A28" s="142" t="str">
        <f t="shared" si="0"/>
        <v/>
      </c>
      <c r="B28" s="143" t="str">
        <f t="shared" si="1"/>
        <v/>
      </c>
      <c r="C28" s="35"/>
      <c r="D28" s="13"/>
      <c r="E28" s="35"/>
      <c r="F28" s="45"/>
      <c r="G28" s="45"/>
      <c r="H28" s="45"/>
      <c r="I28" s="75"/>
      <c r="J28" s="144">
        <f t="shared" si="2"/>
        <v>0</v>
      </c>
      <c r="K28" s="636"/>
      <c r="L28" s="64"/>
      <c r="M28" s="259" t="s">
        <v>34</v>
      </c>
      <c r="N28" s="124"/>
    </row>
    <row r="29" spans="1:14" x14ac:dyDescent="0.4">
      <c r="A29" s="142" t="str">
        <f t="shared" si="0"/>
        <v/>
      </c>
      <c r="B29" s="143" t="str">
        <f t="shared" si="1"/>
        <v/>
      </c>
      <c r="C29" s="35"/>
      <c r="D29" s="13"/>
      <c r="E29" s="35"/>
      <c r="F29" s="45"/>
      <c r="G29" s="45"/>
      <c r="H29" s="45"/>
      <c r="I29" s="75"/>
      <c r="J29" s="144">
        <f t="shared" si="2"/>
        <v>0</v>
      </c>
      <c r="K29" s="636"/>
      <c r="L29" s="64"/>
      <c r="M29" s="259" t="s">
        <v>34</v>
      </c>
      <c r="N29" s="124"/>
    </row>
    <row r="30" spans="1:14" x14ac:dyDescent="0.4">
      <c r="A30" s="142" t="str">
        <f t="shared" si="0"/>
        <v/>
      </c>
      <c r="B30" s="143" t="str">
        <f t="shared" si="1"/>
        <v/>
      </c>
      <c r="C30" s="35"/>
      <c r="D30" s="13"/>
      <c r="E30" s="35"/>
      <c r="F30" s="45"/>
      <c r="G30" s="45"/>
      <c r="H30" s="45"/>
      <c r="I30" s="75"/>
      <c r="J30" s="144">
        <f t="shared" si="2"/>
        <v>0</v>
      </c>
      <c r="K30" s="636"/>
      <c r="L30" s="64"/>
      <c r="M30" s="259" t="s">
        <v>34</v>
      </c>
      <c r="N30" s="124"/>
    </row>
    <row r="31" spans="1:14" x14ac:dyDescent="0.4">
      <c r="A31" s="142" t="str">
        <f t="shared" si="0"/>
        <v/>
      </c>
      <c r="B31" s="143" t="str">
        <f t="shared" si="1"/>
        <v/>
      </c>
      <c r="C31" s="35"/>
      <c r="D31" s="13"/>
      <c r="E31" s="35"/>
      <c r="F31" s="45"/>
      <c r="G31" s="45"/>
      <c r="H31" s="45"/>
      <c r="I31" s="75"/>
      <c r="J31" s="144">
        <f t="shared" si="2"/>
        <v>0</v>
      </c>
      <c r="K31" s="636"/>
      <c r="L31" s="64"/>
      <c r="M31" s="259" t="s">
        <v>34</v>
      </c>
      <c r="N31" s="124"/>
    </row>
    <row r="32" spans="1:14" x14ac:dyDescent="0.4">
      <c r="A32" s="142" t="str">
        <f t="shared" si="0"/>
        <v/>
      </c>
      <c r="B32" s="143" t="str">
        <f t="shared" si="1"/>
        <v/>
      </c>
      <c r="C32" s="35"/>
      <c r="D32" s="13"/>
      <c r="E32" s="35"/>
      <c r="F32" s="45"/>
      <c r="G32" s="45"/>
      <c r="H32" s="45"/>
      <c r="I32" s="75"/>
      <c r="J32" s="144">
        <f t="shared" si="2"/>
        <v>0</v>
      </c>
      <c r="K32" s="636"/>
      <c r="L32" s="64"/>
      <c r="M32" s="259" t="s">
        <v>34</v>
      </c>
      <c r="N32" s="124"/>
    </row>
    <row r="33" spans="1:14" x14ac:dyDescent="0.4">
      <c r="A33" s="142" t="str">
        <f t="shared" si="0"/>
        <v/>
      </c>
      <c r="B33" s="143" t="str">
        <f t="shared" si="1"/>
        <v/>
      </c>
      <c r="C33" s="35"/>
      <c r="D33" s="13"/>
      <c r="E33" s="35"/>
      <c r="F33" s="45"/>
      <c r="G33" s="45"/>
      <c r="H33" s="45"/>
      <c r="I33" s="75"/>
      <c r="J33" s="144">
        <f t="shared" si="2"/>
        <v>0</v>
      </c>
      <c r="K33" s="636"/>
      <c r="L33" s="64"/>
      <c r="M33" s="259" t="s">
        <v>34</v>
      </c>
      <c r="N33" s="124"/>
    </row>
    <row r="34" spans="1:14" x14ac:dyDescent="0.4">
      <c r="A34" s="142" t="str">
        <f t="shared" si="0"/>
        <v/>
      </c>
      <c r="B34" s="143" t="str">
        <f t="shared" si="1"/>
        <v/>
      </c>
      <c r="C34" s="35"/>
      <c r="D34" s="13"/>
      <c r="E34" s="35"/>
      <c r="F34" s="45"/>
      <c r="G34" s="45"/>
      <c r="H34" s="45"/>
      <c r="I34" s="75"/>
      <c r="J34" s="144">
        <f t="shared" si="2"/>
        <v>0</v>
      </c>
      <c r="K34" s="636"/>
      <c r="L34" s="64"/>
      <c r="M34" s="259" t="s">
        <v>34</v>
      </c>
      <c r="N34" s="124"/>
    </row>
    <row r="35" spans="1:14" x14ac:dyDescent="0.4">
      <c r="A35" s="142" t="str">
        <f t="shared" si="0"/>
        <v/>
      </c>
      <c r="B35" s="143" t="str">
        <f t="shared" si="1"/>
        <v/>
      </c>
      <c r="C35" s="35"/>
      <c r="D35" s="13"/>
      <c r="E35" s="35"/>
      <c r="F35" s="45"/>
      <c r="G35" s="45"/>
      <c r="H35" s="45"/>
      <c r="I35" s="75"/>
      <c r="J35" s="144">
        <f t="shared" si="2"/>
        <v>0</v>
      </c>
      <c r="K35" s="636"/>
      <c r="L35" s="64"/>
      <c r="M35" s="259" t="s">
        <v>34</v>
      </c>
      <c r="N35" s="124"/>
    </row>
    <row r="36" spans="1:14" x14ac:dyDescent="0.4">
      <c r="A36" s="142" t="str">
        <f t="shared" si="0"/>
        <v/>
      </c>
      <c r="B36" s="143" t="str">
        <f t="shared" si="1"/>
        <v/>
      </c>
      <c r="C36" s="35"/>
      <c r="D36" s="13"/>
      <c r="E36" s="35"/>
      <c r="F36" s="45"/>
      <c r="G36" s="45"/>
      <c r="H36" s="45"/>
      <c r="I36" s="75"/>
      <c r="J36" s="144">
        <f t="shared" si="2"/>
        <v>0</v>
      </c>
      <c r="K36" s="636"/>
      <c r="L36" s="64"/>
      <c r="M36" s="259" t="s">
        <v>34</v>
      </c>
      <c r="N36" s="124"/>
    </row>
    <row r="37" spans="1:14" x14ac:dyDescent="0.4">
      <c r="A37" s="142" t="str">
        <f t="shared" si="0"/>
        <v/>
      </c>
      <c r="B37" s="143" t="str">
        <f t="shared" si="1"/>
        <v/>
      </c>
      <c r="C37" s="35"/>
      <c r="D37" s="13"/>
      <c r="E37" s="35"/>
      <c r="F37" s="45"/>
      <c r="G37" s="45"/>
      <c r="H37" s="45"/>
      <c r="I37" s="75"/>
      <c r="J37" s="144">
        <f t="shared" si="2"/>
        <v>0</v>
      </c>
      <c r="K37" s="636"/>
      <c r="L37" s="64"/>
      <c r="M37" s="259" t="s">
        <v>34</v>
      </c>
      <c r="N37" s="124"/>
    </row>
    <row r="38" spans="1:14" x14ac:dyDescent="0.4">
      <c r="A38" s="142" t="str">
        <f t="shared" si="0"/>
        <v/>
      </c>
      <c r="B38" s="143" t="str">
        <f t="shared" si="1"/>
        <v/>
      </c>
      <c r="C38" s="35"/>
      <c r="D38" s="13"/>
      <c r="E38" s="35"/>
      <c r="F38" s="45"/>
      <c r="G38" s="45"/>
      <c r="H38" s="45"/>
      <c r="I38" s="75"/>
      <c r="J38" s="144">
        <f t="shared" si="2"/>
        <v>0</v>
      </c>
      <c r="K38" s="636"/>
      <c r="L38" s="64"/>
      <c r="M38" s="259" t="s">
        <v>34</v>
      </c>
      <c r="N38" s="124"/>
    </row>
    <row r="39" spans="1:14" x14ac:dyDescent="0.4">
      <c r="A39" s="142" t="str">
        <f t="shared" si="0"/>
        <v/>
      </c>
      <c r="B39" s="143" t="str">
        <f t="shared" si="1"/>
        <v/>
      </c>
      <c r="C39" s="35"/>
      <c r="D39" s="13"/>
      <c r="E39" s="35"/>
      <c r="F39" s="45"/>
      <c r="G39" s="45"/>
      <c r="H39" s="45"/>
      <c r="I39" s="75"/>
      <c r="J39" s="144">
        <f t="shared" si="2"/>
        <v>0</v>
      </c>
      <c r="K39" s="636"/>
      <c r="L39" s="64"/>
      <c r="M39" s="259" t="s">
        <v>34</v>
      </c>
      <c r="N39" s="124"/>
    </row>
    <row r="40" spans="1:14" x14ac:dyDescent="0.4">
      <c r="A40" s="142" t="str">
        <f t="shared" si="0"/>
        <v/>
      </c>
      <c r="B40" s="143" t="str">
        <f t="shared" si="1"/>
        <v/>
      </c>
      <c r="C40" s="35"/>
      <c r="D40" s="13"/>
      <c r="E40" s="35"/>
      <c r="F40" s="45"/>
      <c r="G40" s="45"/>
      <c r="H40" s="45"/>
      <c r="I40" s="75"/>
      <c r="J40" s="144">
        <f t="shared" si="2"/>
        <v>0</v>
      </c>
      <c r="K40" s="636"/>
      <c r="L40" s="64"/>
      <c r="M40" s="259" t="s">
        <v>34</v>
      </c>
      <c r="N40" s="124"/>
    </row>
    <row r="41" spans="1:14" x14ac:dyDescent="0.4">
      <c r="A41" s="142" t="str">
        <f t="shared" si="0"/>
        <v/>
      </c>
      <c r="B41" s="143" t="str">
        <f t="shared" si="1"/>
        <v/>
      </c>
      <c r="C41" s="35"/>
      <c r="D41" s="13"/>
      <c r="E41" s="35"/>
      <c r="F41" s="45"/>
      <c r="G41" s="45"/>
      <c r="H41" s="45"/>
      <c r="I41" s="75"/>
      <c r="J41" s="144">
        <f t="shared" si="2"/>
        <v>0</v>
      </c>
      <c r="K41" s="636"/>
      <c r="L41" s="64"/>
      <c r="M41" s="259" t="s">
        <v>34</v>
      </c>
      <c r="N41" s="124"/>
    </row>
    <row r="42" spans="1:14" x14ac:dyDescent="0.4">
      <c r="A42" s="142" t="str">
        <f t="shared" si="0"/>
        <v/>
      </c>
      <c r="B42" s="143" t="str">
        <f t="shared" si="1"/>
        <v/>
      </c>
      <c r="C42" s="35"/>
      <c r="D42" s="13"/>
      <c r="E42" s="35"/>
      <c r="F42" s="45"/>
      <c r="G42" s="45"/>
      <c r="H42" s="45"/>
      <c r="I42" s="75"/>
      <c r="J42" s="144">
        <f t="shared" si="2"/>
        <v>0</v>
      </c>
      <c r="K42" s="636"/>
      <c r="L42" s="64"/>
      <c r="M42" s="259" t="s">
        <v>34</v>
      </c>
      <c r="N42" s="124"/>
    </row>
    <row r="43" spans="1:14" x14ac:dyDescent="0.4">
      <c r="A43" s="142" t="str">
        <f t="shared" si="0"/>
        <v/>
      </c>
      <c r="B43" s="143" t="str">
        <f t="shared" si="1"/>
        <v/>
      </c>
      <c r="C43" s="35"/>
      <c r="D43" s="13"/>
      <c r="E43" s="35"/>
      <c r="F43" s="45"/>
      <c r="G43" s="45"/>
      <c r="H43" s="45"/>
      <c r="I43" s="75"/>
      <c r="J43" s="144">
        <f t="shared" si="2"/>
        <v>0</v>
      </c>
      <c r="K43" s="636"/>
      <c r="L43" s="64"/>
      <c r="M43" s="259" t="s">
        <v>34</v>
      </c>
      <c r="N43" s="124"/>
    </row>
    <row r="44" spans="1:14" x14ac:dyDescent="0.4">
      <c r="A44" s="142" t="str">
        <f t="shared" si="0"/>
        <v/>
      </c>
      <c r="B44" s="143" t="str">
        <f t="shared" si="1"/>
        <v/>
      </c>
      <c r="C44" s="35"/>
      <c r="D44" s="13"/>
      <c r="E44" s="35"/>
      <c r="F44" s="45"/>
      <c r="G44" s="45"/>
      <c r="H44" s="45"/>
      <c r="I44" s="75"/>
      <c r="J44" s="144">
        <f t="shared" si="2"/>
        <v>0</v>
      </c>
      <c r="K44" s="636"/>
      <c r="L44" s="64"/>
      <c r="M44" s="259" t="s">
        <v>34</v>
      </c>
      <c r="N44" s="124"/>
    </row>
    <row r="45" spans="1:14" x14ac:dyDescent="0.4">
      <c r="A45" s="142" t="str">
        <f t="shared" si="0"/>
        <v/>
      </c>
      <c r="B45" s="143" t="str">
        <f t="shared" si="1"/>
        <v/>
      </c>
      <c r="C45" s="35"/>
      <c r="D45" s="13"/>
      <c r="E45" s="35"/>
      <c r="F45" s="45"/>
      <c r="G45" s="45"/>
      <c r="H45" s="45"/>
      <c r="I45" s="75"/>
      <c r="J45" s="144">
        <f t="shared" si="2"/>
        <v>0</v>
      </c>
      <c r="K45" s="636"/>
      <c r="L45" s="64"/>
      <c r="M45" s="259" t="s">
        <v>34</v>
      </c>
      <c r="N45" s="124"/>
    </row>
    <row r="46" spans="1:14" x14ac:dyDescent="0.4">
      <c r="A46" s="142" t="str">
        <f t="shared" si="0"/>
        <v/>
      </c>
      <c r="B46" s="143" t="str">
        <f t="shared" si="1"/>
        <v/>
      </c>
      <c r="C46" s="35"/>
      <c r="D46" s="13"/>
      <c r="E46" s="35"/>
      <c r="F46" s="45"/>
      <c r="G46" s="45"/>
      <c r="H46" s="45"/>
      <c r="I46" s="75"/>
      <c r="J46" s="144">
        <f t="shared" si="2"/>
        <v>0</v>
      </c>
      <c r="K46" s="637"/>
      <c r="L46" s="64"/>
      <c r="M46" s="259" t="s">
        <v>34</v>
      </c>
      <c r="N46" s="124"/>
    </row>
    <row r="47" spans="1:14" x14ac:dyDescent="0.4">
      <c r="A47" s="142" t="str">
        <f t="shared" si="0"/>
        <v/>
      </c>
      <c r="B47" s="143" t="str">
        <f t="shared" si="1"/>
        <v/>
      </c>
      <c r="C47" s="35"/>
      <c r="D47" s="13"/>
      <c r="E47" s="35"/>
      <c r="F47" s="45"/>
      <c r="G47" s="45"/>
      <c r="H47" s="45"/>
      <c r="I47" s="75"/>
      <c r="J47" s="144">
        <f t="shared" si="2"/>
        <v>0</v>
      </c>
      <c r="K47" s="153"/>
      <c r="L47" s="64"/>
      <c r="M47" s="259" t="s">
        <v>34</v>
      </c>
      <c r="N47" s="124"/>
    </row>
    <row r="48" spans="1:14" x14ac:dyDescent="0.4">
      <c r="A48" s="142" t="str">
        <f t="shared" si="0"/>
        <v/>
      </c>
      <c r="B48" s="143" t="str">
        <f t="shared" si="1"/>
        <v/>
      </c>
      <c r="C48" s="35"/>
      <c r="D48" s="13"/>
      <c r="E48" s="35"/>
      <c r="F48" s="45"/>
      <c r="G48" s="45"/>
      <c r="H48" s="45"/>
      <c r="I48" s="75"/>
      <c r="J48" s="144">
        <f t="shared" si="2"/>
        <v>0</v>
      </c>
      <c r="K48" s="153"/>
      <c r="L48" s="64"/>
      <c r="M48" s="259" t="s">
        <v>34</v>
      </c>
      <c r="N48" s="124"/>
    </row>
    <row r="49" spans="1:14" x14ac:dyDescent="0.4">
      <c r="A49" s="142" t="str">
        <f t="shared" si="0"/>
        <v/>
      </c>
      <c r="B49" s="143" t="str">
        <f t="shared" si="1"/>
        <v/>
      </c>
      <c r="C49" s="35"/>
      <c r="D49" s="13"/>
      <c r="E49" s="35"/>
      <c r="F49" s="45"/>
      <c r="G49" s="45"/>
      <c r="H49" s="45"/>
      <c r="I49" s="75"/>
      <c r="J49" s="144">
        <f t="shared" si="2"/>
        <v>0</v>
      </c>
      <c r="K49" s="153"/>
      <c r="L49" s="64"/>
      <c r="M49" s="259" t="s">
        <v>34</v>
      </c>
      <c r="N49" s="124"/>
    </row>
    <row r="50" spans="1:14" x14ac:dyDescent="0.4">
      <c r="A50" s="142" t="str">
        <f t="shared" si="0"/>
        <v/>
      </c>
      <c r="B50" s="143" t="str">
        <f t="shared" si="1"/>
        <v/>
      </c>
      <c r="C50" s="35"/>
      <c r="D50" s="13"/>
      <c r="E50" s="35"/>
      <c r="F50" s="45"/>
      <c r="G50" s="45"/>
      <c r="H50" s="45"/>
      <c r="I50" s="75"/>
      <c r="J50" s="144">
        <f t="shared" si="2"/>
        <v>0</v>
      </c>
      <c r="K50" s="153"/>
      <c r="L50" s="64"/>
      <c r="M50" s="259" t="s">
        <v>34</v>
      </c>
      <c r="N50" s="124"/>
    </row>
    <row r="51" spans="1:14" x14ac:dyDescent="0.4">
      <c r="A51" s="142" t="str">
        <f t="shared" si="0"/>
        <v/>
      </c>
      <c r="B51" s="143" t="str">
        <f t="shared" si="1"/>
        <v/>
      </c>
      <c r="C51" s="35"/>
      <c r="D51" s="13"/>
      <c r="E51" s="35"/>
      <c r="F51" s="45"/>
      <c r="G51" s="45"/>
      <c r="H51" s="45"/>
      <c r="I51" s="75"/>
      <c r="J51" s="144">
        <f t="shared" si="2"/>
        <v>0</v>
      </c>
      <c r="K51" s="153"/>
      <c r="L51" s="64"/>
      <c r="M51" s="259" t="s">
        <v>34</v>
      </c>
      <c r="N51" s="124"/>
    </row>
    <row r="52" spans="1:14" x14ac:dyDescent="0.4">
      <c r="A52" s="142" t="str">
        <f t="shared" si="0"/>
        <v/>
      </c>
      <c r="B52" s="143" t="str">
        <f t="shared" si="1"/>
        <v/>
      </c>
      <c r="C52" s="35"/>
      <c r="D52" s="13"/>
      <c r="E52" s="35"/>
      <c r="F52" s="45"/>
      <c r="G52" s="45"/>
      <c r="H52" s="45"/>
      <c r="I52" s="75"/>
      <c r="J52" s="144">
        <f t="shared" si="2"/>
        <v>0</v>
      </c>
      <c r="K52" s="153"/>
      <c r="L52" s="64"/>
      <c r="M52" s="259" t="s">
        <v>34</v>
      </c>
      <c r="N52" s="124"/>
    </row>
    <row r="53" spans="1:14" x14ac:dyDescent="0.4">
      <c r="A53" s="142" t="str">
        <f t="shared" si="0"/>
        <v/>
      </c>
      <c r="B53" s="143" t="str">
        <f t="shared" si="1"/>
        <v/>
      </c>
      <c r="C53" s="35"/>
      <c r="D53" s="13"/>
      <c r="E53" s="35"/>
      <c r="F53" s="45"/>
      <c r="G53" s="45"/>
      <c r="H53" s="45"/>
      <c r="I53" s="75"/>
      <c r="J53" s="144">
        <f t="shared" si="2"/>
        <v>0</v>
      </c>
      <c r="K53" s="153"/>
      <c r="L53" s="64"/>
      <c r="M53" s="259" t="s">
        <v>34</v>
      </c>
      <c r="N53" s="124"/>
    </row>
    <row r="54" spans="1:14" x14ac:dyDescent="0.4">
      <c r="A54" s="142" t="str">
        <f t="shared" si="0"/>
        <v/>
      </c>
      <c r="B54" s="143" t="str">
        <f t="shared" si="1"/>
        <v/>
      </c>
      <c r="C54" s="35"/>
      <c r="D54" s="13"/>
      <c r="E54" s="35"/>
      <c r="F54" s="45"/>
      <c r="G54" s="45"/>
      <c r="H54" s="45"/>
      <c r="I54" s="75"/>
      <c r="J54" s="144">
        <f t="shared" si="2"/>
        <v>0</v>
      </c>
      <c r="K54" s="153"/>
      <c r="L54" s="64"/>
      <c r="M54" s="259" t="s">
        <v>34</v>
      </c>
      <c r="N54" s="124"/>
    </row>
    <row r="55" spans="1:14" x14ac:dyDescent="0.4">
      <c r="A55" s="142" t="str">
        <f t="shared" si="0"/>
        <v/>
      </c>
      <c r="B55" s="143" t="str">
        <f t="shared" si="1"/>
        <v/>
      </c>
      <c r="C55" s="35"/>
      <c r="D55" s="13"/>
      <c r="E55" s="35"/>
      <c r="F55" s="45"/>
      <c r="G55" s="45"/>
      <c r="H55" s="45"/>
      <c r="I55" s="75"/>
      <c r="J55" s="144">
        <f t="shared" si="2"/>
        <v>0</v>
      </c>
      <c r="K55" s="153"/>
      <c r="L55" s="64"/>
      <c r="M55" s="259" t="s">
        <v>34</v>
      </c>
      <c r="N55" s="124"/>
    </row>
    <row r="56" spans="1:14" x14ac:dyDescent="0.4">
      <c r="A56" s="142" t="str">
        <f t="shared" si="0"/>
        <v/>
      </c>
      <c r="B56" s="143" t="str">
        <f t="shared" si="1"/>
        <v/>
      </c>
      <c r="C56" s="35"/>
      <c r="D56" s="13"/>
      <c r="E56" s="35"/>
      <c r="F56" s="45"/>
      <c r="G56" s="45"/>
      <c r="H56" s="45"/>
      <c r="I56" s="75"/>
      <c r="J56" s="144">
        <f t="shared" si="2"/>
        <v>0</v>
      </c>
      <c r="K56" s="153"/>
      <c r="L56" s="64"/>
      <c r="M56" s="259" t="s">
        <v>34</v>
      </c>
      <c r="N56" s="124"/>
    </row>
    <row r="57" spans="1:14" x14ac:dyDescent="0.4">
      <c r="A57" s="142" t="str">
        <f t="shared" si="0"/>
        <v/>
      </c>
      <c r="B57" s="143" t="str">
        <f t="shared" si="1"/>
        <v/>
      </c>
      <c r="C57" s="35"/>
      <c r="D57" s="13"/>
      <c r="E57" s="35"/>
      <c r="F57" s="45"/>
      <c r="G57" s="45"/>
      <c r="H57" s="45"/>
      <c r="I57" s="75"/>
      <c r="J57" s="144">
        <f t="shared" si="2"/>
        <v>0</v>
      </c>
      <c r="K57" s="153"/>
      <c r="L57" s="64"/>
      <c r="M57" s="259" t="s">
        <v>34</v>
      </c>
      <c r="N57" s="124"/>
    </row>
    <row r="58" spans="1:14" x14ac:dyDescent="0.4">
      <c r="A58" s="142" t="str">
        <f t="shared" si="0"/>
        <v/>
      </c>
      <c r="B58" s="143" t="str">
        <f t="shared" si="1"/>
        <v/>
      </c>
      <c r="C58" s="35"/>
      <c r="D58" s="13"/>
      <c r="E58" s="35"/>
      <c r="F58" s="45"/>
      <c r="G58" s="45"/>
      <c r="H58" s="45"/>
      <c r="I58" s="75"/>
      <c r="J58" s="144">
        <f t="shared" si="2"/>
        <v>0</v>
      </c>
      <c r="K58" s="153"/>
      <c r="L58" s="64"/>
      <c r="M58" s="259" t="s">
        <v>34</v>
      </c>
      <c r="N58" s="124"/>
    </row>
    <row r="59" spans="1:14" x14ac:dyDescent="0.4">
      <c r="A59" s="142" t="str">
        <f t="shared" si="0"/>
        <v/>
      </c>
      <c r="B59" s="143" t="str">
        <f t="shared" si="1"/>
        <v/>
      </c>
      <c r="C59" s="35"/>
      <c r="D59" s="13"/>
      <c r="E59" s="35"/>
      <c r="F59" s="45"/>
      <c r="G59" s="45"/>
      <c r="H59" s="45"/>
      <c r="I59" s="75"/>
      <c r="J59" s="144">
        <f t="shared" si="2"/>
        <v>0</v>
      </c>
      <c r="K59" s="153"/>
      <c r="L59" s="64"/>
      <c r="M59" s="259" t="s">
        <v>34</v>
      </c>
      <c r="N59" s="124"/>
    </row>
    <row r="60" spans="1:14" x14ac:dyDescent="0.4">
      <c r="A60" s="142" t="str">
        <f t="shared" si="0"/>
        <v/>
      </c>
      <c r="B60" s="143" t="str">
        <f t="shared" si="1"/>
        <v/>
      </c>
      <c r="C60" s="35"/>
      <c r="D60" s="13"/>
      <c r="E60" s="35"/>
      <c r="F60" s="45"/>
      <c r="G60" s="45"/>
      <c r="H60" s="45"/>
      <c r="I60" s="75"/>
      <c r="J60" s="144">
        <f t="shared" si="2"/>
        <v>0</v>
      </c>
      <c r="K60" s="153"/>
      <c r="L60" s="64"/>
      <c r="M60" s="259" t="s">
        <v>34</v>
      </c>
      <c r="N60" s="124"/>
    </row>
    <row r="61" spans="1:14" x14ac:dyDescent="0.4">
      <c r="A61" s="142" t="str">
        <f t="shared" si="0"/>
        <v/>
      </c>
      <c r="B61" s="143" t="str">
        <f t="shared" si="1"/>
        <v/>
      </c>
      <c r="C61" s="35"/>
      <c r="D61" s="13"/>
      <c r="E61" s="35"/>
      <c r="F61" s="45"/>
      <c r="G61" s="45"/>
      <c r="H61" s="45"/>
      <c r="I61" s="75"/>
      <c r="J61" s="144">
        <f t="shared" si="2"/>
        <v>0</v>
      </c>
      <c r="K61" s="153"/>
      <c r="L61" s="64"/>
      <c r="M61" s="259" t="s">
        <v>34</v>
      </c>
      <c r="N61" s="124"/>
    </row>
    <row r="62" spans="1:14" x14ac:dyDescent="0.4">
      <c r="A62" s="142" t="str">
        <f t="shared" si="0"/>
        <v/>
      </c>
      <c r="B62" s="143" t="str">
        <f t="shared" si="1"/>
        <v/>
      </c>
      <c r="C62" s="35"/>
      <c r="D62" s="13"/>
      <c r="E62" s="35"/>
      <c r="F62" s="45"/>
      <c r="G62" s="45"/>
      <c r="H62" s="45"/>
      <c r="I62" s="75"/>
      <c r="J62" s="144">
        <f t="shared" si="2"/>
        <v>0</v>
      </c>
      <c r="K62" s="153"/>
      <c r="L62" s="64"/>
      <c r="M62" s="259" t="s">
        <v>34</v>
      </c>
      <c r="N62" s="124"/>
    </row>
    <row r="63" spans="1:14" x14ac:dyDescent="0.4">
      <c r="A63" s="142" t="str">
        <f t="shared" si="0"/>
        <v/>
      </c>
      <c r="B63" s="143" t="str">
        <f t="shared" si="1"/>
        <v/>
      </c>
      <c r="C63" s="35"/>
      <c r="D63" s="13"/>
      <c r="E63" s="35"/>
      <c r="F63" s="45"/>
      <c r="G63" s="45"/>
      <c r="H63" s="45"/>
      <c r="I63" s="75"/>
      <c r="J63" s="144">
        <f t="shared" si="2"/>
        <v>0</v>
      </c>
      <c r="K63" s="153"/>
      <c r="L63" s="64"/>
      <c r="M63" s="259" t="s">
        <v>34</v>
      </c>
      <c r="N63" s="124"/>
    </row>
    <row r="64" spans="1:14" x14ac:dyDescent="0.4">
      <c r="A64" s="142" t="str">
        <f t="shared" si="0"/>
        <v/>
      </c>
      <c r="B64" s="143" t="str">
        <f t="shared" si="1"/>
        <v/>
      </c>
      <c r="C64" s="35"/>
      <c r="D64" s="13"/>
      <c r="E64" s="35"/>
      <c r="F64" s="45"/>
      <c r="G64" s="45"/>
      <c r="H64" s="45"/>
      <c r="I64" s="75"/>
      <c r="J64" s="144">
        <f t="shared" si="2"/>
        <v>0</v>
      </c>
      <c r="K64" s="153"/>
      <c r="L64" s="64"/>
      <c r="M64" s="259" t="s">
        <v>34</v>
      </c>
      <c r="N64" s="124"/>
    </row>
    <row r="65" spans="1:14" x14ac:dyDescent="0.4">
      <c r="A65" s="142" t="str">
        <f t="shared" si="0"/>
        <v/>
      </c>
      <c r="B65" s="143" t="str">
        <f t="shared" si="1"/>
        <v/>
      </c>
      <c r="C65" s="35"/>
      <c r="D65" s="13"/>
      <c r="E65" s="35"/>
      <c r="F65" s="45"/>
      <c r="G65" s="45"/>
      <c r="H65" s="45"/>
      <c r="I65" s="75"/>
      <c r="J65" s="144">
        <f t="shared" si="2"/>
        <v>0</v>
      </c>
      <c r="K65" s="153"/>
      <c r="L65" s="64"/>
      <c r="M65" s="259" t="s">
        <v>34</v>
      </c>
      <c r="N65" s="124"/>
    </row>
    <row r="66" spans="1:14" x14ac:dyDescent="0.4">
      <c r="A66" s="142" t="str">
        <f t="shared" si="0"/>
        <v/>
      </c>
      <c r="B66" s="143" t="str">
        <f t="shared" si="1"/>
        <v/>
      </c>
      <c r="C66" s="35"/>
      <c r="D66" s="13"/>
      <c r="E66" s="35"/>
      <c r="F66" s="45"/>
      <c r="G66" s="45"/>
      <c r="H66" s="45"/>
      <c r="I66" s="75"/>
      <c r="J66" s="144">
        <f t="shared" si="2"/>
        <v>0</v>
      </c>
      <c r="K66" s="153"/>
      <c r="L66" s="64"/>
      <c r="M66" s="259" t="s">
        <v>34</v>
      </c>
      <c r="N66" s="124"/>
    </row>
    <row r="67" spans="1:14" x14ac:dyDescent="0.4">
      <c r="A67" s="142" t="str">
        <f t="shared" si="0"/>
        <v/>
      </c>
      <c r="B67" s="143" t="str">
        <f t="shared" si="1"/>
        <v/>
      </c>
      <c r="C67" s="35"/>
      <c r="D67" s="13"/>
      <c r="E67" s="35"/>
      <c r="F67" s="45"/>
      <c r="G67" s="45"/>
      <c r="H67" s="45"/>
      <c r="I67" s="75"/>
      <c r="J67" s="144">
        <f t="shared" si="2"/>
        <v>0</v>
      </c>
      <c r="K67" s="153"/>
      <c r="L67" s="64"/>
      <c r="M67" s="259" t="s">
        <v>34</v>
      </c>
      <c r="N67" s="124"/>
    </row>
    <row r="68" spans="1:14" x14ac:dyDescent="0.4">
      <c r="A68" s="142" t="str">
        <f t="shared" si="0"/>
        <v/>
      </c>
      <c r="B68" s="143" t="str">
        <f t="shared" si="1"/>
        <v/>
      </c>
      <c r="C68" s="35"/>
      <c r="D68" s="13"/>
      <c r="E68" s="35"/>
      <c r="F68" s="45"/>
      <c r="G68" s="45"/>
      <c r="H68" s="45"/>
      <c r="I68" s="75"/>
      <c r="J68" s="144">
        <f t="shared" si="2"/>
        <v>0</v>
      </c>
      <c r="K68" s="153"/>
      <c r="L68" s="64"/>
      <c r="M68" s="259" t="s">
        <v>34</v>
      </c>
      <c r="N68" s="124"/>
    </row>
    <row r="69" spans="1:14" x14ac:dyDescent="0.4">
      <c r="A69" s="142" t="str">
        <f t="shared" si="0"/>
        <v/>
      </c>
      <c r="B69" s="143" t="str">
        <f t="shared" si="1"/>
        <v/>
      </c>
      <c r="C69" s="35"/>
      <c r="D69" s="13"/>
      <c r="E69" s="35"/>
      <c r="F69" s="45"/>
      <c r="G69" s="45"/>
      <c r="H69" s="45"/>
      <c r="I69" s="75"/>
      <c r="J69" s="144">
        <f t="shared" si="2"/>
        <v>0</v>
      </c>
      <c r="K69" s="153"/>
      <c r="L69" s="64"/>
      <c r="M69" s="259" t="s">
        <v>34</v>
      </c>
      <c r="N69" s="124"/>
    </row>
    <row r="70" spans="1:14" x14ac:dyDescent="0.4">
      <c r="A70" s="142" t="str">
        <f t="shared" si="0"/>
        <v/>
      </c>
      <c r="B70" s="143" t="str">
        <f t="shared" si="1"/>
        <v/>
      </c>
      <c r="C70" s="35"/>
      <c r="D70" s="13"/>
      <c r="E70" s="35"/>
      <c r="F70" s="45"/>
      <c r="G70" s="45"/>
      <c r="H70" s="45"/>
      <c r="I70" s="75"/>
      <c r="J70" s="144">
        <f t="shared" si="2"/>
        <v>0</v>
      </c>
      <c r="K70" s="153"/>
      <c r="L70" s="64"/>
      <c r="M70" s="259" t="s">
        <v>34</v>
      </c>
      <c r="N70" s="124"/>
    </row>
    <row r="71" spans="1:14" x14ac:dyDescent="0.4">
      <c r="A71" s="142" t="str">
        <f t="shared" si="0"/>
        <v/>
      </c>
      <c r="B71" s="143" t="str">
        <f t="shared" si="1"/>
        <v/>
      </c>
      <c r="C71" s="35"/>
      <c r="D71" s="13"/>
      <c r="E71" s="35"/>
      <c r="F71" s="45"/>
      <c r="G71" s="45"/>
      <c r="H71" s="45"/>
      <c r="I71" s="75"/>
      <c r="J71" s="144">
        <f t="shared" si="2"/>
        <v>0</v>
      </c>
      <c r="K71" s="153"/>
      <c r="L71" s="64"/>
      <c r="M71" s="259" t="s">
        <v>34</v>
      </c>
      <c r="N71" s="124"/>
    </row>
    <row r="72" spans="1:14" x14ac:dyDescent="0.4">
      <c r="A72" s="142" t="str">
        <f t="shared" si="0"/>
        <v/>
      </c>
      <c r="B72" s="143" t="str">
        <f t="shared" si="1"/>
        <v/>
      </c>
      <c r="C72" s="35"/>
      <c r="D72" s="13"/>
      <c r="E72" s="35"/>
      <c r="F72" s="45"/>
      <c r="G72" s="45"/>
      <c r="H72" s="45"/>
      <c r="I72" s="75"/>
      <c r="J72" s="144">
        <f t="shared" si="2"/>
        <v>0</v>
      </c>
      <c r="K72" s="153"/>
      <c r="L72" s="64"/>
      <c r="M72" s="259" t="s">
        <v>34</v>
      </c>
      <c r="N72" s="124"/>
    </row>
    <row r="73" spans="1:14" x14ac:dyDescent="0.4">
      <c r="A73" s="142" t="str">
        <f t="shared" si="0"/>
        <v/>
      </c>
      <c r="B73" s="143" t="str">
        <f t="shared" si="1"/>
        <v/>
      </c>
      <c r="C73" s="35"/>
      <c r="D73" s="13"/>
      <c r="E73" s="35"/>
      <c r="F73" s="45"/>
      <c r="G73" s="45"/>
      <c r="H73" s="45"/>
      <c r="I73" s="75"/>
      <c r="J73" s="144">
        <f t="shared" si="2"/>
        <v>0</v>
      </c>
      <c r="K73" s="153"/>
      <c r="L73" s="64"/>
      <c r="M73" s="259" t="s">
        <v>34</v>
      </c>
      <c r="N73" s="124"/>
    </row>
    <row r="74" spans="1:14" x14ac:dyDescent="0.4">
      <c r="A74" s="142" t="str">
        <f t="shared" si="0"/>
        <v/>
      </c>
      <c r="B74" s="143" t="str">
        <f t="shared" si="1"/>
        <v/>
      </c>
      <c r="C74" s="35"/>
      <c r="D74" s="13"/>
      <c r="E74" s="35"/>
      <c r="F74" s="45"/>
      <c r="G74" s="45"/>
      <c r="H74" s="45"/>
      <c r="I74" s="75"/>
      <c r="J74" s="144">
        <f t="shared" si="2"/>
        <v>0</v>
      </c>
      <c r="K74" s="153"/>
      <c r="L74" s="64"/>
      <c r="M74" s="259" t="s">
        <v>34</v>
      </c>
      <c r="N74" s="124"/>
    </row>
    <row r="75" spans="1:14" x14ac:dyDescent="0.4">
      <c r="A75" s="142" t="str">
        <f t="shared" si="0"/>
        <v/>
      </c>
      <c r="B75" s="143" t="str">
        <f t="shared" si="1"/>
        <v/>
      </c>
      <c r="C75" s="35"/>
      <c r="D75" s="13"/>
      <c r="E75" s="35"/>
      <c r="F75" s="45"/>
      <c r="G75" s="45"/>
      <c r="H75" s="45"/>
      <c r="I75" s="75"/>
      <c r="J75" s="144">
        <f t="shared" si="2"/>
        <v>0</v>
      </c>
      <c r="K75" s="153"/>
      <c r="L75" s="64"/>
      <c r="M75" s="259" t="s">
        <v>34</v>
      </c>
      <c r="N75" s="124"/>
    </row>
    <row r="76" spans="1:14" x14ac:dyDescent="0.4">
      <c r="A76" s="142" t="str">
        <f t="shared" si="0"/>
        <v/>
      </c>
      <c r="B76" s="143" t="str">
        <f t="shared" si="1"/>
        <v/>
      </c>
      <c r="C76" s="35"/>
      <c r="D76" s="13"/>
      <c r="E76" s="35"/>
      <c r="F76" s="45"/>
      <c r="G76" s="45"/>
      <c r="H76" s="45"/>
      <c r="I76" s="75"/>
      <c r="J76" s="144">
        <f t="shared" si="2"/>
        <v>0</v>
      </c>
      <c r="K76" s="153"/>
      <c r="L76" s="64"/>
      <c r="M76" s="259" t="s">
        <v>34</v>
      </c>
      <c r="N76" s="124"/>
    </row>
    <row r="77" spans="1:14" x14ac:dyDescent="0.4">
      <c r="A77" s="142" t="str">
        <f t="shared" si="0"/>
        <v/>
      </c>
      <c r="B77" s="143" t="str">
        <f t="shared" si="1"/>
        <v/>
      </c>
      <c r="C77" s="35"/>
      <c r="D77" s="13"/>
      <c r="E77" s="35"/>
      <c r="F77" s="45"/>
      <c r="G77" s="45"/>
      <c r="H77" s="45"/>
      <c r="I77" s="75"/>
      <c r="J77" s="144">
        <f t="shared" si="2"/>
        <v>0</v>
      </c>
      <c r="K77" s="153"/>
      <c r="L77" s="64"/>
      <c r="M77" s="259" t="s">
        <v>34</v>
      </c>
      <c r="N77" s="124"/>
    </row>
    <row r="78" spans="1:14" x14ac:dyDescent="0.4">
      <c r="A78" s="142" t="str">
        <f t="shared" ref="A78:A141" si="3">IF(C78="","",CONCATENATE("EA / ",B78))</f>
        <v/>
      </c>
      <c r="B78" s="143" t="str">
        <f t="shared" si="1"/>
        <v/>
      </c>
      <c r="C78" s="35"/>
      <c r="D78" s="13"/>
      <c r="E78" s="35"/>
      <c r="F78" s="45"/>
      <c r="G78" s="45"/>
      <c r="H78" s="45"/>
      <c r="I78" s="75"/>
      <c r="J78" s="144">
        <f t="shared" si="2"/>
        <v>0</v>
      </c>
      <c r="K78" s="153"/>
      <c r="L78" s="64"/>
      <c r="M78" s="259" t="s">
        <v>34</v>
      </c>
      <c r="N78" s="124"/>
    </row>
    <row r="79" spans="1:14" x14ac:dyDescent="0.4">
      <c r="A79" s="142" t="str">
        <f t="shared" si="3"/>
        <v/>
      </c>
      <c r="B79" s="143" t="str">
        <f t="shared" ref="B79:B142" si="4">IF(C79="","",B78+1)</f>
        <v/>
      </c>
      <c r="C79" s="35"/>
      <c r="D79" s="13"/>
      <c r="E79" s="35"/>
      <c r="F79" s="45"/>
      <c r="G79" s="45"/>
      <c r="H79" s="45"/>
      <c r="I79" s="75"/>
      <c r="J79" s="144">
        <f t="shared" si="2"/>
        <v>0</v>
      </c>
      <c r="K79" s="153"/>
      <c r="L79" s="64"/>
      <c r="M79" s="259" t="s">
        <v>34</v>
      </c>
      <c r="N79" s="124"/>
    </row>
    <row r="80" spans="1:14" x14ac:dyDescent="0.4">
      <c r="A80" s="142" t="str">
        <f t="shared" si="3"/>
        <v/>
      </c>
      <c r="B80" s="143" t="str">
        <f t="shared" si="4"/>
        <v/>
      </c>
      <c r="C80" s="35"/>
      <c r="D80" s="13"/>
      <c r="E80" s="35"/>
      <c r="F80" s="45"/>
      <c r="G80" s="45"/>
      <c r="H80" s="45"/>
      <c r="I80" s="75"/>
      <c r="J80" s="144">
        <f t="shared" si="2"/>
        <v>0</v>
      </c>
      <c r="K80" s="153"/>
      <c r="L80" s="64"/>
      <c r="M80" s="259" t="s">
        <v>34</v>
      </c>
      <c r="N80" s="124"/>
    </row>
    <row r="81" spans="1:14" x14ac:dyDescent="0.4">
      <c r="A81" s="142" t="str">
        <f t="shared" si="3"/>
        <v/>
      </c>
      <c r="B81" s="143" t="str">
        <f t="shared" si="4"/>
        <v/>
      </c>
      <c r="C81" s="35"/>
      <c r="D81" s="13"/>
      <c r="E81" s="35"/>
      <c r="F81" s="45"/>
      <c r="G81" s="45"/>
      <c r="H81" s="45"/>
      <c r="I81" s="75"/>
      <c r="J81" s="144">
        <f t="shared" ref="J81:J144" si="5">H81*I81</f>
        <v>0</v>
      </c>
      <c r="K81" s="153"/>
      <c r="L81" s="64"/>
      <c r="M81" s="259" t="s">
        <v>34</v>
      </c>
      <c r="N81" s="124"/>
    </row>
    <row r="82" spans="1:14" x14ac:dyDescent="0.4">
      <c r="A82" s="142" t="str">
        <f t="shared" si="3"/>
        <v/>
      </c>
      <c r="B82" s="143" t="str">
        <f t="shared" si="4"/>
        <v/>
      </c>
      <c r="C82" s="35"/>
      <c r="D82" s="13"/>
      <c r="E82" s="35"/>
      <c r="F82" s="45"/>
      <c r="G82" s="45"/>
      <c r="H82" s="45"/>
      <c r="I82" s="75"/>
      <c r="J82" s="144">
        <f t="shared" si="5"/>
        <v>0</v>
      </c>
      <c r="K82" s="153"/>
      <c r="L82" s="64"/>
      <c r="M82" s="259" t="s">
        <v>34</v>
      </c>
      <c r="N82" s="124"/>
    </row>
    <row r="83" spans="1:14" x14ac:dyDescent="0.4">
      <c r="A83" s="142" t="str">
        <f t="shared" si="3"/>
        <v/>
      </c>
      <c r="B83" s="143" t="str">
        <f t="shared" si="4"/>
        <v/>
      </c>
      <c r="C83" s="35"/>
      <c r="D83" s="13"/>
      <c r="E83" s="35"/>
      <c r="F83" s="45"/>
      <c r="G83" s="45"/>
      <c r="H83" s="45"/>
      <c r="I83" s="75"/>
      <c r="J83" s="144">
        <f t="shared" si="5"/>
        <v>0</v>
      </c>
      <c r="K83" s="153"/>
      <c r="L83" s="64"/>
      <c r="M83" s="259" t="s">
        <v>34</v>
      </c>
      <c r="N83" s="124"/>
    </row>
    <row r="84" spans="1:14" x14ac:dyDescent="0.4">
      <c r="A84" s="142" t="str">
        <f t="shared" si="3"/>
        <v/>
      </c>
      <c r="B84" s="143" t="str">
        <f t="shared" si="4"/>
        <v/>
      </c>
      <c r="C84" s="35"/>
      <c r="D84" s="13"/>
      <c r="E84" s="35"/>
      <c r="F84" s="45"/>
      <c r="G84" s="45"/>
      <c r="H84" s="45"/>
      <c r="I84" s="75"/>
      <c r="J84" s="144">
        <f t="shared" si="5"/>
        <v>0</v>
      </c>
      <c r="K84" s="153"/>
      <c r="L84" s="64"/>
      <c r="M84" s="259" t="s">
        <v>34</v>
      </c>
      <c r="N84" s="124"/>
    </row>
    <row r="85" spans="1:14" x14ac:dyDescent="0.4">
      <c r="A85" s="142" t="str">
        <f t="shared" si="3"/>
        <v/>
      </c>
      <c r="B85" s="143" t="str">
        <f t="shared" si="4"/>
        <v/>
      </c>
      <c r="C85" s="35"/>
      <c r="D85" s="13"/>
      <c r="E85" s="35"/>
      <c r="F85" s="45"/>
      <c r="G85" s="45"/>
      <c r="H85" s="45"/>
      <c r="I85" s="75"/>
      <c r="J85" s="144">
        <f t="shared" si="5"/>
        <v>0</v>
      </c>
      <c r="K85" s="153"/>
      <c r="L85" s="64"/>
      <c r="M85" s="259" t="s">
        <v>34</v>
      </c>
      <c r="N85" s="124"/>
    </row>
    <row r="86" spans="1:14" x14ac:dyDescent="0.4">
      <c r="A86" s="142" t="str">
        <f t="shared" si="3"/>
        <v/>
      </c>
      <c r="B86" s="143" t="str">
        <f t="shared" si="4"/>
        <v/>
      </c>
      <c r="C86" s="35"/>
      <c r="D86" s="13"/>
      <c r="E86" s="35"/>
      <c r="F86" s="45"/>
      <c r="G86" s="45"/>
      <c r="H86" s="45"/>
      <c r="I86" s="75"/>
      <c r="J86" s="144">
        <f t="shared" si="5"/>
        <v>0</v>
      </c>
      <c r="K86" s="153"/>
      <c r="L86" s="64"/>
      <c r="M86" s="259" t="s">
        <v>34</v>
      </c>
      <c r="N86" s="124"/>
    </row>
    <row r="87" spans="1:14" x14ac:dyDescent="0.4">
      <c r="A87" s="142" t="str">
        <f t="shared" si="3"/>
        <v/>
      </c>
      <c r="B87" s="143" t="str">
        <f t="shared" si="4"/>
        <v/>
      </c>
      <c r="C87" s="35"/>
      <c r="D87" s="13"/>
      <c r="E87" s="35"/>
      <c r="F87" s="45"/>
      <c r="G87" s="45"/>
      <c r="H87" s="45"/>
      <c r="I87" s="75"/>
      <c r="J87" s="144">
        <f t="shared" si="5"/>
        <v>0</v>
      </c>
      <c r="K87" s="153"/>
      <c r="L87" s="64"/>
      <c r="M87" s="259" t="s">
        <v>34</v>
      </c>
      <c r="N87" s="124"/>
    </row>
    <row r="88" spans="1:14" x14ac:dyDescent="0.4">
      <c r="A88" s="142" t="str">
        <f t="shared" si="3"/>
        <v/>
      </c>
      <c r="B88" s="143" t="str">
        <f t="shared" si="4"/>
        <v/>
      </c>
      <c r="C88" s="35"/>
      <c r="D88" s="13"/>
      <c r="E88" s="35"/>
      <c r="F88" s="45"/>
      <c r="G88" s="45"/>
      <c r="H88" s="45"/>
      <c r="I88" s="75"/>
      <c r="J88" s="144">
        <f t="shared" si="5"/>
        <v>0</v>
      </c>
      <c r="K88" s="153"/>
      <c r="L88" s="64"/>
      <c r="M88" s="259" t="s">
        <v>34</v>
      </c>
      <c r="N88" s="124"/>
    </row>
    <row r="89" spans="1:14" x14ac:dyDescent="0.4">
      <c r="A89" s="142" t="str">
        <f t="shared" si="3"/>
        <v/>
      </c>
      <c r="B89" s="143" t="str">
        <f t="shared" si="4"/>
        <v/>
      </c>
      <c r="C89" s="35"/>
      <c r="D89" s="13"/>
      <c r="E89" s="35"/>
      <c r="F89" s="45"/>
      <c r="G89" s="45"/>
      <c r="H89" s="45"/>
      <c r="I89" s="75"/>
      <c r="J89" s="144">
        <f t="shared" si="5"/>
        <v>0</v>
      </c>
      <c r="K89" s="153"/>
      <c r="L89" s="64"/>
      <c r="M89" s="259" t="s">
        <v>34</v>
      </c>
      <c r="N89" s="124"/>
    </row>
    <row r="90" spans="1:14" x14ac:dyDescent="0.4">
      <c r="A90" s="142" t="str">
        <f t="shared" si="3"/>
        <v/>
      </c>
      <c r="B90" s="143" t="str">
        <f t="shared" si="4"/>
        <v/>
      </c>
      <c r="C90" s="35"/>
      <c r="D90" s="13"/>
      <c r="E90" s="35"/>
      <c r="F90" s="45"/>
      <c r="G90" s="45"/>
      <c r="H90" s="45"/>
      <c r="I90" s="75"/>
      <c r="J90" s="144">
        <f t="shared" si="5"/>
        <v>0</v>
      </c>
      <c r="K90" s="153"/>
      <c r="L90" s="64"/>
      <c r="M90" s="259" t="s">
        <v>34</v>
      </c>
      <c r="N90" s="124"/>
    </row>
    <row r="91" spans="1:14" x14ac:dyDescent="0.4">
      <c r="A91" s="142" t="str">
        <f t="shared" si="3"/>
        <v/>
      </c>
      <c r="B91" s="143" t="str">
        <f t="shared" si="4"/>
        <v/>
      </c>
      <c r="C91" s="35"/>
      <c r="D91" s="13"/>
      <c r="E91" s="35"/>
      <c r="F91" s="45"/>
      <c r="G91" s="45"/>
      <c r="H91" s="45"/>
      <c r="I91" s="75"/>
      <c r="J91" s="144">
        <f t="shared" si="5"/>
        <v>0</v>
      </c>
      <c r="K91" s="153"/>
      <c r="L91" s="64"/>
      <c r="M91" s="259" t="s">
        <v>34</v>
      </c>
      <c r="N91" s="124"/>
    </row>
    <row r="92" spans="1:14" x14ac:dyDescent="0.4">
      <c r="A92" s="142" t="str">
        <f t="shared" si="3"/>
        <v/>
      </c>
      <c r="B92" s="143" t="str">
        <f t="shared" si="4"/>
        <v/>
      </c>
      <c r="C92" s="35"/>
      <c r="D92" s="13"/>
      <c r="E92" s="35"/>
      <c r="F92" s="45"/>
      <c r="G92" s="45"/>
      <c r="H92" s="45"/>
      <c r="I92" s="75"/>
      <c r="J92" s="144">
        <f t="shared" si="5"/>
        <v>0</v>
      </c>
      <c r="K92" s="153"/>
      <c r="L92" s="64"/>
      <c r="M92" s="259" t="s">
        <v>34</v>
      </c>
      <c r="N92" s="124"/>
    </row>
    <row r="93" spans="1:14" x14ac:dyDescent="0.4">
      <c r="A93" s="142" t="str">
        <f t="shared" si="3"/>
        <v/>
      </c>
      <c r="B93" s="143" t="str">
        <f t="shared" si="4"/>
        <v/>
      </c>
      <c r="C93" s="35"/>
      <c r="D93" s="13"/>
      <c r="E93" s="35"/>
      <c r="F93" s="45"/>
      <c r="G93" s="45"/>
      <c r="H93" s="45"/>
      <c r="I93" s="75"/>
      <c r="J93" s="144">
        <f t="shared" si="5"/>
        <v>0</v>
      </c>
      <c r="K93" s="153"/>
      <c r="L93" s="64"/>
      <c r="M93" s="259" t="s">
        <v>34</v>
      </c>
      <c r="N93" s="124"/>
    </row>
    <row r="94" spans="1:14" x14ac:dyDescent="0.4">
      <c r="A94" s="142" t="str">
        <f t="shared" si="3"/>
        <v/>
      </c>
      <c r="B94" s="143" t="str">
        <f t="shared" si="4"/>
        <v/>
      </c>
      <c r="C94" s="35"/>
      <c r="D94" s="13"/>
      <c r="E94" s="35"/>
      <c r="F94" s="45"/>
      <c r="G94" s="45"/>
      <c r="H94" s="45"/>
      <c r="I94" s="75"/>
      <c r="J94" s="144">
        <f t="shared" si="5"/>
        <v>0</v>
      </c>
      <c r="K94" s="153"/>
      <c r="L94" s="64"/>
      <c r="M94" s="259" t="s">
        <v>34</v>
      </c>
      <c r="N94" s="124"/>
    </row>
    <row r="95" spans="1:14" x14ac:dyDescent="0.4">
      <c r="A95" s="142" t="str">
        <f t="shared" si="3"/>
        <v/>
      </c>
      <c r="B95" s="143" t="str">
        <f t="shared" si="4"/>
        <v/>
      </c>
      <c r="C95" s="35"/>
      <c r="D95" s="13"/>
      <c r="E95" s="35"/>
      <c r="F95" s="45"/>
      <c r="G95" s="45"/>
      <c r="H95" s="45"/>
      <c r="I95" s="75"/>
      <c r="J95" s="144">
        <f t="shared" si="5"/>
        <v>0</v>
      </c>
      <c r="K95" s="153"/>
      <c r="L95" s="64"/>
      <c r="M95" s="259" t="s">
        <v>34</v>
      </c>
      <c r="N95" s="124"/>
    </row>
    <row r="96" spans="1:14" x14ac:dyDescent="0.4">
      <c r="A96" s="142" t="str">
        <f t="shared" si="3"/>
        <v/>
      </c>
      <c r="B96" s="143" t="str">
        <f t="shared" si="4"/>
        <v/>
      </c>
      <c r="C96" s="35"/>
      <c r="D96" s="13"/>
      <c r="E96" s="35"/>
      <c r="F96" s="45"/>
      <c r="G96" s="45"/>
      <c r="H96" s="45"/>
      <c r="I96" s="75"/>
      <c r="J96" s="144">
        <f t="shared" si="5"/>
        <v>0</v>
      </c>
      <c r="K96" s="153"/>
      <c r="L96" s="64"/>
      <c r="M96" s="259" t="s">
        <v>34</v>
      </c>
      <c r="N96" s="124"/>
    </row>
    <row r="97" spans="1:14" x14ac:dyDescent="0.4">
      <c r="A97" s="142" t="str">
        <f t="shared" si="3"/>
        <v/>
      </c>
      <c r="B97" s="143" t="str">
        <f t="shared" si="4"/>
        <v/>
      </c>
      <c r="C97" s="35"/>
      <c r="D97" s="13"/>
      <c r="E97" s="35"/>
      <c r="F97" s="45"/>
      <c r="G97" s="45"/>
      <c r="H97" s="45"/>
      <c r="I97" s="75"/>
      <c r="J97" s="144">
        <f t="shared" si="5"/>
        <v>0</v>
      </c>
      <c r="K97" s="153"/>
      <c r="L97" s="64"/>
      <c r="M97" s="259" t="s">
        <v>34</v>
      </c>
      <c r="N97" s="124"/>
    </row>
    <row r="98" spans="1:14" x14ac:dyDescent="0.4">
      <c r="A98" s="142" t="str">
        <f t="shared" si="3"/>
        <v/>
      </c>
      <c r="B98" s="143" t="str">
        <f t="shared" si="4"/>
        <v/>
      </c>
      <c r="C98" s="35"/>
      <c r="D98" s="13"/>
      <c r="E98" s="35"/>
      <c r="F98" s="45"/>
      <c r="G98" s="45"/>
      <c r="H98" s="45"/>
      <c r="I98" s="75"/>
      <c r="J98" s="144">
        <f t="shared" si="5"/>
        <v>0</v>
      </c>
      <c r="K98" s="153"/>
      <c r="L98" s="64"/>
      <c r="M98" s="259" t="s">
        <v>34</v>
      </c>
      <c r="N98" s="124"/>
    </row>
    <row r="99" spans="1:14" x14ac:dyDescent="0.4">
      <c r="A99" s="142" t="str">
        <f t="shared" si="3"/>
        <v/>
      </c>
      <c r="B99" s="143" t="str">
        <f t="shared" si="4"/>
        <v/>
      </c>
      <c r="C99" s="35"/>
      <c r="D99" s="13"/>
      <c r="E99" s="35"/>
      <c r="F99" s="45"/>
      <c r="G99" s="45"/>
      <c r="H99" s="45"/>
      <c r="I99" s="75"/>
      <c r="J99" s="144">
        <f t="shared" si="5"/>
        <v>0</v>
      </c>
      <c r="K99" s="153"/>
      <c r="L99" s="64"/>
      <c r="M99" s="259" t="s">
        <v>34</v>
      </c>
      <c r="N99" s="124"/>
    </row>
    <row r="100" spans="1:14" x14ac:dyDescent="0.4">
      <c r="A100" s="142" t="str">
        <f t="shared" si="3"/>
        <v/>
      </c>
      <c r="B100" s="143" t="str">
        <f t="shared" si="4"/>
        <v/>
      </c>
      <c r="C100" s="35"/>
      <c r="D100" s="13"/>
      <c r="E100" s="35"/>
      <c r="F100" s="45"/>
      <c r="G100" s="45"/>
      <c r="H100" s="45"/>
      <c r="I100" s="75"/>
      <c r="J100" s="144">
        <f t="shared" si="5"/>
        <v>0</v>
      </c>
      <c r="K100" s="153"/>
      <c r="L100" s="64"/>
      <c r="M100" s="259" t="s">
        <v>34</v>
      </c>
      <c r="N100" s="124"/>
    </row>
    <row r="101" spans="1:14" x14ac:dyDescent="0.4">
      <c r="A101" s="142" t="str">
        <f t="shared" si="3"/>
        <v/>
      </c>
      <c r="B101" s="143" t="str">
        <f t="shared" si="4"/>
        <v/>
      </c>
      <c r="C101" s="35"/>
      <c r="D101" s="13"/>
      <c r="E101" s="35"/>
      <c r="F101" s="45"/>
      <c r="G101" s="45"/>
      <c r="H101" s="45"/>
      <c r="I101" s="75"/>
      <c r="J101" s="144">
        <f t="shared" si="5"/>
        <v>0</v>
      </c>
      <c r="K101" s="153"/>
      <c r="L101" s="64"/>
      <c r="M101" s="259" t="s">
        <v>34</v>
      </c>
      <c r="N101" s="124"/>
    </row>
    <row r="102" spans="1:14" x14ac:dyDescent="0.4">
      <c r="A102" s="142" t="str">
        <f t="shared" si="3"/>
        <v/>
      </c>
      <c r="B102" s="143" t="str">
        <f t="shared" si="4"/>
        <v/>
      </c>
      <c r="C102" s="35"/>
      <c r="D102" s="13"/>
      <c r="E102" s="35"/>
      <c r="F102" s="45"/>
      <c r="G102" s="45"/>
      <c r="H102" s="45"/>
      <c r="I102" s="75"/>
      <c r="J102" s="144">
        <f t="shared" si="5"/>
        <v>0</v>
      </c>
      <c r="K102" s="153"/>
      <c r="L102" s="64"/>
      <c r="M102" s="259" t="s">
        <v>34</v>
      </c>
      <c r="N102" s="124"/>
    </row>
    <row r="103" spans="1:14" x14ac:dyDescent="0.4">
      <c r="A103" s="142" t="str">
        <f t="shared" si="3"/>
        <v/>
      </c>
      <c r="B103" s="143" t="str">
        <f t="shared" si="4"/>
        <v/>
      </c>
      <c r="C103" s="35"/>
      <c r="D103" s="13"/>
      <c r="E103" s="35"/>
      <c r="F103" s="45"/>
      <c r="G103" s="45"/>
      <c r="H103" s="45"/>
      <c r="I103" s="75"/>
      <c r="J103" s="144">
        <f t="shared" si="5"/>
        <v>0</v>
      </c>
      <c r="K103" s="153"/>
      <c r="L103" s="64"/>
      <c r="M103" s="259" t="s">
        <v>34</v>
      </c>
      <c r="N103" s="124"/>
    </row>
    <row r="104" spans="1:14" x14ac:dyDescent="0.4">
      <c r="A104" s="142" t="str">
        <f t="shared" si="3"/>
        <v/>
      </c>
      <c r="B104" s="143" t="str">
        <f t="shared" si="4"/>
        <v/>
      </c>
      <c r="C104" s="35"/>
      <c r="D104" s="13"/>
      <c r="E104" s="35"/>
      <c r="F104" s="45"/>
      <c r="G104" s="45"/>
      <c r="H104" s="45"/>
      <c r="I104" s="75"/>
      <c r="J104" s="144">
        <f t="shared" si="5"/>
        <v>0</v>
      </c>
      <c r="K104" s="153"/>
      <c r="L104" s="64"/>
      <c r="M104" s="259" t="s">
        <v>34</v>
      </c>
      <c r="N104" s="124"/>
    </row>
    <row r="105" spans="1:14" x14ac:dyDescent="0.4">
      <c r="A105" s="142" t="str">
        <f t="shared" si="3"/>
        <v/>
      </c>
      <c r="B105" s="143" t="str">
        <f t="shared" si="4"/>
        <v/>
      </c>
      <c r="C105" s="35"/>
      <c r="D105" s="13"/>
      <c r="E105" s="35"/>
      <c r="F105" s="45"/>
      <c r="G105" s="45"/>
      <c r="H105" s="45"/>
      <c r="I105" s="75"/>
      <c r="J105" s="144">
        <f t="shared" si="5"/>
        <v>0</v>
      </c>
      <c r="K105" s="153"/>
      <c r="L105" s="64"/>
      <c r="M105" s="259" t="s">
        <v>34</v>
      </c>
      <c r="N105" s="124"/>
    </row>
    <row r="106" spans="1:14" x14ac:dyDescent="0.4">
      <c r="A106" s="142" t="str">
        <f t="shared" si="3"/>
        <v/>
      </c>
      <c r="B106" s="143" t="str">
        <f t="shared" si="4"/>
        <v/>
      </c>
      <c r="C106" s="35"/>
      <c r="D106" s="13"/>
      <c r="E106" s="35"/>
      <c r="F106" s="45"/>
      <c r="G106" s="45"/>
      <c r="H106" s="45"/>
      <c r="I106" s="75"/>
      <c r="J106" s="144">
        <f t="shared" si="5"/>
        <v>0</v>
      </c>
      <c r="K106" s="153"/>
      <c r="L106" s="64"/>
      <c r="M106" s="259" t="s">
        <v>34</v>
      </c>
      <c r="N106" s="124"/>
    </row>
    <row r="107" spans="1:14" x14ac:dyDescent="0.4">
      <c r="A107" s="142" t="str">
        <f t="shared" si="3"/>
        <v/>
      </c>
      <c r="B107" s="143" t="str">
        <f t="shared" si="4"/>
        <v/>
      </c>
      <c r="C107" s="35"/>
      <c r="D107" s="13"/>
      <c r="E107" s="35"/>
      <c r="F107" s="45"/>
      <c r="G107" s="45"/>
      <c r="H107" s="45"/>
      <c r="I107" s="75"/>
      <c r="J107" s="144">
        <f t="shared" si="5"/>
        <v>0</v>
      </c>
      <c r="K107" s="153"/>
      <c r="L107" s="64"/>
      <c r="M107" s="259" t="s">
        <v>34</v>
      </c>
      <c r="N107" s="124"/>
    </row>
    <row r="108" spans="1:14" x14ac:dyDescent="0.4">
      <c r="A108" s="142" t="str">
        <f t="shared" si="3"/>
        <v/>
      </c>
      <c r="B108" s="143" t="str">
        <f t="shared" si="4"/>
        <v/>
      </c>
      <c r="C108" s="35"/>
      <c r="D108" s="13"/>
      <c r="E108" s="35"/>
      <c r="F108" s="45"/>
      <c r="G108" s="45"/>
      <c r="H108" s="45"/>
      <c r="I108" s="75"/>
      <c r="J108" s="144">
        <f t="shared" si="5"/>
        <v>0</v>
      </c>
      <c r="K108" s="153"/>
      <c r="L108" s="64"/>
      <c r="M108" s="259" t="s">
        <v>34</v>
      </c>
      <c r="N108" s="124"/>
    </row>
    <row r="109" spans="1:14" x14ac:dyDescent="0.4">
      <c r="A109" s="142" t="str">
        <f t="shared" si="3"/>
        <v/>
      </c>
      <c r="B109" s="143" t="str">
        <f t="shared" si="4"/>
        <v/>
      </c>
      <c r="C109" s="35"/>
      <c r="D109" s="13"/>
      <c r="E109" s="35"/>
      <c r="F109" s="45"/>
      <c r="G109" s="45"/>
      <c r="H109" s="45"/>
      <c r="I109" s="75"/>
      <c r="J109" s="144">
        <f t="shared" si="5"/>
        <v>0</v>
      </c>
      <c r="K109" s="153"/>
      <c r="L109" s="64"/>
      <c r="M109" s="259" t="s">
        <v>34</v>
      </c>
      <c r="N109" s="124"/>
    </row>
    <row r="110" spans="1:14" x14ac:dyDescent="0.4">
      <c r="A110" s="142" t="str">
        <f t="shared" si="3"/>
        <v/>
      </c>
      <c r="B110" s="143" t="str">
        <f t="shared" si="4"/>
        <v/>
      </c>
      <c r="C110" s="35"/>
      <c r="D110" s="13"/>
      <c r="E110" s="35"/>
      <c r="F110" s="45"/>
      <c r="G110" s="45"/>
      <c r="H110" s="45"/>
      <c r="I110" s="75"/>
      <c r="J110" s="144">
        <f t="shared" si="5"/>
        <v>0</v>
      </c>
      <c r="K110" s="153"/>
      <c r="L110" s="64"/>
      <c r="M110" s="259" t="s">
        <v>34</v>
      </c>
      <c r="N110" s="124"/>
    </row>
    <row r="111" spans="1:14" x14ac:dyDescent="0.4">
      <c r="A111" s="142" t="str">
        <f t="shared" si="3"/>
        <v/>
      </c>
      <c r="B111" s="143" t="str">
        <f t="shared" si="4"/>
        <v/>
      </c>
      <c r="C111" s="35"/>
      <c r="D111" s="13"/>
      <c r="E111" s="35"/>
      <c r="F111" s="45"/>
      <c r="G111" s="45"/>
      <c r="H111" s="45"/>
      <c r="I111" s="75"/>
      <c r="J111" s="144">
        <f t="shared" si="5"/>
        <v>0</v>
      </c>
      <c r="K111" s="153"/>
      <c r="L111" s="64"/>
      <c r="M111" s="259" t="s">
        <v>34</v>
      </c>
      <c r="N111" s="124"/>
    </row>
    <row r="112" spans="1:14" x14ac:dyDescent="0.4">
      <c r="A112" s="142" t="str">
        <f t="shared" si="3"/>
        <v/>
      </c>
      <c r="B112" s="143" t="str">
        <f t="shared" si="4"/>
        <v/>
      </c>
      <c r="C112" s="35"/>
      <c r="D112" s="13"/>
      <c r="E112" s="35"/>
      <c r="F112" s="45"/>
      <c r="G112" s="45"/>
      <c r="H112" s="45"/>
      <c r="I112" s="75"/>
      <c r="J112" s="144">
        <f t="shared" si="5"/>
        <v>0</v>
      </c>
      <c r="K112" s="153"/>
      <c r="L112" s="64"/>
      <c r="M112" s="259" t="s">
        <v>34</v>
      </c>
      <c r="N112" s="124"/>
    </row>
    <row r="113" spans="1:14" x14ac:dyDescent="0.4">
      <c r="A113" s="142" t="str">
        <f t="shared" si="3"/>
        <v/>
      </c>
      <c r="B113" s="143" t="str">
        <f t="shared" si="4"/>
        <v/>
      </c>
      <c r="C113" s="35"/>
      <c r="D113" s="13"/>
      <c r="E113" s="35"/>
      <c r="F113" s="45"/>
      <c r="G113" s="45"/>
      <c r="H113" s="45"/>
      <c r="I113" s="75"/>
      <c r="J113" s="144">
        <f t="shared" si="5"/>
        <v>0</v>
      </c>
      <c r="K113" s="153"/>
      <c r="L113" s="64"/>
      <c r="M113" s="259" t="s">
        <v>34</v>
      </c>
      <c r="N113" s="124"/>
    </row>
    <row r="114" spans="1:14" x14ac:dyDescent="0.4">
      <c r="A114" s="142" t="str">
        <f t="shared" si="3"/>
        <v/>
      </c>
      <c r="B114" s="143" t="str">
        <f t="shared" si="4"/>
        <v/>
      </c>
      <c r="C114" s="35"/>
      <c r="D114" s="13"/>
      <c r="E114" s="35"/>
      <c r="F114" s="45"/>
      <c r="G114" s="45"/>
      <c r="H114" s="45"/>
      <c r="I114" s="75"/>
      <c r="J114" s="144">
        <f t="shared" si="5"/>
        <v>0</v>
      </c>
      <c r="K114" s="153"/>
      <c r="L114" s="64"/>
      <c r="M114" s="259" t="s">
        <v>34</v>
      </c>
      <c r="N114" s="124"/>
    </row>
    <row r="115" spans="1:14" x14ac:dyDescent="0.4">
      <c r="A115" s="142" t="str">
        <f t="shared" si="3"/>
        <v/>
      </c>
      <c r="B115" s="143" t="str">
        <f t="shared" si="4"/>
        <v/>
      </c>
      <c r="C115" s="35"/>
      <c r="D115" s="13"/>
      <c r="E115" s="35"/>
      <c r="F115" s="45"/>
      <c r="G115" s="45"/>
      <c r="H115" s="45"/>
      <c r="I115" s="75"/>
      <c r="J115" s="144">
        <f t="shared" si="5"/>
        <v>0</v>
      </c>
      <c r="K115" s="153"/>
      <c r="L115" s="64"/>
      <c r="M115" s="259" t="s">
        <v>34</v>
      </c>
      <c r="N115" s="124"/>
    </row>
    <row r="116" spans="1:14" x14ac:dyDescent="0.4">
      <c r="A116" s="142" t="str">
        <f t="shared" si="3"/>
        <v/>
      </c>
      <c r="B116" s="143" t="str">
        <f t="shared" si="4"/>
        <v/>
      </c>
      <c r="C116" s="35"/>
      <c r="D116" s="13"/>
      <c r="E116" s="35"/>
      <c r="F116" s="45"/>
      <c r="G116" s="45"/>
      <c r="H116" s="45"/>
      <c r="I116" s="75"/>
      <c r="J116" s="144">
        <f t="shared" si="5"/>
        <v>0</v>
      </c>
      <c r="K116" s="153"/>
      <c r="L116" s="64"/>
      <c r="M116" s="259" t="s">
        <v>34</v>
      </c>
      <c r="N116" s="124"/>
    </row>
    <row r="117" spans="1:14" x14ac:dyDescent="0.4">
      <c r="A117" s="142" t="str">
        <f t="shared" si="3"/>
        <v/>
      </c>
      <c r="B117" s="143" t="str">
        <f t="shared" si="4"/>
        <v/>
      </c>
      <c r="C117" s="35"/>
      <c r="D117" s="13"/>
      <c r="E117" s="35"/>
      <c r="F117" s="45"/>
      <c r="G117" s="45"/>
      <c r="H117" s="45"/>
      <c r="I117" s="75"/>
      <c r="J117" s="144">
        <f t="shared" si="5"/>
        <v>0</v>
      </c>
      <c r="K117" s="153"/>
      <c r="L117" s="64"/>
      <c r="M117" s="259" t="s">
        <v>34</v>
      </c>
      <c r="N117" s="124"/>
    </row>
    <row r="118" spans="1:14" x14ac:dyDescent="0.4">
      <c r="A118" s="142" t="str">
        <f t="shared" si="3"/>
        <v/>
      </c>
      <c r="B118" s="143" t="str">
        <f t="shared" si="4"/>
        <v/>
      </c>
      <c r="C118" s="35"/>
      <c r="D118" s="13"/>
      <c r="E118" s="35"/>
      <c r="F118" s="45"/>
      <c r="G118" s="45"/>
      <c r="H118" s="45"/>
      <c r="I118" s="75"/>
      <c r="J118" s="144">
        <f t="shared" si="5"/>
        <v>0</v>
      </c>
      <c r="K118" s="153"/>
      <c r="L118" s="64"/>
      <c r="M118" s="259" t="s">
        <v>34</v>
      </c>
      <c r="N118" s="124"/>
    </row>
    <row r="119" spans="1:14" x14ac:dyDescent="0.4">
      <c r="A119" s="142" t="str">
        <f t="shared" si="3"/>
        <v/>
      </c>
      <c r="B119" s="143" t="str">
        <f t="shared" si="4"/>
        <v/>
      </c>
      <c r="C119" s="35"/>
      <c r="D119" s="13"/>
      <c r="E119" s="35"/>
      <c r="F119" s="45"/>
      <c r="G119" s="45"/>
      <c r="H119" s="45"/>
      <c r="I119" s="75"/>
      <c r="J119" s="144">
        <f t="shared" si="5"/>
        <v>0</v>
      </c>
      <c r="K119" s="153"/>
      <c r="L119" s="64"/>
      <c r="M119" s="259" t="s">
        <v>34</v>
      </c>
      <c r="N119" s="124"/>
    </row>
    <row r="120" spans="1:14" x14ac:dyDescent="0.4">
      <c r="A120" s="142" t="str">
        <f t="shared" si="3"/>
        <v/>
      </c>
      <c r="B120" s="143" t="str">
        <f t="shared" si="4"/>
        <v/>
      </c>
      <c r="C120" s="35"/>
      <c r="D120" s="13"/>
      <c r="E120" s="35"/>
      <c r="F120" s="45"/>
      <c r="G120" s="45"/>
      <c r="H120" s="45"/>
      <c r="I120" s="75"/>
      <c r="J120" s="144">
        <f t="shared" si="5"/>
        <v>0</v>
      </c>
      <c r="K120" s="153"/>
      <c r="L120" s="64"/>
      <c r="M120" s="259" t="s">
        <v>34</v>
      </c>
      <c r="N120" s="124"/>
    </row>
    <row r="121" spans="1:14" x14ac:dyDescent="0.4">
      <c r="A121" s="142" t="str">
        <f t="shared" si="3"/>
        <v/>
      </c>
      <c r="B121" s="143" t="str">
        <f t="shared" si="4"/>
        <v/>
      </c>
      <c r="C121" s="35"/>
      <c r="D121" s="13"/>
      <c r="E121" s="35"/>
      <c r="F121" s="45"/>
      <c r="G121" s="45"/>
      <c r="H121" s="45"/>
      <c r="I121" s="75"/>
      <c r="J121" s="144">
        <f t="shared" si="5"/>
        <v>0</v>
      </c>
      <c r="K121" s="153"/>
      <c r="L121" s="64"/>
      <c r="M121" s="259" t="s">
        <v>34</v>
      </c>
      <c r="N121" s="124"/>
    </row>
    <row r="122" spans="1:14" x14ac:dyDescent="0.4">
      <c r="A122" s="142" t="str">
        <f t="shared" si="3"/>
        <v/>
      </c>
      <c r="B122" s="143" t="str">
        <f t="shared" si="4"/>
        <v/>
      </c>
      <c r="C122" s="35"/>
      <c r="D122" s="13"/>
      <c r="E122" s="35"/>
      <c r="F122" s="45"/>
      <c r="G122" s="45"/>
      <c r="H122" s="45"/>
      <c r="I122" s="75"/>
      <c r="J122" s="144">
        <f t="shared" si="5"/>
        <v>0</v>
      </c>
      <c r="K122" s="153"/>
      <c r="L122" s="64"/>
      <c r="M122" s="259" t="s">
        <v>34</v>
      </c>
      <c r="N122" s="124"/>
    </row>
    <row r="123" spans="1:14" x14ac:dyDescent="0.4">
      <c r="A123" s="142" t="str">
        <f t="shared" si="3"/>
        <v/>
      </c>
      <c r="B123" s="143" t="str">
        <f t="shared" si="4"/>
        <v/>
      </c>
      <c r="C123" s="35"/>
      <c r="D123" s="13"/>
      <c r="E123" s="35"/>
      <c r="F123" s="45"/>
      <c r="G123" s="45"/>
      <c r="H123" s="45"/>
      <c r="I123" s="75"/>
      <c r="J123" s="144">
        <f t="shared" si="5"/>
        <v>0</v>
      </c>
      <c r="K123" s="153"/>
      <c r="L123" s="64"/>
      <c r="M123" s="259" t="s">
        <v>34</v>
      </c>
      <c r="N123" s="124"/>
    </row>
    <row r="124" spans="1:14" x14ac:dyDescent="0.4">
      <c r="A124" s="142" t="str">
        <f t="shared" si="3"/>
        <v/>
      </c>
      <c r="B124" s="143" t="str">
        <f t="shared" si="4"/>
        <v/>
      </c>
      <c r="C124" s="35"/>
      <c r="D124" s="13"/>
      <c r="E124" s="35"/>
      <c r="F124" s="45"/>
      <c r="G124" s="45"/>
      <c r="H124" s="45"/>
      <c r="I124" s="75"/>
      <c r="J124" s="144">
        <f t="shared" si="5"/>
        <v>0</v>
      </c>
      <c r="K124" s="153"/>
      <c r="L124" s="64"/>
      <c r="M124" s="259" t="s">
        <v>34</v>
      </c>
      <c r="N124" s="124"/>
    </row>
    <row r="125" spans="1:14" x14ac:dyDescent="0.4">
      <c r="A125" s="142" t="str">
        <f t="shared" si="3"/>
        <v/>
      </c>
      <c r="B125" s="143" t="str">
        <f t="shared" si="4"/>
        <v/>
      </c>
      <c r="C125" s="35"/>
      <c r="D125" s="13"/>
      <c r="E125" s="35"/>
      <c r="F125" s="45"/>
      <c r="G125" s="45"/>
      <c r="H125" s="45"/>
      <c r="I125" s="75"/>
      <c r="J125" s="144">
        <f t="shared" si="5"/>
        <v>0</v>
      </c>
      <c r="K125" s="153"/>
      <c r="L125" s="64"/>
      <c r="M125" s="259" t="s">
        <v>34</v>
      </c>
      <c r="N125" s="124"/>
    </row>
    <row r="126" spans="1:14" x14ac:dyDescent="0.4">
      <c r="A126" s="142" t="str">
        <f t="shared" si="3"/>
        <v/>
      </c>
      <c r="B126" s="143" t="str">
        <f t="shared" si="4"/>
        <v/>
      </c>
      <c r="C126" s="35"/>
      <c r="D126" s="13"/>
      <c r="E126" s="35"/>
      <c r="F126" s="45"/>
      <c r="G126" s="45"/>
      <c r="H126" s="45"/>
      <c r="I126" s="75"/>
      <c r="J126" s="144">
        <f t="shared" si="5"/>
        <v>0</v>
      </c>
      <c r="K126" s="153"/>
      <c r="L126" s="64"/>
      <c r="M126" s="259" t="s">
        <v>34</v>
      </c>
      <c r="N126" s="124"/>
    </row>
    <row r="127" spans="1:14" x14ac:dyDescent="0.4">
      <c r="A127" s="142" t="str">
        <f t="shared" si="3"/>
        <v/>
      </c>
      <c r="B127" s="143" t="str">
        <f t="shared" si="4"/>
        <v/>
      </c>
      <c r="C127" s="35"/>
      <c r="D127" s="13"/>
      <c r="E127" s="35"/>
      <c r="F127" s="45"/>
      <c r="G127" s="45"/>
      <c r="H127" s="45"/>
      <c r="I127" s="75"/>
      <c r="J127" s="144">
        <f t="shared" si="5"/>
        <v>0</v>
      </c>
      <c r="K127" s="153"/>
      <c r="L127" s="64"/>
      <c r="M127" s="259" t="s">
        <v>34</v>
      </c>
      <c r="N127" s="124"/>
    </row>
    <row r="128" spans="1:14" x14ac:dyDescent="0.4">
      <c r="A128" s="142" t="str">
        <f t="shared" si="3"/>
        <v/>
      </c>
      <c r="B128" s="143" t="str">
        <f t="shared" si="4"/>
        <v/>
      </c>
      <c r="C128" s="35"/>
      <c r="D128" s="13"/>
      <c r="E128" s="35"/>
      <c r="F128" s="45"/>
      <c r="G128" s="45"/>
      <c r="H128" s="45"/>
      <c r="I128" s="75"/>
      <c r="J128" s="144">
        <f t="shared" si="5"/>
        <v>0</v>
      </c>
      <c r="K128" s="153"/>
      <c r="L128" s="64"/>
      <c r="M128" s="259" t="s">
        <v>34</v>
      </c>
      <c r="N128" s="124"/>
    </row>
    <row r="129" spans="1:14" x14ac:dyDescent="0.4">
      <c r="A129" s="142" t="str">
        <f t="shared" si="3"/>
        <v/>
      </c>
      <c r="B129" s="143" t="str">
        <f t="shared" si="4"/>
        <v/>
      </c>
      <c r="C129" s="35"/>
      <c r="D129" s="13"/>
      <c r="E129" s="35"/>
      <c r="F129" s="45"/>
      <c r="G129" s="45"/>
      <c r="H129" s="45"/>
      <c r="I129" s="75"/>
      <c r="J129" s="144">
        <f t="shared" si="5"/>
        <v>0</v>
      </c>
      <c r="K129" s="153"/>
      <c r="L129" s="64"/>
      <c r="M129" s="259" t="s">
        <v>34</v>
      </c>
      <c r="N129" s="124"/>
    </row>
    <row r="130" spans="1:14" x14ac:dyDescent="0.4">
      <c r="A130" s="142" t="str">
        <f t="shared" si="3"/>
        <v/>
      </c>
      <c r="B130" s="143" t="str">
        <f t="shared" si="4"/>
        <v/>
      </c>
      <c r="C130" s="35"/>
      <c r="D130" s="13"/>
      <c r="E130" s="35"/>
      <c r="F130" s="45"/>
      <c r="G130" s="45"/>
      <c r="H130" s="45"/>
      <c r="I130" s="75"/>
      <c r="J130" s="144">
        <f t="shared" si="5"/>
        <v>0</v>
      </c>
      <c r="K130" s="153"/>
      <c r="L130" s="64"/>
      <c r="M130" s="259" t="s">
        <v>34</v>
      </c>
      <c r="N130" s="124"/>
    </row>
    <row r="131" spans="1:14" x14ac:dyDescent="0.4">
      <c r="A131" s="142" t="str">
        <f t="shared" si="3"/>
        <v/>
      </c>
      <c r="B131" s="143" t="str">
        <f t="shared" si="4"/>
        <v/>
      </c>
      <c r="C131" s="35"/>
      <c r="D131" s="13"/>
      <c r="E131" s="35"/>
      <c r="F131" s="45"/>
      <c r="G131" s="45"/>
      <c r="H131" s="45"/>
      <c r="I131" s="75"/>
      <c r="J131" s="144">
        <f t="shared" si="5"/>
        <v>0</v>
      </c>
      <c r="K131" s="153"/>
      <c r="L131" s="64"/>
      <c r="M131" s="259" t="s">
        <v>34</v>
      </c>
      <c r="N131" s="124"/>
    </row>
    <row r="132" spans="1:14" x14ac:dyDescent="0.4">
      <c r="A132" s="142" t="str">
        <f t="shared" si="3"/>
        <v/>
      </c>
      <c r="B132" s="143" t="str">
        <f t="shared" si="4"/>
        <v/>
      </c>
      <c r="C132" s="35"/>
      <c r="D132" s="13"/>
      <c r="E132" s="35"/>
      <c r="F132" s="45"/>
      <c r="G132" s="45"/>
      <c r="H132" s="45"/>
      <c r="I132" s="75"/>
      <c r="J132" s="144">
        <f t="shared" si="5"/>
        <v>0</v>
      </c>
      <c r="K132" s="153"/>
      <c r="L132" s="64"/>
      <c r="M132" s="259" t="s">
        <v>34</v>
      </c>
      <c r="N132" s="124"/>
    </row>
    <row r="133" spans="1:14" x14ac:dyDescent="0.4">
      <c r="A133" s="142" t="str">
        <f t="shared" si="3"/>
        <v/>
      </c>
      <c r="B133" s="143" t="str">
        <f t="shared" si="4"/>
        <v/>
      </c>
      <c r="C133" s="35"/>
      <c r="D133" s="13"/>
      <c r="E133" s="35"/>
      <c r="F133" s="45"/>
      <c r="G133" s="45"/>
      <c r="H133" s="45"/>
      <c r="I133" s="75"/>
      <c r="J133" s="144">
        <f t="shared" si="5"/>
        <v>0</v>
      </c>
      <c r="K133" s="153"/>
      <c r="L133" s="64"/>
      <c r="M133" s="259" t="s">
        <v>34</v>
      </c>
      <c r="N133" s="124"/>
    </row>
    <row r="134" spans="1:14" x14ac:dyDescent="0.4">
      <c r="A134" s="142" t="str">
        <f t="shared" si="3"/>
        <v/>
      </c>
      <c r="B134" s="143" t="str">
        <f t="shared" si="4"/>
        <v/>
      </c>
      <c r="C134" s="35"/>
      <c r="D134" s="13"/>
      <c r="E134" s="35"/>
      <c r="F134" s="45"/>
      <c r="G134" s="45"/>
      <c r="H134" s="45"/>
      <c r="I134" s="75"/>
      <c r="J134" s="144">
        <f t="shared" si="5"/>
        <v>0</v>
      </c>
      <c r="K134" s="153"/>
      <c r="L134" s="64"/>
      <c r="M134" s="259" t="s">
        <v>34</v>
      </c>
      <c r="N134" s="124"/>
    </row>
    <row r="135" spans="1:14" x14ac:dyDescent="0.4">
      <c r="A135" s="142" t="str">
        <f t="shared" si="3"/>
        <v/>
      </c>
      <c r="B135" s="143" t="str">
        <f t="shared" si="4"/>
        <v/>
      </c>
      <c r="C135" s="35"/>
      <c r="D135" s="13"/>
      <c r="E135" s="35"/>
      <c r="F135" s="45"/>
      <c r="G135" s="45"/>
      <c r="H135" s="45"/>
      <c r="I135" s="75"/>
      <c r="J135" s="144">
        <f t="shared" si="5"/>
        <v>0</v>
      </c>
      <c r="K135" s="153"/>
      <c r="L135" s="64"/>
      <c r="M135" s="259" t="s">
        <v>34</v>
      </c>
      <c r="N135" s="124"/>
    </row>
    <row r="136" spans="1:14" x14ac:dyDescent="0.4">
      <c r="A136" s="142" t="str">
        <f t="shared" si="3"/>
        <v/>
      </c>
      <c r="B136" s="143" t="str">
        <f t="shared" si="4"/>
        <v/>
      </c>
      <c r="C136" s="35"/>
      <c r="D136" s="13"/>
      <c r="E136" s="35"/>
      <c r="F136" s="45"/>
      <c r="G136" s="45"/>
      <c r="H136" s="45"/>
      <c r="I136" s="75"/>
      <c r="J136" s="144">
        <f t="shared" si="5"/>
        <v>0</v>
      </c>
      <c r="K136" s="153"/>
      <c r="L136" s="64"/>
      <c r="M136" s="259" t="s">
        <v>34</v>
      </c>
      <c r="N136" s="124"/>
    </row>
    <row r="137" spans="1:14" x14ac:dyDescent="0.4">
      <c r="A137" s="142" t="str">
        <f t="shared" si="3"/>
        <v/>
      </c>
      <c r="B137" s="143" t="str">
        <f t="shared" si="4"/>
        <v/>
      </c>
      <c r="C137" s="35"/>
      <c r="D137" s="13"/>
      <c r="E137" s="35"/>
      <c r="F137" s="45"/>
      <c r="G137" s="45"/>
      <c r="H137" s="45"/>
      <c r="I137" s="75"/>
      <c r="J137" s="144">
        <f t="shared" si="5"/>
        <v>0</v>
      </c>
      <c r="K137" s="153"/>
      <c r="L137" s="64"/>
      <c r="M137" s="259" t="s">
        <v>34</v>
      </c>
      <c r="N137" s="124"/>
    </row>
    <row r="138" spans="1:14" x14ac:dyDescent="0.4">
      <c r="A138" s="142" t="str">
        <f t="shared" si="3"/>
        <v/>
      </c>
      <c r="B138" s="143" t="str">
        <f t="shared" si="4"/>
        <v/>
      </c>
      <c r="C138" s="35"/>
      <c r="D138" s="13"/>
      <c r="E138" s="35"/>
      <c r="F138" s="45"/>
      <c r="G138" s="45"/>
      <c r="H138" s="45"/>
      <c r="I138" s="75"/>
      <c r="J138" s="144">
        <f t="shared" si="5"/>
        <v>0</v>
      </c>
      <c r="K138" s="153"/>
      <c r="L138" s="64"/>
      <c r="M138" s="259" t="s">
        <v>34</v>
      </c>
      <c r="N138" s="124"/>
    </row>
    <row r="139" spans="1:14" x14ac:dyDescent="0.4">
      <c r="A139" s="142" t="str">
        <f t="shared" si="3"/>
        <v/>
      </c>
      <c r="B139" s="143" t="str">
        <f t="shared" si="4"/>
        <v/>
      </c>
      <c r="C139" s="35"/>
      <c r="D139" s="13"/>
      <c r="E139" s="35"/>
      <c r="F139" s="45"/>
      <c r="G139" s="45"/>
      <c r="H139" s="45"/>
      <c r="I139" s="75"/>
      <c r="J139" s="144">
        <f t="shared" si="5"/>
        <v>0</v>
      </c>
      <c r="K139" s="153"/>
      <c r="L139" s="64"/>
      <c r="M139" s="259" t="s">
        <v>34</v>
      </c>
      <c r="N139" s="124"/>
    </row>
    <row r="140" spans="1:14" x14ac:dyDescent="0.4">
      <c r="A140" s="142" t="str">
        <f t="shared" si="3"/>
        <v/>
      </c>
      <c r="B140" s="143" t="str">
        <f t="shared" si="4"/>
        <v/>
      </c>
      <c r="C140" s="35"/>
      <c r="D140" s="13"/>
      <c r="E140" s="35"/>
      <c r="F140" s="45"/>
      <c r="G140" s="45"/>
      <c r="H140" s="45"/>
      <c r="I140" s="75"/>
      <c r="J140" s="144">
        <f t="shared" si="5"/>
        <v>0</v>
      </c>
      <c r="K140" s="153"/>
      <c r="L140" s="64"/>
      <c r="M140" s="259" t="s">
        <v>34</v>
      </c>
      <c r="N140" s="124"/>
    </row>
    <row r="141" spans="1:14" x14ac:dyDescent="0.4">
      <c r="A141" s="142" t="str">
        <f t="shared" si="3"/>
        <v/>
      </c>
      <c r="B141" s="143" t="str">
        <f t="shared" si="4"/>
        <v/>
      </c>
      <c r="C141" s="35"/>
      <c r="D141" s="13"/>
      <c r="E141" s="35"/>
      <c r="F141" s="45"/>
      <c r="G141" s="45"/>
      <c r="H141" s="45"/>
      <c r="I141" s="75"/>
      <c r="J141" s="144">
        <f t="shared" si="5"/>
        <v>0</v>
      </c>
      <c r="K141" s="153"/>
      <c r="L141" s="64"/>
      <c r="M141" s="259" t="s">
        <v>34</v>
      </c>
      <c r="N141" s="124"/>
    </row>
    <row r="142" spans="1:14" x14ac:dyDescent="0.4">
      <c r="A142" s="142" t="str">
        <f t="shared" ref="A142:A205" si="6">IF(C142="","",CONCATENATE("EA / ",B142))</f>
        <v/>
      </c>
      <c r="B142" s="143" t="str">
        <f t="shared" si="4"/>
        <v/>
      </c>
      <c r="C142" s="35"/>
      <c r="D142" s="13"/>
      <c r="E142" s="35"/>
      <c r="F142" s="45"/>
      <c r="G142" s="45"/>
      <c r="H142" s="45"/>
      <c r="I142" s="75"/>
      <c r="J142" s="144">
        <f t="shared" si="5"/>
        <v>0</v>
      </c>
      <c r="K142" s="153"/>
      <c r="L142" s="64"/>
      <c r="M142" s="259" t="s">
        <v>34</v>
      </c>
      <c r="N142" s="124"/>
    </row>
    <row r="143" spans="1:14" x14ac:dyDescent="0.4">
      <c r="A143" s="142" t="str">
        <f t="shared" si="6"/>
        <v/>
      </c>
      <c r="B143" s="143" t="str">
        <f t="shared" ref="B143:B206" si="7">IF(C143="","",B142+1)</f>
        <v/>
      </c>
      <c r="C143" s="35"/>
      <c r="D143" s="13"/>
      <c r="E143" s="35"/>
      <c r="F143" s="45"/>
      <c r="G143" s="45"/>
      <c r="H143" s="45"/>
      <c r="I143" s="75"/>
      <c r="J143" s="144">
        <f t="shared" si="5"/>
        <v>0</v>
      </c>
      <c r="K143" s="153"/>
      <c r="L143" s="64"/>
      <c r="M143" s="259" t="s">
        <v>34</v>
      </c>
      <c r="N143" s="124"/>
    </row>
    <row r="144" spans="1:14" x14ac:dyDescent="0.4">
      <c r="A144" s="142" t="str">
        <f t="shared" si="6"/>
        <v/>
      </c>
      <c r="B144" s="143" t="str">
        <f t="shared" si="7"/>
        <v/>
      </c>
      <c r="C144" s="35"/>
      <c r="D144" s="13"/>
      <c r="E144" s="35"/>
      <c r="F144" s="45"/>
      <c r="G144" s="45"/>
      <c r="H144" s="45"/>
      <c r="I144" s="75"/>
      <c r="J144" s="144">
        <f t="shared" si="5"/>
        <v>0</v>
      </c>
      <c r="K144" s="153"/>
      <c r="L144" s="64"/>
      <c r="M144" s="259" t="s">
        <v>34</v>
      </c>
      <c r="N144" s="124"/>
    </row>
    <row r="145" spans="1:14" x14ac:dyDescent="0.4">
      <c r="A145" s="142" t="str">
        <f t="shared" si="6"/>
        <v/>
      </c>
      <c r="B145" s="143" t="str">
        <f t="shared" si="7"/>
        <v/>
      </c>
      <c r="C145" s="35"/>
      <c r="D145" s="13"/>
      <c r="E145" s="35"/>
      <c r="F145" s="45"/>
      <c r="G145" s="45"/>
      <c r="H145" s="45"/>
      <c r="I145" s="75"/>
      <c r="J145" s="144">
        <f t="shared" ref="J145:J208" si="8">H145*I145</f>
        <v>0</v>
      </c>
      <c r="K145" s="153"/>
      <c r="L145" s="64"/>
      <c r="M145" s="259" t="s">
        <v>34</v>
      </c>
      <c r="N145" s="124"/>
    </row>
    <row r="146" spans="1:14" x14ac:dyDescent="0.4">
      <c r="A146" s="142" t="str">
        <f t="shared" si="6"/>
        <v/>
      </c>
      <c r="B146" s="143" t="str">
        <f t="shared" si="7"/>
        <v/>
      </c>
      <c r="C146" s="35"/>
      <c r="D146" s="13"/>
      <c r="E146" s="35"/>
      <c r="F146" s="45"/>
      <c r="G146" s="45"/>
      <c r="H146" s="45"/>
      <c r="I146" s="75"/>
      <c r="J146" s="144">
        <f t="shared" si="8"/>
        <v>0</v>
      </c>
      <c r="K146" s="153"/>
      <c r="L146" s="64"/>
      <c r="M146" s="259" t="s">
        <v>34</v>
      </c>
      <c r="N146" s="124"/>
    </row>
    <row r="147" spans="1:14" x14ac:dyDescent="0.4">
      <c r="A147" s="142" t="str">
        <f t="shared" si="6"/>
        <v/>
      </c>
      <c r="B147" s="143" t="str">
        <f t="shared" si="7"/>
        <v/>
      </c>
      <c r="C147" s="35"/>
      <c r="D147" s="13"/>
      <c r="E147" s="35"/>
      <c r="F147" s="45"/>
      <c r="G147" s="45"/>
      <c r="H147" s="45"/>
      <c r="I147" s="75"/>
      <c r="J147" s="144">
        <f t="shared" si="8"/>
        <v>0</v>
      </c>
      <c r="K147" s="153"/>
      <c r="L147" s="64"/>
      <c r="M147" s="259" t="s">
        <v>34</v>
      </c>
      <c r="N147" s="124"/>
    </row>
    <row r="148" spans="1:14" x14ac:dyDescent="0.4">
      <c r="A148" s="142" t="str">
        <f t="shared" si="6"/>
        <v/>
      </c>
      <c r="B148" s="143" t="str">
        <f t="shared" si="7"/>
        <v/>
      </c>
      <c r="C148" s="35"/>
      <c r="D148" s="13"/>
      <c r="E148" s="35"/>
      <c r="F148" s="45"/>
      <c r="G148" s="45"/>
      <c r="H148" s="45"/>
      <c r="I148" s="75"/>
      <c r="J148" s="144">
        <f t="shared" si="8"/>
        <v>0</v>
      </c>
      <c r="K148" s="153"/>
      <c r="L148" s="64"/>
      <c r="M148" s="259" t="s">
        <v>34</v>
      </c>
      <c r="N148" s="124"/>
    </row>
    <row r="149" spans="1:14" x14ac:dyDescent="0.4">
      <c r="A149" s="142" t="str">
        <f t="shared" si="6"/>
        <v/>
      </c>
      <c r="B149" s="143" t="str">
        <f t="shared" si="7"/>
        <v/>
      </c>
      <c r="C149" s="35"/>
      <c r="D149" s="13"/>
      <c r="E149" s="35"/>
      <c r="F149" s="45"/>
      <c r="G149" s="45"/>
      <c r="H149" s="45"/>
      <c r="I149" s="75"/>
      <c r="J149" s="144">
        <f t="shared" si="8"/>
        <v>0</v>
      </c>
      <c r="K149" s="153"/>
      <c r="L149" s="64"/>
      <c r="M149" s="259" t="s">
        <v>34</v>
      </c>
      <c r="N149" s="124"/>
    </row>
    <row r="150" spans="1:14" x14ac:dyDescent="0.4">
      <c r="A150" s="142" t="str">
        <f t="shared" si="6"/>
        <v/>
      </c>
      <c r="B150" s="143" t="str">
        <f t="shared" si="7"/>
        <v/>
      </c>
      <c r="C150" s="35"/>
      <c r="D150" s="13"/>
      <c r="E150" s="35"/>
      <c r="F150" s="45"/>
      <c r="G150" s="45"/>
      <c r="H150" s="45"/>
      <c r="I150" s="75"/>
      <c r="J150" s="144">
        <f t="shared" si="8"/>
        <v>0</v>
      </c>
      <c r="K150" s="153"/>
      <c r="L150" s="64"/>
      <c r="M150" s="259" t="s">
        <v>34</v>
      </c>
      <c r="N150" s="124"/>
    </row>
    <row r="151" spans="1:14" x14ac:dyDescent="0.4">
      <c r="A151" s="142" t="str">
        <f t="shared" si="6"/>
        <v/>
      </c>
      <c r="B151" s="143" t="str">
        <f t="shared" si="7"/>
        <v/>
      </c>
      <c r="C151" s="35"/>
      <c r="D151" s="13"/>
      <c r="E151" s="35"/>
      <c r="F151" s="45"/>
      <c r="G151" s="45"/>
      <c r="H151" s="45"/>
      <c r="I151" s="75"/>
      <c r="J151" s="144">
        <f t="shared" si="8"/>
        <v>0</v>
      </c>
      <c r="K151" s="153"/>
      <c r="L151" s="64"/>
      <c r="M151" s="259" t="s">
        <v>34</v>
      </c>
      <c r="N151" s="124"/>
    </row>
    <row r="152" spans="1:14" x14ac:dyDescent="0.4">
      <c r="A152" s="142" t="str">
        <f t="shared" si="6"/>
        <v/>
      </c>
      <c r="B152" s="143" t="str">
        <f t="shared" si="7"/>
        <v/>
      </c>
      <c r="C152" s="35"/>
      <c r="D152" s="13"/>
      <c r="E152" s="35"/>
      <c r="F152" s="45"/>
      <c r="G152" s="45"/>
      <c r="H152" s="45"/>
      <c r="I152" s="75"/>
      <c r="J152" s="144">
        <f t="shared" si="8"/>
        <v>0</v>
      </c>
      <c r="K152" s="153"/>
      <c r="L152" s="64"/>
      <c r="M152" s="259" t="s">
        <v>34</v>
      </c>
      <c r="N152" s="124"/>
    </row>
    <row r="153" spans="1:14" x14ac:dyDescent="0.4">
      <c r="A153" s="142" t="str">
        <f t="shared" si="6"/>
        <v/>
      </c>
      <c r="B153" s="143" t="str">
        <f t="shared" si="7"/>
        <v/>
      </c>
      <c r="C153" s="35"/>
      <c r="D153" s="13"/>
      <c r="E153" s="35"/>
      <c r="F153" s="45"/>
      <c r="G153" s="45"/>
      <c r="H153" s="45"/>
      <c r="I153" s="75"/>
      <c r="J153" s="144">
        <f t="shared" si="8"/>
        <v>0</v>
      </c>
      <c r="K153" s="153"/>
      <c r="L153" s="64"/>
      <c r="M153" s="259" t="s">
        <v>34</v>
      </c>
      <c r="N153" s="124"/>
    </row>
    <row r="154" spans="1:14" x14ac:dyDescent="0.4">
      <c r="A154" s="142" t="str">
        <f t="shared" si="6"/>
        <v/>
      </c>
      <c r="B154" s="143" t="str">
        <f t="shared" si="7"/>
        <v/>
      </c>
      <c r="C154" s="35"/>
      <c r="D154" s="13"/>
      <c r="E154" s="35"/>
      <c r="F154" s="45"/>
      <c r="G154" s="45"/>
      <c r="H154" s="45"/>
      <c r="I154" s="75"/>
      <c r="J154" s="144">
        <f t="shared" si="8"/>
        <v>0</v>
      </c>
      <c r="K154" s="153"/>
      <c r="L154" s="64"/>
      <c r="M154" s="259" t="s">
        <v>34</v>
      </c>
      <c r="N154" s="124"/>
    </row>
    <row r="155" spans="1:14" x14ac:dyDescent="0.4">
      <c r="A155" s="142" t="str">
        <f t="shared" si="6"/>
        <v/>
      </c>
      <c r="B155" s="143" t="str">
        <f t="shared" si="7"/>
        <v/>
      </c>
      <c r="C155" s="35"/>
      <c r="D155" s="13"/>
      <c r="E155" s="35"/>
      <c r="F155" s="45"/>
      <c r="G155" s="45"/>
      <c r="H155" s="45"/>
      <c r="I155" s="75"/>
      <c r="J155" s="144">
        <f t="shared" si="8"/>
        <v>0</v>
      </c>
      <c r="K155" s="153"/>
      <c r="L155" s="64"/>
      <c r="M155" s="259" t="s">
        <v>34</v>
      </c>
      <c r="N155" s="124"/>
    </row>
    <row r="156" spans="1:14" x14ac:dyDescent="0.4">
      <c r="A156" s="142" t="str">
        <f t="shared" si="6"/>
        <v/>
      </c>
      <c r="B156" s="143" t="str">
        <f t="shared" si="7"/>
        <v/>
      </c>
      <c r="C156" s="35"/>
      <c r="D156" s="13"/>
      <c r="E156" s="35"/>
      <c r="F156" s="45"/>
      <c r="G156" s="45"/>
      <c r="H156" s="45"/>
      <c r="I156" s="75"/>
      <c r="J156" s="144">
        <f t="shared" si="8"/>
        <v>0</v>
      </c>
      <c r="K156" s="153"/>
      <c r="L156" s="64"/>
      <c r="M156" s="259" t="s">
        <v>34</v>
      </c>
      <c r="N156" s="124"/>
    </row>
    <row r="157" spans="1:14" x14ac:dyDescent="0.4">
      <c r="A157" s="142" t="str">
        <f t="shared" si="6"/>
        <v/>
      </c>
      <c r="B157" s="143" t="str">
        <f t="shared" si="7"/>
        <v/>
      </c>
      <c r="C157" s="35"/>
      <c r="D157" s="13"/>
      <c r="E157" s="35"/>
      <c r="F157" s="45"/>
      <c r="G157" s="45"/>
      <c r="H157" s="45"/>
      <c r="I157" s="75"/>
      <c r="J157" s="144">
        <f t="shared" si="8"/>
        <v>0</v>
      </c>
      <c r="K157" s="153"/>
      <c r="L157" s="64"/>
      <c r="M157" s="259" t="s">
        <v>34</v>
      </c>
      <c r="N157" s="124"/>
    </row>
    <row r="158" spans="1:14" x14ac:dyDescent="0.4">
      <c r="A158" s="142" t="str">
        <f t="shared" si="6"/>
        <v/>
      </c>
      <c r="B158" s="143" t="str">
        <f t="shared" si="7"/>
        <v/>
      </c>
      <c r="C158" s="35"/>
      <c r="D158" s="13"/>
      <c r="E158" s="35"/>
      <c r="F158" s="45"/>
      <c r="G158" s="45"/>
      <c r="H158" s="45"/>
      <c r="I158" s="75"/>
      <c r="J158" s="144">
        <f t="shared" si="8"/>
        <v>0</v>
      </c>
      <c r="K158" s="153"/>
      <c r="L158" s="64"/>
      <c r="M158" s="259" t="s">
        <v>34</v>
      </c>
      <c r="N158" s="124"/>
    </row>
    <row r="159" spans="1:14" x14ac:dyDescent="0.4">
      <c r="A159" s="142" t="str">
        <f t="shared" si="6"/>
        <v/>
      </c>
      <c r="B159" s="143" t="str">
        <f t="shared" si="7"/>
        <v/>
      </c>
      <c r="C159" s="35"/>
      <c r="D159" s="13"/>
      <c r="E159" s="35"/>
      <c r="F159" s="45"/>
      <c r="G159" s="45"/>
      <c r="H159" s="45"/>
      <c r="I159" s="75"/>
      <c r="J159" s="144">
        <f t="shared" si="8"/>
        <v>0</v>
      </c>
      <c r="K159" s="153"/>
      <c r="L159" s="64"/>
      <c r="M159" s="259" t="s">
        <v>34</v>
      </c>
      <c r="N159" s="124"/>
    </row>
    <row r="160" spans="1:14" x14ac:dyDescent="0.4">
      <c r="A160" s="142" t="str">
        <f t="shared" si="6"/>
        <v/>
      </c>
      <c r="B160" s="143" t="str">
        <f t="shared" si="7"/>
        <v/>
      </c>
      <c r="C160" s="35"/>
      <c r="D160" s="13"/>
      <c r="E160" s="35"/>
      <c r="F160" s="45"/>
      <c r="G160" s="45"/>
      <c r="H160" s="45"/>
      <c r="I160" s="75"/>
      <c r="J160" s="144">
        <f t="shared" si="8"/>
        <v>0</v>
      </c>
      <c r="K160" s="153"/>
      <c r="L160" s="64"/>
      <c r="M160" s="259" t="s">
        <v>34</v>
      </c>
      <c r="N160" s="124"/>
    </row>
    <row r="161" spans="1:14" x14ac:dyDescent="0.4">
      <c r="A161" s="142" t="str">
        <f t="shared" si="6"/>
        <v/>
      </c>
      <c r="B161" s="143" t="str">
        <f t="shared" si="7"/>
        <v/>
      </c>
      <c r="C161" s="35"/>
      <c r="D161" s="13"/>
      <c r="E161" s="35"/>
      <c r="F161" s="45"/>
      <c r="G161" s="45"/>
      <c r="H161" s="45"/>
      <c r="I161" s="75"/>
      <c r="J161" s="144">
        <f t="shared" si="8"/>
        <v>0</v>
      </c>
      <c r="K161" s="153"/>
      <c r="L161" s="64"/>
      <c r="M161" s="259" t="s">
        <v>34</v>
      </c>
      <c r="N161" s="124"/>
    </row>
    <row r="162" spans="1:14" x14ac:dyDescent="0.4">
      <c r="A162" s="142" t="str">
        <f t="shared" si="6"/>
        <v/>
      </c>
      <c r="B162" s="143" t="str">
        <f t="shared" si="7"/>
        <v/>
      </c>
      <c r="C162" s="35"/>
      <c r="D162" s="13"/>
      <c r="E162" s="35"/>
      <c r="F162" s="45"/>
      <c r="G162" s="45"/>
      <c r="H162" s="45"/>
      <c r="I162" s="75"/>
      <c r="J162" s="144">
        <f t="shared" si="8"/>
        <v>0</v>
      </c>
      <c r="K162" s="153"/>
      <c r="L162" s="64"/>
      <c r="M162" s="259" t="s">
        <v>34</v>
      </c>
      <c r="N162" s="124"/>
    </row>
    <row r="163" spans="1:14" x14ac:dyDescent="0.4">
      <c r="A163" s="142" t="str">
        <f t="shared" si="6"/>
        <v/>
      </c>
      <c r="B163" s="143" t="str">
        <f t="shared" si="7"/>
        <v/>
      </c>
      <c r="C163" s="35"/>
      <c r="D163" s="13"/>
      <c r="E163" s="35"/>
      <c r="F163" s="45"/>
      <c r="G163" s="45"/>
      <c r="H163" s="45"/>
      <c r="I163" s="75"/>
      <c r="J163" s="144">
        <f t="shared" si="8"/>
        <v>0</v>
      </c>
      <c r="K163" s="153"/>
      <c r="L163" s="64"/>
      <c r="M163" s="259" t="s">
        <v>34</v>
      </c>
      <c r="N163" s="124"/>
    </row>
    <row r="164" spans="1:14" x14ac:dyDescent="0.4">
      <c r="A164" s="142" t="str">
        <f t="shared" si="6"/>
        <v/>
      </c>
      <c r="B164" s="143" t="str">
        <f t="shared" si="7"/>
        <v/>
      </c>
      <c r="C164" s="35"/>
      <c r="D164" s="13"/>
      <c r="E164" s="35"/>
      <c r="F164" s="45"/>
      <c r="G164" s="45"/>
      <c r="H164" s="45"/>
      <c r="I164" s="75"/>
      <c r="J164" s="144">
        <f t="shared" si="8"/>
        <v>0</v>
      </c>
      <c r="K164" s="153"/>
      <c r="L164" s="64"/>
      <c r="M164" s="259" t="s">
        <v>34</v>
      </c>
      <c r="N164" s="124"/>
    </row>
    <row r="165" spans="1:14" x14ac:dyDescent="0.4">
      <c r="A165" s="142" t="str">
        <f t="shared" si="6"/>
        <v/>
      </c>
      <c r="B165" s="143" t="str">
        <f t="shared" si="7"/>
        <v/>
      </c>
      <c r="C165" s="35"/>
      <c r="D165" s="13"/>
      <c r="E165" s="35"/>
      <c r="F165" s="45"/>
      <c r="G165" s="45"/>
      <c r="H165" s="45"/>
      <c r="I165" s="75"/>
      <c r="J165" s="144">
        <f t="shared" si="8"/>
        <v>0</v>
      </c>
      <c r="K165" s="153"/>
      <c r="L165" s="64"/>
      <c r="M165" s="259" t="s">
        <v>34</v>
      </c>
      <c r="N165" s="124"/>
    </row>
    <row r="166" spans="1:14" x14ac:dyDescent="0.4">
      <c r="A166" s="142" t="str">
        <f t="shared" si="6"/>
        <v/>
      </c>
      <c r="B166" s="143" t="str">
        <f t="shared" si="7"/>
        <v/>
      </c>
      <c r="C166" s="35"/>
      <c r="D166" s="13"/>
      <c r="E166" s="35"/>
      <c r="F166" s="45"/>
      <c r="G166" s="45"/>
      <c r="H166" s="45"/>
      <c r="I166" s="75"/>
      <c r="J166" s="144">
        <f t="shared" si="8"/>
        <v>0</v>
      </c>
      <c r="K166" s="153"/>
      <c r="L166" s="64"/>
      <c r="M166" s="259" t="s">
        <v>34</v>
      </c>
      <c r="N166" s="124"/>
    </row>
    <row r="167" spans="1:14" x14ac:dyDescent="0.4">
      <c r="A167" s="142" t="str">
        <f t="shared" si="6"/>
        <v/>
      </c>
      <c r="B167" s="143" t="str">
        <f t="shared" si="7"/>
        <v/>
      </c>
      <c r="C167" s="35"/>
      <c r="D167" s="13"/>
      <c r="E167" s="35"/>
      <c r="F167" s="45"/>
      <c r="G167" s="45"/>
      <c r="H167" s="45"/>
      <c r="I167" s="75"/>
      <c r="J167" s="144">
        <f t="shared" si="8"/>
        <v>0</v>
      </c>
      <c r="K167" s="153"/>
      <c r="L167" s="64"/>
      <c r="M167" s="259" t="s">
        <v>34</v>
      </c>
      <c r="N167" s="124"/>
    </row>
    <row r="168" spans="1:14" x14ac:dyDescent="0.4">
      <c r="A168" s="142" t="str">
        <f t="shared" si="6"/>
        <v/>
      </c>
      <c r="B168" s="143" t="str">
        <f t="shared" si="7"/>
        <v/>
      </c>
      <c r="C168" s="35"/>
      <c r="D168" s="13"/>
      <c r="E168" s="35"/>
      <c r="F168" s="45"/>
      <c r="G168" s="45"/>
      <c r="H168" s="45"/>
      <c r="I168" s="75"/>
      <c r="J168" s="144">
        <f t="shared" si="8"/>
        <v>0</v>
      </c>
      <c r="K168" s="153"/>
      <c r="L168" s="64"/>
      <c r="M168" s="259" t="s">
        <v>34</v>
      </c>
      <c r="N168" s="124"/>
    </row>
    <row r="169" spans="1:14" x14ac:dyDescent="0.4">
      <c r="A169" s="142" t="str">
        <f t="shared" si="6"/>
        <v/>
      </c>
      <c r="B169" s="143" t="str">
        <f t="shared" si="7"/>
        <v/>
      </c>
      <c r="C169" s="35"/>
      <c r="D169" s="13"/>
      <c r="E169" s="35"/>
      <c r="F169" s="45"/>
      <c r="G169" s="45"/>
      <c r="H169" s="45"/>
      <c r="I169" s="75"/>
      <c r="J169" s="144">
        <f t="shared" si="8"/>
        <v>0</v>
      </c>
      <c r="K169" s="153"/>
      <c r="L169" s="64"/>
      <c r="M169" s="259" t="s">
        <v>34</v>
      </c>
      <c r="N169" s="124"/>
    </row>
    <row r="170" spans="1:14" x14ac:dyDescent="0.4">
      <c r="A170" s="142" t="str">
        <f t="shared" si="6"/>
        <v/>
      </c>
      <c r="B170" s="143" t="str">
        <f t="shared" si="7"/>
        <v/>
      </c>
      <c r="C170" s="35"/>
      <c r="D170" s="13"/>
      <c r="E170" s="35"/>
      <c r="F170" s="45"/>
      <c r="G170" s="45"/>
      <c r="H170" s="45"/>
      <c r="I170" s="75"/>
      <c r="J170" s="144">
        <f t="shared" si="8"/>
        <v>0</v>
      </c>
      <c r="K170" s="153"/>
      <c r="L170" s="64"/>
      <c r="M170" s="259" t="s">
        <v>34</v>
      </c>
      <c r="N170" s="124"/>
    </row>
    <row r="171" spans="1:14" x14ac:dyDescent="0.4">
      <c r="A171" s="142" t="str">
        <f t="shared" si="6"/>
        <v/>
      </c>
      <c r="B171" s="143" t="str">
        <f t="shared" si="7"/>
        <v/>
      </c>
      <c r="C171" s="35"/>
      <c r="D171" s="13"/>
      <c r="E171" s="35"/>
      <c r="F171" s="45"/>
      <c r="G171" s="45"/>
      <c r="H171" s="45"/>
      <c r="I171" s="75"/>
      <c r="J171" s="144">
        <f t="shared" si="8"/>
        <v>0</v>
      </c>
      <c r="K171" s="153"/>
      <c r="L171" s="64"/>
      <c r="M171" s="259" t="s">
        <v>34</v>
      </c>
      <c r="N171" s="124"/>
    </row>
    <row r="172" spans="1:14" x14ac:dyDescent="0.4">
      <c r="A172" s="142" t="str">
        <f t="shared" si="6"/>
        <v/>
      </c>
      <c r="B172" s="143" t="str">
        <f t="shared" si="7"/>
        <v/>
      </c>
      <c r="C172" s="35"/>
      <c r="D172" s="13"/>
      <c r="E172" s="35"/>
      <c r="F172" s="45"/>
      <c r="G172" s="45"/>
      <c r="H172" s="45"/>
      <c r="I172" s="75"/>
      <c r="J172" s="144">
        <f t="shared" si="8"/>
        <v>0</v>
      </c>
      <c r="K172" s="153"/>
      <c r="L172" s="64"/>
      <c r="M172" s="259" t="s">
        <v>34</v>
      </c>
      <c r="N172" s="124"/>
    </row>
    <row r="173" spans="1:14" x14ac:dyDescent="0.4">
      <c r="A173" s="142" t="str">
        <f t="shared" si="6"/>
        <v/>
      </c>
      <c r="B173" s="143" t="str">
        <f t="shared" si="7"/>
        <v/>
      </c>
      <c r="C173" s="35"/>
      <c r="D173" s="13"/>
      <c r="E173" s="35"/>
      <c r="F173" s="45"/>
      <c r="G173" s="45"/>
      <c r="H173" s="45"/>
      <c r="I173" s="75"/>
      <c r="J173" s="144">
        <f t="shared" si="8"/>
        <v>0</v>
      </c>
      <c r="K173" s="153"/>
      <c r="L173" s="64"/>
      <c r="M173" s="259" t="s">
        <v>34</v>
      </c>
      <c r="N173" s="124"/>
    </row>
    <row r="174" spans="1:14" x14ac:dyDescent="0.4">
      <c r="A174" s="142" t="str">
        <f t="shared" si="6"/>
        <v/>
      </c>
      <c r="B174" s="143" t="str">
        <f t="shared" si="7"/>
        <v/>
      </c>
      <c r="C174" s="35"/>
      <c r="D174" s="13"/>
      <c r="E174" s="35"/>
      <c r="F174" s="45"/>
      <c r="G174" s="45"/>
      <c r="H174" s="45"/>
      <c r="I174" s="75"/>
      <c r="J174" s="144">
        <f t="shared" si="8"/>
        <v>0</v>
      </c>
      <c r="K174" s="153"/>
      <c r="L174" s="64"/>
      <c r="M174" s="259" t="s">
        <v>34</v>
      </c>
      <c r="N174" s="124"/>
    </row>
    <row r="175" spans="1:14" x14ac:dyDescent="0.4">
      <c r="A175" s="142" t="str">
        <f t="shared" si="6"/>
        <v/>
      </c>
      <c r="B175" s="143" t="str">
        <f t="shared" si="7"/>
        <v/>
      </c>
      <c r="C175" s="35"/>
      <c r="D175" s="13"/>
      <c r="E175" s="35"/>
      <c r="F175" s="45"/>
      <c r="G175" s="45"/>
      <c r="H175" s="45"/>
      <c r="I175" s="75"/>
      <c r="J175" s="144">
        <f t="shared" si="8"/>
        <v>0</v>
      </c>
      <c r="K175" s="153"/>
      <c r="L175" s="64"/>
      <c r="M175" s="259" t="s">
        <v>34</v>
      </c>
      <c r="N175" s="124"/>
    </row>
    <row r="176" spans="1:14" x14ac:dyDescent="0.4">
      <c r="A176" s="142" t="str">
        <f t="shared" si="6"/>
        <v/>
      </c>
      <c r="B176" s="143" t="str">
        <f t="shared" si="7"/>
        <v/>
      </c>
      <c r="C176" s="35"/>
      <c r="D176" s="13"/>
      <c r="E176" s="35"/>
      <c r="F176" s="45"/>
      <c r="G176" s="45"/>
      <c r="H176" s="45"/>
      <c r="I176" s="75"/>
      <c r="J176" s="144">
        <f t="shared" si="8"/>
        <v>0</v>
      </c>
      <c r="K176" s="153"/>
      <c r="L176" s="64"/>
      <c r="M176" s="259" t="s">
        <v>34</v>
      </c>
      <c r="N176" s="124"/>
    </row>
    <row r="177" spans="1:14" x14ac:dyDescent="0.4">
      <c r="A177" s="142" t="str">
        <f t="shared" si="6"/>
        <v/>
      </c>
      <c r="B177" s="143" t="str">
        <f t="shared" si="7"/>
        <v/>
      </c>
      <c r="C177" s="35"/>
      <c r="D177" s="13"/>
      <c r="E177" s="35"/>
      <c r="F177" s="45"/>
      <c r="G177" s="45"/>
      <c r="H177" s="45"/>
      <c r="I177" s="75"/>
      <c r="J177" s="144">
        <f t="shared" si="8"/>
        <v>0</v>
      </c>
      <c r="K177" s="153"/>
      <c r="L177" s="64"/>
      <c r="M177" s="259" t="s">
        <v>34</v>
      </c>
      <c r="N177" s="124"/>
    </row>
    <row r="178" spans="1:14" x14ac:dyDescent="0.4">
      <c r="A178" s="142" t="str">
        <f t="shared" si="6"/>
        <v/>
      </c>
      <c r="B178" s="143" t="str">
        <f t="shared" si="7"/>
        <v/>
      </c>
      <c r="C178" s="35"/>
      <c r="D178" s="13"/>
      <c r="E178" s="35"/>
      <c r="F178" s="45"/>
      <c r="G178" s="45"/>
      <c r="H178" s="45"/>
      <c r="I178" s="75"/>
      <c r="J178" s="144">
        <f t="shared" si="8"/>
        <v>0</v>
      </c>
      <c r="K178" s="153"/>
      <c r="L178" s="64"/>
      <c r="M178" s="259" t="s">
        <v>34</v>
      </c>
      <c r="N178" s="124"/>
    </row>
    <row r="179" spans="1:14" x14ac:dyDescent="0.4">
      <c r="A179" s="142" t="str">
        <f t="shared" si="6"/>
        <v/>
      </c>
      <c r="B179" s="143" t="str">
        <f t="shared" si="7"/>
        <v/>
      </c>
      <c r="C179" s="35"/>
      <c r="D179" s="13"/>
      <c r="E179" s="35"/>
      <c r="F179" s="45"/>
      <c r="G179" s="45"/>
      <c r="H179" s="45"/>
      <c r="I179" s="75"/>
      <c r="J179" s="144">
        <f t="shared" si="8"/>
        <v>0</v>
      </c>
      <c r="K179" s="153"/>
      <c r="L179" s="64"/>
      <c r="M179" s="259" t="s">
        <v>34</v>
      </c>
      <c r="N179" s="124"/>
    </row>
    <row r="180" spans="1:14" x14ac:dyDescent="0.4">
      <c r="A180" s="142" t="str">
        <f t="shared" si="6"/>
        <v/>
      </c>
      <c r="B180" s="143" t="str">
        <f t="shared" si="7"/>
        <v/>
      </c>
      <c r="C180" s="35"/>
      <c r="D180" s="13"/>
      <c r="E180" s="35"/>
      <c r="F180" s="45"/>
      <c r="G180" s="45"/>
      <c r="H180" s="45"/>
      <c r="I180" s="75"/>
      <c r="J180" s="144">
        <f t="shared" si="8"/>
        <v>0</v>
      </c>
      <c r="K180" s="153"/>
      <c r="L180" s="64"/>
      <c r="M180" s="259" t="s">
        <v>34</v>
      </c>
      <c r="N180" s="124"/>
    </row>
    <row r="181" spans="1:14" x14ac:dyDescent="0.4">
      <c r="A181" s="142" t="str">
        <f t="shared" si="6"/>
        <v/>
      </c>
      <c r="B181" s="143" t="str">
        <f t="shared" si="7"/>
        <v/>
      </c>
      <c r="C181" s="35"/>
      <c r="D181" s="13"/>
      <c r="E181" s="35"/>
      <c r="F181" s="45"/>
      <c r="G181" s="45"/>
      <c r="H181" s="45"/>
      <c r="I181" s="75"/>
      <c r="J181" s="144">
        <f t="shared" si="8"/>
        <v>0</v>
      </c>
      <c r="K181" s="153"/>
      <c r="L181" s="64"/>
      <c r="M181" s="259" t="s">
        <v>34</v>
      </c>
      <c r="N181" s="124"/>
    </row>
    <row r="182" spans="1:14" x14ac:dyDescent="0.4">
      <c r="A182" s="142" t="str">
        <f t="shared" si="6"/>
        <v/>
      </c>
      <c r="B182" s="143" t="str">
        <f t="shared" si="7"/>
        <v/>
      </c>
      <c r="C182" s="35"/>
      <c r="D182" s="13"/>
      <c r="E182" s="35"/>
      <c r="F182" s="45"/>
      <c r="G182" s="45"/>
      <c r="H182" s="45"/>
      <c r="I182" s="75"/>
      <c r="J182" s="144">
        <f t="shared" si="8"/>
        <v>0</v>
      </c>
      <c r="K182" s="153"/>
      <c r="L182" s="64"/>
      <c r="M182" s="259" t="s">
        <v>34</v>
      </c>
      <c r="N182" s="124"/>
    </row>
    <row r="183" spans="1:14" x14ac:dyDescent="0.4">
      <c r="A183" s="142" t="str">
        <f t="shared" si="6"/>
        <v/>
      </c>
      <c r="B183" s="143" t="str">
        <f t="shared" si="7"/>
        <v/>
      </c>
      <c r="C183" s="35"/>
      <c r="D183" s="13"/>
      <c r="E183" s="35"/>
      <c r="F183" s="45"/>
      <c r="G183" s="45"/>
      <c r="H183" s="45"/>
      <c r="I183" s="75"/>
      <c r="J183" s="144">
        <f t="shared" si="8"/>
        <v>0</v>
      </c>
      <c r="K183" s="153"/>
      <c r="L183" s="64"/>
      <c r="M183" s="259" t="s">
        <v>34</v>
      </c>
      <c r="N183" s="124"/>
    </row>
    <row r="184" spans="1:14" x14ac:dyDescent="0.4">
      <c r="A184" s="142" t="str">
        <f t="shared" si="6"/>
        <v/>
      </c>
      <c r="B184" s="143" t="str">
        <f t="shared" si="7"/>
        <v/>
      </c>
      <c r="C184" s="35"/>
      <c r="D184" s="13"/>
      <c r="E184" s="35"/>
      <c r="F184" s="45"/>
      <c r="G184" s="45"/>
      <c r="H184" s="45"/>
      <c r="I184" s="75"/>
      <c r="J184" s="144">
        <f t="shared" si="8"/>
        <v>0</v>
      </c>
      <c r="K184" s="153"/>
      <c r="L184" s="64"/>
      <c r="M184" s="259" t="s">
        <v>34</v>
      </c>
      <c r="N184" s="124"/>
    </row>
    <row r="185" spans="1:14" x14ac:dyDescent="0.4">
      <c r="A185" s="142" t="str">
        <f t="shared" si="6"/>
        <v/>
      </c>
      <c r="B185" s="143" t="str">
        <f t="shared" si="7"/>
        <v/>
      </c>
      <c r="C185" s="35"/>
      <c r="D185" s="13"/>
      <c r="E185" s="35"/>
      <c r="F185" s="45"/>
      <c r="G185" s="45"/>
      <c r="H185" s="45"/>
      <c r="I185" s="75"/>
      <c r="J185" s="144">
        <f t="shared" si="8"/>
        <v>0</v>
      </c>
      <c r="K185" s="153"/>
      <c r="L185" s="64"/>
      <c r="M185" s="259" t="s">
        <v>34</v>
      </c>
      <c r="N185" s="124"/>
    </row>
    <row r="186" spans="1:14" x14ac:dyDescent="0.4">
      <c r="A186" s="142" t="str">
        <f t="shared" si="6"/>
        <v/>
      </c>
      <c r="B186" s="143" t="str">
        <f t="shared" si="7"/>
        <v/>
      </c>
      <c r="C186" s="35"/>
      <c r="D186" s="13"/>
      <c r="E186" s="35"/>
      <c r="F186" s="45"/>
      <c r="G186" s="45"/>
      <c r="H186" s="45"/>
      <c r="I186" s="75"/>
      <c r="J186" s="144">
        <f t="shared" si="8"/>
        <v>0</v>
      </c>
      <c r="K186" s="153"/>
      <c r="L186" s="64"/>
      <c r="M186" s="259" t="s">
        <v>34</v>
      </c>
      <c r="N186" s="124"/>
    </row>
    <row r="187" spans="1:14" x14ac:dyDescent="0.4">
      <c r="A187" s="142" t="str">
        <f t="shared" si="6"/>
        <v/>
      </c>
      <c r="B187" s="143" t="str">
        <f t="shared" si="7"/>
        <v/>
      </c>
      <c r="C187" s="35"/>
      <c r="D187" s="13"/>
      <c r="E187" s="35"/>
      <c r="F187" s="45"/>
      <c r="G187" s="45"/>
      <c r="H187" s="45"/>
      <c r="I187" s="75"/>
      <c r="J187" s="144">
        <f t="shared" si="8"/>
        <v>0</v>
      </c>
      <c r="K187" s="153"/>
      <c r="L187" s="64"/>
      <c r="M187" s="259" t="s">
        <v>34</v>
      </c>
      <c r="N187" s="124"/>
    </row>
    <row r="188" spans="1:14" x14ac:dyDescent="0.4">
      <c r="A188" s="142" t="str">
        <f t="shared" si="6"/>
        <v/>
      </c>
      <c r="B188" s="143" t="str">
        <f t="shared" si="7"/>
        <v/>
      </c>
      <c r="C188" s="35"/>
      <c r="D188" s="13"/>
      <c r="E188" s="35"/>
      <c r="F188" s="45"/>
      <c r="G188" s="45"/>
      <c r="H188" s="45"/>
      <c r="I188" s="75"/>
      <c r="J188" s="144">
        <f t="shared" si="8"/>
        <v>0</v>
      </c>
      <c r="K188" s="153"/>
      <c r="L188" s="64"/>
      <c r="M188" s="259" t="s">
        <v>34</v>
      </c>
      <c r="N188" s="124"/>
    </row>
    <row r="189" spans="1:14" x14ac:dyDescent="0.4">
      <c r="A189" s="142" t="str">
        <f t="shared" si="6"/>
        <v/>
      </c>
      <c r="B189" s="143" t="str">
        <f t="shared" si="7"/>
        <v/>
      </c>
      <c r="C189" s="35"/>
      <c r="D189" s="13"/>
      <c r="E189" s="35"/>
      <c r="F189" s="45"/>
      <c r="G189" s="45"/>
      <c r="H189" s="45"/>
      <c r="I189" s="75"/>
      <c r="J189" s="144">
        <f t="shared" si="8"/>
        <v>0</v>
      </c>
      <c r="K189" s="153"/>
      <c r="L189" s="64"/>
      <c r="M189" s="259" t="s">
        <v>34</v>
      </c>
      <c r="N189" s="124"/>
    </row>
    <row r="190" spans="1:14" x14ac:dyDescent="0.4">
      <c r="A190" s="142" t="str">
        <f t="shared" si="6"/>
        <v/>
      </c>
      <c r="B190" s="143" t="str">
        <f t="shared" si="7"/>
        <v/>
      </c>
      <c r="C190" s="35"/>
      <c r="D190" s="13"/>
      <c r="E190" s="35"/>
      <c r="F190" s="45"/>
      <c r="G190" s="45"/>
      <c r="H190" s="45"/>
      <c r="I190" s="75"/>
      <c r="J190" s="144">
        <f t="shared" si="8"/>
        <v>0</v>
      </c>
      <c r="K190" s="153"/>
      <c r="L190" s="64"/>
      <c r="M190" s="259" t="s">
        <v>34</v>
      </c>
      <c r="N190" s="124"/>
    </row>
    <row r="191" spans="1:14" x14ac:dyDescent="0.4">
      <c r="A191" s="142" t="str">
        <f t="shared" si="6"/>
        <v/>
      </c>
      <c r="B191" s="143" t="str">
        <f t="shared" si="7"/>
        <v/>
      </c>
      <c r="C191" s="35"/>
      <c r="D191" s="13"/>
      <c r="E191" s="35"/>
      <c r="F191" s="45"/>
      <c r="G191" s="45"/>
      <c r="H191" s="45"/>
      <c r="I191" s="75"/>
      <c r="J191" s="144">
        <f t="shared" si="8"/>
        <v>0</v>
      </c>
      <c r="K191" s="153"/>
      <c r="L191" s="64"/>
      <c r="M191" s="259" t="s">
        <v>34</v>
      </c>
      <c r="N191" s="124"/>
    </row>
    <row r="192" spans="1:14" x14ac:dyDescent="0.4">
      <c r="A192" s="142" t="str">
        <f t="shared" si="6"/>
        <v/>
      </c>
      <c r="B192" s="143" t="str">
        <f t="shared" si="7"/>
        <v/>
      </c>
      <c r="C192" s="35"/>
      <c r="D192" s="13"/>
      <c r="E192" s="35"/>
      <c r="F192" s="45"/>
      <c r="G192" s="45"/>
      <c r="H192" s="45"/>
      <c r="I192" s="75"/>
      <c r="J192" s="144">
        <f t="shared" si="8"/>
        <v>0</v>
      </c>
      <c r="K192" s="153"/>
      <c r="L192" s="64"/>
      <c r="M192" s="259" t="s">
        <v>34</v>
      </c>
      <c r="N192" s="124"/>
    </row>
    <row r="193" spans="1:14" x14ac:dyDescent="0.4">
      <c r="A193" s="142" t="str">
        <f t="shared" si="6"/>
        <v/>
      </c>
      <c r="B193" s="143" t="str">
        <f t="shared" si="7"/>
        <v/>
      </c>
      <c r="C193" s="35"/>
      <c r="D193" s="13"/>
      <c r="E193" s="35"/>
      <c r="F193" s="45"/>
      <c r="G193" s="45"/>
      <c r="H193" s="45"/>
      <c r="I193" s="75"/>
      <c r="J193" s="144">
        <f t="shared" si="8"/>
        <v>0</v>
      </c>
      <c r="K193" s="153"/>
      <c r="L193" s="64"/>
      <c r="M193" s="259" t="s">
        <v>34</v>
      </c>
      <c r="N193" s="124"/>
    </row>
    <row r="194" spans="1:14" x14ac:dyDescent="0.4">
      <c r="A194" s="142" t="str">
        <f t="shared" si="6"/>
        <v/>
      </c>
      <c r="B194" s="143" t="str">
        <f t="shared" si="7"/>
        <v/>
      </c>
      <c r="C194" s="35"/>
      <c r="D194" s="13"/>
      <c r="E194" s="35"/>
      <c r="F194" s="45"/>
      <c r="G194" s="45"/>
      <c r="H194" s="45"/>
      <c r="I194" s="75"/>
      <c r="J194" s="144">
        <f t="shared" si="8"/>
        <v>0</v>
      </c>
      <c r="K194" s="153"/>
      <c r="L194" s="64"/>
      <c r="M194" s="259" t="s">
        <v>34</v>
      </c>
      <c r="N194" s="124"/>
    </row>
    <row r="195" spans="1:14" x14ac:dyDescent="0.4">
      <c r="A195" s="142" t="str">
        <f t="shared" si="6"/>
        <v/>
      </c>
      <c r="B195" s="143" t="str">
        <f t="shared" si="7"/>
        <v/>
      </c>
      <c r="C195" s="35"/>
      <c r="D195" s="13"/>
      <c r="E195" s="35"/>
      <c r="F195" s="45"/>
      <c r="G195" s="45"/>
      <c r="H195" s="45"/>
      <c r="I195" s="75"/>
      <c r="J195" s="144">
        <f t="shared" si="8"/>
        <v>0</v>
      </c>
      <c r="K195" s="153"/>
      <c r="L195" s="64"/>
      <c r="M195" s="259" t="s">
        <v>34</v>
      </c>
      <c r="N195" s="124"/>
    </row>
    <row r="196" spans="1:14" x14ac:dyDescent="0.4">
      <c r="A196" s="142" t="str">
        <f t="shared" si="6"/>
        <v/>
      </c>
      <c r="B196" s="143" t="str">
        <f t="shared" si="7"/>
        <v/>
      </c>
      <c r="C196" s="35"/>
      <c r="D196" s="13"/>
      <c r="E196" s="35"/>
      <c r="F196" s="45"/>
      <c r="G196" s="45"/>
      <c r="H196" s="45"/>
      <c r="I196" s="75"/>
      <c r="J196" s="144">
        <f t="shared" si="8"/>
        <v>0</v>
      </c>
      <c r="K196" s="153"/>
      <c r="L196" s="64"/>
      <c r="M196" s="259" t="s">
        <v>34</v>
      </c>
      <c r="N196" s="124"/>
    </row>
    <row r="197" spans="1:14" x14ac:dyDescent="0.4">
      <c r="A197" s="142" t="str">
        <f t="shared" si="6"/>
        <v/>
      </c>
      <c r="B197" s="143" t="str">
        <f t="shared" si="7"/>
        <v/>
      </c>
      <c r="C197" s="35"/>
      <c r="D197" s="13"/>
      <c r="E197" s="35"/>
      <c r="F197" s="45"/>
      <c r="G197" s="45"/>
      <c r="H197" s="45"/>
      <c r="I197" s="75"/>
      <c r="J197" s="144">
        <f t="shared" si="8"/>
        <v>0</v>
      </c>
      <c r="K197" s="153"/>
      <c r="L197" s="64"/>
      <c r="M197" s="259" t="s">
        <v>34</v>
      </c>
      <c r="N197" s="124"/>
    </row>
    <row r="198" spans="1:14" x14ac:dyDescent="0.4">
      <c r="A198" s="142" t="str">
        <f t="shared" si="6"/>
        <v/>
      </c>
      <c r="B198" s="143" t="str">
        <f t="shared" si="7"/>
        <v/>
      </c>
      <c r="C198" s="35"/>
      <c r="D198" s="13"/>
      <c r="E198" s="35"/>
      <c r="F198" s="45"/>
      <c r="G198" s="45"/>
      <c r="H198" s="45"/>
      <c r="I198" s="75"/>
      <c r="J198" s="144">
        <f t="shared" si="8"/>
        <v>0</v>
      </c>
      <c r="K198" s="153"/>
      <c r="L198" s="64"/>
      <c r="M198" s="259" t="s">
        <v>34</v>
      </c>
      <c r="N198" s="124"/>
    </row>
    <row r="199" spans="1:14" x14ac:dyDescent="0.4">
      <c r="A199" s="142" t="str">
        <f t="shared" si="6"/>
        <v/>
      </c>
      <c r="B199" s="143" t="str">
        <f t="shared" si="7"/>
        <v/>
      </c>
      <c r="C199" s="35"/>
      <c r="D199" s="13"/>
      <c r="E199" s="35"/>
      <c r="F199" s="45"/>
      <c r="G199" s="45"/>
      <c r="H199" s="45"/>
      <c r="I199" s="75"/>
      <c r="J199" s="144">
        <f t="shared" si="8"/>
        <v>0</v>
      </c>
      <c r="K199" s="153"/>
      <c r="L199" s="64"/>
      <c r="M199" s="259" t="s">
        <v>34</v>
      </c>
      <c r="N199" s="124"/>
    </row>
    <row r="200" spans="1:14" x14ac:dyDescent="0.4">
      <c r="A200" s="142" t="str">
        <f t="shared" si="6"/>
        <v/>
      </c>
      <c r="B200" s="143" t="str">
        <f t="shared" si="7"/>
        <v/>
      </c>
      <c r="C200" s="35"/>
      <c r="D200" s="13"/>
      <c r="E200" s="35"/>
      <c r="F200" s="45"/>
      <c r="G200" s="45"/>
      <c r="H200" s="45"/>
      <c r="I200" s="75"/>
      <c r="J200" s="144">
        <f t="shared" si="8"/>
        <v>0</v>
      </c>
      <c r="K200" s="153"/>
      <c r="L200" s="64"/>
      <c r="M200" s="259" t="s">
        <v>34</v>
      </c>
      <c r="N200" s="124"/>
    </row>
    <row r="201" spans="1:14" x14ac:dyDescent="0.4">
      <c r="A201" s="142" t="str">
        <f t="shared" si="6"/>
        <v/>
      </c>
      <c r="B201" s="143" t="str">
        <f t="shared" si="7"/>
        <v/>
      </c>
      <c r="C201" s="35"/>
      <c r="D201" s="13"/>
      <c r="E201" s="35"/>
      <c r="F201" s="45"/>
      <c r="G201" s="45"/>
      <c r="H201" s="45"/>
      <c r="I201" s="75"/>
      <c r="J201" s="144">
        <f t="shared" si="8"/>
        <v>0</v>
      </c>
      <c r="K201" s="153"/>
      <c r="L201" s="64"/>
      <c r="M201" s="259" t="s">
        <v>34</v>
      </c>
      <c r="N201" s="124"/>
    </row>
    <row r="202" spans="1:14" x14ac:dyDescent="0.4">
      <c r="A202" s="142" t="str">
        <f t="shared" si="6"/>
        <v/>
      </c>
      <c r="B202" s="143" t="str">
        <f t="shared" si="7"/>
        <v/>
      </c>
      <c r="C202" s="35"/>
      <c r="D202" s="13"/>
      <c r="E202" s="35"/>
      <c r="F202" s="45"/>
      <c r="G202" s="45"/>
      <c r="H202" s="45"/>
      <c r="I202" s="75"/>
      <c r="J202" s="144">
        <f t="shared" si="8"/>
        <v>0</v>
      </c>
      <c r="K202" s="153"/>
      <c r="L202" s="64"/>
      <c r="M202" s="259" t="s">
        <v>34</v>
      </c>
      <c r="N202" s="124"/>
    </row>
    <row r="203" spans="1:14" x14ac:dyDescent="0.4">
      <c r="A203" s="142" t="str">
        <f t="shared" si="6"/>
        <v/>
      </c>
      <c r="B203" s="143" t="str">
        <f t="shared" si="7"/>
        <v/>
      </c>
      <c r="C203" s="35"/>
      <c r="D203" s="13"/>
      <c r="E203" s="35"/>
      <c r="F203" s="45"/>
      <c r="G203" s="45"/>
      <c r="H203" s="45"/>
      <c r="I203" s="75"/>
      <c r="J203" s="144">
        <f t="shared" si="8"/>
        <v>0</v>
      </c>
      <c r="K203" s="153"/>
      <c r="L203" s="64"/>
      <c r="M203" s="259" t="s">
        <v>34</v>
      </c>
      <c r="N203" s="124"/>
    </row>
    <row r="204" spans="1:14" x14ac:dyDescent="0.4">
      <c r="A204" s="142" t="str">
        <f t="shared" si="6"/>
        <v/>
      </c>
      <c r="B204" s="143" t="str">
        <f t="shared" si="7"/>
        <v/>
      </c>
      <c r="C204" s="35"/>
      <c r="D204" s="13"/>
      <c r="E204" s="35"/>
      <c r="F204" s="45"/>
      <c r="G204" s="45"/>
      <c r="H204" s="45"/>
      <c r="I204" s="75"/>
      <c r="J204" s="144">
        <f t="shared" si="8"/>
        <v>0</v>
      </c>
      <c r="K204" s="153"/>
      <c r="L204" s="64"/>
      <c r="M204" s="259" t="s">
        <v>34</v>
      </c>
      <c r="N204" s="124"/>
    </row>
    <row r="205" spans="1:14" x14ac:dyDescent="0.4">
      <c r="A205" s="142" t="str">
        <f t="shared" si="6"/>
        <v/>
      </c>
      <c r="B205" s="143" t="str">
        <f t="shared" si="7"/>
        <v/>
      </c>
      <c r="C205" s="35"/>
      <c r="D205" s="13"/>
      <c r="E205" s="35"/>
      <c r="F205" s="45"/>
      <c r="G205" s="45"/>
      <c r="H205" s="45"/>
      <c r="I205" s="75"/>
      <c r="J205" s="144">
        <f t="shared" si="8"/>
        <v>0</v>
      </c>
      <c r="K205" s="153"/>
      <c r="L205" s="64"/>
      <c r="M205" s="259" t="s">
        <v>34</v>
      </c>
      <c r="N205" s="124"/>
    </row>
    <row r="206" spans="1:14" x14ac:dyDescent="0.4">
      <c r="A206" s="142" t="str">
        <f t="shared" ref="A206:A269" si="9">IF(C206="","",CONCATENATE("EA / ",B206))</f>
        <v/>
      </c>
      <c r="B206" s="143" t="str">
        <f t="shared" si="7"/>
        <v/>
      </c>
      <c r="C206" s="35"/>
      <c r="D206" s="13"/>
      <c r="E206" s="35"/>
      <c r="F206" s="45"/>
      <c r="G206" s="45"/>
      <c r="H206" s="45"/>
      <c r="I206" s="75"/>
      <c r="J206" s="144">
        <f t="shared" si="8"/>
        <v>0</v>
      </c>
      <c r="K206" s="153"/>
      <c r="L206" s="64"/>
      <c r="M206" s="259" t="s">
        <v>34</v>
      </c>
      <c r="N206" s="124"/>
    </row>
    <row r="207" spans="1:14" x14ac:dyDescent="0.4">
      <c r="A207" s="142" t="str">
        <f t="shared" si="9"/>
        <v/>
      </c>
      <c r="B207" s="143" t="str">
        <f t="shared" ref="B207:B270" si="10">IF(C207="","",B206+1)</f>
        <v/>
      </c>
      <c r="C207" s="35"/>
      <c r="D207" s="13"/>
      <c r="E207" s="35"/>
      <c r="F207" s="45"/>
      <c r="G207" s="45"/>
      <c r="H207" s="45"/>
      <c r="I207" s="75"/>
      <c r="J207" s="144">
        <f t="shared" si="8"/>
        <v>0</v>
      </c>
      <c r="K207" s="153"/>
      <c r="L207" s="64"/>
      <c r="M207" s="259" t="s">
        <v>34</v>
      </c>
      <c r="N207" s="124"/>
    </row>
    <row r="208" spans="1:14" x14ac:dyDescent="0.4">
      <c r="A208" s="142" t="str">
        <f t="shared" si="9"/>
        <v/>
      </c>
      <c r="B208" s="143" t="str">
        <f t="shared" si="10"/>
        <v/>
      </c>
      <c r="C208" s="35"/>
      <c r="D208" s="13"/>
      <c r="E208" s="35"/>
      <c r="F208" s="45"/>
      <c r="G208" s="45"/>
      <c r="H208" s="45"/>
      <c r="I208" s="75"/>
      <c r="J208" s="144">
        <f t="shared" si="8"/>
        <v>0</v>
      </c>
      <c r="K208" s="153"/>
      <c r="L208" s="64"/>
      <c r="M208" s="259" t="s">
        <v>34</v>
      </c>
      <c r="N208" s="124"/>
    </row>
    <row r="209" spans="1:14" x14ac:dyDescent="0.4">
      <c r="A209" s="142" t="str">
        <f t="shared" si="9"/>
        <v/>
      </c>
      <c r="B209" s="143" t="str">
        <f t="shared" si="10"/>
        <v/>
      </c>
      <c r="C209" s="35"/>
      <c r="D209" s="13"/>
      <c r="E209" s="35"/>
      <c r="F209" s="45"/>
      <c r="G209" s="45"/>
      <c r="H209" s="45"/>
      <c r="I209" s="75"/>
      <c r="J209" s="144">
        <f t="shared" ref="J209:J272" si="11">H209*I209</f>
        <v>0</v>
      </c>
      <c r="K209" s="153"/>
      <c r="L209" s="64"/>
      <c r="M209" s="259" t="s">
        <v>34</v>
      </c>
      <c r="N209" s="124"/>
    </row>
    <row r="210" spans="1:14" x14ac:dyDescent="0.4">
      <c r="A210" s="142" t="str">
        <f t="shared" si="9"/>
        <v/>
      </c>
      <c r="B210" s="143" t="str">
        <f t="shared" si="10"/>
        <v/>
      </c>
      <c r="C210" s="35"/>
      <c r="D210" s="13"/>
      <c r="E210" s="35"/>
      <c r="F210" s="45"/>
      <c r="G210" s="45"/>
      <c r="H210" s="45"/>
      <c r="I210" s="75"/>
      <c r="J210" s="144">
        <f t="shared" si="11"/>
        <v>0</v>
      </c>
      <c r="K210" s="153"/>
      <c r="L210" s="64"/>
      <c r="M210" s="259" t="s">
        <v>34</v>
      </c>
      <c r="N210" s="124"/>
    </row>
    <row r="211" spans="1:14" x14ac:dyDescent="0.4">
      <c r="A211" s="142" t="str">
        <f t="shared" si="9"/>
        <v/>
      </c>
      <c r="B211" s="143" t="str">
        <f t="shared" si="10"/>
        <v/>
      </c>
      <c r="C211" s="35"/>
      <c r="D211" s="13"/>
      <c r="E211" s="35"/>
      <c r="F211" s="45"/>
      <c r="G211" s="45"/>
      <c r="H211" s="45"/>
      <c r="I211" s="75"/>
      <c r="J211" s="144">
        <f t="shared" si="11"/>
        <v>0</v>
      </c>
      <c r="K211" s="153"/>
      <c r="L211" s="64"/>
      <c r="M211" s="259" t="s">
        <v>34</v>
      </c>
      <c r="N211" s="124"/>
    </row>
    <row r="212" spans="1:14" x14ac:dyDescent="0.4">
      <c r="A212" s="142" t="str">
        <f t="shared" si="9"/>
        <v/>
      </c>
      <c r="B212" s="143" t="str">
        <f t="shared" si="10"/>
        <v/>
      </c>
      <c r="C212" s="35"/>
      <c r="D212" s="13"/>
      <c r="E212" s="35"/>
      <c r="F212" s="45"/>
      <c r="G212" s="45"/>
      <c r="H212" s="45"/>
      <c r="I212" s="75"/>
      <c r="J212" s="144">
        <f t="shared" si="11"/>
        <v>0</v>
      </c>
      <c r="K212" s="153"/>
      <c r="L212" s="64"/>
      <c r="M212" s="259" t="s">
        <v>34</v>
      </c>
      <c r="N212" s="124"/>
    </row>
    <row r="213" spans="1:14" x14ac:dyDescent="0.4">
      <c r="A213" s="142" t="str">
        <f t="shared" si="9"/>
        <v/>
      </c>
      <c r="B213" s="143" t="str">
        <f t="shared" si="10"/>
        <v/>
      </c>
      <c r="C213" s="35"/>
      <c r="D213" s="13"/>
      <c r="E213" s="35"/>
      <c r="F213" s="45"/>
      <c r="G213" s="45"/>
      <c r="H213" s="45"/>
      <c r="I213" s="75"/>
      <c r="J213" s="144">
        <f t="shared" si="11"/>
        <v>0</v>
      </c>
      <c r="K213" s="153"/>
      <c r="L213" s="64"/>
      <c r="M213" s="259" t="s">
        <v>34</v>
      </c>
      <c r="N213" s="124"/>
    </row>
    <row r="214" spans="1:14" x14ac:dyDescent="0.4">
      <c r="A214" s="142" t="str">
        <f t="shared" si="9"/>
        <v/>
      </c>
      <c r="B214" s="143" t="str">
        <f t="shared" si="10"/>
        <v/>
      </c>
      <c r="C214" s="35"/>
      <c r="D214" s="13"/>
      <c r="E214" s="35"/>
      <c r="F214" s="45"/>
      <c r="G214" s="45"/>
      <c r="H214" s="45"/>
      <c r="I214" s="75"/>
      <c r="J214" s="144">
        <f t="shared" si="11"/>
        <v>0</v>
      </c>
      <c r="K214" s="153"/>
      <c r="L214" s="64"/>
      <c r="M214" s="259" t="s">
        <v>34</v>
      </c>
      <c r="N214" s="124"/>
    </row>
    <row r="215" spans="1:14" x14ac:dyDescent="0.4">
      <c r="A215" s="142" t="str">
        <f t="shared" si="9"/>
        <v/>
      </c>
      <c r="B215" s="143" t="str">
        <f t="shared" si="10"/>
        <v/>
      </c>
      <c r="C215" s="35"/>
      <c r="D215" s="13"/>
      <c r="E215" s="35"/>
      <c r="F215" s="45"/>
      <c r="G215" s="45"/>
      <c r="H215" s="45"/>
      <c r="I215" s="75"/>
      <c r="J215" s="144">
        <f t="shared" si="11"/>
        <v>0</v>
      </c>
      <c r="K215" s="153"/>
      <c r="L215" s="64"/>
      <c r="M215" s="259" t="s">
        <v>34</v>
      </c>
      <c r="N215" s="124"/>
    </row>
    <row r="216" spans="1:14" x14ac:dyDescent="0.4">
      <c r="A216" s="142" t="str">
        <f t="shared" si="9"/>
        <v/>
      </c>
      <c r="B216" s="143" t="str">
        <f t="shared" si="10"/>
        <v/>
      </c>
      <c r="C216" s="35"/>
      <c r="D216" s="13"/>
      <c r="E216" s="35"/>
      <c r="F216" s="45"/>
      <c r="G216" s="45"/>
      <c r="H216" s="45"/>
      <c r="I216" s="75"/>
      <c r="J216" s="144">
        <f t="shared" si="11"/>
        <v>0</v>
      </c>
      <c r="K216" s="153"/>
      <c r="L216" s="64"/>
      <c r="M216" s="259" t="s">
        <v>34</v>
      </c>
      <c r="N216" s="124"/>
    </row>
    <row r="217" spans="1:14" x14ac:dyDescent="0.4">
      <c r="A217" s="142" t="str">
        <f t="shared" si="9"/>
        <v/>
      </c>
      <c r="B217" s="143" t="str">
        <f t="shared" si="10"/>
        <v/>
      </c>
      <c r="C217" s="35"/>
      <c r="D217" s="13"/>
      <c r="E217" s="35"/>
      <c r="F217" s="45"/>
      <c r="G217" s="45"/>
      <c r="H217" s="45"/>
      <c r="I217" s="75"/>
      <c r="J217" s="144">
        <f t="shared" si="11"/>
        <v>0</v>
      </c>
      <c r="K217" s="153"/>
      <c r="L217" s="64"/>
      <c r="M217" s="259" t="s">
        <v>34</v>
      </c>
      <c r="N217" s="124"/>
    </row>
    <row r="218" spans="1:14" x14ac:dyDescent="0.4">
      <c r="A218" s="142" t="str">
        <f t="shared" si="9"/>
        <v/>
      </c>
      <c r="B218" s="143" t="str">
        <f t="shared" si="10"/>
        <v/>
      </c>
      <c r="C218" s="35"/>
      <c r="D218" s="13"/>
      <c r="E218" s="35"/>
      <c r="F218" s="45"/>
      <c r="G218" s="45"/>
      <c r="H218" s="45"/>
      <c r="I218" s="75"/>
      <c r="J218" s="144">
        <f t="shared" si="11"/>
        <v>0</v>
      </c>
      <c r="K218" s="153"/>
      <c r="L218" s="64"/>
      <c r="M218" s="259" t="s">
        <v>34</v>
      </c>
      <c r="N218" s="124"/>
    </row>
    <row r="219" spans="1:14" x14ac:dyDescent="0.4">
      <c r="A219" s="142" t="str">
        <f t="shared" si="9"/>
        <v/>
      </c>
      <c r="B219" s="143" t="str">
        <f t="shared" si="10"/>
        <v/>
      </c>
      <c r="C219" s="35"/>
      <c r="D219" s="13"/>
      <c r="E219" s="35"/>
      <c r="F219" s="45"/>
      <c r="G219" s="45"/>
      <c r="H219" s="45"/>
      <c r="I219" s="75"/>
      <c r="J219" s="144">
        <f t="shared" si="11"/>
        <v>0</v>
      </c>
      <c r="K219" s="153"/>
      <c r="L219" s="64"/>
      <c r="M219" s="259" t="s">
        <v>34</v>
      </c>
      <c r="N219" s="124"/>
    </row>
    <row r="220" spans="1:14" x14ac:dyDescent="0.4">
      <c r="A220" s="142" t="str">
        <f t="shared" si="9"/>
        <v/>
      </c>
      <c r="B220" s="143" t="str">
        <f t="shared" si="10"/>
        <v/>
      </c>
      <c r="C220" s="35"/>
      <c r="D220" s="13"/>
      <c r="E220" s="35"/>
      <c r="F220" s="45"/>
      <c r="G220" s="45"/>
      <c r="H220" s="45"/>
      <c r="I220" s="75"/>
      <c r="J220" s="144">
        <f t="shared" si="11"/>
        <v>0</v>
      </c>
      <c r="K220" s="153"/>
      <c r="L220" s="64"/>
      <c r="M220" s="259" t="s">
        <v>34</v>
      </c>
      <c r="N220" s="124"/>
    </row>
    <row r="221" spans="1:14" x14ac:dyDescent="0.4">
      <c r="A221" s="142" t="str">
        <f t="shared" si="9"/>
        <v/>
      </c>
      <c r="B221" s="143" t="str">
        <f t="shared" si="10"/>
        <v/>
      </c>
      <c r="C221" s="35"/>
      <c r="D221" s="13"/>
      <c r="E221" s="35"/>
      <c r="F221" s="45"/>
      <c r="G221" s="45"/>
      <c r="H221" s="45"/>
      <c r="I221" s="75"/>
      <c r="J221" s="144">
        <f t="shared" si="11"/>
        <v>0</v>
      </c>
      <c r="K221" s="153"/>
      <c r="L221" s="64"/>
      <c r="M221" s="259" t="s">
        <v>34</v>
      </c>
      <c r="N221" s="124"/>
    </row>
    <row r="222" spans="1:14" x14ac:dyDescent="0.4">
      <c r="A222" s="142" t="str">
        <f t="shared" si="9"/>
        <v/>
      </c>
      <c r="B222" s="143" t="str">
        <f t="shared" si="10"/>
        <v/>
      </c>
      <c r="C222" s="35"/>
      <c r="D222" s="13"/>
      <c r="E222" s="35"/>
      <c r="F222" s="45"/>
      <c r="G222" s="45"/>
      <c r="H222" s="45"/>
      <c r="I222" s="75"/>
      <c r="J222" s="144">
        <f t="shared" si="11"/>
        <v>0</v>
      </c>
      <c r="K222" s="153"/>
      <c r="L222" s="64"/>
      <c r="M222" s="259" t="s">
        <v>34</v>
      </c>
      <c r="N222" s="124"/>
    </row>
    <row r="223" spans="1:14" x14ac:dyDescent="0.4">
      <c r="A223" s="142" t="str">
        <f t="shared" si="9"/>
        <v/>
      </c>
      <c r="B223" s="143" t="str">
        <f t="shared" si="10"/>
        <v/>
      </c>
      <c r="C223" s="35"/>
      <c r="D223" s="13"/>
      <c r="E223" s="35"/>
      <c r="F223" s="45"/>
      <c r="G223" s="45"/>
      <c r="H223" s="45"/>
      <c r="I223" s="75"/>
      <c r="J223" s="144">
        <f t="shared" si="11"/>
        <v>0</v>
      </c>
      <c r="K223" s="153"/>
      <c r="L223" s="64"/>
      <c r="M223" s="259" t="s">
        <v>34</v>
      </c>
      <c r="N223" s="124"/>
    </row>
    <row r="224" spans="1:14" x14ac:dyDescent="0.4">
      <c r="A224" s="142" t="str">
        <f t="shared" si="9"/>
        <v/>
      </c>
      <c r="B224" s="143" t="str">
        <f t="shared" si="10"/>
        <v/>
      </c>
      <c r="C224" s="35"/>
      <c r="D224" s="13"/>
      <c r="E224" s="35"/>
      <c r="F224" s="45"/>
      <c r="G224" s="45"/>
      <c r="H224" s="45"/>
      <c r="I224" s="75"/>
      <c r="J224" s="144">
        <f t="shared" si="11"/>
        <v>0</v>
      </c>
      <c r="K224" s="153"/>
      <c r="L224" s="64"/>
      <c r="M224" s="259" t="s">
        <v>34</v>
      </c>
      <c r="N224" s="124"/>
    </row>
    <row r="225" spans="1:14" x14ac:dyDescent="0.4">
      <c r="A225" s="142" t="str">
        <f t="shared" si="9"/>
        <v/>
      </c>
      <c r="B225" s="143" t="str">
        <f t="shared" si="10"/>
        <v/>
      </c>
      <c r="C225" s="35"/>
      <c r="D225" s="13"/>
      <c r="E225" s="35"/>
      <c r="F225" s="45"/>
      <c r="G225" s="45"/>
      <c r="H225" s="45"/>
      <c r="I225" s="75"/>
      <c r="J225" s="144">
        <f t="shared" si="11"/>
        <v>0</v>
      </c>
      <c r="K225" s="153"/>
      <c r="L225" s="64"/>
      <c r="M225" s="259" t="s">
        <v>34</v>
      </c>
      <c r="N225" s="124"/>
    </row>
    <row r="226" spans="1:14" x14ac:dyDescent="0.4">
      <c r="A226" s="142" t="str">
        <f t="shared" si="9"/>
        <v/>
      </c>
      <c r="B226" s="143" t="str">
        <f t="shared" si="10"/>
        <v/>
      </c>
      <c r="C226" s="35"/>
      <c r="D226" s="13"/>
      <c r="E226" s="35"/>
      <c r="F226" s="45"/>
      <c r="G226" s="45"/>
      <c r="H226" s="45"/>
      <c r="I226" s="75"/>
      <c r="J226" s="144">
        <f t="shared" si="11"/>
        <v>0</v>
      </c>
      <c r="K226" s="153"/>
      <c r="L226" s="64"/>
      <c r="M226" s="259" t="s">
        <v>34</v>
      </c>
      <c r="N226" s="124"/>
    </row>
    <row r="227" spans="1:14" x14ac:dyDescent="0.4">
      <c r="A227" s="142" t="str">
        <f t="shared" si="9"/>
        <v/>
      </c>
      <c r="B227" s="143" t="str">
        <f t="shared" si="10"/>
        <v/>
      </c>
      <c r="C227" s="35"/>
      <c r="D227" s="13"/>
      <c r="E227" s="35"/>
      <c r="F227" s="45"/>
      <c r="G227" s="45"/>
      <c r="H227" s="45"/>
      <c r="I227" s="75"/>
      <c r="J227" s="144">
        <f t="shared" si="11"/>
        <v>0</v>
      </c>
      <c r="K227" s="153"/>
      <c r="L227" s="64"/>
      <c r="M227" s="259" t="s">
        <v>34</v>
      </c>
      <c r="N227" s="124"/>
    </row>
    <row r="228" spans="1:14" x14ac:dyDescent="0.4">
      <c r="A228" s="142" t="str">
        <f t="shared" si="9"/>
        <v/>
      </c>
      <c r="B228" s="143" t="str">
        <f t="shared" si="10"/>
        <v/>
      </c>
      <c r="C228" s="35"/>
      <c r="D228" s="13"/>
      <c r="E228" s="35"/>
      <c r="F228" s="45"/>
      <c r="G228" s="45"/>
      <c r="H228" s="45"/>
      <c r="I228" s="75"/>
      <c r="J228" s="144">
        <f t="shared" si="11"/>
        <v>0</v>
      </c>
      <c r="K228" s="153"/>
      <c r="L228" s="64"/>
      <c r="M228" s="259" t="s">
        <v>34</v>
      </c>
      <c r="N228" s="124"/>
    </row>
    <row r="229" spans="1:14" x14ac:dyDescent="0.4">
      <c r="A229" s="142" t="str">
        <f t="shared" si="9"/>
        <v/>
      </c>
      <c r="B229" s="143" t="str">
        <f t="shared" si="10"/>
        <v/>
      </c>
      <c r="C229" s="35"/>
      <c r="D229" s="13"/>
      <c r="E229" s="35"/>
      <c r="F229" s="45"/>
      <c r="G229" s="45"/>
      <c r="H229" s="45"/>
      <c r="I229" s="75"/>
      <c r="J229" s="144">
        <f t="shared" si="11"/>
        <v>0</v>
      </c>
      <c r="K229" s="153"/>
      <c r="L229" s="64"/>
      <c r="M229" s="259" t="s">
        <v>34</v>
      </c>
      <c r="N229" s="124"/>
    </row>
    <row r="230" spans="1:14" x14ac:dyDescent="0.4">
      <c r="A230" s="142" t="str">
        <f t="shared" si="9"/>
        <v/>
      </c>
      <c r="B230" s="143" t="str">
        <f t="shared" si="10"/>
        <v/>
      </c>
      <c r="C230" s="35"/>
      <c r="D230" s="13"/>
      <c r="E230" s="35"/>
      <c r="F230" s="45"/>
      <c r="G230" s="45"/>
      <c r="H230" s="45"/>
      <c r="I230" s="75"/>
      <c r="J230" s="144">
        <f t="shared" si="11"/>
        <v>0</v>
      </c>
      <c r="K230" s="153"/>
      <c r="L230" s="64"/>
      <c r="M230" s="259" t="s">
        <v>34</v>
      </c>
      <c r="N230" s="124"/>
    </row>
    <row r="231" spans="1:14" x14ac:dyDescent="0.4">
      <c r="A231" s="142" t="str">
        <f t="shared" si="9"/>
        <v/>
      </c>
      <c r="B231" s="143" t="str">
        <f t="shared" si="10"/>
        <v/>
      </c>
      <c r="C231" s="35"/>
      <c r="D231" s="13"/>
      <c r="E231" s="35"/>
      <c r="F231" s="45"/>
      <c r="G231" s="45"/>
      <c r="H231" s="45"/>
      <c r="I231" s="75"/>
      <c r="J231" s="144">
        <f t="shared" si="11"/>
        <v>0</v>
      </c>
      <c r="K231" s="153"/>
      <c r="L231" s="64"/>
      <c r="M231" s="259" t="s">
        <v>34</v>
      </c>
      <c r="N231" s="124"/>
    </row>
    <row r="232" spans="1:14" x14ac:dyDescent="0.4">
      <c r="A232" s="142" t="str">
        <f t="shared" si="9"/>
        <v/>
      </c>
      <c r="B232" s="143" t="str">
        <f t="shared" si="10"/>
        <v/>
      </c>
      <c r="C232" s="35"/>
      <c r="D232" s="13"/>
      <c r="E232" s="35"/>
      <c r="F232" s="45"/>
      <c r="G232" s="45"/>
      <c r="H232" s="45"/>
      <c r="I232" s="75"/>
      <c r="J232" s="144">
        <f t="shared" si="11"/>
        <v>0</v>
      </c>
      <c r="K232" s="153"/>
      <c r="L232" s="64"/>
      <c r="M232" s="259" t="s">
        <v>34</v>
      </c>
      <c r="N232" s="124"/>
    </row>
    <row r="233" spans="1:14" x14ac:dyDescent="0.4">
      <c r="A233" s="142" t="str">
        <f t="shared" si="9"/>
        <v/>
      </c>
      <c r="B233" s="143" t="str">
        <f t="shared" si="10"/>
        <v/>
      </c>
      <c r="C233" s="35"/>
      <c r="D233" s="13"/>
      <c r="E233" s="35"/>
      <c r="F233" s="45"/>
      <c r="G233" s="45"/>
      <c r="H233" s="45"/>
      <c r="I233" s="75"/>
      <c r="J233" s="144">
        <f t="shared" si="11"/>
        <v>0</v>
      </c>
      <c r="K233" s="153"/>
      <c r="L233" s="64"/>
      <c r="M233" s="259" t="s">
        <v>34</v>
      </c>
      <c r="N233" s="124"/>
    </row>
    <row r="234" spans="1:14" x14ac:dyDescent="0.4">
      <c r="A234" s="142" t="str">
        <f t="shared" si="9"/>
        <v/>
      </c>
      <c r="B234" s="143" t="str">
        <f t="shared" si="10"/>
        <v/>
      </c>
      <c r="C234" s="35"/>
      <c r="D234" s="13"/>
      <c r="E234" s="35"/>
      <c r="F234" s="45"/>
      <c r="G234" s="45"/>
      <c r="H234" s="45"/>
      <c r="I234" s="75"/>
      <c r="J234" s="144">
        <f t="shared" si="11"/>
        <v>0</v>
      </c>
      <c r="K234" s="153"/>
      <c r="L234" s="64"/>
      <c r="M234" s="259" t="s">
        <v>34</v>
      </c>
      <c r="N234" s="124"/>
    </row>
    <row r="235" spans="1:14" x14ac:dyDescent="0.4">
      <c r="A235" s="142" t="str">
        <f t="shared" si="9"/>
        <v/>
      </c>
      <c r="B235" s="143" t="str">
        <f t="shared" si="10"/>
        <v/>
      </c>
      <c r="C235" s="35"/>
      <c r="D235" s="13"/>
      <c r="E235" s="35"/>
      <c r="F235" s="45"/>
      <c r="G235" s="45"/>
      <c r="H235" s="45"/>
      <c r="I235" s="75"/>
      <c r="J235" s="144">
        <f t="shared" si="11"/>
        <v>0</v>
      </c>
      <c r="K235" s="153"/>
      <c r="L235" s="64"/>
      <c r="M235" s="259" t="s">
        <v>34</v>
      </c>
      <c r="N235" s="124"/>
    </row>
    <row r="236" spans="1:14" x14ac:dyDescent="0.4">
      <c r="A236" s="142" t="str">
        <f t="shared" si="9"/>
        <v/>
      </c>
      <c r="B236" s="143" t="str">
        <f t="shared" si="10"/>
        <v/>
      </c>
      <c r="C236" s="35"/>
      <c r="D236" s="13"/>
      <c r="E236" s="35"/>
      <c r="F236" s="45"/>
      <c r="G236" s="45"/>
      <c r="H236" s="45"/>
      <c r="I236" s="75"/>
      <c r="J236" s="144">
        <f t="shared" si="11"/>
        <v>0</v>
      </c>
      <c r="K236" s="153"/>
      <c r="L236" s="64"/>
      <c r="M236" s="259" t="s">
        <v>34</v>
      </c>
      <c r="N236" s="124"/>
    </row>
    <row r="237" spans="1:14" x14ac:dyDescent="0.4">
      <c r="A237" s="142" t="str">
        <f t="shared" si="9"/>
        <v/>
      </c>
      <c r="B237" s="143" t="str">
        <f t="shared" si="10"/>
        <v/>
      </c>
      <c r="C237" s="35"/>
      <c r="D237" s="13"/>
      <c r="E237" s="35"/>
      <c r="F237" s="45"/>
      <c r="G237" s="45"/>
      <c r="H237" s="45"/>
      <c r="I237" s="75"/>
      <c r="J237" s="144">
        <f t="shared" si="11"/>
        <v>0</v>
      </c>
      <c r="K237" s="153"/>
      <c r="L237" s="64"/>
      <c r="M237" s="259" t="s">
        <v>34</v>
      </c>
      <c r="N237" s="124"/>
    </row>
    <row r="238" spans="1:14" x14ac:dyDescent="0.4">
      <c r="A238" s="142" t="str">
        <f t="shared" si="9"/>
        <v/>
      </c>
      <c r="B238" s="143" t="str">
        <f t="shared" si="10"/>
        <v/>
      </c>
      <c r="C238" s="35"/>
      <c r="D238" s="13"/>
      <c r="E238" s="35"/>
      <c r="F238" s="45"/>
      <c r="G238" s="45"/>
      <c r="H238" s="45"/>
      <c r="I238" s="75"/>
      <c r="J238" s="144">
        <f t="shared" si="11"/>
        <v>0</v>
      </c>
      <c r="K238" s="153"/>
      <c r="L238" s="64"/>
      <c r="M238" s="259" t="s">
        <v>34</v>
      </c>
      <c r="N238" s="124"/>
    </row>
    <row r="239" spans="1:14" x14ac:dyDescent="0.4">
      <c r="A239" s="142" t="str">
        <f t="shared" si="9"/>
        <v/>
      </c>
      <c r="B239" s="143" t="str">
        <f t="shared" si="10"/>
        <v/>
      </c>
      <c r="C239" s="35"/>
      <c r="D239" s="13"/>
      <c r="E239" s="35"/>
      <c r="F239" s="45"/>
      <c r="G239" s="45"/>
      <c r="H239" s="45"/>
      <c r="I239" s="75"/>
      <c r="J239" s="144">
        <f t="shared" si="11"/>
        <v>0</v>
      </c>
      <c r="K239" s="153"/>
      <c r="L239" s="64"/>
      <c r="M239" s="259" t="s">
        <v>34</v>
      </c>
      <c r="N239" s="124"/>
    </row>
    <row r="240" spans="1:14" x14ac:dyDescent="0.4">
      <c r="A240" s="142" t="str">
        <f t="shared" si="9"/>
        <v/>
      </c>
      <c r="B240" s="143" t="str">
        <f t="shared" si="10"/>
        <v/>
      </c>
      <c r="C240" s="35"/>
      <c r="D240" s="13"/>
      <c r="E240" s="35"/>
      <c r="F240" s="45"/>
      <c r="G240" s="45"/>
      <c r="H240" s="45"/>
      <c r="I240" s="75"/>
      <c r="J240" s="144">
        <f t="shared" si="11"/>
        <v>0</v>
      </c>
      <c r="K240" s="153"/>
      <c r="L240" s="64"/>
      <c r="M240" s="259" t="s">
        <v>34</v>
      </c>
      <c r="N240" s="124"/>
    </row>
    <row r="241" spans="1:14" x14ac:dyDescent="0.4">
      <c r="A241" s="142" t="str">
        <f t="shared" si="9"/>
        <v/>
      </c>
      <c r="B241" s="143" t="str">
        <f t="shared" si="10"/>
        <v/>
      </c>
      <c r="C241" s="35"/>
      <c r="D241" s="13"/>
      <c r="E241" s="35"/>
      <c r="F241" s="45"/>
      <c r="G241" s="45"/>
      <c r="H241" s="45"/>
      <c r="I241" s="75"/>
      <c r="J241" s="144">
        <f t="shared" si="11"/>
        <v>0</v>
      </c>
      <c r="K241" s="153"/>
      <c r="L241" s="64"/>
      <c r="M241" s="259" t="s">
        <v>34</v>
      </c>
      <c r="N241" s="124"/>
    </row>
    <row r="242" spans="1:14" x14ac:dyDescent="0.4">
      <c r="A242" s="142" t="str">
        <f t="shared" si="9"/>
        <v/>
      </c>
      <c r="B242" s="143" t="str">
        <f t="shared" si="10"/>
        <v/>
      </c>
      <c r="C242" s="35"/>
      <c r="D242" s="13"/>
      <c r="E242" s="35"/>
      <c r="F242" s="45"/>
      <c r="G242" s="45"/>
      <c r="H242" s="45"/>
      <c r="I242" s="75"/>
      <c r="J242" s="144">
        <f t="shared" si="11"/>
        <v>0</v>
      </c>
      <c r="K242" s="153"/>
      <c r="L242" s="64"/>
      <c r="M242" s="259" t="s">
        <v>34</v>
      </c>
      <c r="N242" s="124"/>
    </row>
    <row r="243" spans="1:14" x14ac:dyDescent="0.4">
      <c r="A243" s="142" t="str">
        <f t="shared" si="9"/>
        <v/>
      </c>
      <c r="B243" s="143" t="str">
        <f t="shared" si="10"/>
        <v/>
      </c>
      <c r="C243" s="35"/>
      <c r="D243" s="13"/>
      <c r="E243" s="35"/>
      <c r="F243" s="45"/>
      <c r="G243" s="45"/>
      <c r="H243" s="45"/>
      <c r="I243" s="75"/>
      <c r="J243" s="144">
        <f t="shared" si="11"/>
        <v>0</v>
      </c>
      <c r="K243" s="153"/>
      <c r="L243" s="64"/>
      <c r="M243" s="259" t="s">
        <v>34</v>
      </c>
      <c r="N243" s="124"/>
    </row>
    <row r="244" spans="1:14" x14ac:dyDescent="0.4">
      <c r="A244" s="142" t="str">
        <f t="shared" si="9"/>
        <v/>
      </c>
      <c r="B244" s="143" t="str">
        <f t="shared" si="10"/>
        <v/>
      </c>
      <c r="C244" s="35"/>
      <c r="D244" s="13"/>
      <c r="E244" s="35"/>
      <c r="F244" s="45"/>
      <c r="G244" s="45"/>
      <c r="H244" s="45"/>
      <c r="I244" s="75"/>
      <c r="J244" s="144">
        <f t="shared" si="11"/>
        <v>0</v>
      </c>
      <c r="K244" s="153"/>
      <c r="L244" s="64"/>
      <c r="M244" s="259" t="s">
        <v>34</v>
      </c>
      <c r="N244" s="124"/>
    </row>
    <row r="245" spans="1:14" x14ac:dyDescent="0.4">
      <c r="A245" s="142" t="str">
        <f t="shared" si="9"/>
        <v/>
      </c>
      <c r="B245" s="143" t="str">
        <f t="shared" si="10"/>
        <v/>
      </c>
      <c r="C245" s="35"/>
      <c r="D245" s="13"/>
      <c r="E245" s="35"/>
      <c r="F245" s="45"/>
      <c r="G245" s="45"/>
      <c r="H245" s="45"/>
      <c r="I245" s="75"/>
      <c r="J245" s="144">
        <f t="shared" si="11"/>
        <v>0</v>
      </c>
      <c r="K245" s="153"/>
      <c r="L245" s="64"/>
      <c r="M245" s="259" t="s">
        <v>34</v>
      </c>
      <c r="N245" s="124"/>
    </row>
    <row r="246" spans="1:14" x14ac:dyDescent="0.4">
      <c r="A246" s="142" t="str">
        <f t="shared" si="9"/>
        <v/>
      </c>
      <c r="B246" s="143" t="str">
        <f t="shared" si="10"/>
        <v/>
      </c>
      <c r="C246" s="35"/>
      <c r="D246" s="13"/>
      <c r="E246" s="35"/>
      <c r="F246" s="45"/>
      <c r="G246" s="45"/>
      <c r="H246" s="45"/>
      <c r="I246" s="75"/>
      <c r="J246" s="144">
        <f t="shared" si="11"/>
        <v>0</v>
      </c>
      <c r="K246" s="153"/>
      <c r="L246" s="64"/>
      <c r="M246" s="259" t="s">
        <v>34</v>
      </c>
      <c r="N246" s="124"/>
    </row>
    <row r="247" spans="1:14" x14ac:dyDescent="0.4">
      <c r="A247" s="142" t="str">
        <f t="shared" si="9"/>
        <v/>
      </c>
      <c r="B247" s="143" t="str">
        <f t="shared" si="10"/>
        <v/>
      </c>
      <c r="C247" s="35"/>
      <c r="D247" s="13"/>
      <c r="E247" s="35"/>
      <c r="F247" s="45"/>
      <c r="G247" s="45"/>
      <c r="H247" s="45"/>
      <c r="I247" s="75"/>
      <c r="J247" s="144">
        <f t="shared" si="11"/>
        <v>0</v>
      </c>
      <c r="K247" s="153"/>
      <c r="L247" s="64"/>
      <c r="M247" s="259" t="s">
        <v>34</v>
      </c>
      <c r="N247" s="124"/>
    </row>
    <row r="248" spans="1:14" x14ac:dyDescent="0.4">
      <c r="A248" s="142" t="str">
        <f t="shared" si="9"/>
        <v/>
      </c>
      <c r="B248" s="143" t="str">
        <f t="shared" si="10"/>
        <v/>
      </c>
      <c r="C248" s="35"/>
      <c r="D248" s="13"/>
      <c r="E248" s="35"/>
      <c r="F248" s="45"/>
      <c r="G248" s="45"/>
      <c r="H248" s="45"/>
      <c r="I248" s="75"/>
      <c r="J248" s="144">
        <f t="shared" si="11"/>
        <v>0</v>
      </c>
      <c r="K248" s="153"/>
      <c r="L248" s="64"/>
      <c r="M248" s="259" t="s">
        <v>34</v>
      </c>
      <c r="N248" s="124"/>
    </row>
    <row r="249" spans="1:14" x14ac:dyDescent="0.4">
      <c r="A249" s="142" t="str">
        <f t="shared" si="9"/>
        <v/>
      </c>
      <c r="B249" s="143" t="str">
        <f t="shared" si="10"/>
        <v/>
      </c>
      <c r="C249" s="35"/>
      <c r="D249" s="13"/>
      <c r="E249" s="35"/>
      <c r="F249" s="45"/>
      <c r="G249" s="45"/>
      <c r="H249" s="45"/>
      <c r="I249" s="75"/>
      <c r="J249" s="144">
        <f t="shared" si="11"/>
        <v>0</v>
      </c>
      <c r="K249" s="153"/>
      <c r="L249" s="64"/>
      <c r="M249" s="259" t="s">
        <v>34</v>
      </c>
      <c r="N249" s="124"/>
    </row>
    <row r="250" spans="1:14" x14ac:dyDescent="0.4">
      <c r="A250" s="142" t="str">
        <f t="shared" si="9"/>
        <v/>
      </c>
      <c r="B250" s="143" t="str">
        <f t="shared" si="10"/>
        <v/>
      </c>
      <c r="C250" s="35"/>
      <c r="D250" s="13"/>
      <c r="E250" s="35"/>
      <c r="F250" s="45"/>
      <c r="G250" s="45"/>
      <c r="H250" s="45"/>
      <c r="I250" s="75"/>
      <c r="J250" s="144">
        <f t="shared" si="11"/>
        <v>0</v>
      </c>
      <c r="K250" s="153"/>
      <c r="L250" s="64"/>
      <c r="M250" s="259" t="s">
        <v>34</v>
      </c>
      <c r="N250" s="124"/>
    </row>
    <row r="251" spans="1:14" x14ac:dyDescent="0.4">
      <c r="A251" s="142" t="str">
        <f t="shared" si="9"/>
        <v/>
      </c>
      <c r="B251" s="143" t="str">
        <f t="shared" si="10"/>
        <v/>
      </c>
      <c r="C251" s="35"/>
      <c r="D251" s="13"/>
      <c r="E251" s="35"/>
      <c r="F251" s="45"/>
      <c r="G251" s="45"/>
      <c r="H251" s="45"/>
      <c r="I251" s="75"/>
      <c r="J251" s="144">
        <f t="shared" si="11"/>
        <v>0</v>
      </c>
      <c r="K251" s="153"/>
      <c r="L251" s="64"/>
      <c r="M251" s="259" t="s">
        <v>34</v>
      </c>
      <c r="N251" s="124"/>
    </row>
    <row r="252" spans="1:14" x14ac:dyDescent="0.4">
      <c r="A252" s="142" t="str">
        <f t="shared" si="9"/>
        <v/>
      </c>
      <c r="B252" s="143" t="str">
        <f t="shared" si="10"/>
        <v/>
      </c>
      <c r="C252" s="35"/>
      <c r="D252" s="13"/>
      <c r="E252" s="35"/>
      <c r="F252" s="45"/>
      <c r="G252" s="45"/>
      <c r="H252" s="45"/>
      <c r="I252" s="75"/>
      <c r="J252" s="144">
        <f t="shared" si="11"/>
        <v>0</v>
      </c>
      <c r="K252" s="153"/>
      <c r="L252" s="64"/>
      <c r="M252" s="259" t="s">
        <v>34</v>
      </c>
      <c r="N252" s="124"/>
    </row>
    <row r="253" spans="1:14" x14ac:dyDescent="0.4">
      <c r="A253" s="142" t="str">
        <f t="shared" si="9"/>
        <v/>
      </c>
      <c r="B253" s="143" t="str">
        <f t="shared" si="10"/>
        <v/>
      </c>
      <c r="C253" s="35"/>
      <c r="D253" s="13"/>
      <c r="E253" s="35"/>
      <c r="F253" s="45"/>
      <c r="G253" s="45"/>
      <c r="H253" s="45"/>
      <c r="I253" s="75"/>
      <c r="J253" s="144">
        <f t="shared" si="11"/>
        <v>0</v>
      </c>
      <c r="K253" s="153"/>
      <c r="L253" s="64"/>
      <c r="M253" s="259" t="s">
        <v>34</v>
      </c>
      <c r="N253" s="124"/>
    </row>
    <row r="254" spans="1:14" x14ac:dyDescent="0.4">
      <c r="A254" s="142" t="str">
        <f t="shared" si="9"/>
        <v/>
      </c>
      <c r="B254" s="143" t="str">
        <f t="shared" si="10"/>
        <v/>
      </c>
      <c r="C254" s="35"/>
      <c r="D254" s="13"/>
      <c r="E254" s="35"/>
      <c r="F254" s="45"/>
      <c r="G254" s="45"/>
      <c r="H254" s="45"/>
      <c r="I254" s="75"/>
      <c r="J254" s="144">
        <f t="shared" si="11"/>
        <v>0</v>
      </c>
      <c r="K254" s="153"/>
      <c r="L254" s="64"/>
      <c r="M254" s="259" t="s">
        <v>34</v>
      </c>
      <c r="N254" s="124"/>
    </row>
    <row r="255" spans="1:14" x14ac:dyDescent="0.4">
      <c r="A255" s="142" t="str">
        <f t="shared" si="9"/>
        <v/>
      </c>
      <c r="B255" s="143" t="str">
        <f t="shared" si="10"/>
        <v/>
      </c>
      <c r="C255" s="35"/>
      <c r="D255" s="13"/>
      <c r="E255" s="35"/>
      <c r="F255" s="45"/>
      <c r="G255" s="45"/>
      <c r="H255" s="45"/>
      <c r="I255" s="75"/>
      <c r="J255" s="144">
        <f t="shared" si="11"/>
        <v>0</v>
      </c>
      <c r="K255" s="153"/>
      <c r="L255" s="64"/>
      <c r="M255" s="259" t="s">
        <v>34</v>
      </c>
      <c r="N255" s="124"/>
    </row>
    <row r="256" spans="1:14" x14ac:dyDescent="0.4">
      <c r="A256" s="142" t="str">
        <f t="shared" si="9"/>
        <v/>
      </c>
      <c r="B256" s="143" t="str">
        <f t="shared" si="10"/>
        <v/>
      </c>
      <c r="C256" s="35"/>
      <c r="D256" s="13"/>
      <c r="E256" s="35"/>
      <c r="F256" s="45"/>
      <c r="G256" s="45"/>
      <c r="H256" s="45"/>
      <c r="I256" s="75"/>
      <c r="J256" s="144">
        <f t="shared" si="11"/>
        <v>0</v>
      </c>
      <c r="K256" s="153"/>
      <c r="L256" s="64"/>
      <c r="M256" s="259" t="s">
        <v>34</v>
      </c>
      <c r="N256" s="124"/>
    </row>
    <row r="257" spans="1:14" x14ac:dyDescent="0.4">
      <c r="A257" s="142" t="str">
        <f t="shared" si="9"/>
        <v/>
      </c>
      <c r="B257" s="143" t="str">
        <f t="shared" si="10"/>
        <v/>
      </c>
      <c r="C257" s="35"/>
      <c r="D257" s="13"/>
      <c r="E257" s="35"/>
      <c r="F257" s="45"/>
      <c r="G257" s="45"/>
      <c r="H257" s="45"/>
      <c r="I257" s="75"/>
      <c r="J257" s="144">
        <f t="shared" si="11"/>
        <v>0</v>
      </c>
      <c r="K257" s="153"/>
      <c r="L257" s="64"/>
      <c r="M257" s="259" t="s">
        <v>34</v>
      </c>
      <c r="N257" s="124"/>
    </row>
    <row r="258" spans="1:14" x14ac:dyDescent="0.4">
      <c r="A258" s="142" t="str">
        <f t="shared" si="9"/>
        <v/>
      </c>
      <c r="B258" s="143" t="str">
        <f t="shared" si="10"/>
        <v/>
      </c>
      <c r="C258" s="35"/>
      <c r="D258" s="13"/>
      <c r="E258" s="35"/>
      <c r="F258" s="45"/>
      <c r="G258" s="45"/>
      <c r="H258" s="45"/>
      <c r="I258" s="75"/>
      <c r="J258" s="144">
        <f t="shared" si="11"/>
        <v>0</v>
      </c>
      <c r="K258" s="153"/>
      <c r="L258" s="64"/>
      <c r="M258" s="259" t="s">
        <v>34</v>
      </c>
      <c r="N258" s="124"/>
    </row>
    <row r="259" spans="1:14" x14ac:dyDescent="0.4">
      <c r="A259" s="142" t="str">
        <f t="shared" si="9"/>
        <v/>
      </c>
      <c r="B259" s="143" t="str">
        <f t="shared" si="10"/>
        <v/>
      </c>
      <c r="C259" s="35"/>
      <c r="D259" s="13"/>
      <c r="E259" s="35"/>
      <c r="F259" s="45"/>
      <c r="G259" s="45"/>
      <c r="H259" s="45"/>
      <c r="I259" s="75"/>
      <c r="J259" s="144">
        <f t="shared" si="11"/>
        <v>0</v>
      </c>
      <c r="K259" s="153"/>
      <c r="L259" s="64"/>
      <c r="M259" s="259" t="s">
        <v>34</v>
      </c>
      <c r="N259" s="124"/>
    </row>
    <row r="260" spans="1:14" x14ac:dyDescent="0.4">
      <c r="A260" s="142" t="str">
        <f t="shared" si="9"/>
        <v/>
      </c>
      <c r="B260" s="143" t="str">
        <f t="shared" si="10"/>
        <v/>
      </c>
      <c r="C260" s="35"/>
      <c r="D260" s="13"/>
      <c r="E260" s="35"/>
      <c r="F260" s="45"/>
      <c r="G260" s="45"/>
      <c r="H260" s="45"/>
      <c r="I260" s="75"/>
      <c r="J260" s="144">
        <f t="shared" si="11"/>
        <v>0</v>
      </c>
      <c r="K260" s="153"/>
      <c r="L260" s="64"/>
      <c r="M260" s="259" t="s">
        <v>34</v>
      </c>
      <c r="N260" s="124"/>
    </row>
    <row r="261" spans="1:14" x14ac:dyDescent="0.4">
      <c r="A261" s="142" t="str">
        <f t="shared" si="9"/>
        <v/>
      </c>
      <c r="B261" s="143" t="str">
        <f t="shared" si="10"/>
        <v/>
      </c>
      <c r="C261" s="35"/>
      <c r="D261" s="13"/>
      <c r="E261" s="35"/>
      <c r="F261" s="45"/>
      <c r="G261" s="45"/>
      <c r="H261" s="45"/>
      <c r="I261" s="75"/>
      <c r="J261" s="144">
        <f t="shared" si="11"/>
        <v>0</v>
      </c>
      <c r="K261" s="153"/>
      <c r="L261" s="64"/>
      <c r="M261" s="259" t="s">
        <v>34</v>
      </c>
      <c r="N261" s="124"/>
    </row>
    <row r="262" spans="1:14" x14ac:dyDescent="0.4">
      <c r="A262" s="142" t="str">
        <f t="shared" si="9"/>
        <v/>
      </c>
      <c r="B262" s="143" t="str">
        <f t="shared" si="10"/>
        <v/>
      </c>
      <c r="C262" s="35"/>
      <c r="D262" s="13"/>
      <c r="E262" s="35"/>
      <c r="F262" s="45"/>
      <c r="G262" s="45"/>
      <c r="H262" s="45"/>
      <c r="I262" s="75"/>
      <c r="J262" s="144">
        <f t="shared" si="11"/>
        <v>0</v>
      </c>
      <c r="K262" s="153"/>
      <c r="L262" s="64"/>
      <c r="M262" s="259" t="s">
        <v>34</v>
      </c>
      <c r="N262" s="124"/>
    </row>
    <row r="263" spans="1:14" x14ac:dyDescent="0.4">
      <c r="A263" s="142" t="str">
        <f t="shared" si="9"/>
        <v/>
      </c>
      <c r="B263" s="143" t="str">
        <f t="shared" si="10"/>
        <v/>
      </c>
      <c r="C263" s="35"/>
      <c r="D263" s="13"/>
      <c r="E263" s="35"/>
      <c r="F263" s="45"/>
      <c r="G263" s="45"/>
      <c r="H263" s="45"/>
      <c r="I263" s="75"/>
      <c r="J263" s="144">
        <f t="shared" si="11"/>
        <v>0</v>
      </c>
      <c r="K263" s="153"/>
      <c r="L263" s="64"/>
      <c r="M263" s="259" t="s">
        <v>34</v>
      </c>
      <c r="N263" s="124"/>
    </row>
    <row r="264" spans="1:14" x14ac:dyDescent="0.4">
      <c r="A264" s="142" t="str">
        <f t="shared" si="9"/>
        <v/>
      </c>
      <c r="B264" s="143" t="str">
        <f t="shared" si="10"/>
        <v/>
      </c>
      <c r="C264" s="35"/>
      <c r="D264" s="13"/>
      <c r="E264" s="35"/>
      <c r="F264" s="45"/>
      <c r="G264" s="45"/>
      <c r="H264" s="45"/>
      <c r="I264" s="75"/>
      <c r="J264" s="144">
        <f t="shared" si="11"/>
        <v>0</v>
      </c>
      <c r="K264" s="153"/>
      <c r="L264" s="64"/>
      <c r="M264" s="259" t="s">
        <v>34</v>
      </c>
      <c r="N264" s="124"/>
    </row>
    <row r="265" spans="1:14" x14ac:dyDescent="0.4">
      <c r="A265" s="142" t="str">
        <f t="shared" si="9"/>
        <v/>
      </c>
      <c r="B265" s="143" t="str">
        <f t="shared" si="10"/>
        <v/>
      </c>
      <c r="C265" s="35"/>
      <c r="D265" s="13"/>
      <c r="E265" s="35"/>
      <c r="F265" s="45"/>
      <c r="G265" s="45"/>
      <c r="H265" s="45"/>
      <c r="I265" s="75"/>
      <c r="J265" s="144">
        <f t="shared" si="11"/>
        <v>0</v>
      </c>
      <c r="K265" s="153"/>
      <c r="L265" s="64"/>
      <c r="M265" s="259" t="s">
        <v>34</v>
      </c>
      <c r="N265" s="124"/>
    </row>
    <row r="266" spans="1:14" x14ac:dyDescent="0.4">
      <c r="A266" s="142" t="str">
        <f t="shared" si="9"/>
        <v/>
      </c>
      <c r="B266" s="143" t="str">
        <f t="shared" si="10"/>
        <v/>
      </c>
      <c r="C266" s="35"/>
      <c r="D266" s="13"/>
      <c r="E266" s="35"/>
      <c r="F266" s="45"/>
      <c r="G266" s="45"/>
      <c r="H266" s="45"/>
      <c r="I266" s="75"/>
      <c r="J266" s="144">
        <f t="shared" si="11"/>
        <v>0</v>
      </c>
      <c r="K266" s="153"/>
      <c r="L266" s="64"/>
      <c r="M266" s="259" t="s">
        <v>34</v>
      </c>
      <c r="N266" s="124"/>
    </row>
    <row r="267" spans="1:14" x14ac:dyDescent="0.4">
      <c r="A267" s="142" t="str">
        <f t="shared" si="9"/>
        <v/>
      </c>
      <c r="B267" s="143" t="str">
        <f t="shared" si="10"/>
        <v/>
      </c>
      <c r="C267" s="35"/>
      <c r="D267" s="13"/>
      <c r="E267" s="35"/>
      <c r="F267" s="45"/>
      <c r="G267" s="45"/>
      <c r="H267" s="45"/>
      <c r="I267" s="75"/>
      <c r="J267" s="144">
        <f t="shared" si="11"/>
        <v>0</v>
      </c>
      <c r="K267" s="153"/>
      <c r="L267" s="64"/>
      <c r="M267" s="259" t="s">
        <v>34</v>
      </c>
      <c r="N267" s="124"/>
    </row>
    <row r="268" spans="1:14" x14ac:dyDescent="0.4">
      <c r="A268" s="142" t="str">
        <f t="shared" si="9"/>
        <v/>
      </c>
      <c r="B268" s="143" t="str">
        <f t="shared" si="10"/>
        <v/>
      </c>
      <c r="C268" s="35"/>
      <c r="D268" s="13"/>
      <c r="E268" s="35"/>
      <c r="F268" s="45"/>
      <c r="G268" s="45"/>
      <c r="H268" s="45"/>
      <c r="I268" s="75"/>
      <c r="J268" s="144">
        <f t="shared" si="11"/>
        <v>0</v>
      </c>
      <c r="K268" s="153"/>
      <c r="L268" s="64"/>
      <c r="M268" s="259" t="s">
        <v>34</v>
      </c>
      <c r="N268" s="124"/>
    </row>
    <row r="269" spans="1:14" x14ac:dyDescent="0.4">
      <c r="A269" s="142" t="str">
        <f t="shared" si="9"/>
        <v/>
      </c>
      <c r="B269" s="143" t="str">
        <f t="shared" si="10"/>
        <v/>
      </c>
      <c r="C269" s="35"/>
      <c r="D269" s="13"/>
      <c r="E269" s="35"/>
      <c r="F269" s="45"/>
      <c r="G269" s="45"/>
      <c r="H269" s="45"/>
      <c r="I269" s="75"/>
      <c r="J269" s="144">
        <f t="shared" si="11"/>
        <v>0</v>
      </c>
      <c r="K269" s="153"/>
      <c r="L269" s="64"/>
      <c r="M269" s="259" t="s">
        <v>34</v>
      </c>
      <c r="N269" s="124"/>
    </row>
    <row r="270" spans="1:14" x14ac:dyDescent="0.4">
      <c r="A270" s="142" t="str">
        <f t="shared" ref="A270:A304" si="12">IF(C270="","",CONCATENATE("EA / ",B270))</f>
        <v/>
      </c>
      <c r="B270" s="143" t="str">
        <f t="shared" si="10"/>
        <v/>
      </c>
      <c r="C270" s="35"/>
      <c r="D270" s="13"/>
      <c r="E270" s="35"/>
      <c r="F270" s="45"/>
      <c r="G270" s="45"/>
      <c r="H270" s="45"/>
      <c r="I270" s="75"/>
      <c r="J270" s="144">
        <f t="shared" si="11"/>
        <v>0</v>
      </c>
      <c r="K270" s="153"/>
      <c r="L270" s="64"/>
      <c r="M270" s="259" t="s">
        <v>34</v>
      </c>
      <c r="N270" s="124"/>
    </row>
    <row r="271" spans="1:14" x14ac:dyDescent="0.4">
      <c r="A271" s="142" t="str">
        <f t="shared" si="12"/>
        <v/>
      </c>
      <c r="B271" s="143" t="str">
        <f t="shared" ref="B271:B304" si="13">IF(C271="","",B270+1)</f>
        <v/>
      </c>
      <c r="C271" s="35"/>
      <c r="D271" s="13"/>
      <c r="E271" s="35"/>
      <c r="F271" s="45"/>
      <c r="G271" s="45"/>
      <c r="H271" s="45"/>
      <c r="I271" s="75"/>
      <c r="J271" s="144">
        <f t="shared" si="11"/>
        <v>0</v>
      </c>
      <c r="K271" s="153"/>
      <c r="L271" s="64"/>
      <c r="M271" s="259" t="s">
        <v>34</v>
      </c>
      <c r="N271" s="124"/>
    </row>
    <row r="272" spans="1:14" x14ac:dyDescent="0.4">
      <c r="A272" s="142" t="str">
        <f t="shared" si="12"/>
        <v/>
      </c>
      <c r="B272" s="143" t="str">
        <f t="shared" si="13"/>
        <v/>
      </c>
      <c r="C272" s="35"/>
      <c r="D272" s="13"/>
      <c r="E272" s="35"/>
      <c r="F272" s="45"/>
      <c r="G272" s="45"/>
      <c r="H272" s="45"/>
      <c r="I272" s="75"/>
      <c r="J272" s="144">
        <f t="shared" si="11"/>
        <v>0</v>
      </c>
      <c r="K272" s="153"/>
      <c r="L272" s="64"/>
      <c r="M272" s="259" t="s">
        <v>34</v>
      </c>
      <c r="N272" s="124"/>
    </row>
    <row r="273" spans="1:14" x14ac:dyDescent="0.4">
      <c r="A273" s="142" t="str">
        <f t="shared" si="12"/>
        <v/>
      </c>
      <c r="B273" s="143" t="str">
        <f t="shared" si="13"/>
        <v/>
      </c>
      <c r="C273" s="35"/>
      <c r="D273" s="13"/>
      <c r="E273" s="35"/>
      <c r="F273" s="45"/>
      <c r="G273" s="45"/>
      <c r="H273" s="45"/>
      <c r="I273" s="75"/>
      <c r="J273" s="144">
        <f t="shared" ref="J273:J304" si="14">H273*I273</f>
        <v>0</v>
      </c>
      <c r="K273" s="153"/>
      <c r="L273" s="64"/>
      <c r="M273" s="259" t="s">
        <v>34</v>
      </c>
      <c r="N273" s="124"/>
    </row>
    <row r="274" spans="1:14" x14ac:dyDescent="0.4">
      <c r="A274" s="142" t="str">
        <f t="shared" si="12"/>
        <v/>
      </c>
      <c r="B274" s="143" t="str">
        <f t="shared" si="13"/>
        <v/>
      </c>
      <c r="C274" s="35"/>
      <c r="D274" s="13"/>
      <c r="E274" s="35"/>
      <c r="F274" s="45"/>
      <c r="G274" s="45"/>
      <c r="H274" s="45"/>
      <c r="I274" s="75"/>
      <c r="J274" s="144">
        <f t="shared" si="14"/>
        <v>0</v>
      </c>
      <c r="K274" s="153"/>
      <c r="L274" s="64"/>
      <c r="M274" s="259" t="s">
        <v>34</v>
      </c>
      <c r="N274" s="124"/>
    </row>
    <row r="275" spans="1:14" x14ac:dyDescent="0.4">
      <c r="A275" s="142" t="str">
        <f t="shared" si="12"/>
        <v/>
      </c>
      <c r="B275" s="143" t="str">
        <f t="shared" si="13"/>
        <v/>
      </c>
      <c r="C275" s="35"/>
      <c r="D275" s="13"/>
      <c r="E275" s="35"/>
      <c r="F275" s="45"/>
      <c r="G275" s="45"/>
      <c r="H275" s="45"/>
      <c r="I275" s="75"/>
      <c r="J275" s="144">
        <f t="shared" si="14"/>
        <v>0</v>
      </c>
      <c r="K275" s="153"/>
      <c r="L275" s="64"/>
      <c r="M275" s="259" t="s">
        <v>34</v>
      </c>
      <c r="N275" s="124"/>
    </row>
    <row r="276" spans="1:14" x14ac:dyDescent="0.4">
      <c r="A276" s="142" t="str">
        <f t="shared" si="12"/>
        <v/>
      </c>
      <c r="B276" s="143" t="str">
        <f t="shared" si="13"/>
        <v/>
      </c>
      <c r="C276" s="35"/>
      <c r="D276" s="13"/>
      <c r="E276" s="35"/>
      <c r="F276" s="45"/>
      <c r="G276" s="45"/>
      <c r="H276" s="45"/>
      <c r="I276" s="75"/>
      <c r="J276" s="144">
        <f t="shared" si="14"/>
        <v>0</v>
      </c>
      <c r="K276" s="153"/>
      <c r="L276" s="64"/>
      <c r="M276" s="259" t="s">
        <v>34</v>
      </c>
      <c r="N276" s="124"/>
    </row>
    <row r="277" spans="1:14" x14ac:dyDescent="0.4">
      <c r="A277" s="142" t="str">
        <f t="shared" si="12"/>
        <v/>
      </c>
      <c r="B277" s="143" t="str">
        <f t="shared" si="13"/>
        <v/>
      </c>
      <c r="C277" s="35"/>
      <c r="D277" s="13"/>
      <c r="E277" s="35"/>
      <c r="F277" s="45"/>
      <c r="G277" s="45"/>
      <c r="H277" s="45"/>
      <c r="I277" s="75"/>
      <c r="J277" s="144">
        <f t="shared" si="14"/>
        <v>0</v>
      </c>
      <c r="K277" s="153"/>
      <c r="L277" s="64"/>
      <c r="M277" s="259" t="s">
        <v>34</v>
      </c>
      <c r="N277" s="124"/>
    </row>
    <row r="278" spans="1:14" x14ac:dyDescent="0.4">
      <c r="A278" s="142" t="str">
        <f t="shared" si="12"/>
        <v/>
      </c>
      <c r="B278" s="143" t="str">
        <f t="shared" si="13"/>
        <v/>
      </c>
      <c r="C278" s="35"/>
      <c r="D278" s="13"/>
      <c r="E278" s="35"/>
      <c r="F278" s="45"/>
      <c r="G278" s="45"/>
      <c r="H278" s="45"/>
      <c r="I278" s="75"/>
      <c r="J278" s="144">
        <f t="shared" si="14"/>
        <v>0</v>
      </c>
      <c r="K278" s="153"/>
      <c r="L278" s="64"/>
      <c r="M278" s="259" t="s">
        <v>34</v>
      </c>
      <c r="N278" s="124"/>
    </row>
    <row r="279" spans="1:14" x14ac:dyDescent="0.4">
      <c r="A279" s="142" t="str">
        <f t="shared" si="12"/>
        <v/>
      </c>
      <c r="B279" s="143" t="str">
        <f t="shared" si="13"/>
        <v/>
      </c>
      <c r="C279" s="35"/>
      <c r="D279" s="13"/>
      <c r="E279" s="35"/>
      <c r="F279" s="45"/>
      <c r="G279" s="45"/>
      <c r="H279" s="45"/>
      <c r="I279" s="75"/>
      <c r="J279" s="144">
        <f t="shared" si="14"/>
        <v>0</v>
      </c>
      <c r="K279" s="153"/>
      <c r="L279" s="64"/>
      <c r="M279" s="259" t="s">
        <v>34</v>
      </c>
      <c r="N279" s="124"/>
    </row>
    <row r="280" spans="1:14" x14ac:dyDescent="0.4">
      <c r="A280" s="142" t="str">
        <f t="shared" si="12"/>
        <v/>
      </c>
      <c r="B280" s="143" t="str">
        <f t="shared" si="13"/>
        <v/>
      </c>
      <c r="C280" s="35"/>
      <c r="D280" s="13"/>
      <c r="E280" s="35"/>
      <c r="F280" s="45"/>
      <c r="G280" s="45"/>
      <c r="H280" s="45"/>
      <c r="I280" s="75"/>
      <c r="J280" s="144">
        <f t="shared" si="14"/>
        <v>0</v>
      </c>
      <c r="K280" s="153"/>
      <c r="L280" s="64"/>
      <c r="M280" s="259" t="s">
        <v>34</v>
      </c>
      <c r="N280" s="124"/>
    </row>
    <row r="281" spans="1:14" x14ac:dyDescent="0.4">
      <c r="A281" s="142" t="str">
        <f t="shared" si="12"/>
        <v/>
      </c>
      <c r="B281" s="143" t="str">
        <f t="shared" si="13"/>
        <v/>
      </c>
      <c r="C281" s="35"/>
      <c r="D281" s="13"/>
      <c r="E281" s="35"/>
      <c r="F281" s="45"/>
      <c r="G281" s="45"/>
      <c r="H281" s="45"/>
      <c r="I281" s="75"/>
      <c r="J281" s="144">
        <f t="shared" si="14"/>
        <v>0</v>
      </c>
      <c r="K281" s="153"/>
      <c r="L281" s="64"/>
      <c r="M281" s="259" t="s">
        <v>34</v>
      </c>
      <c r="N281" s="124"/>
    </row>
    <row r="282" spans="1:14" x14ac:dyDescent="0.4">
      <c r="A282" s="142" t="str">
        <f t="shared" si="12"/>
        <v/>
      </c>
      <c r="B282" s="143" t="str">
        <f t="shared" si="13"/>
        <v/>
      </c>
      <c r="C282" s="35"/>
      <c r="D282" s="13"/>
      <c r="E282" s="35"/>
      <c r="F282" s="45"/>
      <c r="G282" s="45"/>
      <c r="H282" s="45"/>
      <c r="I282" s="75"/>
      <c r="J282" s="144">
        <f t="shared" si="14"/>
        <v>0</v>
      </c>
      <c r="K282" s="153"/>
      <c r="L282" s="64"/>
      <c r="M282" s="259" t="s">
        <v>34</v>
      </c>
      <c r="N282" s="124"/>
    </row>
    <row r="283" spans="1:14" x14ac:dyDescent="0.4">
      <c r="A283" s="142" t="str">
        <f t="shared" si="12"/>
        <v/>
      </c>
      <c r="B283" s="143" t="str">
        <f t="shared" si="13"/>
        <v/>
      </c>
      <c r="C283" s="35"/>
      <c r="D283" s="13"/>
      <c r="E283" s="35"/>
      <c r="F283" s="45"/>
      <c r="G283" s="45"/>
      <c r="H283" s="45"/>
      <c r="I283" s="75"/>
      <c r="J283" s="144">
        <f t="shared" si="14"/>
        <v>0</v>
      </c>
      <c r="K283" s="153"/>
      <c r="L283" s="64"/>
      <c r="M283" s="259" t="s">
        <v>34</v>
      </c>
      <c r="N283" s="124"/>
    </row>
    <row r="284" spans="1:14" x14ac:dyDescent="0.4">
      <c r="A284" s="142" t="str">
        <f t="shared" si="12"/>
        <v/>
      </c>
      <c r="B284" s="143" t="str">
        <f t="shared" si="13"/>
        <v/>
      </c>
      <c r="C284" s="35"/>
      <c r="D284" s="13"/>
      <c r="E284" s="35"/>
      <c r="F284" s="45"/>
      <c r="G284" s="45"/>
      <c r="H284" s="45"/>
      <c r="I284" s="75"/>
      <c r="J284" s="144">
        <f t="shared" si="14"/>
        <v>0</v>
      </c>
      <c r="K284" s="153"/>
      <c r="L284" s="64"/>
      <c r="M284" s="259" t="s">
        <v>34</v>
      </c>
      <c r="N284" s="124"/>
    </row>
    <row r="285" spans="1:14" x14ac:dyDescent="0.4">
      <c r="A285" s="142" t="str">
        <f t="shared" si="12"/>
        <v/>
      </c>
      <c r="B285" s="143" t="str">
        <f t="shared" si="13"/>
        <v/>
      </c>
      <c r="C285" s="35"/>
      <c r="D285" s="13"/>
      <c r="E285" s="35"/>
      <c r="F285" s="45"/>
      <c r="G285" s="45"/>
      <c r="H285" s="45"/>
      <c r="I285" s="75"/>
      <c r="J285" s="144">
        <f t="shared" si="14"/>
        <v>0</v>
      </c>
      <c r="K285" s="153"/>
      <c r="L285" s="64"/>
      <c r="M285" s="259" t="s">
        <v>34</v>
      </c>
      <c r="N285" s="124"/>
    </row>
    <row r="286" spans="1:14" x14ac:dyDescent="0.4">
      <c r="A286" s="142" t="str">
        <f t="shared" si="12"/>
        <v/>
      </c>
      <c r="B286" s="143" t="str">
        <f t="shared" si="13"/>
        <v/>
      </c>
      <c r="C286" s="35"/>
      <c r="D286" s="13"/>
      <c r="E286" s="35"/>
      <c r="F286" s="45"/>
      <c r="G286" s="45"/>
      <c r="H286" s="45"/>
      <c r="I286" s="75"/>
      <c r="J286" s="144">
        <f t="shared" si="14"/>
        <v>0</v>
      </c>
      <c r="K286" s="153"/>
      <c r="L286" s="64"/>
      <c r="M286" s="259" t="s">
        <v>34</v>
      </c>
      <c r="N286" s="124"/>
    </row>
    <row r="287" spans="1:14" x14ac:dyDescent="0.4">
      <c r="A287" s="142" t="str">
        <f t="shared" si="12"/>
        <v/>
      </c>
      <c r="B287" s="143" t="str">
        <f t="shared" si="13"/>
        <v/>
      </c>
      <c r="C287" s="35"/>
      <c r="D287" s="13"/>
      <c r="E287" s="35"/>
      <c r="F287" s="45"/>
      <c r="G287" s="45"/>
      <c r="H287" s="45"/>
      <c r="I287" s="75"/>
      <c r="J287" s="144">
        <f t="shared" si="14"/>
        <v>0</v>
      </c>
      <c r="K287" s="153"/>
      <c r="L287" s="64"/>
      <c r="M287" s="259" t="s">
        <v>34</v>
      </c>
      <c r="N287" s="124"/>
    </row>
    <row r="288" spans="1:14" x14ac:dyDescent="0.4">
      <c r="A288" s="142" t="str">
        <f t="shared" si="12"/>
        <v/>
      </c>
      <c r="B288" s="143" t="str">
        <f t="shared" si="13"/>
        <v/>
      </c>
      <c r="C288" s="35"/>
      <c r="D288" s="13"/>
      <c r="E288" s="35"/>
      <c r="F288" s="45"/>
      <c r="G288" s="45"/>
      <c r="H288" s="45"/>
      <c r="I288" s="75"/>
      <c r="J288" s="144">
        <f t="shared" si="14"/>
        <v>0</v>
      </c>
      <c r="K288" s="153"/>
      <c r="L288" s="64"/>
      <c r="M288" s="259" t="s">
        <v>34</v>
      </c>
      <c r="N288" s="124"/>
    </row>
    <row r="289" spans="1:14" x14ac:dyDescent="0.4">
      <c r="A289" s="142" t="str">
        <f t="shared" si="12"/>
        <v/>
      </c>
      <c r="B289" s="143" t="str">
        <f t="shared" si="13"/>
        <v/>
      </c>
      <c r="C289" s="35"/>
      <c r="D289" s="13"/>
      <c r="E289" s="35"/>
      <c r="F289" s="45"/>
      <c r="G289" s="45"/>
      <c r="H289" s="45"/>
      <c r="I289" s="75"/>
      <c r="J289" s="144">
        <f t="shared" si="14"/>
        <v>0</v>
      </c>
      <c r="K289" s="153"/>
      <c r="L289" s="64"/>
      <c r="M289" s="259" t="s">
        <v>34</v>
      </c>
      <c r="N289" s="124"/>
    </row>
    <row r="290" spans="1:14" x14ac:dyDescent="0.4">
      <c r="A290" s="142" t="str">
        <f t="shared" si="12"/>
        <v/>
      </c>
      <c r="B290" s="143" t="str">
        <f t="shared" si="13"/>
        <v/>
      </c>
      <c r="C290" s="35"/>
      <c r="D290" s="13"/>
      <c r="E290" s="35"/>
      <c r="F290" s="45"/>
      <c r="G290" s="45"/>
      <c r="H290" s="45"/>
      <c r="I290" s="75"/>
      <c r="J290" s="144">
        <f t="shared" si="14"/>
        <v>0</v>
      </c>
      <c r="K290" s="153"/>
      <c r="L290" s="64"/>
      <c r="M290" s="259" t="s">
        <v>34</v>
      </c>
      <c r="N290" s="124"/>
    </row>
    <row r="291" spans="1:14" x14ac:dyDescent="0.4">
      <c r="A291" s="142" t="str">
        <f t="shared" si="12"/>
        <v/>
      </c>
      <c r="B291" s="143" t="str">
        <f t="shared" si="13"/>
        <v/>
      </c>
      <c r="C291" s="35"/>
      <c r="D291" s="13"/>
      <c r="E291" s="35"/>
      <c r="F291" s="45"/>
      <c r="G291" s="45"/>
      <c r="H291" s="45"/>
      <c r="I291" s="75"/>
      <c r="J291" s="144">
        <f t="shared" si="14"/>
        <v>0</v>
      </c>
      <c r="K291" s="153"/>
      <c r="L291" s="64"/>
      <c r="M291" s="259" t="s">
        <v>34</v>
      </c>
      <c r="N291" s="124"/>
    </row>
    <row r="292" spans="1:14" x14ac:dyDescent="0.4">
      <c r="A292" s="142" t="str">
        <f t="shared" si="12"/>
        <v/>
      </c>
      <c r="B292" s="143" t="str">
        <f t="shared" si="13"/>
        <v/>
      </c>
      <c r="C292" s="35"/>
      <c r="D292" s="13"/>
      <c r="E292" s="35"/>
      <c r="F292" s="45"/>
      <c r="G292" s="45"/>
      <c r="H292" s="45"/>
      <c r="I292" s="75"/>
      <c r="J292" s="144">
        <f t="shared" si="14"/>
        <v>0</v>
      </c>
      <c r="K292" s="153"/>
      <c r="L292" s="64"/>
      <c r="M292" s="259" t="s">
        <v>34</v>
      </c>
      <c r="N292" s="124"/>
    </row>
    <row r="293" spans="1:14" x14ac:dyDescent="0.4">
      <c r="A293" s="142" t="str">
        <f t="shared" si="12"/>
        <v/>
      </c>
      <c r="B293" s="143" t="str">
        <f t="shared" si="13"/>
        <v/>
      </c>
      <c r="C293" s="35"/>
      <c r="D293" s="13"/>
      <c r="E293" s="35"/>
      <c r="F293" s="45"/>
      <c r="G293" s="45"/>
      <c r="H293" s="45"/>
      <c r="I293" s="75"/>
      <c r="J293" s="144">
        <f t="shared" si="14"/>
        <v>0</v>
      </c>
      <c r="K293" s="153"/>
      <c r="L293" s="64"/>
      <c r="M293" s="259" t="s">
        <v>34</v>
      </c>
      <c r="N293" s="124"/>
    </row>
    <row r="294" spans="1:14" x14ac:dyDescent="0.4">
      <c r="A294" s="142" t="str">
        <f t="shared" si="12"/>
        <v/>
      </c>
      <c r="B294" s="143" t="str">
        <f t="shared" si="13"/>
        <v/>
      </c>
      <c r="C294" s="35"/>
      <c r="D294" s="13"/>
      <c r="E294" s="35"/>
      <c r="F294" s="45"/>
      <c r="G294" s="45"/>
      <c r="H294" s="45"/>
      <c r="I294" s="75"/>
      <c r="J294" s="144">
        <f t="shared" si="14"/>
        <v>0</v>
      </c>
      <c r="K294" s="153"/>
      <c r="L294" s="64"/>
      <c r="M294" s="259" t="s">
        <v>34</v>
      </c>
      <c r="N294" s="124"/>
    </row>
    <row r="295" spans="1:14" x14ac:dyDescent="0.4">
      <c r="A295" s="142" t="str">
        <f t="shared" si="12"/>
        <v/>
      </c>
      <c r="B295" s="143" t="str">
        <f t="shared" si="13"/>
        <v/>
      </c>
      <c r="C295" s="35"/>
      <c r="D295" s="13"/>
      <c r="E295" s="35"/>
      <c r="F295" s="45"/>
      <c r="G295" s="45"/>
      <c r="H295" s="45"/>
      <c r="I295" s="75"/>
      <c r="J295" s="144">
        <f t="shared" si="14"/>
        <v>0</v>
      </c>
      <c r="K295" s="153"/>
      <c r="L295" s="64"/>
      <c r="M295" s="259" t="s">
        <v>34</v>
      </c>
      <c r="N295" s="124"/>
    </row>
    <row r="296" spans="1:14" x14ac:dyDescent="0.4">
      <c r="A296" s="142" t="str">
        <f t="shared" si="12"/>
        <v/>
      </c>
      <c r="B296" s="143" t="str">
        <f t="shared" si="13"/>
        <v/>
      </c>
      <c r="C296" s="35"/>
      <c r="D296" s="13"/>
      <c r="E296" s="35"/>
      <c r="F296" s="45"/>
      <c r="G296" s="45"/>
      <c r="H296" s="45"/>
      <c r="I296" s="75"/>
      <c r="J296" s="144">
        <f t="shared" si="14"/>
        <v>0</v>
      </c>
      <c r="K296" s="153"/>
      <c r="L296" s="64"/>
      <c r="M296" s="259" t="s">
        <v>34</v>
      </c>
      <c r="N296" s="124"/>
    </row>
    <row r="297" spans="1:14" x14ac:dyDescent="0.4">
      <c r="A297" s="142" t="str">
        <f t="shared" si="12"/>
        <v/>
      </c>
      <c r="B297" s="143" t="str">
        <f t="shared" si="13"/>
        <v/>
      </c>
      <c r="C297" s="35"/>
      <c r="D297" s="13"/>
      <c r="E297" s="35"/>
      <c r="F297" s="45"/>
      <c r="G297" s="45"/>
      <c r="H297" s="45"/>
      <c r="I297" s="75"/>
      <c r="J297" s="144">
        <f t="shared" si="14"/>
        <v>0</v>
      </c>
      <c r="K297" s="153"/>
      <c r="L297" s="64"/>
      <c r="M297" s="259" t="s">
        <v>34</v>
      </c>
      <c r="N297" s="124"/>
    </row>
    <row r="298" spans="1:14" x14ac:dyDescent="0.4">
      <c r="A298" s="142" t="str">
        <f t="shared" si="12"/>
        <v/>
      </c>
      <c r="B298" s="143" t="str">
        <f t="shared" si="13"/>
        <v/>
      </c>
      <c r="C298" s="35"/>
      <c r="D298" s="13"/>
      <c r="E298" s="35"/>
      <c r="F298" s="45"/>
      <c r="G298" s="45"/>
      <c r="H298" s="45"/>
      <c r="I298" s="75"/>
      <c r="J298" s="144">
        <f t="shared" si="14"/>
        <v>0</v>
      </c>
      <c r="K298" s="153"/>
      <c r="L298" s="64"/>
      <c r="M298" s="259" t="s">
        <v>34</v>
      </c>
      <c r="N298" s="124"/>
    </row>
    <row r="299" spans="1:14" x14ac:dyDescent="0.4">
      <c r="A299" s="142" t="str">
        <f t="shared" si="12"/>
        <v/>
      </c>
      <c r="B299" s="143" t="str">
        <f t="shared" si="13"/>
        <v/>
      </c>
      <c r="C299" s="35"/>
      <c r="D299" s="13"/>
      <c r="E299" s="35"/>
      <c r="F299" s="45"/>
      <c r="G299" s="45"/>
      <c r="H299" s="45"/>
      <c r="I299" s="75"/>
      <c r="J299" s="144">
        <f t="shared" si="14"/>
        <v>0</v>
      </c>
      <c r="K299" s="153"/>
      <c r="L299" s="64"/>
      <c r="M299" s="259" t="s">
        <v>34</v>
      </c>
      <c r="N299" s="124"/>
    </row>
    <row r="300" spans="1:14" x14ac:dyDescent="0.4">
      <c r="A300" s="142" t="str">
        <f t="shared" si="12"/>
        <v/>
      </c>
      <c r="B300" s="143" t="str">
        <f t="shared" si="13"/>
        <v/>
      </c>
      <c r="C300" s="35"/>
      <c r="D300" s="13"/>
      <c r="E300" s="35"/>
      <c r="F300" s="45"/>
      <c r="G300" s="45"/>
      <c r="H300" s="45"/>
      <c r="I300" s="75"/>
      <c r="J300" s="144">
        <f t="shared" si="14"/>
        <v>0</v>
      </c>
      <c r="K300" s="153"/>
      <c r="L300" s="64"/>
      <c r="M300" s="259" t="s">
        <v>34</v>
      </c>
      <c r="N300" s="124"/>
    </row>
    <row r="301" spans="1:14" x14ac:dyDescent="0.4">
      <c r="A301" s="142" t="str">
        <f t="shared" si="12"/>
        <v/>
      </c>
      <c r="B301" s="143" t="str">
        <f t="shared" si="13"/>
        <v/>
      </c>
      <c r="C301" s="35"/>
      <c r="D301" s="13"/>
      <c r="E301" s="35"/>
      <c r="F301" s="45"/>
      <c r="G301" s="45"/>
      <c r="H301" s="45"/>
      <c r="I301" s="75"/>
      <c r="J301" s="144">
        <f t="shared" si="14"/>
        <v>0</v>
      </c>
      <c r="K301" s="153"/>
      <c r="L301" s="64"/>
      <c r="M301" s="259" t="s">
        <v>34</v>
      </c>
      <c r="N301" s="124"/>
    </row>
    <row r="302" spans="1:14" x14ac:dyDescent="0.4">
      <c r="A302" s="142" t="str">
        <f t="shared" si="12"/>
        <v/>
      </c>
      <c r="B302" s="143" t="str">
        <f t="shared" si="13"/>
        <v/>
      </c>
      <c r="C302" s="35"/>
      <c r="D302" s="13"/>
      <c r="E302" s="35"/>
      <c r="F302" s="45"/>
      <c r="G302" s="45"/>
      <c r="H302" s="45"/>
      <c r="I302" s="75"/>
      <c r="J302" s="144">
        <f t="shared" si="14"/>
        <v>0</v>
      </c>
      <c r="K302" s="153"/>
      <c r="L302" s="64"/>
      <c r="M302" s="259" t="s">
        <v>34</v>
      </c>
      <c r="N302" s="124"/>
    </row>
    <row r="303" spans="1:14" x14ac:dyDescent="0.4">
      <c r="A303" s="142" t="str">
        <f t="shared" si="12"/>
        <v/>
      </c>
      <c r="B303" s="143" t="str">
        <f t="shared" si="13"/>
        <v/>
      </c>
      <c r="C303" s="35"/>
      <c r="D303" s="13"/>
      <c r="E303" s="35"/>
      <c r="F303" s="45"/>
      <c r="G303" s="45"/>
      <c r="H303" s="45"/>
      <c r="I303" s="75"/>
      <c r="J303" s="144">
        <f t="shared" si="14"/>
        <v>0</v>
      </c>
      <c r="K303" s="153"/>
      <c r="L303" s="64"/>
      <c r="M303" s="259" t="s">
        <v>34</v>
      </c>
      <c r="N303" s="124"/>
    </row>
    <row r="304" spans="1:14" x14ac:dyDescent="0.4">
      <c r="A304" s="145" t="str">
        <f t="shared" si="12"/>
        <v/>
      </c>
      <c r="B304" s="146" t="str">
        <f t="shared" si="13"/>
        <v/>
      </c>
      <c r="C304" s="59"/>
      <c r="D304" s="79"/>
      <c r="E304" s="59"/>
      <c r="F304" s="30"/>
      <c r="G304" s="30"/>
      <c r="H304" s="30"/>
      <c r="I304" s="58"/>
      <c r="J304" s="147">
        <f t="shared" si="14"/>
        <v>0</v>
      </c>
      <c r="K304" s="154"/>
      <c r="L304" s="86"/>
      <c r="M304" s="259" t="s">
        <v>34</v>
      </c>
      <c r="N304" s="124"/>
    </row>
  </sheetData>
  <sheetProtection algorithmName="SHA-512" hashValue="o/iWXixC0ExaMq7qgwgi/X7YsFGJQS4+kKEYgZd3VC3Kq8RNQNO9kGV278g3XAm5CcusUJa9F+lIKax8Jf4y+Q==" saltValue="ahCTdVnIk01vjE55lo+BWA==" spinCount="100000" sheet="1" objects="1" scenarios="1"/>
  <protectedRanges>
    <protectedRange sqref="C13:I304 L13:L304" name="Bereich1"/>
  </protectedRanges>
  <mergeCells count="3">
    <mergeCell ref="M10:N10"/>
    <mergeCell ref="A8:L8"/>
    <mergeCell ref="K13:K46"/>
  </mergeCells>
  <conditionalFormatting sqref="M13:M304">
    <cfRule type="containsText" dxfId="447" priority="23" operator="containsText" text="nicht i.O.">
      <formula>NOT(ISERROR(SEARCH("nicht i.O.",M13)))</formula>
    </cfRule>
    <cfRule type="containsText" dxfId="446" priority="32" operator="containsText" text="in Abklärung">
      <formula>NOT(ISERROR(SEARCH("in Abklärung",M13)))</formula>
    </cfRule>
    <cfRule type="containsText" dxfId="445" priority="34" operator="containsText" text="i.O.">
      <formula>NOT(ISERROR(SEARCH("i.O.",M13)))</formula>
    </cfRule>
    <cfRule type="containsText" dxfId="444" priority="35" operator="containsText" text="korrigiert">
      <formula>NOT(ISERROR(SEARCH("korrigiert",M13)))</formula>
    </cfRule>
  </conditionalFormatting>
  <dataValidations count="1">
    <dataValidation type="list" allowBlank="1" showInputMessage="1" showErrorMessage="1" sqref="M13:M304" xr:uid="{00000000-0002-0000-0600-000000000000}">
      <formula1>"',i.O.,in Abklärung,nicht i.O.,korrigiert"</formula1>
    </dataValidation>
  </dataValidations>
  <pageMargins left="0.70866141732283472" right="0.70866141732283472" top="0.78740157480314965" bottom="0.78740157480314965" header="0.31496062992125984" footer="0.31496062992125984"/>
  <pageSetup paperSize="9" scale="86" fitToHeight="0" orientation="landscape" r:id="rId1"/>
  <headerFooter>
    <oddHeader>&amp;LBFE-MP&amp;C &amp;A&amp;R&amp;D</oddHeader>
    <oddFooter>&amp;L&amp;F, &amp;T&amp;RS. &amp;P /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Dropdown!$S$7:$S$15</xm:f>
          </x14:formula1>
          <xm:sqref>E13:E304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tabColor theme="7" tint="0.39997558519241921"/>
    <pageSetUpPr fitToPage="1"/>
  </sheetPr>
  <dimension ref="A1:P306"/>
  <sheetViews>
    <sheetView zoomScale="85" zoomScaleNormal="85" workbookViewId="0"/>
  </sheetViews>
  <sheetFormatPr baseColWidth="10" defaultColWidth="11.44140625" defaultRowHeight="12.3" outlineLevelCol="1" x14ac:dyDescent="0.4"/>
  <cols>
    <col min="1" max="1" width="8.44140625" customWidth="1"/>
    <col min="2" max="2" width="5.5546875" customWidth="1"/>
    <col min="3" max="3" width="29.44140625" customWidth="1"/>
    <col min="4" max="4" width="25.5546875" customWidth="1"/>
    <col min="5" max="5" width="18.5546875" customWidth="1"/>
    <col min="6" max="7" width="14.5546875" customWidth="1"/>
    <col min="8" max="8" width="14.5546875" style="126" customWidth="1"/>
    <col min="9" max="9" width="9.5546875" customWidth="1"/>
    <col min="10" max="10" width="15.44140625" customWidth="1"/>
    <col min="11" max="11" width="12.5546875" customWidth="1"/>
    <col min="12" max="12" width="15.5546875" customWidth="1"/>
    <col min="13" max="13" width="51.5546875" style="55" customWidth="1"/>
    <col min="14" max="14" width="9.5546875" hidden="1" customWidth="1" outlineLevel="1"/>
    <col min="15" max="15" width="27.5546875" hidden="1" customWidth="1" outlineLevel="1"/>
    <col min="16" max="16" width="11.44140625" collapsed="1"/>
  </cols>
  <sheetData>
    <row r="1" spans="1:15" ht="20.100000000000001" x14ac:dyDescent="0.7">
      <c r="A1" s="49" t="str">
        <f ca="1">OFFSET(Sprachen!B334,0,'Allg. Informationen'!$B$4-1,1,1)</f>
        <v>Fremde Anlagen nicht geförderter erneuerbarer Energien in der Grundversorgung</v>
      </c>
      <c r="B1" s="49"/>
      <c r="C1" s="49"/>
      <c r="D1" s="49"/>
      <c r="E1" s="49"/>
      <c r="F1" s="49"/>
      <c r="G1" s="49"/>
      <c r="H1" s="49"/>
      <c r="I1" s="49"/>
      <c r="J1" s="49"/>
      <c r="K1" s="49"/>
      <c r="L1" s="49"/>
      <c r="M1" s="49"/>
      <c r="N1" s="49"/>
      <c r="O1" s="121"/>
    </row>
    <row r="2" spans="1:15" ht="12.75" customHeight="1" x14ac:dyDescent="0.4">
      <c r="A2" s="285" t="str">
        <f ca="1">VLOOKUP(_xlfn.SHEET(),Dropdown!$BF$7:$BI$15,'Allg. Informationen'!$B$4+1,FALSE)</f>
        <v>Fremde EE</v>
      </c>
      <c r="I2" s="18"/>
      <c r="J2" s="18"/>
      <c r="K2" s="18"/>
      <c r="L2" s="18"/>
    </row>
    <row r="3" spans="1:15" ht="12.75" customHeight="1" x14ac:dyDescent="0.4">
      <c r="I3" s="18"/>
      <c r="J3" s="18"/>
      <c r="K3" s="18"/>
      <c r="L3" s="18"/>
    </row>
    <row r="4" spans="1:15" x14ac:dyDescent="0.4">
      <c r="A4" s="23" t="str">
        <f ca="1">CONCATENATE(Gesuchsteller!$A$4,": ",Gesuchsteller!$B$4)</f>
        <v>Gesuchsnummer: MP.26.xxx</v>
      </c>
      <c r="B4" s="23"/>
      <c r="E4" s="18"/>
      <c r="G4" s="127"/>
      <c r="H4" s="128" t="str">
        <f ca="1">OFFSET(Sprachen!B337,0,'Allg. Informationen'!$B$4-1,1,1)</f>
        <v>- Elektrizität aus ereuerbarer Energie</v>
      </c>
      <c r="M4"/>
    </row>
    <row r="5" spans="1:15" x14ac:dyDescent="0.4">
      <c r="E5" s="18"/>
      <c r="H5" s="128" t="str">
        <f ca="1">OFFSET(Sprachen!B338,0,'Allg. Informationen'!$B$4-1,1,1)</f>
        <v>- Nicht bereits unterstützt (z.B. Einspeisevergütungssystem, Investitionsbeiträge etc.)</v>
      </c>
    </row>
    <row r="6" spans="1:15" x14ac:dyDescent="0.4">
      <c r="A6" s="8" t="str">
        <f ca="1">OFFSET(Sprachen!B335,0,'Allg. Informationen'!$B$4-1,1,1)</f>
        <v>Reduktion des Grudversorgungsabzugs nach Art. 91 Abs. 2 EnFV</v>
      </c>
      <c r="F6" s="127" t="str">
        <f ca="1">OFFSET(Sprachen!B336,0,'Allg. Informationen'!$B$4-1,1,1)</f>
        <v xml:space="preserve">Bedingungen: </v>
      </c>
      <c r="H6" s="128" t="str">
        <f ca="1">OFFSET(Sprachen!B339,0,'Allg. Informationen'!$B$4-1,1,1)</f>
        <v>- Einspeisung in die Grundversorgung des Gesuchstellers</v>
      </c>
      <c r="M6"/>
    </row>
    <row r="7" spans="1:15" x14ac:dyDescent="0.4">
      <c r="D7" s="129"/>
      <c r="H7" s="128" t="str">
        <f ca="1">OFFSET(Sprachen!B340,0,'Allg. Informationen'!$B$4-1,1,1)</f>
        <v>- mittel- bis langfristige Verträge, d.h. mindestens 3 Jahre einschliesslich Herkunftsnachweis</v>
      </c>
      <c r="M7"/>
    </row>
    <row r="8" spans="1:15" x14ac:dyDescent="0.4">
      <c r="D8" s="129"/>
      <c r="H8" s="128" t="str">
        <f ca="1">OFFSET(Sprachen!B341,0,'Allg. Informationen'!$B$4-1,1,1)</f>
        <v>- Abnahme der Elekrizität gemäss Artikel 15 EnG</v>
      </c>
      <c r="M8"/>
    </row>
    <row r="9" spans="1:15" x14ac:dyDescent="0.4">
      <c r="D9" s="129"/>
      <c r="H9"/>
      <c r="M9"/>
    </row>
    <row r="10" spans="1:15" ht="54" customHeight="1" x14ac:dyDescent="0.4">
      <c r="A10" s="621" t="str">
        <f ca="1">OFFSET(Sprachen!B342,0,'Allg. Informationen'!$B$4-1,1,1)</f>
        <v>Falls bereits Aufstellungen solcher Anlagen existieren, können diese eingereicht werden anstatt jede Anlage einzeln in die untenstehende Tabelle einzutragen. Dazu müssen:
- die erforderlichen Informationen in diesen Aufstellungen enthalten sein,
- für jeden Kraftwerkstyp (Kleinwasserkraft, Wind, PV, ...) separate Aufstellungen eingereicht werden
- pro separate Aufstellung die Totalbeträge (MW, GWh) mit Verweis auf die Aufstellung in einer Zeile der untenstehenden Tabelle eingetragen werden.</v>
      </c>
      <c r="B10" s="621"/>
      <c r="C10" s="621"/>
      <c r="D10" s="621"/>
      <c r="E10" s="621"/>
      <c r="F10" s="621"/>
      <c r="G10" s="621"/>
      <c r="H10" s="621"/>
      <c r="I10" s="621"/>
      <c r="J10" s="621"/>
      <c r="K10" s="621"/>
      <c r="L10" s="621"/>
      <c r="M10" s="621"/>
      <c r="N10" s="621"/>
      <c r="O10" s="621"/>
    </row>
    <row r="11" spans="1:15" x14ac:dyDescent="0.4">
      <c r="H11"/>
      <c r="M11"/>
    </row>
    <row r="12" spans="1:15" s="100" customFormat="1" ht="112.5" customHeight="1" x14ac:dyDescent="0.4">
      <c r="A12" s="130" t="str">
        <f ca="1">OFFSET(Sprachen!B343,0,'Allg. Informationen'!$B$4-1,1,1)</f>
        <v>Ziff.</v>
      </c>
      <c r="B12" s="131" t="str">
        <f ca="1">OFFSET(Sprachen!B344,0,'Allg. Informationen'!$B$4-1,1,1)</f>
        <v>Nr.</v>
      </c>
      <c r="C12" s="132" t="str">
        <f ca="1">OFFSET(Sprachen!B345,0,'Allg. Informationen'!$B$4-1,1,1)</f>
        <v>Name Anlage</v>
      </c>
      <c r="D12" s="132" t="str">
        <f ca="1">OFFSET(Sprachen!B346,0,'Allg. Informationen'!$B$4-1,1,1)</f>
        <v>Standort</v>
      </c>
      <c r="E12" s="132" t="str">
        <f ca="1">OFFSET(Sprachen!B347,0,'Allg. Informationen'!$B$4-1,1,1)</f>
        <v>Kraftwerkstyp</v>
      </c>
      <c r="F12" s="133" t="str">
        <f ca="1">OFFSET(Sprachen!B348,0,'Allg. Informationen'!$B$4-1,1,1)</f>
        <v>Max. Leistung ab Generator / Wechsel-richter</v>
      </c>
      <c r="G12" s="133" t="str">
        <f ca="1">OFFSET(Sprachen!B349,0,'Allg. Informationen'!$B$4-1,1,1)</f>
        <v>Bei Klein-wasserkraft / mittlere mechanische Bruttoleistung</v>
      </c>
      <c r="H12" s="274" t="str">
        <f ca="1">OFFSET(Sprachen!B350,0,'Allg. Informationen'!$B$4-1,1,1)</f>
        <v>Jahres-produktion 2025</v>
      </c>
      <c r="I12" s="133" t="str">
        <f ca="1">OFFSET(Sprachen!B351,0,'Allg. Informationen'!$B$4-1,1,1)</f>
        <v>Anteil Gesuch-steller</v>
      </c>
      <c r="J12" s="133" t="str">
        <f ca="1">OFFSET(Sprachen!B352,0,'Allg. Informationen'!$B$4-1,1,1)</f>
        <v>Jahres-produktion Anteil Gesuchsteller</v>
      </c>
      <c r="K12" s="132" t="str">
        <f ca="1">OFFSET(Sprachen!B353,0,'Allg. Informationen'!$B$4-1,1,1)</f>
        <v>Datum Abnahme- vertrag</v>
      </c>
      <c r="L12" s="132" t="str">
        <f ca="1">OFFSET(Sprachen!B354,0,'Allg. Informationen'!$B$4-1,1,1)</f>
        <v>Bemerkungen BFE</v>
      </c>
      <c r="M12" s="134" t="str">
        <f ca="1">OFFSET(Sprachen!B355,0,'Allg. Informationen'!$B$4-1,1,1)</f>
        <v>Bemerkungen Gesuchsteller</v>
      </c>
      <c r="N12" s="641" t="s">
        <v>110</v>
      </c>
      <c r="O12" s="641"/>
    </row>
    <row r="13" spans="1:15" x14ac:dyDescent="0.4">
      <c r="A13" s="135"/>
      <c r="B13" s="82"/>
      <c r="C13" s="82"/>
      <c r="D13" s="82"/>
      <c r="E13" s="82"/>
      <c r="F13" s="82" t="s">
        <v>59</v>
      </c>
      <c r="G13" s="82" t="s">
        <v>108</v>
      </c>
      <c r="H13" s="82" t="s">
        <v>3</v>
      </c>
      <c r="I13" s="82" t="s">
        <v>60</v>
      </c>
      <c r="J13" s="82" t="s">
        <v>3</v>
      </c>
      <c r="K13" s="82"/>
      <c r="L13" s="82"/>
      <c r="M13" s="136"/>
      <c r="N13" s="137" t="s">
        <v>111</v>
      </c>
      <c r="O13" s="137" t="s">
        <v>112</v>
      </c>
    </row>
    <row r="14" spans="1:15" x14ac:dyDescent="0.4">
      <c r="A14" s="138"/>
      <c r="B14" s="66"/>
      <c r="E14" s="139" t="s">
        <v>109</v>
      </c>
      <c r="F14" s="140">
        <f>SUM(F15:F306)</f>
        <v>0</v>
      </c>
      <c r="G14" s="140">
        <f>SUM(G15:G306)</f>
        <v>0</v>
      </c>
      <c r="H14" s="140">
        <f>SUM(H15:H306)</f>
        <v>0</v>
      </c>
      <c r="I14" s="66"/>
      <c r="J14" s="140">
        <f>SUM(J15:J306)</f>
        <v>0</v>
      </c>
      <c r="M14" s="141"/>
    </row>
    <row r="15" spans="1:15" ht="12.75" customHeight="1" x14ac:dyDescent="0.4">
      <c r="A15" s="142" t="str">
        <f>IF(C15="","",CONCATENATE("FA / ",B15))</f>
        <v/>
      </c>
      <c r="B15" s="143" t="str">
        <f>IF(C15="","",1)</f>
        <v/>
      </c>
      <c r="C15" s="13"/>
      <c r="D15" s="13"/>
      <c r="E15" s="35"/>
      <c r="F15" s="92"/>
      <c r="G15" s="92"/>
      <c r="H15" s="45"/>
      <c r="I15" s="38"/>
      <c r="J15" s="144">
        <f>H15*I15</f>
        <v>0</v>
      </c>
      <c r="K15" s="11"/>
      <c r="L15" s="638" t="str">
        <f ca="1">OFFSET(Sprachen!B356,0,'Allg. Informationen'!$B$4-1,1,1)</f>
        <v>Abnahmevertrag in Anhang beilegen</v>
      </c>
      <c r="M15" s="67"/>
      <c r="N15" s="259" t="s">
        <v>34</v>
      </c>
      <c r="O15" s="98"/>
    </row>
    <row r="16" spans="1:15" x14ac:dyDescent="0.4">
      <c r="A16" s="142" t="str">
        <f t="shared" ref="A16:A79" si="0">IF(C16="","",CONCATENATE("FA / ",B16))</f>
        <v/>
      </c>
      <c r="B16" s="143" t="str">
        <f>IF(C16="","",B15+1)</f>
        <v/>
      </c>
      <c r="C16" s="13"/>
      <c r="D16" s="13"/>
      <c r="E16" s="35"/>
      <c r="F16" s="92"/>
      <c r="G16" s="92"/>
      <c r="H16" s="45"/>
      <c r="I16" s="75"/>
      <c r="J16" s="144">
        <f t="shared" ref="J16:J79" si="1">H16*I16</f>
        <v>0</v>
      </c>
      <c r="K16" s="11"/>
      <c r="L16" s="639"/>
      <c r="M16" s="67"/>
      <c r="N16" s="259" t="s">
        <v>34</v>
      </c>
      <c r="O16" s="98"/>
    </row>
    <row r="17" spans="1:15" x14ac:dyDescent="0.4">
      <c r="A17" s="142" t="str">
        <f t="shared" si="0"/>
        <v/>
      </c>
      <c r="B17" s="143" t="str">
        <f t="shared" ref="B17:B80" si="2">IF(C17="","",B16+1)</f>
        <v/>
      </c>
      <c r="C17" s="13"/>
      <c r="D17" s="13"/>
      <c r="E17" s="35"/>
      <c r="F17" s="92"/>
      <c r="G17" s="92"/>
      <c r="H17" s="45"/>
      <c r="I17" s="75"/>
      <c r="J17" s="144">
        <f t="shared" si="1"/>
        <v>0</v>
      </c>
      <c r="K17" s="11"/>
      <c r="L17" s="639"/>
      <c r="M17" s="67"/>
      <c r="N17" s="259" t="s">
        <v>34</v>
      </c>
      <c r="O17" s="98"/>
    </row>
    <row r="18" spans="1:15" x14ac:dyDescent="0.4">
      <c r="A18" s="142" t="str">
        <f t="shared" si="0"/>
        <v/>
      </c>
      <c r="B18" s="143" t="str">
        <f t="shared" si="2"/>
        <v/>
      </c>
      <c r="C18" s="13"/>
      <c r="D18" s="13"/>
      <c r="E18" s="35"/>
      <c r="F18" s="92"/>
      <c r="G18" s="92"/>
      <c r="H18" s="45"/>
      <c r="I18" s="75"/>
      <c r="J18" s="144">
        <f t="shared" si="1"/>
        <v>0</v>
      </c>
      <c r="K18" s="11"/>
      <c r="L18" s="639"/>
      <c r="M18" s="67"/>
      <c r="N18" s="259" t="s">
        <v>34</v>
      </c>
      <c r="O18" s="98"/>
    </row>
    <row r="19" spans="1:15" x14ac:dyDescent="0.4">
      <c r="A19" s="142" t="str">
        <f t="shared" si="0"/>
        <v/>
      </c>
      <c r="B19" s="143" t="str">
        <f t="shared" si="2"/>
        <v/>
      </c>
      <c r="C19" s="13"/>
      <c r="D19" s="13"/>
      <c r="E19" s="35"/>
      <c r="F19" s="92"/>
      <c r="G19" s="92"/>
      <c r="H19" s="45"/>
      <c r="I19" s="75"/>
      <c r="J19" s="144">
        <f t="shared" si="1"/>
        <v>0</v>
      </c>
      <c r="K19" s="11"/>
      <c r="L19" s="639"/>
      <c r="M19" s="67"/>
      <c r="N19" s="259" t="s">
        <v>34</v>
      </c>
      <c r="O19" s="98"/>
    </row>
    <row r="20" spans="1:15" x14ac:dyDescent="0.4">
      <c r="A20" s="142" t="str">
        <f t="shared" si="0"/>
        <v/>
      </c>
      <c r="B20" s="143" t="str">
        <f t="shared" si="2"/>
        <v/>
      </c>
      <c r="C20" s="13"/>
      <c r="D20" s="13"/>
      <c r="E20" s="35"/>
      <c r="F20" s="92"/>
      <c r="G20" s="92"/>
      <c r="H20" s="45"/>
      <c r="I20" s="75"/>
      <c r="J20" s="144">
        <f t="shared" si="1"/>
        <v>0</v>
      </c>
      <c r="K20" s="11"/>
      <c r="L20" s="639"/>
      <c r="M20" s="67"/>
      <c r="N20" s="259" t="s">
        <v>34</v>
      </c>
      <c r="O20" s="98"/>
    </row>
    <row r="21" spans="1:15" x14ac:dyDescent="0.4">
      <c r="A21" s="142" t="str">
        <f t="shared" si="0"/>
        <v/>
      </c>
      <c r="B21" s="143" t="str">
        <f t="shared" si="2"/>
        <v/>
      </c>
      <c r="C21" s="13"/>
      <c r="D21" s="13"/>
      <c r="E21" s="35"/>
      <c r="F21" s="92"/>
      <c r="G21" s="92"/>
      <c r="H21" s="45"/>
      <c r="I21" s="75"/>
      <c r="J21" s="144">
        <f t="shared" si="1"/>
        <v>0</v>
      </c>
      <c r="K21" s="11"/>
      <c r="L21" s="639"/>
      <c r="M21" s="67"/>
      <c r="N21" s="259" t="s">
        <v>34</v>
      </c>
      <c r="O21" s="98"/>
    </row>
    <row r="22" spans="1:15" x14ac:dyDescent="0.4">
      <c r="A22" s="142" t="str">
        <f t="shared" si="0"/>
        <v/>
      </c>
      <c r="B22" s="143" t="str">
        <f t="shared" si="2"/>
        <v/>
      </c>
      <c r="C22" s="13"/>
      <c r="D22" s="13"/>
      <c r="E22" s="35"/>
      <c r="F22" s="92"/>
      <c r="G22" s="92"/>
      <c r="H22" s="45"/>
      <c r="I22" s="75"/>
      <c r="J22" s="144">
        <f t="shared" si="1"/>
        <v>0</v>
      </c>
      <c r="K22" s="11"/>
      <c r="L22" s="639"/>
      <c r="M22" s="67"/>
      <c r="N22" s="259" t="s">
        <v>34</v>
      </c>
      <c r="O22" s="98"/>
    </row>
    <row r="23" spans="1:15" x14ac:dyDescent="0.4">
      <c r="A23" s="142" t="str">
        <f t="shared" si="0"/>
        <v/>
      </c>
      <c r="B23" s="143" t="str">
        <f t="shared" si="2"/>
        <v/>
      </c>
      <c r="C23" s="13"/>
      <c r="D23" s="13"/>
      <c r="E23" s="35"/>
      <c r="F23" s="92"/>
      <c r="G23" s="92"/>
      <c r="H23" s="45"/>
      <c r="I23" s="75"/>
      <c r="J23" s="144">
        <f t="shared" si="1"/>
        <v>0</v>
      </c>
      <c r="K23" s="11"/>
      <c r="L23" s="639"/>
      <c r="M23" s="67"/>
      <c r="N23" s="259" t="s">
        <v>34</v>
      </c>
      <c r="O23" s="98"/>
    </row>
    <row r="24" spans="1:15" x14ac:dyDescent="0.4">
      <c r="A24" s="142" t="str">
        <f t="shared" si="0"/>
        <v/>
      </c>
      <c r="B24" s="143" t="str">
        <f t="shared" si="2"/>
        <v/>
      </c>
      <c r="C24" s="13"/>
      <c r="D24" s="13"/>
      <c r="E24" s="35"/>
      <c r="F24" s="92"/>
      <c r="G24" s="92"/>
      <c r="H24" s="45"/>
      <c r="I24" s="75"/>
      <c r="J24" s="144">
        <f t="shared" si="1"/>
        <v>0</v>
      </c>
      <c r="K24" s="11"/>
      <c r="L24" s="639"/>
      <c r="M24" s="67"/>
      <c r="N24" s="259" t="s">
        <v>34</v>
      </c>
      <c r="O24" s="98"/>
    </row>
    <row r="25" spans="1:15" x14ac:dyDescent="0.4">
      <c r="A25" s="142" t="str">
        <f t="shared" si="0"/>
        <v/>
      </c>
      <c r="B25" s="143" t="str">
        <f t="shared" si="2"/>
        <v/>
      </c>
      <c r="C25" s="13"/>
      <c r="D25" s="13"/>
      <c r="E25" s="35"/>
      <c r="F25" s="92"/>
      <c r="G25" s="92"/>
      <c r="H25" s="45"/>
      <c r="I25" s="75"/>
      <c r="J25" s="144">
        <f t="shared" si="1"/>
        <v>0</v>
      </c>
      <c r="K25" s="11"/>
      <c r="L25" s="639"/>
      <c r="M25" s="67"/>
      <c r="N25" s="259" t="s">
        <v>34</v>
      </c>
      <c r="O25" s="98"/>
    </row>
    <row r="26" spans="1:15" x14ac:dyDescent="0.4">
      <c r="A26" s="142" t="str">
        <f t="shared" ref="A26:A31" si="3">IF(C26="","",CONCATENATE("FA / ",B26))</f>
        <v/>
      </c>
      <c r="B26" s="143" t="str">
        <f t="shared" ref="B26:B31" si="4">IF(C26="","",B25+1)</f>
        <v/>
      </c>
      <c r="C26" s="13"/>
      <c r="D26" s="13"/>
      <c r="E26" s="35"/>
      <c r="F26" s="92"/>
      <c r="G26" s="92"/>
      <c r="H26" s="45"/>
      <c r="I26" s="75"/>
      <c r="J26" s="144">
        <f t="shared" si="1"/>
        <v>0</v>
      </c>
      <c r="K26" s="11"/>
      <c r="L26" s="639"/>
      <c r="M26" s="67"/>
      <c r="N26" s="259" t="s">
        <v>34</v>
      </c>
      <c r="O26" s="98"/>
    </row>
    <row r="27" spans="1:15" x14ac:dyDescent="0.4">
      <c r="A27" s="142" t="str">
        <f t="shared" si="3"/>
        <v/>
      </c>
      <c r="B27" s="143" t="str">
        <f t="shared" si="4"/>
        <v/>
      </c>
      <c r="C27" s="13"/>
      <c r="D27" s="13"/>
      <c r="E27" s="35"/>
      <c r="F27" s="92"/>
      <c r="G27" s="92"/>
      <c r="H27" s="45"/>
      <c r="I27" s="75"/>
      <c r="J27" s="144">
        <f t="shared" si="1"/>
        <v>0</v>
      </c>
      <c r="K27" s="11"/>
      <c r="L27" s="639"/>
      <c r="M27" s="67"/>
      <c r="N27" s="259" t="s">
        <v>34</v>
      </c>
      <c r="O27" s="98"/>
    </row>
    <row r="28" spans="1:15" x14ac:dyDescent="0.4">
      <c r="A28" s="142" t="str">
        <f t="shared" si="3"/>
        <v/>
      </c>
      <c r="B28" s="143" t="str">
        <f t="shared" si="4"/>
        <v/>
      </c>
      <c r="C28" s="13"/>
      <c r="D28" s="13"/>
      <c r="E28" s="35"/>
      <c r="F28" s="92"/>
      <c r="G28" s="92"/>
      <c r="H28" s="45"/>
      <c r="I28" s="75"/>
      <c r="J28" s="144">
        <f t="shared" si="1"/>
        <v>0</v>
      </c>
      <c r="K28" s="11"/>
      <c r="L28" s="639"/>
      <c r="M28" s="67"/>
      <c r="N28" s="259" t="s">
        <v>34</v>
      </c>
      <c r="O28" s="98"/>
    </row>
    <row r="29" spans="1:15" x14ac:dyDescent="0.4">
      <c r="A29" s="142" t="str">
        <f t="shared" si="3"/>
        <v/>
      </c>
      <c r="B29" s="143" t="str">
        <f t="shared" si="4"/>
        <v/>
      </c>
      <c r="C29" s="13"/>
      <c r="D29" s="13"/>
      <c r="E29" s="35"/>
      <c r="F29" s="92"/>
      <c r="G29" s="92"/>
      <c r="H29" s="45"/>
      <c r="I29" s="75"/>
      <c r="J29" s="144">
        <f t="shared" si="1"/>
        <v>0</v>
      </c>
      <c r="K29" s="11"/>
      <c r="L29" s="639"/>
      <c r="M29" s="67"/>
      <c r="N29" s="259" t="s">
        <v>34</v>
      </c>
      <c r="O29" s="98"/>
    </row>
    <row r="30" spans="1:15" x14ac:dyDescent="0.4">
      <c r="A30" s="142" t="str">
        <f t="shared" si="3"/>
        <v/>
      </c>
      <c r="B30" s="143" t="str">
        <f t="shared" si="4"/>
        <v/>
      </c>
      <c r="C30" s="13"/>
      <c r="D30" s="13"/>
      <c r="E30" s="35"/>
      <c r="F30" s="92"/>
      <c r="G30" s="92"/>
      <c r="H30" s="45"/>
      <c r="I30" s="75"/>
      <c r="J30" s="144">
        <f t="shared" si="1"/>
        <v>0</v>
      </c>
      <c r="K30" s="11"/>
      <c r="L30" s="639"/>
      <c r="M30" s="67"/>
      <c r="N30" s="259" t="s">
        <v>34</v>
      </c>
      <c r="O30" s="98"/>
    </row>
    <row r="31" spans="1:15" x14ac:dyDescent="0.4">
      <c r="A31" s="142" t="str">
        <f t="shared" si="3"/>
        <v/>
      </c>
      <c r="B31" s="143" t="str">
        <f t="shared" si="4"/>
        <v/>
      </c>
      <c r="C31" s="13"/>
      <c r="D31" s="13"/>
      <c r="E31" s="35"/>
      <c r="F31" s="92"/>
      <c r="G31" s="92"/>
      <c r="H31" s="45"/>
      <c r="I31" s="75"/>
      <c r="J31" s="144">
        <f t="shared" si="1"/>
        <v>0</v>
      </c>
      <c r="K31" s="11"/>
      <c r="L31" s="639"/>
      <c r="M31" s="67"/>
      <c r="N31" s="259" t="s">
        <v>34</v>
      </c>
      <c r="O31" s="98"/>
    </row>
    <row r="32" spans="1:15" x14ac:dyDescent="0.4">
      <c r="A32" s="142" t="str">
        <f t="shared" si="0"/>
        <v/>
      </c>
      <c r="B32" s="143" t="str">
        <f t="shared" si="2"/>
        <v/>
      </c>
      <c r="C32" s="13"/>
      <c r="D32" s="13"/>
      <c r="E32" s="35"/>
      <c r="F32" s="92"/>
      <c r="G32" s="92"/>
      <c r="H32" s="45"/>
      <c r="I32" s="75"/>
      <c r="J32" s="144">
        <f t="shared" si="1"/>
        <v>0</v>
      </c>
      <c r="K32" s="11"/>
      <c r="L32" s="639"/>
      <c r="M32" s="67"/>
      <c r="N32" s="259" t="s">
        <v>34</v>
      </c>
      <c r="O32" s="98"/>
    </row>
    <row r="33" spans="1:15" ht="12.75" customHeight="1" x14ac:dyDescent="0.4">
      <c r="A33" s="142" t="str">
        <f t="shared" si="0"/>
        <v/>
      </c>
      <c r="B33" s="143" t="str">
        <f t="shared" si="2"/>
        <v/>
      </c>
      <c r="C33" s="13"/>
      <c r="D33" s="13"/>
      <c r="E33" s="35"/>
      <c r="F33" s="92"/>
      <c r="G33" s="92"/>
      <c r="H33" s="45"/>
      <c r="I33" s="75"/>
      <c r="J33" s="144">
        <f t="shared" si="1"/>
        <v>0</v>
      </c>
      <c r="K33" s="11"/>
      <c r="L33" s="639"/>
      <c r="M33" s="67"/>
      <c r="N33" s="259" t="s">
        <v>34</v>
      </c>
      <c r="O33" s="98"/>
    </row>
    <row r="34" spans="1:15" x14ac:dyDescent="0.4">
      <c r="A34" s="142" t="str">
        <f t="shared" si="0"/>
        <v/>
      </c>
      <c r="B34" s="143" t="str">
        <f t="shared" si="2"/>
        <v/>
      </c>
      <c r="C34" s="13"/>
      <c r="D34" s="13"/>
      <c r="E34" s="35"/>
      <c r="F34" s="92"/>
      <c r="G34" s="92"/>
      <c r="H34" s="45"/>
      <c r="I34" s="75"/>
      <c r="J34" s="144">
        <f t="shared" si="1"/>
        <v>0</v>
      </c>
      <c r="K34" s="11"/>
      <c r="L34" s="639"/>
      <c r="M34" s="67"/>
      <c r="N34" s="259" t="s">
        <v>34</v>
      </c>
      <c r="O34" s="98"/>
    </row>
    <row r="35" spans="1:15" x14ac:dyDescent="0.4">
      <c r="A35" s="142" t="str">
        <f>IF(C35="","",CONCATENATE("FA / ",B35))</f>
        <v/>
      </c>
      <c r="B35" s="143" t="str">
        <f t="shared" si="2"/>
        <v/>
      </c>
      <c r="C35" s="13"/>
      <c r="D35" s="13"/>
      <c r="E35" s="35"/>
      <c r="F35" s="92"/>
      <c r="G35" s="92"/>
      <c r="H35" s="45"/>
      <c r="I35" s="75"/>
      <c r="J35" s="144">
        <f t="shared" si="1"/>
        <v>0</v>
      </c>
      <c r="K35" s="11"/>
      <c r="L35" s="639"/>
      <c r="M35" s="67"/>
      <c r="N35" s="259" t="s">
        <v>34</v>
      </c>
      <c r="O35" s="98"/>
    </row>
    <row r="36" spans="1:15" x14ac:dyDescent="0.4">
      <c r="A36" s="142" t="str">
        <f t="shared" si="0"/>
        <v/>
      </c>
      <c r="B36" s="143" t="str">
        <f t="shared" si="2"/>
        <v/>
      </c>
      <c r="C36" s="13"/>
      <c r="D36" s="13"/>
      <c r="E36" s="35"/>
      <c r="F36" s="92"/>
      <c r="G36" s="92"/>
      <c r="H36" s="45"/>
      <c r="I36" s="75"/>
      <c r="J36" s="144">
        <f t="shared" si="1"/>
        <v>0</v>
      </c>
      <c r="K36" s="11"/>
      <c r="L36" s="639"/>
      <c r="M36" s="67"/>
      <c r="N36" s="259" t="s">
        <v>34</v>
      </c>
      <c r="O36" s="98"/>
    </row>
    <row r="37" spans="1:15" x14ac:dyDescent="0.4">
      <c r="A37" s="142" t="str">
        <f t="shared" si="0"/>
        <v/>
      </c>
      <c r="B37" s="143" t="str">
        <f t="shared" si="2"/>
        <v/>
      </c>
      <c r="C37" s="13"/>
      <c r="D37" s="13"/>
      <c r="E37" s="35"/>
      <c r="F37" s="92"/>
      <c r="G37" s="92"/>
      <c r="H37" s="45"/>
      <c r="I37" s="75"/>
      <c r="J37" s="144">
        <f t="shared" si="1"/>
        <v>0</v>
      </c>
      <c r="K37" s="11"/>
      <c r="L37" s="639"/>
      <c r="M37" s="67"/>
      <c r="N37" s="259" t="s">
        <v>34</v>
      </c>
      <c r="O37" s="98"/>
    </row>
    <row r="38" spans="1:15" x14ac:dyDescent="0.4">
      <c r="A38" s="142" t="str">
        <f t="shared" si="0"/>
        <v/>
      </c>
      <c r="B38" s="143" t="str">
        <f t="shared" si="2"/>
        <v/>
      </c>
      <c r="C38" s="13"/>
      <c r="D38" s="13"/>
      <c r="E38" s="35"/>
      <c r="F38" s="92"/>
      <c r="G38" s="92"/>
      <c r="H38" s="45"/>
      <c r="I38" s="75"/>
      <c r="J38" s="144">
        <f t="shared" si="1"/>
        <v>0</v>
      </c>
      <c r="K38" s="11"/>
      <c r="L38" s="639"/>
      <c r="M38" s="67"/>
      <c r="N38" s="259" t="s">
        <v>34</v>
      </c>
      <c r="O38" s="98"/>
    </row>
    <row r="39" spans="1:15" x14ac:dyDescent="0.4">
      <c r="A39" s="142" t="str">
        <f t="shared" si="0"/>
        <v/>
      </c>
      <c r="B39" s="143" t="str">
        <f t="shared" si="2"/>
        <v/>
      </c>
      <c r="C39" s="13"/>
      <c r="D39" s="13"/>
      <c r="E39" s="35"/>
      <c r="F39" s="92"/>
      <c r="G39" s="92"/>
      <c r="H39" s="45"/>
      <c r="I39" s="75"/>
      <c r="J39" s="144">
        <f t="shared" si="1"/>
        <v>0</v>
      </c>
      <c r="K39" s="11"/>
      <c r="L39" s="639"/>
      <c r="M39" s="67"/>
      <c r="N39" s="259" t="s">
        <v>34</v>
      </c>
      <c r="O39" s="98"/>
    </row>
    <row r="40" spans="1:15" x14ac:dyDescent="0.4">
      <c r="A40" s="142" t="str">
        <f t="shared" si="0"/>
        <v/>
      </c>
      <c r="B40" s="143" t="str">
        <f t="shared" si="2"/>
        <v/>
      </c>
      <c r="C40" s="13"/>
      <c r="D40" s="13"/>
      <c r="E40" s="35"/>
      <c r="F40" s="92"/>
      <c r="G40" s="92"/>
      <c r="H40" s="45"/>
      <c r="I40" s="75"/>
      <c r="J40" s="144">
        <f t="shared" si="1"/>
        <v>0</v>
      </c>
      <c r="K40" s="11"/>
      <c r="L40" s="639"/>
      <c r="M40" s="67"/>
      <c r="N40" s="259" t="s">
        <v>34</v>
      </c>
      <c r="O40" s="98"/>
    </row>
    <row r="41" spans="1:15" x14ac:dyDescent="0.4">
      <c r="A41" s="142" t="str">
        <f t="shared" si="0"/>
        <v/>
      </c>
      <c r="B41" s="143" t="str">
        <f t="shared" si="2"/>
        <v/>
      </c>
      <c r="C41" s="13"/>
      <c r="D41" s="13"/>
      <c r="E41" s="35"/>
      <c r="F41" s="92"/>
      <c r="G41" s="92"/>
      <c r="H41" s="45"/>
      <c r="I41" s="75"/>
      <c r="J41" s="144">
        <f t="shared" si="1"/>
        <v>0</v>
      </c>
      <c r="K41" s="11"/>
      <c r="L41" s="639"/>
      <c r="M41" s="67"/>
      <c r="N41" s="259" t="s">
        <v>34</v>
      </c>
      <c r="O41" s="98"/>
    </row>
    <row r="42" spans="1:15" x14ac:dyDescent="0.4">
      <c r="A42" s="142" t="str">
        <f t="shared" si="0"/>
        <v/>
      </c>
      <c r="B42" s="143" t="str">
        <f t="shared" si="2"/>
        <v/>
      </c>
      <c r="C42" s="13"/>
      <c r="D42" s="13"/>
      <c r="E42" s="35"/>
      <c r="F42" s="92"/>
      <c r="G42" s="92"/>
      <c r="H42" s="45"/>
      <c r="I42" s="75"/>
      <c r="J42" s="144">
        <f t="shared" si="1"/>
        <v>0</v>
      </c>
      <c r="K42" s="11"/>
      <c r="L42" s="639"/>
      <c r="M42" s="67"/>
      <c r="N42" s="259" t="s">
        <v>34</v>
      </c>
      <c r="O42" s="98"/>
    </row>
    <row r="43" spans="1:15" x14ac:dyDescent="0.4">
      <c r="A43" s="142" t="str">
        <f t="shared" si="0"/>
        <v/>
      </c>
      <c r="B43" s="143" t="str">
        <f t="shared" si="2"/>
        <v/>
      </c>
      <c r="C43" s="13"/>
      <c r="D43" s="13"/>
      <c r="E43" s="35"/>
      <c r="F43" s="92"/>
      <c r="G43" s="92"/>
      <c r="H43" s="45"/>
      <c r="I43" s="75"/>
      <c r="J43" s="144">
        <f t="shared" si="1"/>
        <v>0</v>
      </c>
      <c r="K43" s="11"/>
      <c r="L43" s="639"/>
      <c r="M43" s="67"/>
      <c r="N43" s="259" t="s">
        <v>34</v>
      </c>
      <c r="O43" s="98"/>
    </row>
    <row r="44" spans="1:15" x14ac:dyDescent="0.4">
      <c r="A44" s="142" t="str">
        <f t="shared" si="0"/>
        <v/>
      </c>
      <c r="B44" s="143" t="str">
        <f t="shared" si="2"/>
        <v/>
      </c>
      <c r="C44" s="13"/>
      <c r="D44" s="13"/>
      <c r="E44" s="35"/>
      <c r="F44" s="92"/>
      <c r="G44" s="92"/>
      <c r="H44" s="45"/>
      <c r="I44" s="75"/>
      <c r="J44" s="144">
        <f t="shared" si="1"/>
        <v>0</v>
      </c>
      <c r="K44" s="11"/>
      <c r="L44" s="639"/>
      <c r="M44" s="67"/>
      <c r="N44" s="259" t="s">
        <v>34</v>
      </c>
      <c r="O44" s="98"/>
    </row>
    <row r="45" spans="1:15" x14ac:dyDescent="0.4">
      <c r="A45" s="142" t="str">
        <f t="shared" si="0"/>
        <v/>
      </c>
      <c r="B45" s="143" t="str">
        <f t="shared" si="2"/>
        <v/>
      </c>
      <c r="C45" s="13"/>
      <c r="D45" s="13"/>
      <c r="E45" s="35"/>
      <c r="F45" s="92"/>
      <c r="G45" s="92"/>
      <c r="H45" s="45"/>
      <c r="I45" s="75"/>
      <c r="J45" s="144">
        <f t="shared" si="1"/>
        <v>0</v>
      </c>
      <c r="K45" s="11"/>
      <c r="L45" s="639"/>
      <c r="M45" s="67"/>
      <c r="N45" s="259" t="s">
        <v>34</v>
      </c>
      <c r="O45" s="98"/>
    </row>
    <row r="46" spans="1:15" x14ac:dyDescent="0.4">
      <c r="A46" s="142" t="str">
        <f t="shared" si="0"/>
        <v/>
      </c>
      <c r="B46" s="143" t="str">
        <f t="shared" si="2"/>
        <v/>
      </c>
      <c r="C46" s="13"/>
      <c r="D46" s="13"/>
      <c r="E46" s="35"/>
      <c r="F46" s="92"/>
      <c r="G46" s="92"/>
      <c r="H46" s="45"/>
      <c r="I46" s="75"/>
      <c r="J46" s="144">
        <f t="shared" si="1"/>
        <v>0</v>
      </c>
      <c r="K46" s="11"/>
      <c r="L46" s="639"/>
      <c r="M46" s="67"/>
      <c r="N46" s="259" t="s">
        <v>34</v>
      </c>
      <c r="O46" s="98"/>
    </row>
    <row r="47" spans="1:15" x14ac:dyDescent="0.4">
      <c r="A47" s="142" t="str">
        <f t="shared" si="0"/>
        <v/>
      </c>
      <c r="B47" s="143" t="str">
        <f t="shared" si="2"/>
        <v/>
      </c>
      <c r="C47" s="13"/>
      <c r="D47" s="13"/>
      <c r="E47" s="35"/>
      <c r="F47" s="92"/>
      <c r="G47" s="92"/>
      <c r="H47" s="45"/>
      <c r="I47" s="75"/>
      <c r="J47" s="144">
        <f t="shared" si="1"/>
        <v>0</v>
      </c>
      <c r="K47" s="11"/>
      <c r="L47" s="639"/>
      <c r="M47" s="67"/>
      <c r="N47" s="259" t="s">
        <v>34</v>
      </c>
      <c r="O47" s="98"/>
    </row>
    <row r="48" spans="1:15" x14ac:dyDescent="0.4">
      <c r="A48" s="142" t="str">
        <f t="shared" si="0"/>
        <v/>
      </c>
      <c r="B48" s="143" t="str">
        <f t="shared" si="2"/>
        <v/>
      </c>
      <c r="C48" s="13"/>
      <c r="D48" s="13"/>
      <c r="E48" s="35"/>
      <c r="F48" s="92"/>
      <c r="G48" s="92"/>
      <c r="H48" s="45"/>
      <c r="I48" s="75"/>
      <c r="J48" s="144">
        <f t="shared" si="1"/>
        <v>0</v>
      </c>
      <c r="K48" s="11"/>
      <c r="L48" s="639"/>
      <c r="M48" s="67"/>
      <c r="N48" s="259" t="s">
        <v>34</v>
      </c>
      <c r="O48" s="98"/>
    </row>
    <row r="49" spans="1:15" x14ac:dyDescent="0.4">
      <c r="A49" s="142" t="str">
        <f t="shared" si="0"/>
        <v/>
      </c>
      <c r="B49" s="143" t="str">
        <f t="shared" si="2"/>
        <v/>
      </c>
      <c r="C49" s="13"/>
      <c r="D49" s="13"/>
      <c r="E49" s="35"/>
      <c r="F49" s="92"/>
      <c r="G49" s="92"/>
      <c r="H49" s="45"/>
      <c r="I49" s="75"/>
      <c r="J49" s="144">
        <f t="shared" si="1"/>
        <v>0</v>
      </c>
      <c r="K49" s="11"/>
      <c r="L49" s="639"/>
      <c r="M49" s="67"/>
      <c r="N49" s="259" t="s">
        <v>34</v>
      </c>
      <c r="O49" s="98"/>
    </row>
    <row r="50" spans="1:15" x14ac:dyDescent="0.4">
      <c r="A50" s="142" t="str">
        <f t="shared" si="0"/>
        <v/>
      </c>
      <c r="B50" s="143" t="str">
        <f t="shared" si="2"/>
        <v/>
      </c>
      <c r="C50" s="13"/>
      <c r="D50" s="13"/>
      <c r="E50" s="35"/>
      <c r="F50" s="92"/>
      <c r="G50" s="92"/>
      <c r="H50" s="45"/>
      <c r="I50" s="75"/>
      <c r="J50" s="144">
        <f t="shared" si="1"/>
        <v>0</v>
      </c>
      <c r="K50" s="11"/>
      <c r="L50" s="639"/>
      <c r="M50" s="67"/>
      <c r="N50" s="259" t="s">
        <v>34</v>
      </c>
      <c r="O50" s="98"/>
    </row>
    <row r="51" spans="1:15" ht="12.75" customHeight="1" x14ac:dyDescent="0.4">
      <c r="A51" s="142" t="str">
        <f t="shared" si="0"/>
        <v/>
      </c>
      <c r="B51" s="143" t="str">
        <f t="shared" si="2"/>
        <v/>
      </c>
      <c r="C51" s="13"/>
      <c r="D51" s="13"/>
      <c r="E51" s="35"/>
      <c r="F51" s="92"/>
      <c r="G51" s="92"/>
      <c r="H51" s="45"/>
      <c r="I51" s="75"/>
      <c r="J51" s="144">
        <f t="shared" si="1"/>
        <v>0</v>
      </c>
      <c r="K51" s="11"/>
      <c r="L51" s="639"/>
      <c r="M51" s="67"/>
      <c r="N51" s="259" t="s">
        <v>34</v>
      </c>
      <c r="O51" s="98"/>
    </row>
    <row r="52" spans="1:15" x14ac:dyDescent="0.4">
      <c r="A52" s="142" t="str">
        <f t="shared" si="0"/>
        <v/>
      </c>
      <c r="B52" s="143" t="str">
        <f t="shared" si="2"/>
        <v/>
      </c>
      <c r="C52" s="13"/>
      <c r="D52" s="13"/>
      <c r="E52" s="35"/>
      <c r="F52" s="92"/>
      <c r="G52" s="92"/>
      <c r="H52" s="45"/>
      <c r="I52" s="75"/>
      <c r="J52" s="144">
        <f t="shared" si="1"/>
        <v>0</v>
      </c>
      <c r="K52" s="11"/>
      <c r="L52" s="639"/>
      <c r="M52" s="67"/>
      <c r="N52" s="259" t="s">
        <v>34</v>
      </c>
      <c r="O52" s="98"/>
    </row>
    <row r="53" spans="1:15" x14ac:dyDescent="0.4">
      <c r="A53" s="142" t="str">
        <f t="shared" si="0"/>
        <v/>
      </c>
      <c r="B53" s="143" t="str">
        <f t="shared" si="2"/>
        <v/>
      </c>
      <c r="C53" s="13"/>
      <c r="D53" s="13"/>
      <c r="E53" s="35"/>
      <c r="F53" s="92"/>
      <c r="G53" s="92"/>
      <c r="H53" s="45"/>
      <c r="I53" s="75"/>
      <c r="J53" s="144">
        <f t="shared" si="1"/>
        <v>0</v>
      </c>
      <c r="K53" s="11"/>
      <c r="L53" s="639"/>
      <c r="M53" s="67"/>
      <c r="N53" s="259" t="s">
        <v>34</v>
      </c>
      <c r="O53" s="98"/>
    </row>
    <row r="54" spans="1:15" x14ac:dyDescent="0.4">
      <c r="A54" s="142" t="str">
        <f t="shared" si="0"/>
        <v/>
      </c>
      <c r="B54" s="143" t="str">
        <f t="shared" si="2"/>
        <v/>
      </c>
      <c r="C54" s="13"/>
      <c r="D54" s="13"/>
      <c r="E54" s="35"/>
      <c r="F54" s="92"/>
      <c r="G54" s="92"/>
      <c r="H54" s="45"/>
      <c r="I54" s="75"/>
      <c r="J54" s="144">
        <f t="shared" si="1"/>
        <v>0</v>
      </c>
      <c r="K54" s="11"/>
      <c r="L54" s="639"/>
      <c r="M54" s="67"/>
      <c r="N54" s="259" t="s">
        <v>34</v>
      </c>
      <c r="O54" s="98"/>
    </row>
    <row r="55" spans="1:15" x14ac:dyDescent="0.4">
      <c r="A55" s="142" t="str">
        <f t="shared" si="0"/>
        <v/>
      </c>
      <c r="B55" s="143" t="str">
        <f t="shared" si="2"/>
        <v/>
      </c>
      <c r="C55" s="13"/>
      <c r="D55" s="13"/>
      <c r="E55" s="35"/>
      <c r="F55" s="92"/>
      <c r="G55" s="92"/>
      <c r="H55" s="45"/>
      <c r="I55" s="75"/>
      <c r="J55" s="144">
        <f t="shared" si="1"/>
        <v>0</v>
      </c>
      <c r="K55" s="11"/>
      <c r="L55" s="639"/>
      <c r="M55" s="67"/>
      <c r="N55" s="259" t="s">
        <v>34</v>
      </c>
      <c r="O55" s="98"/>
    </row>
    <row r="56" spans="1:15" x14ac:dyDescent="0.4">
      <c r="A56" s="142" t="str">
        <f t="shared" si="0"/>
        <v/>
      </c>
      <c r="B56" s="143" t="str">
        <f t="shared" si="2"/>
        <v/>
      </c>
      <c r="C56" s="13"/>
      <c r="D56" s="13"/>
      <c r="E56" s="35"/>
      <c r="F56" s="92"/>
      <c r="G56" s="92"/>
      <c r="H56" s="45"/>
      <c r="I56" s="75"/>
      <c r="J56" s="144">
        <f t="shared" si="1"/>
        <v>0</v>
      </c>
      <c r="K56" s="11"/>
      <c r="L56" s="639"/>
      <c r="M56" s="67"/>
      <c r="N56" s="259" t="s">
        <v>34</v>
      </c>
      <c r="O56" s="98"/>
    </row>
    <row r="57" spans="1:15" x14ac:dyDescent="0.4">
      <c r="A57" s="142" t="str">
        <f t="shared" si="0"/>
        <v/>
      </c>
      <c r="B57" s="143" t="str">
        <f t="shared" si="2"/>
        <v/>
      </c>
      <c r="C57" s="13"/>
      <c r="D57" s="13"/>
      <c r="E57" s="35"/>
      <c r="F57" s="92"/>
      <c r="G57" s="92"/>
      <c r="H57" s="45"/>
      <c r="I57" s="75"/>
      <c r="J57" s="144">
        <f t="shared" si="1"/>
        <v>0</v>
      </c>
      <c r="K57" s="11"/>
      <c r="L57" s="639"/>
      <c r="M57" s="67"/>
      <c r="N57" s="259" t="s">
        <v>34</v>
      </c>
      <c r="O57" s="98"/>
    </row>
    <row r="58" spans="1:15" x14ac:dyDescent="0.4">
      <c r="A58" s="142" t="str">
        <f t="shared" si="0"/>
        <v/>
      </c>
      <c r="B58" s="143" t="str">
        <f t="shared" si="2"/>
        <v/>
      </c>
      <c r="C58" s="13"/>
      <c r="D58" s="13"/>
      <c r="E58" s="35"/>
      <c r="F58" s="92"/>
      <c r="G58" s="92"/>
      <c r="H58" s="45"/>
      <c r="I58" s="75"/>
      <c r="J58" s="144">
        <f t="shared" si="1"/>
        <v>0</v>
      </c>
      <c r="K58" s="11"/>
      <c r="L58" s="639"/>
      <c r="M58" s="67"/>
      <c r="N58" s="259" t="s">
        <v>34</v>
      </c>
      <c r="O58" s="98"/>
    </row>
    <row r="59" spans="1:15" x14ac:dyDescent="0.4">
      <c r="A59" s="142" t="str">
        <f t="shared" si="0"/>
        <v/>
      </c>
      <c r="B59" s="143" t="str">
        <f t="shared" si="2"/>
        <v/>
      </c>
      <c r="C59" s="13"/>
      <c r="D59" s="13"/>
      <c r="E59" s="35"/>
      <c r="F59" s="92"/>
      <c r="G59" s="92"/>
      <c r="H59" s="45"/>
      <c r="I59" s="75"/>
      <c r="J59" s="144">
        <f t="shared" si="1"/>
        <v>0</v>
      </c>
      <c r="K59" s="11"/>
      <c r="L59" s="639"/>
      <c r="M59" s="67"/>
      <c r="N59" s="259" t="s">
        <v>34</v>
      </c>
      <c r="O59" s="98"/>
    </row>
    <row r="60" spans="1:15" x14ac:dyDescent="0.4">
      <c r="A60" s="142" t="str">
        <f t="shared" si="0"/>
        <v/>
      </c>
      <c r="B60" s="143" t="str">
        <f t="shared" si="2"/>
        <v/>
      </c>
      <c r="C60" s="13"/>
      <c r="D60" s="13"/>
      <c r="E60" s="35"/>
      <c r="F60" s="92"/>
      <c r="G60" s="92"/>
      <c r="H60" s="45"/>
      <c r="I60" s="75"/>
      <c r="J60" s="144">
        <f t="shared" si="1"/>
        <v>0</v>
      </c>
      <c r="K60" s="11"/>
      <c r="L60" s="639"/>
      <c r="M60" s="67"/>
      <c r="N60" s="259" t="s">
        <v>34</v>
      </c>
      <c r="O60" s="98"/>
    </row>
    <row r="61" spans="1:15" x14ac:dyDescent="0.4">
      <c r="A61" s="142" t="str">
        <f t="shared" si="0"/>
        <v/>
      </c>
      <c r="B61" s="143" t="str">
        <f t="shared" si="2"/>
        <v/>
      </c>
      <c r="C61" s="13"/>
      <c r="D61" s="13"/>
      <c r="E61" s="35"/>
      <c r="F61" s="92"/>
      <c r="G61" s="92"/>
      <c r="H61" s="45"/>
      <c r="I61" s="75"/>
      <c r="J61" s="144">
        <f t="shared" si="1"/>
        <v>0</v>
      </c>
      <c r="K61" s="11"/>
      <c r="L61" s="639"/>
      <c r="M61" s="67"/>
      <c r="N61" s="259" t="s">
        <v>34</v>
      </c>
      <c r="O61" s="98"/>
    </row>
    <row r="62" spans="1:15" x14ac:dyDescent="0.4">
      <c r="A62" s="142" t="str">
        <f t="shared" si="0"/>
        <v/>
      </c>
      <c r="B62" s="143" t="str">
        <f t="shared" si="2"/>
        <v/>
      </c>
      <c r="C62" s="13"/>
      <c r="D62" s="13"/>
      <c r="E62" s="35"/>
      <c r="F62" s="92"/>
      <c r="G62" s="92"/>
      <c r="H62" s="45"/>
      <c r="I62" s="75"/>
      <c r="J62" s="144">
        <f t="shared" si="1"/>
        <v>0</v>
      </c>
      <c r="K62" s="11"/>
      <c r="L62" s="639"/>
      <c r="M62" s="67"/>
      <c r="N62" s="259" t="s">
        <v>34</v>
      </c>
      <c r="O62" s="98"/>
    </row>
    <row r="63" spans="1:15" x14ac:dyDescent="0.4">
      <c r="A63" s="142" t="str">
        <f t="shared" si="0"/>
        <v/>
      </c>
      <c r="B63" s="143" t="str">
        <f t="shared" si="2"/>
        <v/>
      </c>
      <c r="C63" s="13"/>
      <c r="D63" s="13"/>
      <c r="E63" s="35"/>
      <c r="F63" s="92"/>
      <c r="G63" s="92"/>
      <c r="H63" s="45"/>
      <c r="I63" s="75"/>
      <c r="J63" s="144">
        <f t="shared" si="1"/>
        <v>0</v>
      </c>
      <c r="K63" s="11"/>
      <c r="L63" s="639"/>
      <c r="M63" s="67"/>
      <c r="N63" s="259" t="s">
        <v>34</v>
      </c>
      <c r="O63" s="98"/>
    </row>
    <row r="64" spans="1:15" x14ac:dyDescent="0.4">
      <c r="A64" s="142" t="str">
        <f t="shared" si="0"/>
        <v/>
      </c>
      <c r="B64" s="143" t="str">
        <f t="shared" si="2"/>
        <v/>
      </c>
      <c r="C64" s="13"/>
      <c r="D64" s="13"/>
      <c r="E64" s="35"/>
      <c r="F64" s="92"/>
      <c r="G64" s="92"/>
      <c r="H64" s="45"/>
      <c r="I64" s="75"/>
      <c r="J64" s="144">
        <f t="shared" si="1"/>
        <v>0</v>
      </c>
      <c r="K64" s="11"/>
      <c r="L64" s="639"/>
      <c r="M64" s="67"/>
      <c r="N64" s="259" t="s">
        <v>34</v>
      </c>
      <c r="O64" s="98"/>
    </row>
    <row r="65" spans="1:15" x14ac:dyDescent="0.4">
      <c r="A65" s="142" t="str">
        <f t="shared" si="0"/>
        <v/>
      </c>
      <c r="B65" s="143" t="str">
        <f t="shared" si="2"/>
        <v/>
      </c>
      <c r="C65" s="13"/>
      <c r="D65" s="13"/>
      <c r="E65" s="35"/>
      <c r="F65" s="92"/>
      <c r="G65" s="92"/>
      <c r="H65" s="45"/>
      <c r="I65" s="75"/>
      <c r="J65" s="144">
        <f t="shared" si="1"/>
        <v>0</v>
      </c>
      <c r="K65" s="11"/>
      <c r="L65" s="639"/>
      <c r="M65" s="67"/>
      <c r="N65" s="259" t="s">
        <v>34</v>
      </c>
      <c r="O65" s="98"/>
    </row>
    <row r="66" spans="1:15" x14ac:dyDescent="0.4">
      <c r="A66" s="142" t="str">
        <f t="shared" si="0"/>
        <v/>
      </c>
      <c r="B66" s="143" t="str">
        <f t="shared" si="2"/>
        <v/>
      </c>
      <c r="C66" s="13"/>
      <c r="D66" s="13"/>
      <c r="E66" s="35"/>
      <c r="F66" s="92"/>
      <c r="G66" s="92"/>
      <c r="H66" s="45"/>
      <c r="I66" s="75"/>
      <c r="J66" s="144">
        <f t="shared" si="1"/>
        <v>0</v>
      </c>
      <c r="K66" s="11"/>
      <c r="L66" s="639"/>
      <c r="M66" s="67"/>
      <c r="N66" s="259" t="s">
        <v>34</v>
      </c>
      <c r="O66" s="98"/>
    </row>
    <row r="67" spans="1:15" x14ac:dyDescent="0.4">
      <c r="A67" s="142" t="str">
        <f t="shared" si="0"/>
        <v/>
      </c>
      <c r="B67" s="143" t="str">
        <f t="shared" si="2"/>
        <v/>
      </c>
      <c r="C67" s="13"/>
      <c r="D67" s="13"/>
      <c r="E67" s="35"/>
      <c r="F67" s="92"/>
      <c r="G67" s="92"/>
      <c r="H67" s="45"/>
      <c r="I67" s="75"/>
      <c r="J67" s="144">
        <f t="shared" si="1"/>
        <v>0</v>
      </c>
      <c r="K67" s="11"/>
      <c r="L67" s="639"/>
      <c r="M67" s="67"/>
      <c r="N67" s="259" t="s">
        <v>34</v>
      </c>
      <c r="O67" s="98"/>
    </row>
    <row r="68" spans="1:15" x14ac:dyDescent="0.4">
      <c r="A68" s="142" t="str">
        <f t="shared" si="0"/>
        <v/>
      </c>
      <c r="B68" s="143" t="str">
        <f t="shared" si="2"/>
        <v/>
      </c>
      <c r="C68" s="13"/>
      <c r="D68" s="13"/>
      <c r="E68" s="35"/>
      <c r="F68" s="92"/>
      <c r="G68" s="92"/>
      <c r="H68" s="45"/>
      <c r="I68" s="75"/>
      <c r="J68" s="144">
        <f t="shared" si="1"/>
        <v>0</v>
      </c>
      <c r="K68" s="11"/>
      <c r="L68" s="639"/>
      <c r="M68" s="67"/>
      <c r="N68" s="259" t="s">
        <v>34</v>
      </c>
      <c r="O68" s="98"/>
    </row>
    <row r="69" spans="1:15" ht="12.75" customHeight="1" x14ac:dyDescent="0.4">
      <c r="A69" s="142" t="str">
        <f t="shared" si="0"/>
        <v/>
      </c>
      <c r="B69" s="143" t="str">
        <f t="shared" si="2"/>
        <v/>
      </c>
      <c r="C69" s="13"/>
      <c r="D69" s="13"/>
      <c r="E69" s="35"/>
      <c r="F69" s="92"/>
      <c r="G69" s="92"/>
      <c r="H69" s="45"/>
      <c r="I69" s="75"/>
      <c r="J69" s="144">
        <f t="shared" si="1"/>
        <v>0</v>
      </c>
      <c r="K69" s="11"/>
      <c r="L69" s="639"/>
      <c r="M69" s="67"/>
      <c r="N69" s="259" t="s">
        <v>34</v>
      </c>
      <c r="O69" s="98"/>
    </row>
    <row r="70" spans="1:15" x14ac:dyDescent="0.4">
      <c r="A70" s="142" t="str">
        <f t="shared" si="0"/>
        <v/>
      </c>
      <c r="B70" s="143" t="str">
        <f t="shared" si="2"/>
        <v/>
      </c>
      <c r="C70" s="13"/>
      <c r="D70" s="13"/>
      <c r="E70" s="35"/>
      <c r="F70" s="92"/>
      <c r="G70" s="92"/>
      <c r="H70" s="45"/>
      <c r="I70" s="75"/>
      <c r="J70" s="144">
        <f t="shared" si="1"/>
        <v>0</v>
      </c>
      <c r="K70" s="11"/>
      <c r="L70" s="639"/>
      <c r="M70" s="67"/>
      <c r="N70" s="259" t="s">
        <v>34</v>
      </c>
      <c r="O70" s="98"/>
    </row>
    <row r="71" spans="1:15" x14ac:dyDescent="0.4">
      <c r="A71" s="142" t="str">
        <f t="shared" si="0"/>
        <v/>
      </c>
      <c r="B71" s="143" t="str">
        <f t="shared" si="2"/>
        <v/>
      </c>
      <c r="C71" s="13"/>
      <c r="D71" s="13"/>
      <c r="E71" s="35"/>
      <c r="F71" s="92"/>
      <c r="G71" s="92"/>
      <c r="H71" s="45"/>
      <c r="I71" s="75"/>
      <c r="J71" s="144">
        <f t="shared" si="1"/>
        <v>0</v>
      </c>
      <c r="K71" s="11"/>
      <c r="L71" s="639"/>
      <c r="M71" s="67"/>
      <c r="N71" s="259" t="s">
        <v>34</v>
      </c>
      <c r="O71" s="98"/>
    </row>
    <row r="72" spans="1:15" x14ac:dyDescent="0.4">
      <c r="A72" s="142" t="str">
        <f t="shared" si="0"/>
        <v/>
      </c>
      <c r="B72" s="143" t="str">
        <f t="shared" si="2"/>
        <v/>
      </c>
      <c r="C72" s="13"/>
      <c r="D72" s="13"/>
      <c r="E72" s="35"/>
      <c r="F72" s="92"/>
      <c r="G72" s="92"/>
      <c r="H72" s="45"/>
      <c r="I72" s="75"/>
      <c r="J72" s="144">
        <f t="shared" si="1"/>
        <v>0</v>
      </c>
      <c r="K72" s="11"/>
      <c r="L72" s="639"/>
      <c r="M72" s="67"/>
      <c r="N72" s="259" t="s">
        <v>34</v>
      </c>
      <c r="O72" s="98"/>
    </row>
    <row r="73" spans="1:15" x14ac:dyDescent="0.4">
      <c r="A73" s="142" t="str">
        <f t="shared" si="0"/>
        <v/>
      </c>
      <c r="B73" s="143" t="str">
        <f t="shared" si="2"/>
        <v/>
      </c>
      <c r="C73" s="13"/>
      <c r="D73" s="13"/>
      <c r="E73" s="35"/>
      <c r="F73" s="92"/>
      <c r="G73" s="92"/>
      <c r="H73" s="45"/>
      <c r="I73" s="75"/>
      <c r="J73" s="144">
        <f t="shared" si="1"/>
        <v>0</v>
      </c>
      <c r="K73" s="11"/>
      <c r="L73" s="639"/>
      <c r="M73" s="67"/>
      <c r="N73" s="259" t="s">
        <v>34</v>
      </c>
      <c r="O73" s="98"/>
    </row>
    <row r="74" spans="1:15" x14ac:dyDescent="0.4">
      <c r="A74" s="142" t="str">
        <f t="shared" si="0"/>
        <v/>
      </c>
      <c r="B74" s="143" t="str">
        <f t="shared" si="2"/>
        <v/>
      </c>
      <c r="C74" s="13"/>
      <c r="D74" s="13"/>
      <c r="E74" s="35"/>
      <c r="F74" s="92"/>
      <c r="G74" s="92"/>
      <c r="H74" s="45"/>
      <c r="I74" s="75"/>
      <c r="J74" s="144">
        <f t="shared" si="1"/>
        <v>0</v>
      </c>
      <c r="K74" s="11"/>
      <c r="L74" s="639"/>
      <c r="M74" s="67"/>
      <c r="N74" s="259" t="s">
        <v>34</v>
      </c>
      <c r="O74" s="98"/>
    </row>
    <row r="75" spans="1:15" x14ac:dyDescent="0.4">
      <c r="A75" s="142" t="str">
        <f t="shared" si="0"/>
        <v/>
      </c>
      <c r="B75" s="143" t="str">
        <f t="shared" si="2"/>
        <v/>
      </c>
      <c r="C75" s="13"/>
      <c r="D75" s="13"/>
      <c r="E75" s="35"/>
      <c r="F75" s="92"/>
      <c r="G75" s="92"/>
      <c r="H75" s="45"/>
      <c r="I75" s="75"/>
      <c r="J75" s="144">
        <f t="shared" si="1"/>
        <v>0</v>
      </c>
      <c r="K75" s="11"/>
      <c r="L75" s="639"/>
      <c r="M75" s="67"/>
      <c r="N75" s="259" t="s">
        <v>34</v>
      </c>
      <c r="O75" s="98"/>
    </row>
    <row r="76" spans="1:15" x14ac:dyDescent="0.4">
      <c r="A76" s="142" t="str">
        <f t="shared" si="0"/>
        <v/>
      </c>
      <c r="B76" s="143" t="str">
        <f t="shared" si="2"/>
        <v/>
      </c>
      <c r="C76" s="13"/>
      <c r="D76" s="13"/>
      <c r="E76" s="35"/>
      <c r="F76" s="92"/>
      <c r="G76" s="92"/>
      <c r="H76" s="45"/>
      <c r="I76" s="75"/>
      <c r="J76" s="144">
        <f t="shared" si="1"/>
        <v>0</v>
      </c>
      <c r="K76" s="11"/>
      <c r="L76" s="639"/>
      <c r="M76" s="67"/>
      <c r="N76" s="259" t="s">
        <v>34</v>
      </c>
      <c r="O76" s="98"/>
    </row>
    <row r="77" spans="1:15" x14ac:dyDescent="0.4">
      <c r="A77" s="142" t="str">
        <f t="shared" si="0"/>
        <v/>
      </c>
      <c r="B77" s="143" t="str">
        <f t="shared" si="2"/>
        <v/>
      </c>
      <c r="C77" s="13"/>
      <c r="D77" s="13"/>
      <c r="E77" s="35"/>
      <c r="F77" s="92"/>
      <c r="G77" s="92"/>
      <c r="H77" s="45"/>
      <c r="I77" s="75"/>
      <c r="J77" s="144">
        <f t="shared" si="1"/>
        <v>0</v>
      </c>
      <c r="K77" s="11"/>
      <c r="L77" s="639"/>
      <c r="M77" s="67"/>
      <c r="N77" s="259" t="s">
        <v>34</v>
      </c>
      <c r="O77" s="98"/>
    </row>
    <row r="78" spans="1:15" x14ac:dyDescent="0.4">
      <c r="A78" s="142" t="str">
        <f t="shared" si="0"/>
        <v/>
      </c>
      <c r="B78" s="143" t="str">
        <f t="shared" si="2"/>
        <v/>
      </c>
      <c r="C78" s="13"/>
      <c r="D78" s="13"/>
      <c r="E78" s="35"/>
      <c r="F78" s="92"/>
      <c r="G78" s="92"/>
      <c r="H78" s="45"/>
      <c r="I78" s="75"/>
      <c r="J78" s="144">
        <f t="shared" si="1"/>
        <v>0</v>
      </c>
      <c r="K78" s="11"/>
      <c r="L78" s="639"/>
      <c r="M78" s="67"/>
      <c r="N78" s="259" t="s">
        <v>34</v>
      </c>
      <c r="O78" s="98"/>
    </row>
    <row r="79" spans="1:15" x14ac:dyDescent="0.4">
      <c r="A79" s="142" t="str">
        <f t="shared" si="0"/>
        <v/>
      </c>
      <c r="B79" s="143" t="str">
        <f t="shared" si="2"/>
        <v/>
      </c>
      <c r="C79" s="13"/>
      <c r="D79" s="13"/>
      <c r="E79" s="35"/>
      <c r="F79" s="92"/>
      <c r="G79" s="92"/>
      <c r="H79" s="45"/>
      <c r="I79" s="75"/>
      <c r="J79" s="144">
        <f t="shared" si="1"/>
        <v>0</v>
      </c>
      <c r="K79" s="11"/>
      <c r="L79" s="639"/>
      <c r="M79" s="67"/>
      <c r="N79" s="259" t="s">
        <v>34</v>
      </c>
      <c r="O79" s="98"/>
    </row>
    <row r="80" spans="1:15" x14ac:dyDescent="0.4">
      <c r="A80" s="142" t="str">
        <f t="shared" ref="A80:A143" si="5">IF(C80="","",CONCATENATE("FA / ",B80))</f>
        <v/>
      </c>
      <c r="B80" s="143" t="str">
        <f t="shared" si="2"/>
        <v/>
      </c>
      <c r="C80" s="13"/>
      <c r="D80" s="13"/>
      <c r="E80" s="35"/>
      <c r="F80" s="92"/>
      <c r="G80" s="92"/>
      <c r="H80" s="45"/>
      <c r="I80" s="75"/>
      <c r="J80" s="144">
        <f t="shared" ref="J80:J143" si="6">H80*I80</f>
        <v>0</v>
      </c>
      <c r="K80" s="11"/>
      <c r="L80" s="639"/>
      <c r="M80" s="67"/>
      <c r="N80" s="259" t="s">
        <v>34</v>
      </c>
      <c r="O80" s="98"/>
    </row>
    <row r="81" spans="1:15" x14ac:dyDescent="0.4">
      <c r="A81" s="142" t="str">
        <f t="shared" si="5"/>
        <v/>
      </c>
      <c r="B81" s="143" t="str">
        <f t="shared" ref="B81:B144" si="7">IF(C81="","",B80+1)</f>
        <v/>
      </c>
      <c r="C81" s="13"/>
      <c r="D81" s="13"/>
      <c r="E81" s="35"/>
      <c r="F81" s="92"/>
      <c r="G81" s="92"/>
      <c r="H81" s="45"/>
      <c r="I81" s="75"/>
      <c r="J81" s="144">
        <f t="shared" si="6"/>
        <v>0</v>
      </c>
      <c r="K81" s="11"/>
      <c r="L81" s="639"/>
      <c r="M81" s="67"/>
      <c r="N81" s="259" t="s">
        <v>34</v>
      </c>
      <c r="O81" s="98"/>
    </row>
    <row r="82" spans="1:15" x14ac:dyDescent="0.4">
      <c r="A82" s="142" t="str">
        <f t="shared" si="5"/>
        <v/>
      </c>
      <c r="B82" s="143" t="str">
        <f t="shared" si="7"/>
        <v/>
      </c>
      <c r="C82" s="13"/>
      <c r="D82" s="13"/>
      <c r="E82" s="35"/>
      <c r="F82" s="92"/>
      <c r="G82" s="92"/>
      <c r="H82" s="45"/>
      <c r="I82" s="75"/>
      <c r="J82" s="144">
        <f t="shared" si="6"/>
        <v>0</v>
      </c>
      <c r="K82" s="11"/>
      <c r="L82" s="639"/>
      <c r="M82" s="67"/>
      <c r="N82" s="259" t="s">
        <v>34</v>
      </c>
      <c r="O82" s="98"/>
    </row>
    <row r="83" spans="1:15" x14ac:dyDescent="0.4">
      <c r="A83" s="142" t="str">
        <f t="shared" si="5"/>
        <v/>
      </c>
      <c r="B83" s="143" t="str">
        <f t="shared" si="7"/>
        <v/>
      </c>
      <c r="C83" s="13"/>
      <c r="D83" s="13"/>
      <c r="E83" s="35"/>
      <c r="F83" s="92"/>
      <c r="G83" s="92"/>
      <c r="H83" s="45"/>
      <c r="I83" s="75"/>
      <c r="J83" s="144">
        <f t="shared" si="6"/>
        <v>0</v>
      </c>
      <c r="K83" s="11"/>
      <c r="L83" s="639"/>
      <c r="M83" s="67"/>
      <c r="N83" s="259" t="s">
        <v>34</v>
      </c>
      <c r="O83" s="98"/>
    </row>
    <row r="84" spans="1:15" x14ac:dyDescent="0.4">
      <c r="A84" s="142" t="str">
        <f t="shared" si="5"/>
        <v/>
      </c>
      <c r="B84" s="143" t="str">
        <f t="shared" si="7"/>
        <v/>
      </c>
      <c r="C84" s="13"/>
      <c r="D84" s="13"/>
      <c r="E84" s="35"/>
      <c r="F84" s="92"/>
      <c r="G84" s="92"/>
      <c r="H84" s="45"/>
      <c r="I84" s="75"/>
      <c r="J84" s="144">
        <f t="shared" si="6"/>
        <v>0</v>
      </c>
      <c r="K84" s="11"/>
      <c r="L84" s="639"/>
      <c r="M84" s="67"/>
      <c r="N84" s="259" t="s">
        <v>34</v>
      </c>
      <c r="O84" s="98"/>
    </row>
    <row r="85" spans="1:15" x14ac:dyDescent="0.4">
      <c r="A85" s="142" t="str">
        <f t="shared" si="5"/>
        <v/>
      </c>
      <c r="B85" s="143" t="str">
        <f t="shared" si="7"/>
        <v/>
      </c>
      <c r="C85" s="13"/>
      <c r="D85" s="13"/>
      <c r="E85" s="35"/>
      <c r="F85" s="92"/>
      <c r="G85" s="92"/>
      <c r="H85" s="45"/>
      <c r="I85" s="75"/>
      <c r="J85" s="144">
        <f t="shared" si="6"/>
        <v>0</v>
      </c>
      <c r="K85" s="11"/>
      <c r="L85" s="639"/>
      <c r="M85" s="67"/>
      <c r="N85" s="259" t="s">
        <v>34</v>
      </c>
      <c r="O85" s="98"/>
    </row>
    <row r="86" spans="1:15" x14ac:dyDescent="0.4">
      <c r="A86" s="142" t="str">
        <f t="shared" si="5"/>
        <v/>
      </c>
      <c r="B86" s="143" t="str">
        <f t="shared" si="7"/>
        <v/>
      </c>
      <c r="C86" s="13"/>
      <c r="D86" s="13"/>
      <c r="E86" s="35"/>
      <c r="F86" s="92"/>
      <c r="G86" s="92"/>
      <c r="H86" s="45"/>
      <c r="I86" s="75"/>
      <c r="J86" s="144">
        <f t="shared" si="6"/>
        <v>0</v>
      </c>
      <c r="K86" s="11"/>
      <c r="L86" s="639"/>
      <c r="M86" s="67"/>
      <c r="N86" s="259" t="s">
        <v>34</v>
      </c>
      <c r="O86" s="98"/>
    </row>
    <row r="87" spans="1:15" ht="12.75" customHeight="1" x14ac:dyDescent="0.4">
      <c r="A87" s="142" t="str">
        <f t="shared" si="5"/>
        <v/>
      </c>
      <c r="B87" s="143" t="str">
        <f t="shared" si="7"/>
        <v/>
      </c>
      <c r="C87" s="13"/>
      <c r="D87" s="13"/>
      <c r="E87" s="35"/>
      <c r="F87" s="92"/>
      <c r="G87" s="92"/>
      <c r="H87" s="45"/>
      <c r="I87" s="75"/>
      <c r="J87" s="144">
        <f t="shared" si="6"/>
        <v>0</v>
      </c>
      <c r="K87" s="11"/>
      <c r="L87" s="639"/>
      <c r="M87" s="67"/>
      <c r="N87" s="259" t="s">
        <v>34</v>
      </c>
      <c r="O87" s="98"/>
    </row>
    <row r="88" spans="1:15" x14ac:dyDescent="0.4">
      <c r="A88" s="142" t="str">
        <f t="shared" si="5"/>
        <v/>
      </c>
      <c r="B88" s="143" t="str">
        <f t="shared" si="7"/>
        <v/>
      </c>
      <c r="C88" s="13"/>
      <c r="D88" s="13"/>
      <c r="E88" s="35"/>
      <c r="F88" s="92"/>
      <c r="G88" s="92"/>
      <c r="H88" s="45"/>
      <c r="I88" s="75"/>
      <c r="J88" s="144">
        <f t="shared" si="6"/>
        <v>0</v>
      </c>
      <c r="K88" s="11"/>
      <c r="L88" s="639"/>
      <c r="M88" s="67"/>
      <c r="N88" s="259" t="s">
        <v>34</v>
      </c>
      <c r="O88" s="98"/>
    </row>
    <row r="89" spans="1:15" x14ac:dyDescent="0.4">
      <c r="A89" s="142" t="str">
        <f t="shared" si="5"/>
        <v/>
      </c>
      <c r="B89" s="143" t="str">
        <f t="shared" si="7"/>
        <v/>
      </c>
      <c r="C89" s="13"/>
      <c r="D89" s="13"/>
      <c r="E89" s="35"/>
      <c r="F89" s="92"/>
      <c r="G89" s="92"/>
      <c r="H89" s="45"/>
      <c r="I89" s="75"/>
      <c r="J89" s="144">
        <f t="shared" si="6"/>
        <v>0</v>
      </c>
      <c r="K89" s="11"/>
      <c r="L89" s="639"/>
      <c r="M89" s="67"/>
      <c r="N89" s="259" t="s">
        <v>34</v>
      </c>
      <c r="O89" s="98"/>
    </row>
    <row r="90" spans="1:15" x14ac:dyDescent="0.4">
      <c r="A90" s="142" t="str">
        <f t="shared" si="5"/>
        <v/>
      </c>
      <c r="B90" s="143" t="str">
        <f t="shared" si="7"/>
        <v/>
      </c>
      <c r="C90" s="13"/>
      <c r="D90" s="13"/>
      <c r="E90" s="35"/>
      <c r="F90" s="92"/>
      <c r="G90" s="92"/>
      <c r="H90" s="45"/>
      <c r="I90" s="75"/>
      <c r="J90" s="144">
        <f t="shared" si="6"/>
        <v>0</v>
      </c>
      <c r="K90" s="11"/>
      <c r="L90" s="639"/>
      <c r="M90" s="67"/>
      <c r="N90" s="259" t="s">
        <v>34</v>
      </c>
      <c r="O90" s="98"/>
    </row>
    <row r="91" spans="1:15" x14ac:dyDescent="0.4">
      <c r="A91" s="142" t="str">
        <f t="shared" si="5"/>
        <v/>
      </c>
      <c r="B91" s="143" t="str">
        <f t="shared" si="7"/>
        <v/>
      </c>
      <c r="C91" s="13"/>
      <c r="D91" s="13"/>
      <c r="E91" s="35"/>
      <c r="F91" s="92"/>
      <c r="G91" s="92"/>
      <c r="H91" s="45"/>
      <c r="I91" s="75"/>
      <c r="J91" s="144">
        <f t="shared" si="6"/>
        <v>0</v>
      </c>
      <c r="K91" s="11"/>
      <c r="L91" s="639"/>
      <c r="M91" s="67"/>
      <c r="N91" s="259" t="s">
        <v>34</v>
      </c>
      <c r="O91" s="98"/>
    </row>
    <row r="92" spans="1:15" x14ac:dyDescent="0.4">
      <c r="A92" s="142" t="str">
        <f t="shared" si="5"/>
        <v/>
      </c>
      <c r="B92" s="143" t="str">
        <f t="shared" si="7"/>
        <v/>
      </c>
      <c r="C92" s="13"/>
      <c r="D92" s="13"/>
      <c r="E92" s="35"/>
      <c r="F92" s="92"/>
      <c r="G92" s="92"/>
      <c r="H92" s="45"/>
      <c r="I92" s="75"/>
      <c r="J92" s="144">
        <f t="shared" si="6"/>
        <v>0</v>
      </c>
      <c r="K92" s="11"/>
      <c r="L92" s="639"/>
      <c r="M92" s="67"/>
      <c r="N92" s="259" t="s">
        <v>34</v>
      </c>
      <c r="O92" s="98"/>
    </row>
    <row r="93" spans="1:15" x14ac:dyDescent="0.4">
      <c r="A93" s="142" t="str">
        <f t="shared" si="5"/>
        <v/>
      </c>
      <c r="B93" s="143" t="str">
        <f t="shared" si="7"/>
        <v/>
      </c>
      <c r="C93" s="13"/>
      <c r="D93" s="13"/>
      <c r="E93" s="35"/>
      <c r="F93" s="92"/>
      <c r="G93" s="92"/>
      <c r="H93" s="45"/>
      <c r="I93" s="75"/>
      <c r="J93" s="144">
        <f t="shared" si="6"/>
        <v>0</v>
      </c>
      <c r="K93" s="11"/>
      <c r="L93" s="639"/>
      <c r="M93" s="67"/>
      <c r="N93" s="259" t="s">
        <v>34</v>
      </c>
      <c r="O93" s="98"/>
    </row>
    <row r="94" spans="1:15" x14ac:dyDescent="0.4">
      <c r="A94" s="142" t="str">
        <f t="shared" si="5"/>
        <v/>
      </c>
      <c r="B94" s="143" t="str">
        <f t="shared" si="7"/>
        <v/>
      </c>
      <c r="C94" s="13"/>
      <c r="D94" s="13"/>
      <c r="E94" s="35"/>
      <c r="F94" s="92"/>
      <c r="G94" s="92"/>
      <c r="H94" s="45"/>
      <c r="I94" s="75"/>
      <c r="J94" s="144">
        <f t="shared" si="6"/>
        <v>0</v>
      </c>
      <c r="K94" s="11"/>
      <c r="L94" s="639"/>
      <c r="M94" s="67"/>
      <c r="N94" s="259" t="s">
        <v>34</v>
      </c>
      <c r="O94" s="98"/>
    </row>
    <row r="95" spans="1:15" x14ac:dyDescent="0.4">
      <c r="A95" s="142" t="str">
        <f t="shared" si="5"/>
        <v/>
      </c>
      <c r="B95" s="143" t="str">
        <f t="shared" si="7"/>
        <v/>
      </c>
      <c r="C95" s="13"/>
      <c r="D95" s="13"/>
      <c r="E95" s="35"/>
      <c r="F95" s="92"/>
      <c r="G95" s="92"/>
      <c r="H95" s="45"/>
      <c r="I95" s="75"/>
      <c r="J95" s="144">
        <f t="shared" si="6"/>
        <v>0</v>
      </c>
      <c r="K95" s="11"/>
      <c r="L95" s="639"/>
      <c r="M95" s="67"/>
      <c r="N95" s="259" t="s">
        <v>34</v>
      </c>
      <c r="O95" s="98"/>
    </row>
    <row r="96" spans="1:15" x14ac:dyDescent="0.4">
      <c r="A96" s="142" t="str">
        <f t="shared" si="5"/>
        <v/>
      </c>
      <c r="B96" s="143" t="str">
        <f t="shared" si="7"/>
        <v/>
      </c>
      <c r="C96" s="13"/>
      <c r="D96" s="13"/>
      <c r="E96" s="35"/>
      <c r="F96" s="92"/>
      <c r="G96" s="92"/>
      <c r="H96" s="45"/>
      <c r="I96" s="75"/>
      <c r="J96" s="144">
        <f t="shared" si="6"/>
        <v>0</v>
      </c>
      <c r="K96" s="11"/>
      <c r="L96" s="639"/>
      <c r="M96" s="67"/>
      <c r="N96" s="259" t="s">
        <v>34</v>
      </c>
      <c r="O96" s="98"/>
    </row>
    <row r="97" spans="1:15" x14ac:dyDescent="0.4">
      <c r="A97" s="142" t="str">
        <f t="shared" si="5"/>
        <v/>
      </c>
      <c r="B97" s="143" t="str">
        <f t="shared" si="7"/>
        <v/>
      </c>
      <c r="C97" s="13"/>
      <c r="D97" s="13"/>
      <c r="E97" s="35"/>
      <c r="F97" s="92"/>
      <c r="G97" s="92"/>
      <c r="H97" s="45"/>
      <c r="I97" s="75"/>
      <c r="J97" s="144">
        <f t="shared" si="6"/>
        <v>0</v>
      </c>
      <c r="K97" s="11"/>
      <c r="L97" s="639"/>
      <c r="M97" s="67"/>
      <c r="N97" s="259" t="s">
        <v>34</v>
      </c>
      <c r="O97" s="98"/>
    </row>
    <row r="98" spans="1:15" x14ac:dyDescent="0.4">
      <c r="A98" s="142" t="str">
        <f t="shared" si="5"/>
        <v/>
      </c>
      <c r="B98" s="143" t="str">
        <f t="shared" si="7"/>
        <v/>
      </c>
      <c r="C98" s="13"/>
      <c r="D98" s="13"/>
      <c r="E98" s="35"/>
      <c r="F98" s="92"/>
      <c r="G98" s="92"/>
      <c r="H98" s="45"/>
      <c r="I98" s="75"/>
      <c r="J98" s="144">
        <f t="shared" si="6"/>
        <v>0</v>
      </c>
      <c r="K98" s="11"/>
      <c r="L98" s="639"/>
      <c r="M98" s="67"/>
      <c r="N98" s="259" t="s">
        <v>34</v>
      </c>
      <c r="O98" s="98"/>
    </row>
    <row r="99" spans="1:15" x14ac:dyDescent="0.4">
      <c r="A99" s="142" t="str">
        <f t="shared" si="5"/>
        <v/>
      </c>
      <c r="B99" s="143" t="str">
        <f t="shared" si="7"/>
        <v/>
      </c>
      <c r="C99" s="13"/>
      <c r="D99" s="13"/>
      <c r="E99" s="35"/>
      <c r="F99" s="92"/>
      <c r="G99" s="92"/>
      <c r="H99" s="45"/>
      <c r="I99" s="75"/>
      <c r="J99" s="144">
        <f t="shared" si="6"/>
        <v>0</v>
      </c>
      <c r="K99" s="11"/>
      <c r="L99" s="639"/>
      <c r="M99" s="67"/>
      <c r="N99" s="259" t="s">
        <v>34</v>
      </c>
      <c r="O99" s="98"/>
    </row>
    <row r="100" spans="1:15" x14ac:dyDescent="0.4">
      <c r="A100" s="142" t="str">
        <f t="shared" si="5"/>
        <v/>
      </c>
      <c r="B100" s="143" t="str">
        <f t="shared" si="7"/>
        <v/>
      </c>
      <c r="C100" s="13"/>
      <c r="D100" s="13"/>
      <c r="E100" s="35"/>
      <c r="F100" s="92"/>
      <c r="G100" s="92"/>
      <c r="H100" s="45"/>
      <c r="I100" s="75"/>
      <c r="J100" s="144">
        <f t="shared" si="6"/>
        <v>0</v>
      </c>
      <c r="K100" s="11"/>
      <c r="L100" s="639"/>
      <c r="M100" s="67"/>
      <c r="N100" s="259" t="s">
        <v>34</v>
      </c>
      <c r="O100" s="98"/>
    </row>
    <row r="101" spans="1:15" x14ac:dyDescent="0.4">
      <c r="A101" s="142" t="str">
        <f t="shared" si="5"/>
        <v/>
      </c>
      <c r="B101" s="143" t="str">
        <f t="shared" si="7"/>
        <v/>
      </c>
      <c r="C101" s="13"/>
      <c r="D101" s="13"/>
      <c r="E101" s="35"/>
      <c r="F101" s="92"/>
      <c r="G101" s="92"/>
      <c r="H101" s="45"/>
      <c r="I101" s="75"/>
      <c r="J101" s="144">
        <f t="shared" si="6"/>
        <v>0</v>
      </c>
      <c r="K101" s="11"/>
      <c r="L101" s="639"/>
      <c r="M101" s="67"/>
      <c r="N101" s="259" t="s">
        <v>34</v>
      </c>
      <c r="O101" s="98"/>
    </row>
    <row r="102" spans="1:15" x14ac:dyDescent="0.4">
      <c r="A102" s="142" t="str">
        <f t="shared" si="5"/>
        <v/>
      </c>
      <c r="B102" s="143" t="str">
        <f t="shared" si="7"/>
        <v/>
      </c>
      <c r="C102" s="13"/>
      <c r="D102" s="13"/>
      <c r="E102" s="35"/>
      <c r="F102" s="92"/>
      <c r="G102" s="92"/>
      <c r="H102" s="45"/>
      <c r="I102" s="75"/>
      <c r="J102" s="144">
        <f t="shared" si="6"/>
        <v>0</v>
      </c>
      <c r="K102" s="11"/>
      <c r="L102" s="639"/>
      <c r="M102" s="67"/>
      <c r="N102" s="259" t="s">
        <v>34</v>
      </c>
      <c r="O102" s="98"/>
    </row>
    <row r="103" spans="1:15" x14ac:dyDescent="0.4">
      <c r="A103" s="142" t="str">
        <f t="shared" si="5"/>
        <v/>
      </c>
      <c r="B103" s="143" t="str">
        <f t="shared" si="7"/>
        <v/>
      </c>
      <c r="C103" s="13"/>
      <c r="D103" s="13"/>
      <c r="E103" s="35"/>
      <c r="F103" s="92"/>
      <c r="G103" s="92"/>
      <c r="H103" s="45"/>
      <c r="I103" s="75"/>
      <c r="J103" s="144">
        <f t="shared" si="6"/>
        <v>0</v>
      </c>
      <c r="K103" s="11"/>
      <c r="L103" s="639"/>
      <c r="M103" s="67"/>
      <c r="N103" s="259" t="s">
        <v>34</v>
      </c>
      <c r="O103" s="98"/>
    </row>
    <row r="104" spans="1:15" x14ac:dyDescent="0.4">
      <c r="A104" s="142" t="str">
        <f t="shared" si="5"/>
        <v/>
      </c>
      <c r="B104" s="143" t="str">
        <f t="shared" si="7"/>
        <v/>
      </c>
      <c r="C104" s="13"/>
      <c r="D104" s="13"/>
      <c r="E104" s="35"/>
      <c r="F104" s="92"/>
      <c r="G104" s="92"/>
      <c r="H104" s="45"/>
      <c r="I104" s="75"/>
      <c r="J104" s="144">
        <f t="shared" si="6"/>
        <v>0</v>
      </c>
      <c r="K104" s="11"/>
      <c r="L104" s="639"/>
      <c r="M104" s="67"/>
      <c r="N104" s="259" t="s">
        <v>34</v>
      </c>
      <c r="O104" s="98"/>
    </row>
    <row r="105" spans="1:15" ht="12.75" customHeight="1" x14ac:dyDescent="0.4">
      <c r="A105" s="142" t="str">
        <f t="shared" si="5"/>
        <v/>
      </c>
      <c r="B105" s="143" t="str">
        <f t="shared" si="7"/>
        <v/>
      </c>
      <c r="C105" s="13"/>
      <c r="D105" s="13"/>
      <c r="E105" s="35"/>
      <c r="F105" s="92"/>
      <c r="G105" s="92"/>
      <c r="H105" s="45"/>
      <c r="I105" s="75"/>
      <c r="J105" s="144">
        <f t="shared" si="6"/>
        <v>0</v>
      </c>
      <c r="K105" s="11"/>
      <c r="L105" s="639"/>
      <c r="M105" s="67"/>
      <c r="N105" s="259" t="s">
        <v>34</v>
      </c>
      <c r="O105" s="98"/>
    </row>
    <row r="106" spans="1:15" x14ac:dyDescent="0.4">
      <c r="A106" s="142" t="str">
        <f t="shared" si="5"/>
        <v/>
      </c>
      <c r="B106" s="143" t="str">
        <f t="shared" si="7"/>
        <v/>
      </c>
      <c r="C106" s="13"/>
      <c r="D106" s="13"/>
      <c r="E106" s="35"/>
      <c r="F106" s="92"/>
      <c r="G106" s="92"/>
      <c r="H106" s="45"/>
      <c r="I106" s="75"/>
      <c r="J106" s="144">
        <f t="shared" si="6"/>
        <v>0</v>
      </c>
      <c r="K106" s="11"/>
      <c r="L106" s="639"/>
      <c r="M106" s="67"/>
      <c r="N106" s="259" t="s">
        <v>34</v>
      </c>
      <c r="O106" s="98"/>
    </row>
    <row r="107" spans="1:15" x14ac:dyDescent="0.4">
      <c r="A107" s="142" t="str">
        <f t="shared" si="5"/>
        <v/>
      </c>
      <c r="B107" s="143" t="str">
        <f t="shared" si="7"/>
        <v/>
      </c>
      <c r="C107" s="13"/>
      <c r="D107" s="13"/>
      <c r="E107" s="35"/>
      <c r="F107" s="92"/>
      <c r="G107" s="92"/>
      <c r="H107" s="45"/>
      <c r="I107" s="75"/>
      <c r="J107" s="144">
        <f t="shared" si="6"/>
        <v>0</v>
      </c>
      <c r="K107" s="11"/>
      <c r="L107" s="639"/>
      <c r="M107" s="67"/>
      <c r="N107" s="259" t="s">
        <v>34</v>
      </c>
      <c r="O107" s="98"/>
    </row>
    <row r="108" spans="1:15" x14ac:dyDescent="0.4">
      <c r="A108" s="142" t="str">
        <f t="shared" si="5"/>
        <v/>
      </c>
      <c r="B108" s="143" t="str">
        <f t="shared" si="7"/>
        <v/>
      </c>
      <c r="C108" s="13"/>
      <c r="D108" s="13"/>
      <c r="E108" s="35"/>
      <c r="F108" s="92"/>
      <c r="G108" s="92"/>
      <c r="H108" s="45"/>
      <c r="I108" s="75"/>
      <c r="J108" s="144">
        <f t="shared" si="6"/>
        <v>0</v>
      </c>
      <c r="K108" s="11"/>
      <c r="L108" s="639"/>
      <c r="M108" s="67"/>
      <c r="N108" s="259" t="s">
        <v>34</v>
      </c>
      <c r="O108" s="98"/>
    </row>
    <row r="109" spans="1:15" x14ac:dyDescent="0.4">
      <c r="A109" s="142" t="str">
        <f t="shared" si="5"/>
        <v/>
      </c>
      <c r="B109" s="143" t="str">
        <f t="shared" si="7"/>
        <v/>
      </c>
      <c r="C109" s="13"/>
      <c r="D109" s="13"/>
      <c r="E109" s="35"/>
      <c r="F109" s="92"/>
      <c r="G109" s="92"/>
      <c r="H109" s="45"/>
      <c r="I109" s="75"/>
      <c r="J109" s="144">
        <f t="shared" si="6"/>
        <v>0</v>
      </c>
      <c r="K109" s="11"/>
      <c r="L109" s="639"/>
      <c r="M109" s="67"/>
      <c r="N109" s="259" t="s">
        <v>34</v>
      </c>
      <c r="O109" s="98"/>
    </row>
    <row r="110" spans="1:15" x14ac:dyDescent="0.4">
      <c r="A110" s="142" t="str">
        <f t="shared" si="5"/>
        <v/>
      </c>
      <c r="B110" s="143" t="str">
        <f t="shared" si="7"/>
        <v/>
      </c>
      <c r="C110" s="13"/>
      <c r="D110" s="13"/>
      <c r="E110" s="35"/>
      <c r="F110" s="92"/>
      <c r="G110" s="92"/>
      <c r="H110" s="45"/>
      <c r="I110" s="75"/>
      <c r="J110" s="144">
        <f t="shared" si="6"/>
        <v>0</v>
      </c>
      <c r="K110" s="11"/>
      <c r="L110" s="639"/>
      <c r="M110" s="67"/>
      <c r="N110" s="259" t="s">
        <v>34</v>
      </c>
      <c r="O110" s="98"/>
    </row>
    <row r="111" spans="1:15" x14ac:dyDescent="0.4">
      <c r="A111" s="142" t="str">
        <f t="shared" si="5"/>
        <v/>
      </c>
      <c r="B111" s="143" t="str">
        <f t="shared" si="7"/>
        <v/>
      </c>
      <c r="C111" s="13"/>
      <c r="D111" s="13"/>
      <c r="E111" s="35"/>
      <c r="F111" s="92"/>
      <c r="G111" s="92"/>
      <c r="H111" s="45"/>
      <c r="I111" s="75"/>
      <c r="J111" s="144">
        <f t="shared" si="6"/>
        <v>0</v>
      </c>
      <c r="K111" s="11"/>
      <c r="L111" s="639"/>
      <c r="M111" s="67"/>
      <c r="N111" s="259" t="s">
        <v>34</v>
      </c>
      <c r="O111" s="98"/>
    </row>
    <row r="112" spans="1:15" x14ac:dyDescent="0.4">
      <c r="A112" s="142" t="str">
        <f t="shared" si="5"/>
        <v/>
      </c>
      <c r="B112" s="143" t="str">
        <f t="shared" si="7"/>
        <v/>
      </c>
      <c r="C112" s="13"/>
      <c r="D112" s="13"/>
      <c r="E112" s="35"/>
      <c r="F112" s="92"/>
      <c r="G112" s="92"/>
      <c r="H112" s="45"/>
      <c r="I112" s="75"/>
      <c r="J112" s="144">
        <f t="shared" si="6"/>
        <v>0</v>
      </c>
      <c r="K112" s="11"/>
      <c r="L112" s="639"/>
      <c r="M112" s="67"/>
      <c r="N112" s="259" t="s">
        <v>34</v>
      </c>
      <c r="O112" s="98"/>
    </row>
    <row r="113" spans="1:15" x14ac:dyDescent="0.4">
      <c r="A113" s="142" t="str">
        <f t="shared" si="5"/>
        <v/>
      </c>
      <c r="B113" s="143" t="str">
        <f t="shared" si="7"/>
        <v/>
      </c>
      <c r="C113" s="13"/>
      <c r="D113" s="13"/>
      <c r="E113" s="35"/>
      <c r="F113" s="92"/>
      <c r="G113" s="92"/>
      <c r="H113" s="45"/>
      <c r="I113" s="75"/>
      <c r="J113" s="144">
        <f t="shared" si="6"/>
        <v>0</v>
      </c>
      <c r="K113" s="11"/>
      <c r="L113" s="639"/>
      <c r="M113" s="67"/>
      <c r="N113" s="259" t="s">
        <v>34</v>
      </c>
      <c r="O113" s="98"/>
    </row>
    <row r="114" spans="1:15" x14ac:dyDescent="0.4">
      <c r="A114" s="142" t="str">
        <f t="shared" si="5"/>
        <v/>
      </c>
      <c r="B114" s="143" t="str">
        <f t="shared" si="7"/>
        <v/>
      </c>
      <c r="C114" s="13"/>
      <c r="D114" s="13"/>
      <c r="E114" s="35"/>
      <c r="F114" s="92"/>
      <c r="G114" s="92"/>
      <c r="H114" s="45"/>
      <c r="I114" s="75"/>
      <c r="J114" s="144">
        <f t="shared" si="6"/>
        <v>0</v>
      </c>
      <c r="K114" s="11"/>
      <c r="L114" s="639"/>
      <c r="M114" s="67"/>
      <c r="N114" s="259" t="s">
        <v>34</v>
      </c>
      <c r="O114" s="98"/>
    </row>
    <row r="115" spans="1:15" x14ac:dyDescent="0.4">
      <c r="A115" s="142" t="str">
        <f t="shared" si="5"/>
        <v/>
      </c>
      <c r="B115" s="143" t="str">
        <f t="shared" si="7"/>
        <v/>
      </c>
      <c r="C115" s="13"/>
      <c r="D115" s="13"/>
      <c r="E115" s="35"/>
      <c r="F115" s="92"/>
      <c r="G115" s="92"/>
      <c r="H115" s="45"/>
      <c r="I115" s="75"/>
      <c r="J115" s="144">
        <f t="shared" si="6"/>
        <v>0</v>
      </c>
      <c r="K115" s="11"/>
      <c r="L115" s="639"/>
      <c r="M115" s="67"/>
      <c r="N115" s="259" t="s">
        <v>34</v>
      </c>
      <c r="O115" s="98"/>
    </row>
    <row r="116" spans="1:15" x14ac:dyDescent="0.4">
      <c r="A116" s="142" t="str">
        <f t="shared" si="5"/>
        <v/>
      </c>
      <c r="B116" s="143" t="str">
        <f t="shared" si="7"/>
        <v/>
      </c>
      <c r="C116" s="13"/>
      <c r="D116" s="13"/>
      <c r="E116" s="35"/>
      <c r="F116" s="92"/>
      <c r="G116" s="92"/>
      <c r="H116" s="45"/>
      <c r="I116" s="75"/>
      <c r="J116" s="144">
        <f t="shared" si="6"/>
        <v>0</v>
      </c>
      <c r="K116" s="11"/>
      <c r="L116" s="639"/>
      <c r="M116" s="67"/>
      <c r="N116" s="259" t="s">
        <v>34</v>
      </c>
      <c r="O116" s="98"/>
    </row>
    <row r="117" spans="1:15" x14ac:dyDescent="0.4">
      <c r="A117" s="142" t="str">
        <f t="shared" si="5"/>
        <v/>
      </c>
      <c r="B117" s="143" t="str">
        <f t="shared" si="7"/>
        <v/>
      </c>
      <c r="C117" s="13"/>
      <c r="D117" s="13"/>
      <c r="E117" s="35"/>
      <c r="F117" s="92"/>
      <c r="G117" s="92"/>
      <c r="H117" s="45"/>
      <c r="I117" s="75"/>
      <c r="J117" s="144">
        <f t="shared" si="6"/>
        <v>0</v>
      </c>
      <c r="K117" s="11"/>
      <c r="L117" s="639"/>
      <c r="M117" s="67"/>
      <c r="N117" s="259" t="s">
        <v>34</v>
      </c>
      <c r="O117" s="98"/>
    </row>
    <row r="118" spans="1:15" x14ac:dyDescent="0.4">
      <c r="A118" s="142" t="str">
        <f t="shared" si="5"/>
        <v/>
      </c>
      <c r="B118" s="143" t="str">
        <f t="shared" si="7"/>
        <v/>
      </c>
      <c r="C118" s="13"/>
      <c r="D118" s="13"/>
      <c r="E118" s="35"/>
      <c r="F118" s="92"/>
      <c r="G118" s="92"/>
      <c r="H118" s="45"/>
      <c r="I118" s="75"/>
      <c r="J118" s="144">
        <f t="shared" si="6"/>
        <v>0</v>
      </c>
      <c r="K118" s="11"/>
      <c r="L118" s="639"/>
      <c r="M118" s="67"/>
      <c r="N118" s="259" t="s">
        <v>34</v>
      </c>
      <c r="O118" s="98"/>
    </row>
    <row r="119" spans="1:15" x14ac:dyDescent="0.4">
      <c r="A119" s="142" t="str">
        <f t="shared" si="5"/>
        <v/>
      </c>
      <c r="B119" s="143" t="str">
        <f t="shared" si="7"/>
        <v/>
      </c>
      <c r="C119" s="13"/>
      <c r="D119" s="13"/>
      <c r="E119" s="35"/>
      <c r="F119" s="92"/>
      <c r="G119" s="92"/>
      <c r="H119" s="45"/>
      <c r="I119" s="75"/>
      <c r="J119" s="144">
        <f t="shared" si="6"/>
        <v>0</v>
      </c>
      <c r="K119" s="11"/>
      <c r="L119" s="639"/>
      <c r="M119" s="67"/>
      <c r="N119" s="259" t="s">
        <v>34</v>
      </c>
      <c r="O119" s="98"/>
    </row>
    <row r="120" spans="1:15" x14ac:dyDescent="0.4">
      <c r="A120" s="142" t="str">
        <f t="shared" si="5"/>
        <v/>
      </c>
      <c r="B120" s="143" t="str">
        <f t="shared" si="7"/>
        <v/>
      </c>
      <c r="C120" s="13"/>
      <c r="D120" s="13"/>
      <c r="E120" s="35"/>
      <c r="F120" s="92"/>
      <c r="G120" s="92"/>
      <c r="H120" s="45"/>
      <c r="I120" s="75"/>
      <c r="J120" s="144">
        <f t="shared" si="6"/>
        <v>0</v>
      </c>
      <c r="K120" s="11"/>
      <c r="L120" s="639"/>
      <c r="M120" s="67"/>
      <c r="N120" s="259" t="s">
        <v>34</v>
      </c>
      <c r="O120" s="98"/>
    </row>
    <row r="121" spans="1:15" x14ac:dyDescent="0.4">
      <c r="A121" s="142" t="str">
        <f t="shared" si="5"/>
        <v/>
      </c>
      <c r="B121" s="143" t="str">
        <f t="shared" si="7"/>
        <v/>
      </c>
      <c r="C121" s="13"/>
      <c r="D121" s="13"/>
      <c r="E121" s="35"/>
      <c r="F121" s="92"/>
      <c r="G121" s="92"/>
      <c r="H121" s="45"/>
      <c r="I121" s="75"/>
      <c r="J121" s="144">
        <f t="shared" si="6"/>
        <v>0</v>
      </c>
      <c r="K121" s="11"/>
      <c r="L121" s="639"/>
      <c r="M121" s="67"/>
      <c r="N121" s="259" t="s">
        <v>34</v>
      </c>
      <c r="O121" s="98"/>
    </row>
    <row r="122" spans="1:15" x14ac:dyDescent="0.4">
      <c r="A122" s="142" t="str">
        <f t="shared" si="5"/>
        <v/>
      </c>
      <c r="B122" s="143" t="str">
        <f t="shared" si="7"/>
        <v/>
      </c>
      <c r="C122" s="13"/>
      <c r="D122" s="13"/>
      <c r="E122" s="35"/>
      <c r="F122" s="92"/>
      <c r="G122" s="92"/>
      <c r="H122" s="45"/>
      <c r="I122" s="75"/>
      <c r="J122" s="144">
        <f t="shared" si="6"/>
        <v>0</v>
      </c>
      <c r="K122" s="11"/>
      <c r="L122" s="639"/>
      <c r="M122" s="67"/>
      <c r="N122" s="259" t="s">
        <v>34</v>
      </c>
      <c r="O122" s="98"/>
    </row>
    <row r="123" spans="1:15" ht="12.75" customHeight="1" x14ac:dyDescent="0.4">
      <c r="A123" s="142" t="str">
        <f t="shared" si="5"/>
        <v/>
      </c>
      <c r="B123" s="143" t="str">
        <f t="shared" si="7"/>
        <v/>
      </c>
      <c r="C123" s="13"/>
      <c r="D123" s="13"/>
      <c r="E123" s="35"/>
      <c r="F123" s="92"/>
      <c r="G123" s="92"/>
      <c r="H123" s="45"/>
      <c r="I123" s="75"/>
      <c r="J123" s="144">
        <f t="shared" si="6"/>
        <v>0</v>
      </c>
      <c r="K123" s="11"/>
      <c r="L123" s="639"/>
      <c r="M123" s="67"/>
      <c r="N123" s="259" t="s">
        <v>34</v>
      </c>
      <c r="O123" s="98"/>
    </row>
    <row r="124" spans="1:15" x14ac:dyDescent="0.4">
      <c r="A124" s="142" t="str">
        <f t="shared" si="5"/>
        <v/>
      </c>
      <c r="B124" s="143" t="str">
        <f t="shared" si="7"/>
        <v/>
      </c>
      <c r="C124" s="13"/>
      <c r="D124" s="13"/>
      <c r="E124" s="35"/>
      <c r="F124" s="92"/>
      <c r="G124" s="92"/>
      <c r="H124" s="45"/>
      <c r="I124" s="75"/>
      <c r="J124" s="144">
        <f t="shared" si="6"/>
        <v>0</v>
      </c>
      <c r="K124" s="11"/>
      <c r="L124" s="639"/>
      <c r="M124" s="67"/>
      <c r="N124" s="259" t="s">
        <v>34</v>
      </c>
      <c r="O124" s="98"/>
    </row>
    <row r="125" spans="1:15" x14ac:dyDescent="0.4">
      <c r="A125" s="142" t="str">
        <f t="shared" si="5"/>
        <v/>
      </c>
      <c r="B125" s="143" t="str">
        <f t="shared" si="7"/>
        <v/>
      </c>
      <c r="C125" s="13"/>
      <c r="D125" s="13"/>
      <c r="E125" s="35"/>
      <c r="F125" s="92"/>
      <c r="G125" s="92"/>
      <c r="H125" s="45"/>
      <c r="I125" s="75"/>
      <c r="J125" s="144">
        <f t="shared" si="6"/>
        <v>0</v>
      </c>
      <c r="K125" s="11"/>
      <c r="L125" s="639"/>
      <c r="M125" s="67"/>
      <c r="N125" s="259" t="s">
        <v>34</v>
      </c>
      <c r="O125" s="98"/>
    </row>
    <row r="126" spans="1:15" x14ac:dyDescent="0.4">
      <c r="A126" s="142" t="str">
        <f t="shared" si="5"/>
        <v/>
      </c>
      <c r="B126" s="143" t="str">
        <f t="shared" si="7"/>
        <v/>
      </c>
      <c r="C126" s="13"/>
      <c r="D126" s="13"/>
      <c r="E126" s="35"/>
      <c r="F126" s="92"/>
      <c r="G126" s="92"/>
      <c r="H126" s="45"/>
      <c r="I126" s="75"/>
      <c r="J126" s="144">
        <f t="shared" si="6"/>
        <v>0</v>
      </c>
      <c r="K126" s="11"/>
      <c r="L126" s="639"/>
      <c r="M126" s="67"/>
      <c r="N126" s="259" t="s">
        <v>34</v>
      </c>
      <c r="O126" s="98"/>
    </row>
    <row r="127" spans="1:15" x14ac:dyDescent="0.4">
      <c r="A127" s="142" t="str">
        <f t="shared" si="5"/>
        <v/>
      </c>
      <c r="B127" s="143" t="str">
        <f t="shared" si="7"/>
        <v/>
      </c>
      <c r="C127" s="13"/>
      <c r="D127" s="13"/>
      <c r="E127" s="35"/>
      <c r="F127" s="92"/>
      <c r="G127" s="92"/>
      <c r="H127" s="45"/>
      <c r="I127" s="75"/>
      <c r="J127" s="144">
        <f t="shared" si="6"/>
        <v>0</v>
      </c>
      <c r="K127" s="11"/>
      <c r="L127" s="639"/>
      <c r="M127" s="67"/>
      <c r="N127" s="259" t="s">
        <v>34</v>
      </c>
      <c r="O127" s="98"/>
    </row>
    <row r="128" spans="1:15" x14ac:dyDescent="0.4">
      <c r="A128" s="142" t="str">
        <f t="shared" si="5"/>
        <v/>
      </c>
      <c r="B128" s="143" t="str">
        <f t="shared" si="7"/>
        <v/>
      </c>
      <c r="C128" s="13"/>
      <c r="D128" s="13"/>
      <c r="E128" s="35"/>
      <c r="F128" s="92"/>
      <c r="G128" s="92"/>
      <c r="H128" s="45"/>
      <c r="I128" s="75"/>
      <c r="J128" s="144">
        <f t="shared" si="6"/>
        <v>0</v>
      </c>
      <c r="K128" s="11"/>
      <c r="L128" s="639"/>
      <c r="M128" s="67"/>
      <c r="N128" s="259" t="s">
        <v>34</v>
      </c>
      <c r="O128" s="98"/>
    </row>
    <row r="129" spans="1:15" x14ac:dyDescent="0.4">
      <c r="A129" s="142" t="str">
        <f t="shared" si="5"/>
        <v/>
      </c>
      <c r="B129" s="143" t="str">
        <f t="shared" si="7"/>
        <v/>
      </c>
      <c r="C129" s="13"/>
      <c r="D129" s="13"/>
      <c r="E129" s="35"/>
      <c r="F129" s="92"/>
      <c r="G129" s="92"/>
      <c r="H129" s="45"/>
      <c r="I129" s="75"/>
      <c r="J129" s="144">
        <f t="shared" si="6"/>
        <v>0</v>
      </c>
      <c r="K129" s="11"/>
      <c r="L129" s="639"/>
      <c r="M129" s="67"/>
      <c r="N129" s="259" t="s">
        <v>34</v>
      </c>
      <c r="O129" s="98"/>
    </row>
    <row r="130" spans="1:15" x14ac:dyDescent="0.4">
      <c r="A130" s="142" t="str">
        <f t="shared" si="5"/>
        <v/>
      </c>
      <c r="B130" s="143" t="str">
        <f t="shared" si="7"/>
        <v/>
      </c>
      <c r="C130" s="13"/>
      <c r="D130" s="13"/>
      <c r="E130" s="35"/>
      <c r="F130" s="92"/>
      <c r="G130" s="92"/>
      <c r="H130" s="45"/>
      <c r="I130" s="75"/>
      <c r="J130" s="144">
        <f t="shared" si="6"/>
        <v>0</v>
      </c>
      <c r="K130" s="11"/>
      <c r="L130" s="639"/>
      <c r="M130" s="67"/>
      <c r="N130" s="259" t="s">
        <v>34</v>
      </c>
      <c r="O130" s="98"/>
    </row>
    <row r="131" spans="1:15" x14ac:dyDescent="0.4">
      <c r="A131" s="142" t="str">
        <f t="shared" si="5"/>
        <v/>
      </c>
      <c r="B131" s="143" t="str">
        <f t="shared" si="7"/>
        <v/>
      </c>
      <c r="C131" s="13"/>
      <c r="D131" s="13"/>
      <c r="E131" s="35"/>
      <c r="F131" s="92"/>
      <c r="G131" s="92"/>
      <c r="H131" s="45"/>
      <c r="I131" s="75"/>
      <c r="J131" s="144">
        <f t="shared" si="6"/>
        <v>0</v>
      </c>
      <c r="K131" s="11"/>
      <c r="L131" s="639"/>
      <c r="M131" s="67"/>
      <c r="N131" s="259" t="s">
        <v>34</v>
      </c>
      <c r="O131" s="98"/>
    </row>
    <row r="132" spans="1:15" x14ac:dyDescent="0.4">
      <c r="A132" s="142" t="str">
        <f t="shared" si="5"/>
        <v/>
      </c>
      <c r="B132" s="143" t="str">
        <f t="shared" si="7"/>
        <v/>
      </c>
      <c r="C132" s="13"/>
      <c r="D132" s="13"/>
      <c r="E132" s="35"/>
      <c r="F132" s="92"/>
      <c r="G132" s="92"/>
      <c r="H132" s="45"/>
      <c r="I132" s="75"/>
      <c r="J132" s="144">
        <f t="shared" si="6"/>
        <v>0</v>
      </c>
      <c r="K132" s="11"/>
      <c r="L132" s="639"/>
      <c r="M132" s="67"/>
      <c r="N132" s="259" t="s">
        <v>34</v>
      </c>
      <c r="O132" s="98"/>
    </row>
    <row r="133" spans="1:15" x14ac:dyDescent="0.4">
      <c r="A133" s="142" t="str">
        <f t="shared" si="5"/>
        <v/>
      </c>
      <c r="B133" s="143" t="str">
        <f t="shared" si="7"/>
        <v/>
      </c>
      <c r="C133" s="13"/>
      <c r="D133" s="13"/>
      <c r="E133" s="35"/>
      <c r="F133" s="92"/>
      <c r="G133" s="92"/>
      <c r="H133" s="45"/>
      <c r="I133" s="75"/>
      <c r="J133" s="144">
        <f t="shared" si="6"/>
        <v>0</v>
      </c>
      <c r="K133" s="11"/>
      <c r="L133" s="639"/>
      <c r="M133" s="67"/>
      <c r="N133" s="259" t="s">
        <v>34</v>
      </c>
      <c r="O133" s="98"/>
    </row>
    <row r="134" spans="1:15" x14ac:dyDescent="0.4">
      <c r="A134" s="142" t="str">
        <f t="shared" si="5"/>
        <v/>
      </c>
      <c r="B134" s="143" t="str">
        <f t="shared" si="7"/>
        <v/>
      </c>
      <c r="C134" s="13"/>
      <c r="D134" s="13"/>
      <c r="E134" s="35"/>
      <c r="F134" s="92"/>
      <c r="G134" s="92"/>
      <c r="H134" s="45"/>
      <c r="I134" s="75"/>
      <c r="J134" s="144">
        <f t="shared" si="6"/>
        <v>0</v>
      </c>
      <c r="K134" s="11"/>
      <c r="L134" s="639"/>
      <c r="M134" s="67"/>
      <c r="N134" s="259" t="s">
        <v>34</v>
      </c>
      <c r="O134" s="98"/>
    </row>
    <row r="135" spans="1:15" x14ac:dyDescent="0.4">
      <c r="A135" s="142" t="str">
        <f t="shared" si="5"/>
        <v/>
      </c>
      <c r="B135" s="143" t="str">
        <f t="shared" si="7"/>
        <v/>
      </c>
      <c r="C135" s="13"/>
      <c r="D135" s="13"/>
      <c r="E135" s="35"/>
      <c r="F135" s="92"/>
      <c r="G135" s="92"/>
      <c r="H135" s="45"/>
      <c r="I135" s="75"/>
      <c r="J135" s="144">
        <f t="shared" si="6"/>
        <v>0</v>
      </c>
      <c r="K135" s="11"/>
      <c r="L135" s="639"/>
      <c r="M135" s="67"/>
      <c r="N135" s="259" t="s">
        <v>34</v>
      </c>
      <c r="O135" s="98"/>
    </row>
    <row r="136" spans="1:15" x14ac:dyDescent="0.4">
      <c r="A136" s="142" t="str">
        <f t="shared" si="5"/>
        <v/>
      </c>
      <c r="B136" s="143" t="str">
        <f t="shared" si="7"/>
        <v/>
      </c>
      <c r="C136" s="13"/>
      <c r="D136" s="13"/>
      <c r="E136" s="35"/>
      <c r="F136" s="92"/>
      <c r="G136" s="92"/>
      <c r="H136" s="45"/>
      <c r="I136" s="75"/>
      <c r="J136" s="144">
        <f t="shared" si="6"/>
        <v>0</v>
      </c>
      <c r="K136" s="11"/>
      <c r="L136" s="639"/>
      <c r="M136" s="67"/>
      <c r="N136" s="259" t="s">
        <v>34</v>
      </c>
      <c r="O136" s="98"/>
    </row>
    <row r="137" spans="1:15" x14ac:dyDescent="0.4">
      <c r="A137" s="142" t="str">
        <f t="shared" si="5"/>
        <v/>
      </c>
      <c r="B137" s="143" t="str">
        <f t="shared" si="7"/>
        <v/>
      </c>
      <c r="C137" s="13"/>
      <c r="D137" s="13"/>
      <c r="E137" s="35"/>
      <c r="F137" s="92"/>
      <c r="G137" s="92"/>
      <c r="H137" s="45"/>
      <c r="I137" s="75"/>
      <c r="J137" s="144">
        <f t="shared" si="6"/>
        <v>0</v>
      </c>
      <c r="K137" s="11"/>
      <c r="L137" s="639"/>
      <c r="M137" s="67"/>
      <c r="N137" s="259" t="s">
        <v>34</v>
      </c>
      <c r="O137" s="98"/>
    </row>
    <row r="138" spans="1:15" x14ac:dyDescent="0.4">
      <c r="A138" s="142" t="str">
        <f t="shared" si="5"/>
        <v/>
      </c>
      <c r="B138" s="143" t="str">
        <f t="shared" si="7"/>
        <v/>
      </c>
      <c r="C138" s="13"/>
      <c r="D138" s="13"/>
      <c r="E138" s="35"/>
      <c r="F138" s="92"/>
      <c r="G138" s="92"/>
      <c r="H138" s="45"/>
      <c r="I138" s="75"/>
      <c r="J138" s="144">
        <f t="shared" si="6"/>
        <v>0</v>
      </c>
      <c r="K138" s="11"/>
      <c r="L138" s="639"/>
      <c r="M138" s="67"/>
      <c r="N138" s="259" t="s">
        <v>34</v>
      </c>
      <c r="O138" s="98"/>
    </row>
    <row r="139" spans="1:15" x14ac:dyDescent="0.4">
      <c r="A139" s="142" t="str">
        <f t="shared" si="5"/>
        <v/>
      </c>
      <c r="B139" s="143" t="str">
        <f t="shared" si="7"/>
        <v/>
      </c>
      <c r="C139" s="13"/>
      <c r="D139" s="13"/>
      <c r="E139" s="35"/>
      <c r="F139" s="92"/>
      <c r="G139" s="92"/>
      <c r="H139" s="45"/>
      <c r="I139" s="75"/>
      <c r="J139" s="144">
        <f t="shared" si="6"/>
        <v>0</v>
      </c>
      <c r="K139" s="11"/>
      <c r="L139" s="639"/>
      <c r="M139" s="67"/>
      <c r="N139" s="259" t="s">
        <v>34</v>
      </c>
      <c r="O139" s="98"/>
    </row>
    <row r="140" spans="1:15" x14ac:dyDescent="0.4">
      <c r="A140" s="142" t="str">
        <f t="shared" si="5"/>
        <v/>
      </c>
      <c r="B140" s="143" t="str">
        <f t="shared" si="7"/>
        <v/>
      </c>
      <c r="C140" s="13"/>
      <c r="D140" s="13"/>
      <c r="E140" s="35"/>
      <c r="F140" s="92"/>
      <c r="G140" s="92"/>
      <c r="H140" s="45"/>
      <c r="I140" s="75"/>
      <c r="J140" s="144">
        <f t="shared" si="6"/>
        <v>0</v>
      </c>
      <c r="K140" s="11"/>
      <c r="L140" s="639"/>
      <c r="M140" s="67"/>
      <c r="N140" s="259" t="s">
        <v>34</v>
      </c>
      <c r="O140" s="98"/>
    </row>
    <row r="141" spans="1:15" ht="12.75" customHeight="1" x14ac:dyDescent="0.4">
      <c r="A141" s="142" t="str">
        <f t="shared" si="5"/>
        <v/>
      </c>
      <c r="B141" s="143" t="str">
        <f t="shared" si="7"/>
        <v/>
      </c>
      <c r="C141" s="13"/>
      <c r="D141" s="13"/>
      <c r="E141" s="35"/>
      <c r="F141" s="92"/>
      <c r="G141" s="92"/>
      <c r="H141" s="45"/>
      <c r="I141" s="75"/>
      <c r="J141" s="144">
        <f t="shared" si="6"/>
        <v>0</v>
      </c>
      <c r="K141" s="11"/>
      <c r="L141" s="639"/>
      <c r="M141" s="67"/>
      <c r="N141" s="259" t="s">
        <v>34</v>
      </c>
      <c r="O141" s="98"/>
    </row>
    <row r="142" spans="1:15" x14ac:dyDescent="0.4">
      <c r="A142" s="142" t="str">
        <f t="shared" si="5"/>
        <v/>
      </c>
      <c r="B142" s="143" t="str">
        <f t="shared" si="7"/>
        <v/>
      </c>
      <c r="C142" s="13"/>
      <c r="D142" s="13"/>
      <c r="E142" s="35"/>
      <c r="F142" s="92"/>
      <c r="G142" s="92"/>
      <c r="H142" s="45"/>
      <c r="I142" s="75"/>
      <c r="J142" s="144">
        <f t="shared" si="6"/>
        <v>0</v>
      </c>
      <c r="K142" s="11"/>
      <c r="L142" s="639"/>
      <c r="M142" s="67"/>
      <c r="N142" s="259" t="s">
        <v>34</v>
      </c>
      <c r="O142" s="98"/>
    </row>
    <row r="143" spans="1:15" x14ac:dyDescent="0.4">
      <c r="A143" s="142" t="str">
        <f t="shared" si="5"/>
        <v/>
      </c>
      <c r="B143" s="143" t="str">
        <f t="shared" si="7"/>
        <v/>
      </c>
      <c r="C143" s="13"/>
      <c r="D143" s="13"/>
      <c r="E143" s="35"/>
      <c r="F143" s="92"/>
      <c r="G143" s="92"/>
      <c r="H143" s="45"/>
      <c r="I143" s="75"/>
      <c r="J143" s="144">
        <f t="shared" si="6"/>
        <v>0</v>
      </c>
      <c r="K143" s="11"/>
      <c r="L143" s="639"/>
      <c r="M143" s="67"/>
      <c r="N143" s="259" t="s">
        <v>34</v>
      </c>
      <c r="O143" s="98"/>
    </row>
    <row r="144" spans="1:15" x14ac:dyDescent="0.4">
      <c r="A144" s="142" t="str">
        <f t="shared" ref="A144:A207" si="8">IF(C144="","",CONCATENATE("FA / ",B144))</f>
        <v/>
      </c>
      <c r="B144" s="143" t="str">
        <f t="shared" si="7"/>
        <v/>
      </c>
      <c r="C144" s="13"/>
      <c r="D144" s="13"/>
      <c r="E144" s="35"/>
      <c r="F144" s="92"/>
      <c r="G144" s="92"/>
      <c r="H144" s="45"/>
      <c r="I144" s="75"/>
      <c r="J144" s="144">
        <f t="shared" ref="J144:J207" si="9">H144*I144</f>
        <v>0</v>
      </c>
      <c r="K144" s="11"/>
      <c r="L144" s="639"/>
      <c r="M144" s="67"/>
      <c r="N144" s="259" t="s">
        <v>34</v>
      </c>
      <c r="O144" s="98"/>
    </row>
    <row r="145" spans="1:15" x14ac:dyDescent="0.4">
      <c r="A145" s="142" t="str">
        <f t="shared" si="8"/>
        <v/>
      </c>
      <c r="B145" s="143" t="str">
        <f t="shared" ref="B145:B208" si="10">IF(C145="","",B144+1)</f>
        <v/>
      </c>
      <c r="C145" s="13"/>
      <c r="D145" s="13"/>
      <c r="E145" s="35"/>
      <c r="F145" s="92"/>
      <c r="G145" s="92"/>
      <c r="H145" s="45"/>
      <c r="I145" s="75"/>
      <c r="J145" s="144">
        <f t="shared" si="9"/>
        <v>0</v>
      </c>
      <c r="K145" s="11"/>
      <c r="L145" s="639"/>
      <c r="M145" s="67"/>
      <c r="N145" s="259" t="s">
        <v>34</v>
      </c>
      <c r="O145" s="98"/>
    </row>
    <row r="146" spans="1:15" x14ac:dyDescent="0.4">
      <c r="A146" s="142" t="str">
        <f t="shared" si="8"/>
        <v/>
      </c>
      <c r="B146" s="143" t="str">
        <f t="shared" si="10"/>
        <v/>
      </c>
      <c r="C146" s="13"/>
      <c r="D146" s="13"/>
      <c r="E146" s="35"/>
      <c r="F146" s="92"/>
      <c r="G146" s="92"/>
      <c r="H146" s="45"/>
      <c r="I146" s="75"/>
      <c r="J146" s="144">
        <f t="shared" si="9"/>
        <v>0</v>
      </c>
      <c r="K146" s="11"/>
      <c r="L146" s="639"/>
      <c r="M146" s="67"/>
      <c r="N146" s="259" t="s">
        <v>34</v>
      </c>
      <c r="O146" s="98"/>
    </row>
    <row r="147" spans="1:15" x14ac:dyDescent="0.4">
      <c r="A147" s="142" t="str">
        <f t="shared" si="8"/>
        <v/>
      </c>
      <c r="B147" s="143" t="str">
        <f t="shared" si="10"/>
        <v/>
      </c>
      <c r="C147" s="13"/>
      <c r="D147" s="13"/>
      <c r="E147" s="35"/>
      <c r="F147" s="92"/>
      <c r="G147" s="92"/>
      <c r="H147" s="45"/>
      <c r="I147" s="75"/>
      <c r="J147" s="144">
        <f t="shared" si="9"/>
        <v>0</v>
      </c>
      <c r="K147" s="11"/>
      <c r="L147" s="639"/>
      <c r="M147" s="67"/>
      <c r="N147" s="259" t="s">
        <v>34</v>
      </c>
      <c r="O147" s="98"/>
    </row>
    <row r="148" spans="1:15" x14ac:dyDescent="0.4">
      <c r="A148" s="142" t="str">
        <f t="shared" si="8"/>
        <v/>
      </c>
      <c r="B148" s="143" t="str">
        <f t="shared" si="10"/>
        <v/>
      </c>
      <c r="C148" s="13"/>
      <c r="D148" s="13"/>
      <c r="E148" s="35"/>
      <c r="F148" s="92"/>
      <c r="G148" s="92"/>
      <c r="H148" s="45"/>
      <c r="I148" s="75"/>
      <c r="J148" s="144">
        <f t="shared" si="9"/>
        <v>0</v>
      </c>
      <c r="K148" s="11"/>
      <c r="L148" s="639"/>
      <c r="M148" s="67"/>
      <c r="N148" s="259" t="s">
        <v>34</v>
      </c>
      <c r="O148" s="98"/>
    </row>
    <row r="149" spans="1:15" x14ac:dyDescent="0.4">
      <c r="A149" s="142" t="str">
        <f t="shared" si="8"/>
        <v/>
      </c>
      <c r="B149" s="143" t="str">
        <f t="shared" si="10"/>
        <v/>
      </c>
      <c r="C149" s="13"/>
      <c r="D149" s="13"/>
      <c r="E149" s="35"/>
      <c r="F149" s="92"/>
      <c r="G149" s="92"/>
      <c r="H149" s="45"/>
      <c r="I149" s="75"/>
      <c r="J149" s="144">
        <f t="shared" si="9"/>
        <v>0</v>
      </c>
      <c r="K149" s="11"/>
      <c r="L149" s="639"/>
      <c r="M149" s="67"/>
      <c r="N149" s="259" t="s">
        <v>34</v>
      </c>
      <c r="O149" s="98"/>
    </row>
    <row r="150" spans="1:15" x14ac:dyDescent="0.4">
      <c r="A150" s="142" t="str">
        <f t="shared" si="8"/>
        <v/>
      </c>
      <c r="B150" s="143" t="str">
        <f t="shared" si="10"/>
        <v/>
      </c>
      <c r="C150" s="13"/>
      <c r="D150" s="13"/>
      <c r="E150" s="35"/>
      <c r="F150" s="92"/>
      <c r="G150" s="92"/>
      <c r="H150" s="45"/>
      <c r="I150" s="75"/>
      <c r="J150" s="144">
        <f t="shared" si="9"/>
        <v>0</v>
      </c>
      <c r="K150" s="11"/>
      <c r="L150" s="639"/>
      <c r="M150" s="67"/>
      <c r="N150" s="259" t="s">
        <v>34</v>
      </c>
      <c r="O150" s="98"/>
    </row>
    <row r="151" spans="1:15" x14ac:dyDescent="0.4">
      <c r="A151" s="142" t="str">
        <f t="shared" si="8"/>
        <v/>
      </c>
      <c r="B151" s="143" t="str">
        <f t="shared" si="10"/>
        <v/>
      </c>
      <c r="C151" s="13"/>
      <c r="D151" s="13"/>
      <c r="E151" s="35"/>
      <c r="F151" s="92"/>
      <c r="G151" s="92"/>
      <c r="H151" s="45"/>
      <c r="I151" s="75"/>
      <c r="J151" s="144">
        <f t="shared" si="9"/>
        <v>0</v>
      </c>
      <c r="K151" s="11"/>
      <c r="L151" s="639"/>
      <c r="M151" s="67"/>
      <c r="N151" s="259" t="s">
        <v>34</v>
      </c>
      <c r="O151" s="98"/>
    </row>
    <row r="152" spans="1:15" x14ac:dyDescent="0.4">
      <c r="A152" s="142" t="str">
        <f t="shared" si="8"/>
        <v/>
      </c>
      <c r="B152" s="143" t="str">
        <f t="shared" si="10"/>
        <v/>
      </c>
      <c r="C152" s="13"/>
      <c r="D152" s="13"/>
      <c r="E152" s="35"/>
      <c r="F152" s="92"/>
      <c r="G152" s="92"/>
      <c r="H152" s="45"/>
      <c r="I152" s="75"/>
      <c r="J152" s="144">
        <f t="shared" si="9"/>
        <v>0</v>
      </c>
      <c r="K152" s="11"/>
      <c r="L152" s="639"/>
      <c r="M152" s="67"/>
      <c r="N152" s="259" t="s">
        <v>34</v>
      </c>
      <c r="O152" s="98"/>
    </row>
    <row r="153" spans="1:15" x14ac:dyDescent="0.4">
      <c r="A153" s="142" t="str">
        <f t="shared" si="8"/>
        <v/>
      </c>
      <c r="B153" s="143" t="str">
        <f t="shared" si="10"/>
        <v/>
      </c>
      <c r="C153" s="13"/>
      <c r="D153" s="13"/>
      <c r="E153" s="35"/>
      <c r="F153" s="92"/>
      <c r="G153" s="92"/>
      <c r="H153" s="45"/>
      <c r="I153" s="75"/>
      <c r="J153" s="144">
        <f t="shared" si="9"/>
        <v>0</v>
      </c>
      <c r="K153" s="11"/>
      <c r="L153" s="639"/>
      <c r="M153" s="67"/>
      <c r="N153" s="259" t="s">
        <v>34</v>
      </c>
      <c r="O153" s="98"/>
    </row>
    <row r="154" spans="1:15" x14ac:dyDescent="0.4">
      <c r="A154" s="142" t="str">
        <f t="shared" si="8"/>
        <v/>
      </c>
      <c r="B154" s="143" t="str">
        <f t="shared" si="10"/>
        <v/>
      </c>
      <c r="C154" s="13"/>
      <c r="D154" s="13"/>
      <c r="E154" s="35"/>
      <c r="F154" s="92"/>
      <c r="G154" s="92"/>
      <c r="H154" s="45"/>
      <c r="I154" s="75"/>
      <c r="J154" s="144">
        <f t="shared" si="9"/>
        <v>0</v>
      </c>
      <c r="K154" s="11"/>
      <c r="L154" s="639"/>
      <c r="M154" s="67"/>
      <c r="N154" s="259" t="s">
        <v>34</v>
      </c>
      <c r="O154" s="98"/>
    </row>
    <row r="155" spans="1:15" x14ac:dyDescent="0.4">
      <c r="A155" s="142" t="str">
        <f t="shared" si="8"/>
        <v/>
      </c>
      <c r="B155" s="143" t="str">
        <f t="shared" si="10"/>
        <v/>
      </c>
      <c r="C155" s="13"/>
      <c r="D155" s="13"/>
      <c r="E155" s="35"/>
      <c r="F155" s="92"/>
      <c r="G155" s="92"/>
      <c r="H155" s="45"/>
      <c r="I155" s="75"/>
      <c r="J155" s="144">
        <f t="shared" si="9"/>
        <v>0</v>
      </c>
      <c r="K155" s="11"/>
      <c r="L155" s="639"/>
      <c r="M155" s="67"/>
      <c r="N155" s="259" t="s">
        <v>34</v>
      </c>
      <c r="O155" s="98"/>
    </row>
    <row r="156" spans="1:15" x14ac:dyDescent="0.4">
      <c r="A156" s="142" t="str">
        <f t="shared" si="8"/>
        <v/>
      </c>
      <c r="B156" s="143" t="str">
        <f t="shared" si="10"/>
        <v/>
      </c>
      <c r="C156" s="13"/>
      <c r="D156" s="13"/>
      <c r="E156" s="35"/>
      <c r="F156" s="92"/>
      <c r="G156" s="92"/>
      <c r="H156" s="45"/>
      <c r="I156" s="75"/>
      <c r="J156" s="144">
        <f t="shared" si="9"/>
        <v>0</v>
      </c>
      <c r="K156" s="11"/>
      <c r="L156" s="639"/>
      <c r="M156" s="67"/>
      <c r="N156" s="259" t="s">
        <v>34</v>
      </c>
      <c r="O156" s="98"/>
    </row>
    <row r="157" spans="1:15" x14ac:dyDescent="0.4">
      <c r="A157" s="142" t="str">
        <f t="shared" si="8"/>
        <v/>
      </c>
      <c r="B157" s="143" t="str">
        <f t="shared" si="10"/>
        <v/>
      </c>
      <c r="C157" s="13"/>
      <c r="D157" s="13"/>
      <c r="E157" s="35"/>
      <c r="F157" s="92"/>
      <c r="G157" s="92"/>
      <c r="H157" s="45"/>
      <c r="I157" s="75"/>
      <c r="J157" s="144">
        <f t="shared" si="9"/>
        <v>0</v>
      </c>
      <c r="K157" s="11"/>
      <c r="L157" s="639"/>
      <c r="M157" s="67"/>
      <c r="N157" s="259" t="s">
        <v>34</v>
      </c>
      <c r="O157" s="98"/>
    </row>
    <row r="158" spans="1:15" x14ac:dyDescent="0.4">
      <c r="A158" s="142" t="str">
        <f t="shared" si="8"/>
        <v/>
      </c>
      <c r="B158" s="143" t="str">
        <f t="shared" si="10"/>
        <v/>
      </c>
      <c r="C158" s="13"/>
      <c r="D158" s="13"/>
      <c r="E158" s="35"/>
      <c r="F158" s="92"/>
      <c r="G158" s="92"/>
      <c r="H158" s="45"/>
      <c r="I158" s="75"/>
      <c r="J158" s="144">
        <f t="shared" si="9"/>
        <v>0</v>
      </c>
      <c r="K158" s="11"/>
      <c r="L158" s="639"/>
      <c r="M158" s="67"/>
      <c r="N158" s="259" t="s">
        <v>34</v>
      </c>
      <c r="O158" s="98"/>
    </row>
    <row r="159" spans="1:15" ht="12.75" customHeight="1" x14ac:dyDescent="0.4">
      <c r="A159" s="142" t="str">
        <f t="shared" si="8"/>
        <v/>
      </c>
      <c r="B159" s="143" t="str">
        <f t="shared" si="10"/>
        <v/>
      </c>
      <c r="C159" s="13"/>
      <c r="D159" s="13"/>
      <c r="E159" s="35"/>
      <c r="F159" s="92"/>
      <c r="G159" s="92"/>
      <c r="H159" s="45"/>
      <c r="I159" s="75"/>
      <c r="J159" s="144">
        <f t="shared" si="9"/>
        <v>0</v>
      </c>
      <c r="K159" s="11"/>
      <c r="L159" s="639"/>
      <c r="M159" s="67"/>
      <c r="N159" s="259" t="s">
        <v>34</v>
      </c>
      <c r="O159" s="98"/>
    </row>
    <row r="160" spans="1:15" x14ac:dyDescent="0.4">
      <c r="A160" s="142" t="str">
        <f t="shared" si="8"/>
        <v/>
      </c>
      <c r="B160" s="143" t="str">
        <f t="shared" si="10"/>
        <v/>
      </c>
      <c r="C160" s="13"/>
      <c r="D160" s="13"/>
      <c r="E160" s="35"/>
      <c r="F160" s="92"/>
      <c r="G160" s="92"/>
      <c r="H160" s="45"/>
      <c r="I160" s="75"/>
      <c r="J160" s="144">
        <f t="shared" si="9"/>
        <v>0</v>
      </c>
      <c r="K160" s="11"/>
      <c r="L160" s="639"/>
      <c r="M160" s="67"/>
      <c r="N160" s="259" t="s">
        <v>34</v>
      </c>
      <c r="O160" s="98"/>
    </row>
    <row r="161" spans="1:15" x14ac:dyDescent="0.4">
      <c r="A161" s="142" t="str">
        <f t="shared" si="8"/>
        <v/>
      </c>
      <c r="B161" s="143" t="str">
        <f t="shared" si="10"/>
        <v/>
      </c>
      <c r="C161" s="13"/>
      <c r="D161" s="13"/>
      <c r="E161" s="35"/>
      <c r="F161" s="92"/>
      <c r="G161" s="92"/>
      <c r="H161" s="45"/>
      <c r="I161" s="75"/>
      <c r="J161" s="144">
        <f t="shared" si="9"/>
        <v>0</v>
      </c>
      <c r="K161" s="11"/>
      <c r="L161" s="639"/>
      <c r="M161" s="67"/>
      <c r="N161" s="259" t="s">
        <v>34</v>
      </c>
      <c r="O161" s="98"/>
    </row>
    <row r="162" spans="1:15" x14ac:dyDescent="0.4">
      <c r="A162" s="142" t="str">
        <f t="shared" si="8"/>
        <v/>
      </c>
      <c r="B162" s="143" t="str">
        <f t="shared" si="10"/>
        <v/>
      </c>
      <c r="C162" s="13"/>
      <c r="D162" s="13"/>
      <c r="E162" s="35"/>
      <c r="F162" s="92"/>
      <c r="G162" s="92"/>
      <c r="H162" s="45"/>
      <c r="I162" s="75"/>
      <c r="J162" s="144">
        <f t="shared" si="9"/>
        <v>0</v>
      </c>
      <c r="K162" s="11"/>
      <c r="L162" s="639"/>
      <c r="M162" s="67"/>
      <c r="N162" s="259" t="s">
        <v>34</v>
      </c>
      <c r="O162" s="98"/>
    </row>
    <row r="163" spans="1:15" x14ac:dyDescent="0.4">
      <c r="A163" s="142" t="str">
        <f t="shared" si="8"/>
        <v/>
      </c>
      <c r="B163" s="143" t="str">
        <f t="shared" si="10"/>
        <v/>
      </c>
      <c r="C163" s="13"/>
      <c r="D163" s="13"/>
      <c r="E163" s="35"/>
      <c r="F163" s="92"/>
      <c r="G163" s="92"/>
      <c r="H163" s="45"/>
      <c r="I163" s="75"/>
      <c r="J163" s="144">
        <f t="shared" si="9"/>
        <v>0</v>
      </c>
      <c r="K163" s="11"/>
      <c r="L163" s="639"/>
      <c r="M163" s="67"/>
      <c r="N163" s="259" t="s">
        <v>34</v>
      </c>
      <c r="O163" s="98"/>
    </row>
    <row r="164" spans="1:15" x14ac:dyDescent="0.4">
      <c r="A164" s="142" t="str">
        <f t="shared" si="8"/>
        <v/>
      </c>
      <c r="B164" s="143" t="str">
        <f t="shared" si="10"/>
        <v/>
      </c>
      <c r="C164" s="13"/>
      <c r="D164" s="13"/>
      <c r="E164" s="35"/>
      <c r="F164" s="92"/>
      <c r="G164" s="92"/>
      <c r="H164" s="45"/>
      <c r="I164" s="75"/>
      <c r="J164" s="144">
        <f t="shared" si="9"/>
        <v>0</v>
      </c>
      <c r="K164" s="11"/>
      <c r="L164" s="639"/>
      <c r="M164" s="67"/>
      <c r="N164" s="259" t="s">
        <v>34</v>
      </c>
      <c r="O164" s="98"/>
    </row>
    <row r="165" spans="1:15" x14ac:dyDescent="0.4">
      <c r="A165" s="142" t="str">
        <f t="shared" si="8"/>
        <v/>
      </c>
      <c r="B165" s="143" t="str">
        <f t="shared" si="10"/>
        <v/>
      </c>
      <c r="C165" s="13"/>
      <c r="D165" s="13"/>
      <c r="E165" s="35"/>
      <c r="F165" s="92"/>
      <c r="G165" s="92"/>
      <c r="H165" s="45"/>
      <c r="I165" s="75"/>
      <c r="J165" s="144">
        <f t="shared" si="9"/>
        <v>0</v>
      </c>
      <c r="K165" s="11"/>
      <c r="L165" s="639"/>
      <c r="M165" s="67"/>
      <c r="N165" s="259" t="s">
        <v>34</v>
      </c>
      <c r="O165" s="98"/>
    </row>
    <row r="166" spans="1:15" x14ac:dyDescent="0.4">
      <c r="A166" s="142" t="str">
        <f t="shared" si="8"/>
        <v/>
      </c>
      <c r="B166" s="143" t="str">
        <f t="shared" si="10"/>
        <v/>
      </c>
      <c r="C166" s="13"/>
      <c r="D166" s="13"/>
      <c r="E166" s="35"/>
      <c r="F166" s="92"/>
      <c r="G166" s="92"/>
      <c r="H166" s="45"/>
      <c r="I166" s="75"/>
      <c r="J166" s="144">
        <f t="shared" si="9"/>
        <v>0</v>
      </c>
      <c r="K166" s="11"/>
      <c r="L166" s="639"/>
      <c r="M166" s="67"/>
      <c r="N166" s="259" t="s">
        <v>34</v>
      </c>
      <c r="O166" s="98"/>
    </row>
    <row r="167" spans="1:15" x14ac:dyDescent="0.4">
      <c r="A167" s="142" t="str">
        <f t="shared" si="8"/>
        <v/>
      </c>
      <c r="B167" s="143" t="str">
        <f t="shared" si="10"/>
        <v/>
      </c>
      <c r="C167" s="13"/>
      <c r="D167" s="13"/>
      <c r="E167" s="35"/>
      <c r="F167" s="92"/>
      <c r="G167" s="92"/>
      <c r="H167" s="45"/>
      <c r="I167" s="75"/>
      <c r="J167" s="144">
        <f t="shared" si="9"/>
        <v>0</v>
      </c>
      <c r="K167" s="11"/>
      <c r="L167" s="639"/>
      <c r="M167" s="67"/>
      <c r="N167" s="259" t="s">
        <v>34</v>
      </c>
      <c r="O167" s="98"/>
    </row>
    <row r="168" spans="1:15" x14ac:dyDescent="0.4">
      <c r="A168" s="142" t="str">
        <f t="shared" si="8"/>
        <v/>
      </c>
      <c r="B168" s="143" t="str">
        <f t="shared" si="10"/>
        <v/>
      </c>
      <c r="C168" s="13"/>
      <c r="D168" s="13"/>
      <c r="E168" s="35"/>
      <c r="F168" s="92"/>
      <c r="G168" s="92"/>
      <c r="H168" s="45"/>
      <c r="I168" s="75"/>
      <c r="J168" s="144">
        <f t="shared" si="9"/>
        <v>0</v>
      </c>
      <c r="K168" s="11"/>
      <c r="L168" s="639"/>
      <c r="M168" s="67"/>
      <c r="N168" s="259" t="s">
        <v>34</v>
      </c>
      <c r="O168" s="98"/>
    </row>
    <row r="169" spans="1:15" x14ac:dyDescent="0.4">
      <c r="A169" s="142" t="str">
        <f t="shared" si="8"/>
        <v/>
      </c>
      <c r="B169" s="143" t="str">
        <f t="shared" si="10"/>
        <v/>
      </c>
      <c r="C169" s="13"/>
      <c r="D169" s="13"/>
      <c r="E169" s="35"/>
      <c r="F169" s="92"/>
      <c r="G169" s="92"/>
      <c r="H169" s="45"/>
      <c r="I169" s="75"/>
      <c r="J169" s="144">
        <f t="shared" si="9"/>
        <v>0</v>
      </c>
      <c r="K169" s="11"/>
      <c r="L169" s="639"/>
      <c r="M169" s="67"/>
      <c r="N169" s="259" t="s">
        <v>34</v>
      </c>
      <c r="O169" s="98"/>
    </row>
    <row r="170" spans="1:15" x14ac:dyDescent="0.4">
      <c r="A170" s="142" t="str">
        <f t="shared" si="8"/>
        <v/>
      </c>
      <c r="B170" s="143" t="str">
        <f t="shared" si="10"/>
        <v/>
      </c>
      <c r="C170" s="13"/>
      <c r="D170" s="13"/>
      <c r="E170" s="35"/>
      <c r="F170" s="92"/>
      <c r="G170" s="92"/>
      <c r="H170" s="45"/>
      <c r="I170" s="75"/>
      <c r="J170" s="144">
        <f t="shared" si="9"/>
        <v>0</v>
      </c>
      <c r="K170" s="11"/>
      <c r="L170" s="639"/>
      <c r="M170" s="67"/>
      <c r="N170" s="259" t="s">
        <v>34</v>
      </c>
      <c r="O170" s="98"/>
    </row>
    <row r="171" spans="1:15" x14ac:dyDescent="0.4">
      <c r="A171" s="142" t="str">
        <f t="shared" si="8"/>
        <v/>
      </c>
      <c r="B171" s="143" t="str">
        <f t="shared" si="10"/>
        <v/>
      </c>
      <c r="C171" s="13"/>
      <c r="D171" s="13"/>
      <c r="E171" s="35"/>
      <c r="F171" s="92"/>
      <c r="G171" s="92"/>
      <c r="H171" s="45"/>
      <c r="I171" s="75"/>
      <c r="J171" s="144">
        <f t="shared" si="9"/>
        <v>0</v>
      </c>
      <c r="K171" s="11"/>
      <c r="L171" s="639"/>
      <c r="M171" s="67"/>
      <c r="N171" s="259" t="s">
        <v>34</v>
      </c>
      <c r="O171" s="98"/>
    </row>
    <row r="172" spans="1:15" x14ac:dyDescent="0.4">
      <c r="A172" s="142" t="str">
        <f t="shared" si="8"/>
        <v/>
      </c>
      <c r="B172" s="143" t="str">
        <f t="shared" si="10"/>
        <v/>
      </c>
      <c r="C172" s="13"/>
      <c r="D172" s="13"/>
      <c r="E172" s="35"/>
      <c r="F172" s="92"/>
      <c r="G172" s="92"/>
      <c r="H172" s="45"/>
      <c r="I172" s="75"/>
      <c r="J172" s="144">
        <f t="shared" si="9"/>
        <v>0</v>
      </c>
      <c r="K172" s="11"/>
      <c r="L172" s="639"/>
      <c r="M172" s="67"/>
      <c r="N172" s="259" t="s">
        <v>34</v>
      </c>
      <c r="O172" s="98"/>
    </row>
    <row r="173" spans="1:15" x14ac:dyDescent="0.4">
      <c r="A173" s="142" t="str">
        <f t="shared" si="8"/>
        <v/>
      </c>
      <c r="B173" s="143" t="str">
        <f t="shared" si="10"/>
        <v/>
      </c>
      <c r="C173" s="13"/>
      <c r="D173" s="13"/>
      <c r="E173" s="35"/>
      <c r="F173" s="92"/>
      <c r="G173" s="92"/>
      <c r="H173" s="45"/>
      <c r="I173" s="75"/>
      <c r="J173" s="144">
        <f t="shared" si="9"/>
        <v>0</v>
      </c>
      <c r="K173" s="11"/>
      <c r="L173" s="639"/>
      <c r="M173" s="67"/>
      <c r="N173" s="259" t="s">
        <v>34</v>
      </c>
      <c r="O173" s="98"/>
    </row>
    <row r="174" spans="1:15" x14ac:dyDescent="0.4">
      <c r="A174" s="142" t="str">
        <f t="shared" si="8"/>
        <v/>
      </c>
      <c r="B174" s="143" t="str">
        <f t="shared" si="10"/>
        <v/>
      </c>
      <c r="C174" s="13"/>
      <c r="D174" s="13"/>
      <c r="E174" s="35"/>
      <c r="F174" s="92"/>
      <c r="G174" s="92"/>
      <c r="H174" s="45"/>
      <c r="I174" s="75"/>
      <c r="J174" s="144">
        <f t="shared" si="9"/>
        <v>0</v>
      </c>
      <c r="K174" s="11"/>
      <c r="L174" s="639"/>
      <c r="M174" s="67"/>
      <c r="N174" s="259" t="s">
        <v>34</v>
      </c>
      <c r="O174" s="98"/>
    </row>
    <row r="175" spans="1:15" x14ac:dyDescent="0.4">
      <c r="A175" s="142" t="str">
        <f t="shared" si="8"/>
        <v/>
      </c>
      <c r="B175" s="143" t="str">
        <f t="shared" si="10"/>
        <v/>
      </c>
      <c r="C175" s="13"/>
      <c r="D175" s="13"/>
      <c r="E175" s="35"/>
      <c r="F175" s="92"/>
      <c r="G175" s="92"/>
      <c r="H175" s="45"/>
      <c r="I175" s="75"/>
      <c r="J175" s="144">
        <f t="shared" si="9"/>
        <v>0</v>
      </c>
      <c r="K175" s="11"/>
      <c r="L175" s="639"/>
      <c r="M175" s="67"/>
      <c r="N175" s="259" t="s">
        <v>34</v>
      </c>
      <c r="O175" s="98"/>
    </row>
    <row r="176" spans="1:15" x14ac:dyDescent="0.4">
      <c r="A176" s="142" t="str">
        <f t="shared" si="8"/>
        <v/>
      </c>
      <c r="B176" s="143" t="str">
        <f t="shared" si="10"/>
        <v/>
      </c>
      <c r="C176" s="13"/>
      <c r="D176" s="13"/>
      <c r="E176" s="35"/>
      <c r="F176" s="92"/>
      <c r="G176" s="92"/>
      <c r="H176" s="45"/>
      <c r="I176" s="75"/>
      <c r="J176" s="144">
        <f t="shared" si="9"/>
        <v>0</v>
      </c>
      <c r="K176" s="11"/>
      <c r="L176" s="639"/>
      <c r="M176" s="67"/>
      <c r="N176" s="259" t="s">
        <v>34</v>
      </c>
      <c r="O176" s="98"/>
    </row>
    <row r="177" spans="1:15" ht="12.75" customHeight="1" x14ac:dyDescent="0.4">
      <c r="A177" s="142" t="str">
        <f t="shared" si="8"/>
        <v/>
      </c>
      <c r="B177" s="143" t="str">
        <f t="shared" si="10"/>
        <v/>
      </c>
      <c r="C177" s="13"/>
      <c r="D177" s="13"/>
      <c r="E177" s="35"/>
      <c r="F177" s="92"/>
      <c r="G177" s="92"/>
      <c r="H177" s="45"/>
      <c r="I177" s="75"/>
      <c r="J177" s="144">
        <f t="shared" si="9"/>
        <v>0</v>
      </c>
      <c r="K177" s="11"/>
      <c r="L177" s="639"/>
      <c r="M177" s="67"/>
      <c r="N177" s="259" t="s">
        <v>34</v>
      </c>
      <c r="O177" s="98"/>
    </row>
    <row r="178" spans="1:15" x14ac:dyDescent="0.4">
      <c r="A178" s="142" t="str">
        <f t="shared" si="8"/>
        <v/>
      </c>
      <c r="B178" s="143" t="str">
        <f t="shared" si="10"/>
        <v/>
      </c>
      <c r="C178" s="13"/>
      <c r="D178" s="13"/>
      <c r="E178" s="35"/>
      <c r="F178" s="92"/>
      <c r="G178" s="92"/>
      <c r="H178" s="45"/>
      <c r="I178" s="75"/>
      <c r="J178" s="144">
        <f t="shared" si="9"/>
        <v>0</v>
      </c>
      <c r="K178" s="11"/>
      <c r="L178" s="639"/>
      <c r="M178" s="67"/>
      <c r="N178" s="259" t="s">
        <v>34</v>
      </c>
      <c r="O178" s="98"/>
    </row>
    <row r="179" spans="1:15" x14ac:dyDescent="0.4">
      <c r="A179" s="142" t="str">
        <f t="shared" si="8"/>
        <v/>
      </c>
      <c r="B179" s="143" t="str">
        <f t="shared" si="10"/>
        <v/>
      </c>
      <c r="C179" s="13"/>
      <c r="D179" s="13"/>
      <c r="E179" s="35"/>
      <c r="F179" s="92"/>
      <c r="G179" s="92"/>
      <c r="H179" s="45"/>
      <c r="I179" s="75"/>
      <c r="J179" s="144">
        <f t="shared" si="9"/>
        <v>0</v>
      </c>
      <c r="K179" s="11"/>
      <c r="L179" s="639"/>
      <c r="M179" s="67"/>
      <c r="N179" s="259" t="s">
        <v>34</v>
      </c>
      <c r="O179" s="98"/>
    </row>
    <row r="180" spans="1:15" x14ac:dyDescent="0.4">
      <c r="A180" s="142" t="str">
        <f t="shared" si="8"/>
        <v/>
      </c>
      <c r="B180" s="143" t="str">
        <f t="shared" si="10"/>
        <v/>
      </c>
      <c r="C180" s="13"/>
      <c r="D180" s="13"/>
      <c r="E180" s="35"/>
      <c r="F180" s="92"/>
      <c r="G180" s="92"/>
      <c r="H180" s="45"/>
      <c r="I180" s="75"/>
      <c r="J180" s="144">
        <f t="shared" si="9"/>
        <v>0</v>
      </c>
      <c r="K180" s="11"/>
      <c r="L180" s="639"/>
      <c r="M180" s="67"/>
      <c r="N180" s="259" t="s">
        <v>34</v>
      </c>
      <c r="O180" s="98"/>
    </row>
    <row r="181" spans="1:15" x14ac:dyDescent="0.4">
      <c r="A181" s="142" t="str">
        <f t="shared" si="8"/>
        <v/>
      </c>
      <c r="B181" s="143" t="str">
        <f t="shared" si="10"/>
        <v/>
      </c>
      <c r="C181" s="13"/>
      <c r="D181" s="13"/>
      <c r="E181" s="35"/>
      <c r="F181" s="92"/>
      <c r="G181" s="92"/>
      <c r="H181" s="45"/>
      <c r="I181" s="75"/>
      <c r="J181" s="144">
        <f t="shared" si="9"/>
        <v>0</v>
      </c>
      <c r="K181" s="11"/>
      <c r="L181" s="639"/>
      <c r="M181" s="67"/>
      <c r="N181" s="259" t="s">
        <v>34</v>
      </c>
      <c r="O181" s="98"/>
    </row>
    <row r="182" spans="1:15" x14ac:dyDescent="0.4">
      <c r="A182" s="142" t="str">
        <f t="shared" si="8"/>
        <v/>
      </c>
      <c r="B182" s="143" t="str">
        <f t="shared" si="10"/>
        <v/>
      </c>
      <c r="C182" s="13"/>
      <c r="D182" s="13"/>
      <c r="E182" s="35"/>
      <c r="F182" s="92"/>
      <c r="G182" s="92"/>
      <c r="H182" s="45"/>
      <c r="I182" s="75"/>
      <c r="J182" s="144">
        <f t="shared" si="9"/>
        <v>0</v>
      </c>
      <c r="K182" s="11"/>
      <c r="L182" s="639"/>
      <c r="M182" s="67"/>
      <c r="N182" s="259" t="s">
        <v>34</v>
      </c>
      <c r="O182" s="98"/>
    </row>
    <row r="183" spans="1:15" x14ac:dyDescent="0.4">
      <c r="A183" s="142" t="str">
        <f t="shared" si="8"/>
        <v/>
      </c>
      <c r="B183" s="143" t="str">
        <f t="shared" si="10"/>
        <v/>
      </c>
      <c r="C183" s="13"/>
      <c r="D183" s="13"/>
      <c r="E183" s="35"/>
      <c r="F183" s="92"/>
      <c r="G183" s="92"/>
      <c r="H183" s="45"/>
      <c r="I183" s="75"/>
      <c r="J183" s="144">
        <f t="shared" si="9"/>
        <v>0</v>
      </c>
      <c r="K183" s="11"/>
      <c r="L183" s="639"/>
      <c r="M183" s="67"/>
      <c r="N183" s="259" t="s">
        <v>34</v>
      </c>
      <c r="O183" s="98"/>
    </row>
    <row r="184" spans="1:15" x14ac:dyDescent="0.4">
      <c r="A184" s="142" t="str">
        <f t="shared" si="8"/>
        <v/>
      </c>
      <c r="B184" s="143" t="str">
        <f t="shared" si="10"/>
        <v/>
      </c>
      <c r="C184" s="13"/>
      <c r="D184" s="13"/>
      <c r="E184" s="35"/>
      <c r="F184" s="92"/>
      <c r="G184" s="92"/>
      <c r="H184" s="45"/>
      <c r="I184" s="75"/>
      <c r="J184" s="144">
        <f t="shared" si="9"/>
        <v>0</v>
      </c>
      <c r="K184" s="11"/>
      <c r="L184" s="639"/>
      <c r="M184" s="67"/>
      <c r="N184" s="259" t="s">
        <v>34</v>
      </c>
      <c r="O184" s="98"/>
    </row>
    <row r="185" spans="1:15" x14ac:dyDescent="0.4">
      <c r="A185" s="142" t="str">
        <f t="shared" si="8"/>
        <v/>
      </c>
      <c r="B185" s="143" t="str">
        <f t="shared" si="10"/>
        <v/>
      </c>
      <c r="C185" s="13"/>
      <c r="D185" s="13"/>
      <c r="E185" s="35"/>
      <c r="F185" s="92"/>
      <c r="G185" s="92"/>
      <c r="H185" s="45"/>
      <c r="I185" s="75"/>
      <c r="J185" s="144">
        <f t="shared" si="9"/>
        <v>0</v>
      </c>
      <c r="K185" s="11"/>
      <c r="L185" s="639"/>
      <c r="M185" s="67"/>
      <c r="N185" s="259" t="s">
        <v>34</v>
      </c>
      <c r="O185" s="98"/>
    </row>
    <row r="186" spans="1:15" x14ac:dyDescent="0.4">
      <c r="A186" s="142" t="str">
        <f t="shared" si="8"/>
        <v/>
      </c>
      <c r="B186" s="143" t="str">
        <f t="shared" si="10"/>
        <v/>
      </c>
      <c r="C186" s="13"/>
      <c r="D186" s="13"/>
      <c r="E186" s="35"/>
      <c r="F186" s="92"/>
      <c r="G186" s="92"/>
      <c r="H186" s="45"/>
      <c r="I186" s="75"/>
      <c r="J186" s="144">
        <f t="shared" si="9"/>
        <v>0</v>
      </c>
      <c r="K186" s="11"/>
      <c r="L186" s="639"/>
      <c r="M186" s="67"/>
      <c r="N186" s="259" t="s">
        <v>34</v>
      </c>
      <c r="O186" s="98"/>
    </row>
    <row r="187" spans="1:15" x14ac:dyDescent="0.4">
      <c r="A187" s="142" t="str">
        <f t="shared" si="8"/>
        <v/>
      </c>
      <c r="B187" s="143" t="str">
        <f t="shared" si="10"/>
        <v/>
      </c>
      <c r="C187" s="13"/>
      <c r="D187" s="13"/>
      <c r="E187" s="35"/>
      <c r="F187" s="92"/>
      <c r="G187" s="92"/>
      <c r="H187" s="45"/>
      <c r="I187" s="75"/>
      <c r="J187" s="144">
        <f t="shared" si="9"/>
        <v>0</v>
      </c>
      <c r="K187" s="11"/>
      <c r="L187" s="639"/>
      <c r="M187" s="67"/>
      <c r="N187" s="259" t="s">
        <v>34</v>
      </c>
      <c r="O187" s="98"/>
    </row>
    <row r="188" spans="1:15" x14ac:dyDescent="0.4">
      <c r="A188" s="142" t="str">
        <f t="shared" si="8"/>
        <v/>
      </c>
      <c r="B188" s="143" t="str">
        <f t="shared" si="10"/>
        <v/>
      </c>
      <c r="C188" s="13"/>
      <c r="D188" s="13"/>
      <c r="E188" s="35"/>
      <c r="F188" s="92"/>
      <c r="G188" s="92"/>
      <c r="H188" s="45"/>
      <c r="I188" s="75"/>
      <c r="J188" s="144">
        <f t="shared" si="9"/>
        <v>0</v>
      </c>
      <c r="K188" s="11"/>
      <c r="L188" s="639"/>
      <c r="M188" s="67"/>
      <c r="N188" s="259" t="s">
        <v>34</v>
      </c>
      <c r="O188" s="98"/>
    </row>
    <row r="189" spans="1:15" x14ac:dyDescent="0.4">
      <c r="A189" s="142" t="str">
        <f t="shared" si="8"/>
        <v/>
      </c>
      <c r="B189" s="143" t="str">
        <f t="shared" si="10"/>
        <v/>
      </c>
      <c r="C189" s="13"/>
      <c r="D189" s="13"/>
      <c r="E189" s="35"/>
      <c r="F189" s="92"/>
      <c r="G189" s="92"/>
      <c r="H189" s="45"/>
      <c r="I189" s="75"/>
      <c r="J189" s="144">
        <f t="shared" si="9"/>
        <v>0</v>
      </c>
      <c r="K189" s="11"/>
      <c r="L189" s="639"/>
      <c r="M189" s="67"/>
      <c r="N189" s="259" t="s">
        <v>34</v>
      </c>
      <c r="O189" s="98"/>
    </row>
    <row r="190" spans="1:15" x14ac:dyDescent="0.4">
      <c r="A190" s="142" t="str">
        <f t="shared" si="8"/>
        <v/>
      </c>
      <c r="B190" s="143" t="str">
        <f t="shared" si="10"/>
        <v/>
      </c>
      <c r="C190" s="13"/>
      <c r="D190" s="13"/>
      <c r="E190" s="35"/>
      <c r="F190" s="92"/>
      <c r="G190" s="92"/>
      <c r="H190" s="45"/>
      <c r="I190" s="75"/>
      <c r="J190" s="144">
        <f t="shared" si="9"/>
        <v>0</v>
      </c>
      <c r="K190" s="11"/>
      <c r="L190" s="639"/>
      <c r="M190" s="67"/>
      <c r="N190" s="259" t="s">
        <v>34</v>
      </c>
      <c r="O190" s="98"/>
    </row>
    <row r="191" spans="1:15" x14ac:dyDescent="0.4">
      <c r="A191" s="142" t="str">
        <f t="shared" si="8"/>
        <v/>
      </c>
      <c r="B191" s="143" t="str">
        <f t="shared" si="10"/>
        <v/>
      </c>
      <c r="C191" s="13"/>
      <c r="D191" s="13"/>
      <c r="E191" s="35"/>
      <c r="F191" s="92"/>
      <c r="G191" s="92"/>
      <c r="H191" s="45"/>
      <c r="I191" s="75"/>
      <c r="J191" s="144">
        <f t="shared" si="9"/>
        <v>0</v>
      </c>
      <c r="K191" s="11"/>
      <c r="L191" s="639"/>
      <c r="M191" s="67"/>
      <c r="N191" s="259" t="s">
        <v>34</v>
      </c>
      <c r="O191" s="98"/>
    </row>
    <row r="192" spans="1:15" x14ac:dyDescent="0.4">
      <c r="A192" s="142" t="str">
        <f t="shared" si="8"/>
        <v/>
      </c>
      <c r="B192" s="143" t="str">
        <f t="shared" si="10"/>
        <v/>
      </c>
      <c r="C192" s="13"/>
      <c r="D192" s="13"/>
      <c r="E192" s="35"/>
      <c r="F192" s="92"/>
      <c r="G192" s="92"/>
      <c r="H192" s="45"/>
      <c r="I192" s="75"/>
      <c r="J192" s="144">
        <f t="shared" si="9"/>
        <v>0</v>
      </c>
      <c r="K192" s="11"/>
      <c r="L192" s="639"/>
      <c r="M192" s="67"/>
      <c r="N192" s="259" t="s">
        <v>34</v>
      </c>
      <c r="O192" s="98"/>
    </row>
    <row r="193" spans="1:15" x14ac:dyDescent="0.4">
      <c r="A193" s="142" t="str">
        <f t="shared" si="8"/>
        <v/>
      </c>
      <c r="B193" s="143" t="str">
        <f t="shared" si="10"/>
        <v/>
      </c>
      <c r="C193" s="13"/>
      <c r="D193" s="13"/>
      <c r="E193" s="35"/>
      <c r="F193" s="92"/>
      <c r="G193" s="92"/>
      <c r="H193" s="45"/>
      <c r="I193" s="75"/>
      <c r="J193" s="144">
        <f t="shared" si="9"/>
        <v>0</v>
      </c>
      <c r="K193" s="11"/>
      <c r="L193" s="639"/>
      <c r="M193" s="67"/>
      <c r="N193" s="259" t="s">
        <v>34</v>
      </c>
      <c r="O193" s="98"/>
    </row>
    <row r="194" spans="1:15" x14ac:dyDescent="0.4">
      <c r="A194" s="142" t="str">
        <f t="shared" si="8"/>
        <v/>
      </c>
      <c r="B194" s="143" t="str">
        <f t="shared" si="10"/>
        <v/>
      </c>
      <c r="C194" s="13"/>
      <c r="D194" s="13"/>
      <c r="E194" s="35"/>
      <c r="F194" s="92"/>
      <c r="G194" s="92"/>
      <c r="H194" s="45"/>
      <c r="I194" s="75"/>
      <c r="J194" s="144">
        <f t="shared" si="9"/>
        <v>0</v>
      </c>
      <c r="K194" s="11"/>
      <c r="L194" s="639"/>
      <c r="M194" s="67"/>
      <c r="N194" s="259" t="s">
        <v>34</v>
      </c>
      <c r="O194" s="98"/>
    </row>
    <row r="195" spans="1:15" ht="12.75" customHeight="1" x14ac:dyDescent="0.4">
      <c r="A195" s="142" t="str">
        <f t="shared" si="8"/>
        <v/>
      </c>
      <c r="B195" s="143" t="str">
        <f t="shared" si="10"/>
        <v/>
      </c>
      <c r="C195" s="13"/>
      <c r="D195" s="13"/>
      <c r="E195" s="35"/>
      <c r="F195" s="92"/>
      <c r="G195" s="92"/>
      <c r="H195" s="45"/>
      <c r="I195" s="75"/>
      <c r="J195" s="144">
        <f t="shared" si="9"/>
        <v>0</v>
      </c>
      <c r="K195" s="11"/>
      <c r="L195" s="639"/>
      <c r="M195" s="67"/>
      <c r="N195" s="259" t="s">
        <v>34</v>
      </c>
      <c r="O195" s="98"/>
    </row>
    <row r="196" spans="1:15" x14ac:dyDescent="0.4">
      <c r="A196" s="142" t="str">
        <f t="shared" si="8"/>
        <v/>
      </c>
      <c r="B196" s="143" t="str">
        <f t="shared" si="10"/>
        <v/>
      </c>
      <c r="C196" s="13"/>
      <c r="D196" s="13"/>
      <c r="E196" s="35"/>
      <c r="F196" s="92"/>
      <c r="G196" s="92"/>
      <c r="H196" s="45"/>
      <c r="I196" s="75"/>
      <c r="J196" s="144">
        <f t="shared" si="9"/>
        <v>0</v>
      </c>
      <c r="K196" s="11"/>
      <c r="L196" s="639"/>
      <c r="M196" s="67"/>
      <c r="N196" s="259" t="s">
        <v>34</v>
      </c>
      <c r="O196" s="98"/>
    </row>
    <row r="197" spans="1:15" x14ac:dyDescent="0.4">
      <c r="A197" s="142" t="str">
        <f t="shared" si="8"/>
        <v/>
      </c>
      <c r="B197" s="143" t="str">
        <f t="shared" si="10"/>
        <v/>
      </c>
      <c r="C197" s="13"/>
      <c r="D197" s="13"/>
      <c r="E197" s="35"/>
      <c r="F197" s="92"/>
      <c r="G197" s="92"/>
      <c r="H197" s="45"/>
      <c r="I197" s="75"/>
      <c r="J197" s="144">
        <f t="shared" si="9"/>
        <v>0</v>
      </c>
      <c r="K197" s="11"/>
      <c r="L197" s="639"/>
      <c r="M197" s="67"/>
      <c r="N197" s="259" t="s">
        <v>34</v>
      </c>
      <c r="O197" s="98"/>
    </row>
    <row r="198" spans="1:15" x14ac:dyDescent="0.4">
      <c r="A198" s="142" t="str">
        <f t="shared" si="8"/>
        <v/>
      </c>
      <c r="B198" s="143" t="str">
        <f t="shared" si="10"/>
        <v/>
      </c>
      <c r="C198" s="13"/>
      <c r="D198" s="13"/>
      <c r="E198" s="35"/>
      <c r="F198" s="92"/>
      <c r="G198" s="92"/>
      <c r="H198" s="45"/>
      <c r="I198" s="75"/>
      <c r="J198" s="144">
        <f t="shared" si="9"/>
        <v>0</v>
      </c>
      <c r="K198" s="11"/>
      <c r="L198" s="639"/>
      <c r="M198" s="67"/>
      <c r="N198" s="259" t="s">
        <v>34</v>
      </c>
      <c r="O198" s="98"/>
    </row>
    <row r="199" spans="1:15" x14ac:dyDescent="0.4">
      <c r="A199" s="142" t="str">
        <f t="shared" si="8"/>
        <v/>
      </c>
      <c r="B199" s="143" t="str">
        <f t="shared" si="10"/>
        <v/>
      </c>
      <c r="C199" s="13"/>
      <c r="D199" s="13"/>
      <c r="E199" s="35"/>
      <c r="F199" s="92"/>
      <c r="G199" s="92"/>
      <c r="H199" s="45"/>
      <c r="I199" s="75"/>
      <c r="J199" s="144">
        <f t="shared" si="9"/>
        <v>0</v>
      </c>
      <c r="K199" s="11"/>
      <c r="L199" s="639"/>
      <c r="M199" s="67"/>
      <c r="N199" s="259" t="s">
        <v>34</v>
      </c>
      <c r="O199" s="98"/>
    </row>
    <row r="200" spans="1:15" x14ac:dyDescent="0.4">
      <c r="A200" s="142" t="str">
        <f t="shared" si="8"/>
        <v/>
      </c>
      <c r="B200" s="143" t="str">
        <f t="shared" si="10"/>
        <v/>
      </c>
      <c r="C200" s="13"/>
      <c r="D200" s="13"/>
      <c r="E200" s="35"/>
      <c r="F200" s="92"/>
      <c r="G200" s="92"/>
      <c r="H200" s="45"/>
      <c r="I200" s="75"/>
      <c r="J200" s="144">
        <f t="shared" si="9"/>
        <v>0</v>
      </c>
      <c r="K200" s="11"/>
      <c r="L200" s="639"/>
      <c r="M200" s="67"/>
      <c r="N200" s="259" t="s">
        <v>34</v>
      </c>
      <c r="O200" s="98"/>
    </row>
    <row r="201" spans="1:15" x14ac:dyDescent="0.4">
      <c r="A201" s="142" t="str">
        <f t="shared" si="8"/>
        <v/>
      </c>
      <c r="B201" s="143" t="str">
        <f t="shared" si="10"/>
        <v/>
      </c>
      <c r="C201" s="13"/>
      <c r="D201" s="13"/>
      <c r="E201" s="35"/>
      <c r="F201" s="92"/>
      <c r="G201" s="92"/>
      <c r="H201" s="45"/>
      <c r="I201" s="75"/>
      <c r="J201" s="144">
        <f t="shared" si="9"/>
        <v>0</v>
      </c>
      <c r="K201" s="11"/>
      <c r="L201" s="639"/>
      <c r="M201" s="67"/>
      <c r="N201" s="259" t="s">
        <v>34</v>
      </c>
      <c r="O201" s="98"/>
    </row>
    <row r="202" spans="1:15" x14ac:dyDescent="0.4">
      <c r="A202" s="142" t="str">
        <f t="shared" si="8"/>
        <v/>
      </c>
      <c r="B202" s="143" t="str">
        <f t="shared" si="10"/>
        <v/>
      </c>
      <c r="C202" s="13"/>
      <c r="D202" s="13"/>
      <c r="E202" s="35"/>
      <c r="F202" s="92"/>
      <c r="G202" s="92"/>
      <c r="H202" s="45"/>
      <c r="I202" s="75"/>
      <c r="J202" s="144">
        <f t="shared" si="9"/>
        <v>0</v>
      </c>
      <c r="K202" s="11"/>
      <c r="L202" s="639"/>
      <c r="M202" s="67"/>
      <c r="N202" s="259" t="s">
        <v>34</v>
      </c>
      <c r="O202" s="98"/>
    </row>
    <row r="203" spans="1:15" x14ac:dyDescent="0.4">
      <c r="A203" s="142" t="str">
        <f t="shared" si="8"/>
        <v/>
      </c>
      <c r="B203" s="143" t="str">
        <f t="shared" si="10"/>
        <v/>
      </c>
      <c r="C203" s="13"/>
      <c r="D203" s="13"/>
      <c r="E203" s="35"/>
      <c r="F203" s="92"/>
      <c r="G203" s="92"/>
      <c r="H203" s="45"/>
      <c r="I203" s="75"/>
      <c r="J203" s="144">
        <f t="shared" si="9"/>
        <v>0</v>
      </c>
      <c r="K203" s="11"/>
      <c r="L203" s="639"/>
      <c r="M203" s="67"/>
      <c r="N203" s="259" t="s">
        <v>34</v>
      </c>
      <c r="O203" s="98"/>
    </row>
    <row r="204" spans="1:15" x14ac:dyDescent="0.4">
      <c r="A204" s="142" t="str">
        <f t="shared" si="8"/>
        <v/>
      </c>
      <c r="B204" s="143" t="str">
        <f t="shared" si="10"/>
        <v/>
      </c>
      <c r="C204" s="13"/>
      <c r="D204" s="13"/>
      <c r="E204" s="35"/>
      <c r="F204" s="92"/>
      <c r="G204" s="92"/>
      <c r="H204" s="45"/>
      <c r="I204" s="75"/>
      <c r="J204" s="144">
        <f t="shared" si="9"/>
        <v>0</v>
      </c>
      <c r="K204" s="11"/>
      <c r="L204" s="639"/>
      <c r="M204" s="67"/>
      <c r="N204" s="259" t="s">
        <v>34</v>
      </c>
      <c r="O204" s="98"/>
    </row>
    <row r="205" spans="1:15" x14ac:dyDescent="0.4">
      <c r="A205" s="142" t="str">
        <f t="shared" si="8"/>
        <v/>
      </c>
      <c r="B205" s="143" t="str">
        <f t="shared" si="10"/>
        <v/>
      </c>
      <c r="C205" s="13"/>
      <c r="D205" s="13"/>
      <c r="E205" s="35"/>
      <c r="F205" s="92"/>
      <c r="G205" s="92"/>
      <c r="H205" s="45"/>
      <c r="I205" s="75"/>
      <c r="J205" s="144">
        <f t="shared" si="9"/>
        <v>0</v>
      </c>
      <c r="K205" s="11"/>
      <c r="L205" s="639"/>
      <c r="M205" s="67"/>
      <c r="N205" s="259" t="s">
        <v>34</v>
      </c>
      <c r="O205" s="98"/>
    </row>
    <row r="206" spans="1:15" x14ac:dyDescent="0.4">
      <c r="A206" s="142" t="str">
        <f t="shared" si="8"/>
        <v/>
      </c>
      <c r="B206" s="143" t="str">
        <f t="shared" si="10"/>
        <v/>
      </c>
      <c r="C206" s="13"/>
      <c r="D206" s="13"/>
      <c r="E206" s="35"/>
      <c r="F206" s="92"/>
      <c r="G206" s="92"/>
      <c r="H206" s="45"/>
      <c r="I206" s="75"/>
      <c r="J206" s="144">
        <f t="shared" si="9"/>
        <v>0</v>
      </c>
      <c r="K206" s="11"/>
      <c r="L206" s="639"/>
      <c r="M206" s="67"/>
      <c r="N206" s="259" t="s">
        <v>34</v>
      </c>
      <c r="O206" s="98"/>
    </row>
    <row r="207" spans="1:15" x14ac:dyDescent="0.4">
      <c r="A207" s="142" t="str">
        <f t="shared" si="8"/>
        <v/>
      </c>
      <c r="B207" s="143" t="str">
        <f t="shared" si="10"/>
        <v/>
      </c>
      <c r="C207" s="13"/>
      <c r="D207" s="13"/>
      <c r="E207" s="35"/>
      <c r="F207" s="92"/>
      <c r="G207" s="92"/>
      <c r="H207" s="45"/>
      <c r="I207" s="75"/>
      <c r="J207" s="144">
        <f t="shared" si="9"/>
        <v>0</v>
      </c>
      <c r="K207" s="11"/>
      <c r="L207" s="639"/>
      <c r="M207" s="67"/>
      <c r="N207" s="259" t="s">
        <v>34</v>
      </c>
      <c r="O207" s="98"/>
    </row>
    <row r="208" spans="1:15" x14ac:dyDescent="0.4">
      <c r="A208" s="142" t="str">
        <f t="shared" ref="A208:A271" si="11">IF(C208="","",CONCATENATE("FA / ",B208))</f>
        <v/>
      </c>
      <c r="B208" s="143" t="str">
        <f t="shared" si="10"/>
        <v/>
      </c>
      <c r="C208" s="13"/>
      <c r="D208" s="13"/>
      <c r="E208" s="35"/>
      <c r="F208" s="92"/>
      <c r="G208" s="92"/>
      <c r="H208" s="45"/>
      <c r="I208" s="75"/>
      <c r="J208" s="144">
        <f t="shared" ref="J208:J271" si="12">H208*I208</f>
        <v>0</v>
      </c>
      <c r="K208" s="11"/>
      <c r="L208" s="639"/>
      <c r="M208" s="67"/>
      <c r="N208" s="259" t="s">
        <v>34</v>
      </c>
      <c r="O208" s="98"/>
    </row>
    <row r="209" spans="1:15" x14ac:dyDescent="0.4">
      <c r="A209" s="142" t="str">
        <f t="shared" si="11"/>
        <v/>
      </c>
      <c r="B209" s="143" t="str">
        <f t="shared" ref="B209:B272" si="13">IF(C209="","",B208+1)</f>
        <v/>
      </c>
      <c r="C209" s="13"/>
      <c r="D209" s="13"/>
      <c r="E209" s="35"/>
      <c r="F209" s="92"/>
      <c r="G209" s="92"/>
      <c r="H209" s="45"/>
      <c r="I209" s="75"/>
      <c r="J209" s="144">
        <f t="shared" si="12"/>
        <v>0</v>
      </c>
      <c r="K209" s="11"/>
      <c r="L209" s="639"/>
      <c r="M209" s="67"/>
      <c r="N209" s="259" t="s">
        <v>34</v>
      </c>
      <c r="O209" s="98"/>
    </row>
    <row r="210" spans="1:15" x14ac:dyDescent="0.4">
      <c r="A210" s="142" t="str">
        <f t="shared" si="11"/>
        <v/>
      </c>
      <c r="B210" s="143" t="str">
        <f t="shared" si="13"/>
        <v/>
      </c>
      <c r="C210" s="13"/>
      <c r="D210" s="13"/>
      <c r="E210" s="35"/>
      <c r="F210" s="92"/>
      <c r="G210" s="92"/>
      <c r="H210" s="45"/>
      <c r="I210" s="75"/>
      <c r="J210" s="144">
        <f t="shared" si="12"/>
        <v>0</v>
      </c>
      <c r="K210" s="11"/>
      <c r="L210" s="639"/>
      <c r="M210" s="67"/>
      <c r="N210" s="259" t="s">
        <v>34</v>
      </c>
      <c r="O210" s="98"/>
    </row>
    <row r="211" spans="1:15" x14ac:dyDescent="0.4">
      <c r="A211" s="142" t="str">
        <f t="shared" si="11"/>
        <v/>
      </c>
      <c r="B211" s="143" t="str">
        <f t="shared" si="13"/>
        <v/>
      </c>
      <c r="C211" s="13"/>
      <c r="D211" s="13"/>
      <c r="E211" s="35"/>
      <c r="F211" s="92"/>
      <c r="G211" s="92"/>
      <c r="H211" s="45"/>
      <c r="I211" s="75"/>
      <c r="J211" s="144">
        <f t="shared" si="12"/>
        <v>0</v>
      </c>
      <c r="K211" s="11"/>
      <c r="L211" s="639"/>
      <c r="M211" s="67"/>
      <c r="N211" s="259" t="s">
        <v>34</v>
      </c>
      <c r="O211" s="98"/>
    </row>
    <row r="212" spans="1:15" x14ac:dyDescent="0.4">
      <c r="A212" s="142" t="str">
        <f t="shared" si="11"/>
        <v/>
      </c>
      <c r="B212" s="143" t="str">
        <f t="shared" si="13"/>
        <v/>
      </c>
      <c r="C212" s="13"/>
      <c r="D212" s="13"/>
      <c r="E212" s="35"/>
      <c r="F212" s="92"/>
      <c r="G212" s="92"/>
      <c r="H212" s="45"/>
      <c r="I212" s="75"/>
      <c r="J212" s="144">
        <f t="shared" si="12"/>
        <v>0</v>
      </c>
      <c r="K212" s="11"/>
      <c r="L212" s="639"/>
      <c r="M212" s="67"/>
      <c r="N212" s="259" t="s">
        <v>34</v>
      </c>
      <c r="O212" s="98"/>
    </row>
    <row r="213" spans="1:15" ht="12.75" customHeight="1" x14ac:dyDescent="0.4">
      <c r="A213" s="142" t="str">
        <f t="shared" si="11"/>
        <v/>
      </c>
      <c r="B213" s="143" t="str">
        <f t="shared" si="13"/>
        <v/>
      </c>
      <c r="C213" s="13"/>
      <c r="D213" s="13"/>
      <c r="E213" s="35"/>
      <c r="F213" s="92"/>
      <c r="G213" s="92"/>
      <c r="H213" s="45"/>
      <c r="I213" s="75"/>
      <c r="J213" s="144">
        <f t="shared" si="12"/>
        <v>0</v>
      </c>
      <c r="K213" s="11"/>
      <c r="L213" s="639"/>
      <c r="M213" s="67"/>
      <c r="N213" s="259" t="s">
        <v>34</v>
      </c>
      <c r="O213" s="98"/>
    </row>
    <row r="214" spans="1:15" x14ac:dyDescent="0.4">
      <c r="A214" s="142" t="str">
        <f t="shared" si="11"/>
        <v/>
      </c>
      <c r="B214" s="143" t="str">
        <f t="shared" si="13"/>
        <v/>
      </c>
      <c r="C214" s="13"/>
      <c r="D214" s="13"/>
      <c r="E214" s="35"/>
      <c r="F214" s="92"/>
      <c r="G214" s="92"/>
      <c r="H214" s="45"/>
      <c r="I214" s="75"/>
      <c r="J214" s="144">
        <f t="shared" si="12"/>
        <v>0</v>
      </c>
      <c r="K214" s="11"/>
      <c r="L214" s="639"/>
      <c r="M214" s="67"/>
      <c r="N214" s="259" t="s">
        <v>34</v>
      </c>
      <c r="O214" s="98"/>
    </row>
    <row r="215" spans="1:15" x14ac:dyDescent="0.4">
      <c r="A215" s="142" t="str">
        <f t="shared" si="11"/>
        <v/>
      </c>
      <c r="B215" s="143" t="str">
        <f t="shared" si="13"/>
        <v/>
      </c>
      <c r="C215" s="13"/>
      <c r="D215" s="13"/>
      <c r="E215" s="35"/>
      <c r="F215" s="92"/>
      <c r="G215" s="92"/>
      <c r="H215" s="45"/>
      <c r="I215" s="75"/>
      <c r="J215" s="144">
        <f t="shared" si="12"/>
        <v>0</v>
      </c>
      <c r="K215" s="11"/>
      <c r="L215" s="639"/>
      <c r="M215" s="67"/>
      <c r="N215" s="259" t="s">
        <v>34</v>
      </c>
      <c r="O215" s="98"/>
    </row>
    <row r="216" spans="1:15" x14ac:dyDescent="0.4">
      <c r="A216" s="142" t="str">
        <f t="shared" si="11"/>
        <v/>
      </c>
      <c r="B216" s="143" t="str">
        <f t="shared" si="13"/>
        <v/>
      </c>
      <c r="C216" s="13"/>
      <c r="D216" s="13"/>
      <c r="E216" s="35"/>
      <c r="F216" s="92"/>
      <c r="G216" s="92"/>
      <c r="H216" s="45"/>
      <c r="I216" s="75"/>
      <c r="J216" s="144">
        <f t="shared" si="12"/>
        <v>0</v>
      </c>
      <c r="K216" s="11"/>
      <c r="L216" s="639"/>
      <c r="M216" s="67"/>
      <c r="N216" s="259" t="s">
        <v>34</v>
      </c>
      <c r="O216" s="98"/>
    </row>
    <row r="217" spans="1:15" x14ac:dyDescent="0.4">
      <c r="A217" s="142" t="str">
        <f t="shared" si="11"/>
        <v/>
      </c>
      <c r="B217" s="143" t="str">
        <f t="shared" si="13"/>
        <v/>
      </c>
      <c r="C217" s="13"/>
      <c r="D217" s="13"/>
      <c r="E217" s="35"/>
      <c r="F217" s="92"/>
      <c r="G217" s="92"/>
      <c r="H217" s="45"/>
      <c r="I217" s="75"/>
      <c r="J217" s="144">
        <f t="shared" si="12"/>
        <v>0</v>
      </c>
      <c r="K217" s="11"/>
      <c r="L217" s="639"/>
      <c r="M217" s="67"/>
      <c r="N217" s="259" t="s">
        <v>34</v>
      </c>
      <c r="O217" s="98"/>
    </row>
    <row r="218" spans="1:15" x14ac:dyDescent="0.4">
      <c r="A218" s="142" t="str">
        <f t="shared" si="11"/>
        <v/>
      </c>
      <c r="B218" s="143" t="str">
        <f t="shared" si="13"/>
        <v/>
      </c>
      <c r="C218" s="13"/>
      <c r="D218" s="13"/>
      <c r="E218" s="35"/>
      <c r="F218" s="92"/>
      <c r="G218" s="92"/>
      <c r="H218" s="45"/>
      <c r="I218" s="75"/>
      <c r="J218" s="144">
        <f t="shared" si="12"/>
        <v>0</v>
      </c>
      <c r="K218" s="11"/>
      <c r="L218" s="639"/>
      <c r="M218" s="67"/>
      <c r="N218" s="259" t="s">
        <v>34</v>
      </c>
      <c r="O218" s="98"/>
    </row>
    <row r="219" spans="1:15" x14ac:dyDescent="0.4">
      <c r="A219" s="142" t="str">
        <f t="shared" si="11"/>
        <v/>
      </c>
      <c r="B219" s="143" t="str">
        <f t="shared" si="13"/>
        <v/>
      </c>
      <c r="C219" s="13"/>
      <c r="D219" s="13"/>
      <c r="E219" s="35"/>
      <c r="F219" s="92"/>
      <c r="G219" s="92"/>
      <c r="H219" s="45"/>
      <c r="I219" s="75"/>
      <c r="J219" s="144">
        <f t="shared" si="12"/>
        <v>0</v>
      </c>
      <c r="K219" s="11"/>
      <c r="L219" s="639"/>
      <c r="M219" s="67"/>
      <c r="N219" s="259" t="s">
        <v>34</v>
      </c>
      <c r="O219" s="98"/>
    </row>
    <row r="220" spans="1:15" x14ac:dyDescent="0.4">
      <c r="A220" s="142" t="str">
        <f t="shared" si="11"/>
        <v/>
      </c>
      <c r="B220" s="143" t="str">
        <f t="shared" si="13"/>
        <v/>
      </c>
      <c r="C220" s="13"/>
      <c r="D220" s="13"/>
      <c r="E220" s="35"/>
      <c r="F220" s="92"/>
      <c r="G220" s="92"/>
      <c r="H220" s="45"/>
      <c r="I220" s="75"/>
      <c r="J220" s="144">
        <f t="shared" si="12"/>
        <v>0</v>
      </c>
      <c r="K220" s="11"/>
      <c r="L220" s="639"/>
      <c r="M220" s="67"/>
      <c r="N220" s="259" t="s">
        <v>34</v>
      </c>
      <c r="O220" s="98"/>
    </row>
    <row r="221" spans="1:15" x14ac:dyDescent="0.4">
      <c r="A221" s="142" t="str">
        <f t="shared" si="11"/>
        <v/>
      </c>
      <c r="B221" s="143" t="str">
        <f t="shared" si="13"/>
        <v/>
      </c>
      <c r="C221" s="13"/>
      <c r="D221" s="13"/>
      <c r="E221" s="35"/>
      <c r="F221" s="92"/>
      <c r="G221" s="92"/>
      <c r="H221" s="45"/>
      <c r="I221" s="75"/>
      <c r="J221" s="144">
        <f t="shared" si="12"/>
        <v>0</v>
      </c>
      <c r="K221" s="11"/>
      <c r="L221" s="639"/>
      <c r="M221" s="67"/>
      <c r="N221" s="259" t="s">
        <v>34</v>
      </c>
      <c r="O221" s="98"/>
    </row>
    <row r="222" spans="1:15" x14ac:dyDescent="0.4">
      <c r="A222" s="142" t="str">
        <f t="shared" si="11"/>
        <v/>
      </c>
      <c r="B222" s="143" t="str">
        <f t="shared" si="13"/>
        <v/>
      </c>
      <c r="C222" s="13"/>
      <c r="D222" s="13"/>
      <c r="E222" s="35"/>
      <c r="F222" s="92"/>
      <c r="G222" s="92"/>
      <c r="H222" s="45"/>
      <c r="I222" s="75"/>
      <c r="J222" s="144">
        <f t="shared" si="12"/>
        <v>0</v>
      </c>
      <c r="K222" s="11"/>
      <c r="L222" s="639"/>
      <c r="M222" s="67"/>
      <c r="N222" s="259" t="s">
        <v>34</v>
      </c>
      <c r="O222" s="98"/>
    </row>
    <row r="223" spans="1:15" x14ac:dyDescent="0.4">
      <c r="A223" s="142" t="str">
        <f t="shared" si="11"/>
        <v/>
      </c>
      <c r="B223" s="143" t="str">
        <f t="shared" si="13"/>
        <v/>
      </c>
      <c r="C223" s="13"/>
      <c r="D223" s="13"/>
      <c r="E223" s="35"/>
      <c r="F223" s="92"/>
      <c r="G223" s="92"/>
      <c r="H223" s="45"/>
      <c r="I223" s="75"/>
      <c r="J223" s="144">
        <f t="shared" si="12"/>
        <v>0</v>
      </c>
      <c r="K223" s="11"/>
      <c r="L223" s="639"/>
      <c r="M223" s="67"/>
      <c r="N223" s="259" t="s">
        <v>34</v>
      </c>
      <c r="O223" s="98"/>
    </row>
    <row r="224" spans="1:15" x14ac:dyDescent="0.4">
      <c r="A224" s="142" t="str">
        <f t="shared" si="11"/>
        <v/>
      </c>
      <c r="B224" s="143" t="str">
        <f t="shared" si="13"/>
        <v/>
      </c>
      <c r="C224" s="13"/>
      <c r="D224" s="13"/>
      <c r="E224" s="35"/>
      <c r="F224" s="92"/>
      <c r="G224" s="92"/>
      <c r="H224" s="45"/>
      <c r="I224" s="75"/>
      <c r="J224" s="144">
        <f t="shared" si="12"/>
        <v>0</v>
      </c>
      <c r="K224" s="11"/>
      <c r="L224" s="639"/>
      <c r="M224" s="67"/>
      <c r="N224" s="259" t="s">
        <v>34</v>
      </c>
      <c r="O224" s="98"/>
    </row>
    <row r="225" spans="1:15" x14ac:dyDescent="0.4">
      <c r="A225" s="142" t="str">
        <f t="shared" si="11"/>
        <v/>
      </c>
      <c r="B225" s="143" t="str">
        <f t="shared" si="13"/>
        <v/>
      </c>
      <c r="C225" s="13"/>
      <c r="D225" s="13"/>
      <c r="E225" s="35"/>
      <c r="F225" s="92"/>
      <c r="G225" s="92"/>
      <c r="H225" s="45"/>
      <c r="I225" s="75"/>
      <c r="J225" s="144">
        <f t="shared" si="12"/>
        <v>0</v>
      </c>
      <c r="K225" s="11"/>
      <c r="L225" s="639"/>
      <c r="M225" s="67"/>
      <c r="N225" s="259" t="s">
        <v>34</v>
      </c>
      <c r="O225" s="98"/>
    </row>
    <row r="226" spans="1:15" x14ac:dyDescent="0.4">
      <c r="A226" s="142" t="str">
        <f t="shared" si="11"/>
        <v/>
      </c>
      <c r="B226" s="143" t="str">
        <f t="shared" si="13"/>
        <v/>
      </c>
      <c r="C226" s="13"/>
      <c r="D226" s="13"/>
      <c r="E226" s="35"/>
      <c r="F226" s="92"/>
      <c r="G226" s="92"/>
      <c r="H226" s="45"/>
      <c r="I226" s="75"/>
      <c r="J226" s="144">
        <f t="shared" si="12"/>
        <v>0</v>
      </c>
      <c r="K226" s="11"/>
      <c r="L226" s="639"/>
      <c r="M226" s="67"/>
      <c r="N226" s="259" t="s">
        <v>34</v>
      </c>
      <c r="O226" s="98"/>
    </row>
    <row r="227" spans="1:15" x14ac:dyDescent="0.4">
      <c r="A227" s="142" t="str">
        <f t="shared" si="11"/>
        <v/>
      </c>
      <c r="B227" s="143" t="str">
        <f t="shared" si="13"/>
        <v/>
      </c>
      <c r="C227" s="13"/>
      <c r="D227" s="13"/>
      <c r="E227" s="35"/>
      <c r="F227" s="92"/>
      <c r="G227" s="92"/>
      <c r="H227" s="45"/>
      <c r="I227" s="75"/>
      <c r="J227" s="144">
        <f t="shared" si="12"/>
        <v>0</v>
      </c>
      <c r="K227" s="11"/>
      <c r="L227" s="639"/>
      <c r="M227" s="67"/>
      <c r="N227" s="259" t="s">
        <v>34</v>
      </c>
      <c r="O227" s="98"/>
    </row>
    <row r="228" spans="1:15" x14ac:dyDescent="0.4">
      <c r="A228" s="142" t="str">
        <f t="shared" si="11"/>
        <v/>
      </c>
      <c r="B228" s="143" t="str">
        <f t="shared" si="13"/>
        <v/>
      </c>
      <c r="C228" s="13"/>
      <c r="D228" s="13"/>
      <c r="E228" s="35"/>
      <c r="F228" s="92"/>
      <c r="G228" s="92"/>
      <c r="H228" s="45"/>
      <c r="I228" s="75"/>
      <c r="J228" s="144">
        <f t="shared" si="12"/>
        <v>0</v>
      </c>
      <c r="K228" s="11"/>
      <c r="L228" s="639"/>
      <c r="M228" s="67"/>
      <c r="N228" s="259" t="s">
        <v>34</v>
      </c>
      <c r="O228" s="98"/>
    </row>
    <row r="229" spans="1:15" x14ac:dyDescent="0.4">
      <c r="A229" s="142" t="str">
        <f t="shared" si="11"/>
        <v/>
      </c>
      <c r="B229" s="143" t="str">
        <f t="shared" si="13"/>
        <v/>
      </c>
      <c r="C229" s="13"/>
      <c r="D229" s="13"/>
      <c r="E229" s="35"/>
      <c r="F229" s="92"/>
      <c r="G229" s="92"/>
      <c r="H229" s="45"/>
      <c r="I229" s="75"/>
      <c r="J229" s="144">
        <f t="shared" si="12"/>
        <v>0</v>
      </c>
      <c r="K229" s="11"/>
      <c r="L229" s="639"/>
      <c r="M229" s="67"/>
      <c r="N229" s="259" t="s">
        <v>34</v>
      </c>
      <c r="O229" s="98"/>
    </row>
    <row r="230" spans="1:15" x14ac:dyDescent="0.4">
      <c r="A230" s="142" t="str">
        <f t="shared" si="11"/>
        <v/>
      </c>
      <c r="B230" s="143" t="str">
        <f t="shared" si="13"/>
        <v/>
      </c>
      <c r="C230" s="13"/>
      <c r="D230" s="13"/>
      <c r="E230" s="35"/>
      <c r="F230" s="92"/>
      <c r="G230" s="92"/>
      <c r="H230" s="45"/>
      <c r="I230" s="75"/>
      <c r="J230" s="144">
        <f t="shared" si="12"/>
        <v>0</v>
      </c>
      <c r="K230" s="11"/>
      <c r="L230" s="639"/>
      <c r="M230" s="67"/>
      <c r="N230" s="259" t="s">
        <v>34</v>
      </c>
      <c r="O230" s="98"/>
    </row>
    <row r="231" spans="1:15" ht="12.75" customHeight="1" x14ac:dyDescent="0.4">
      <c r="A231" s="142" t="str">
        <f t="shared" si="11"/>
        <v/>
      </c>
      <c r="B231" s="143" t="str">
        <f t="shared" si="13"/>
        <v/>
      </c>
      <c r="C231" s="13"/>
      <c r="D231" s="13"/>
      <c r="E231" s="35"/>
      <c r="F231" s="92"/>
      <c r="G231" s="92"/>
      <c r="H231" s="45"/>
      <c r="I231" s="75"/>
      <c r="J231" s="144">
        <f t="shared" si="12"/>
        <v>0</v>
      </c>
      <c r="K231" s="11"/>
      <c r="L231" s="639"/>
      <c r="M231" s="67"/>
      <c r="N231" s="259" t="s">
        <v>34</v>
      </c>
      <c r="O231" s="98"/>
    </row>
    <row r="232" spans="1:15" x14ac:dyDescent="0.4">
      <c r="A232" s="142" t="str">
        <f t="shared" si="11"/>
        <v/>
      </c>
      <c r="B232" s="143" t="str">
        <f t="shared" si="13"/>
        <v/>
      </c>
      <c r="C232" s="13"/>
      <c r="D232" s="13"/>
      <c r="E232" s="35"/>
      <c r="F232" s="92"/>
      <c r="G232" s="92"/>
      <c r="H232" s="45"/>
      <c r="I232" s="75"/>
      <c r="J232" s="144">
        <f t="shared" si="12"/>
        <v>0</v>
      </c>
      <c r="K232" s="11"/>
      <c r="L232" s="639"/>
      <c r="M232" s="67"/>
      <c r="N232" s="259" t="s">
        <v>34</v>
      </c>
      <c r="O232" s="98"/>
    </row>
    <row r="233" spans="1:15" x14ac:dyDescent="0.4">
      <c r="A233" s="142" t="str">
        <f t="shared" si="11"/>
        <v/>
      </c>
      <c r="B233" s="143" t="str">
        <f t="shared" si="13"/>
        <v/>
      </c>
      <c r="C233" s="13"/>
      <c r="D233" s="13"/>
      <c r="E233" s="35"/>
      <c r="F233" s="92"/>
      <c r="G233" s="92"/>
      <c r="H233" s="45"/>
      <c r="I233" s="75"/>
      <c r="J233" s="144">
        <f t="shared" si="12"/>
        <v>0</v>
      </c>
      <c r="K233" s="11"/>
      <c r="L233" s="639"/>
      <c r="M233" s="67"/>
      <c r="N233" s="259" t="s">
        <v>34</v>
      </c>
      <c r="O233" s="98"/>
    </row>
    <row r="234" spans="1:15" x14ac:dyDescent="0.4">
      <c r="A234" s="142" t="str">
        <f t="shared" si="11"/>
        <v/>
      </c>
      <c r="B234" s="143" t="str">
        <f t="shared" si="13"/>
        <v/>
      </c>
      <c r="C234" s="13"/>
      <c r="D234" s="13"/>
      <c r="E234" s="35"/>
      <c r="F234" s="92"/>
      <c r="G234" s="92"/>
      <c r="H234" s="45"/>
      <c r="I234" s="75"/>
      <c r="J234" s="144">
        <f t="shared" si="12"/>
        <v>0</v>
      </c>
      <c r="K234" s="11"/>
      <c r="L234" s="639"/>
      <c r="M234" s="67"/>
      <c r="N234" s="259" t="s">
        <v>34</v>
      </c>
      <c r="O234" s="98"/>
    </row>
    <row r="235" spans="1:15" x14ac:dyDescent="0.4">
      <c r="A235" s="142" t="str">
        <f t="shared" si="11"/>
        <v/>
      </c>
      <c r="B235" s="143" t="str">
        <f t="shared" si="13"/>
        <v/>
      </c>
      <c r="C235" s="13"/>
      <c r="D235" s="13"/>
      <c r="E235" s="35"/>
      <c r="F235" s="92"/>
      <c r="G235" s="92"/>
      <c r="H235" s="45"/>
      <c r="I235" s="75"/>
      <c r="J235" s="144">
        <f t="shared" si="12"/>
        <v>0</v>
      </c>
      <c r="K235" s="11"/>
      <c r="L235" s="639"/>
      <c r="M235" s="67"/>
      <c r="N235" s="259" t="s">
        <v>34</v>
      </c>
      <c r="O235" s="98"/>
    </row>
    <row r="236" spans="1:15" x14ac:dyDescent="0.4">
      <c r="A236" s="142" t="str">
        <f t="shared" si="11"/>
        <v/>
      </c>
      <c r="B236" s="143" t="str">
        <f t="shared" si="13"/>
        <v/>
      </c>
      <c r="C236" s="13"/>
      <c r="D236" s="13"/>
      <c r="E236" s="35"/>
      <c r="F236" s="92"/>
      <c r="G236" s="92"/>
      <c r="H236" s="45"/>
      <c r="I236" s="75"/>
      <c r="J236" s="144">
        <f t="shared" si="12"/>
        <v>0</v>
      </c>
      <c r="K236" s="11"/>
      <c r="L236" s="639"/>
      <c r="M236" s="67"/>
      <c r="N236" s="259" t="s">
        <v>34</v>
      </c>
      <c r="O236" s="98"/>
    </row>
    <row r="237" spans="1:15" x14ac:dyDescent="0.4">
      <c r="A237" s="142" t="str">
        <f t="shared" si="11"/>
        <v/>
      </c>
      <c r="B237" s="143" t="str">
        <f t="shared" si="13"/>
        <v/>
      </c>
      <c r="C237" s="13"/>
      <c r="D237" s="13"/>
      <c r="E237" s="35"/>
      <c r="F237" s="92"/>
      <c r="G237" s="92"/>
      <c r="H237" s="45"/>
      <c r="I237" s="75"/>
      <c r="J237" s="144">
        <f t="shared" si="12"/>
        <v>0</v>
      </c>
      <c r="K237" s="11"/>
      <c r="L237" s="639"/>
      <c r="M237" s="67"/>
      <c r="N237" s="259" t="s">
        <v>34</v>
      </c>
      <c r="O237" s="98"/>
    </row>
    <row r="238" spans="1:15" x14ac:dyDescent="0.4">
      <c r="A238" s="142" t="str">
        <f t="shared" si="11"/>
        <v/>
      </c>
      <c r="B238" s="143" t="str">
        <f t="shared" si="13"/>
        <v/>
      </c>
      <c r="C238" s="13"/>
      <c r="D238" s="13"/>
      <c r="E238" s="35"/>
      <c r="F238" s="92"/>
      <c r="G238" s="92"/>
      <c r="H238" s="45"/>
      <c r="I238" s="75"/>
      <c r="J238" s="144">
        <f t="shared" si="12"/>
        <v>0</v>
      </c>
      <c r="K238" s="11"/>
      <c r="L238" s="639"/>
      <c r="M238" s="67"/>
      <c r="N238" s="259" t="s">
        <v>34</v>
      </c>
      <c r="O238" s="98"/>
    </row>
    <row r="239" spans="1:15" x14ac:dyDescent="0.4">
      <c r="A239" s="142" t="str">
        <f t="shared" si="11"/>
        <v/>
      </c>
      <c r="B239" s="143" t="str">
        <f t="shared" si="13"/>
        <v/>
      </c>
      <c r="C239" s="13"/>
      <c r="D239" s="13"/>
      <c r="E239" s="35"/>
      <c r="F239" s="92"/>
      <c r="G239" s="92"/>
      <c r="H239" s="45"/>
      <c r="I239" s="75"/>
      <c r="J239" s="144">
        <f t="shared" si="12"/>
        <v>0</v>
      </c>
      <c r="K239" s="11"/>
      <c r="L239" s="639"/>
      <c r="M239" s="67"/>
      <c r="N239" s="259" t="s">
        <v>34</v>
      </c>
      <c r="O239" s="98"/>
    </row>
    <row r="240" spans="1:15" x14ac:dyDescent="0.4">
      <c r="A240" s="142" t="str">
        <f t="shared" si="11"/>
        <v/>
      </c>
      <c r="B240" s="143" t="str">
        <f t="shared" si="13"/>
        <v/>
      </c>
      <c r="C240" s="13"/>
      <c r="D240" s="13"/>
      <c r="E240" s="35"/>
      <c r="F240" s="92"/>
      <c r="G240" s="92"/>
      <c r="H240" s="45"/>
      <c r="I240" s="75"/>
      <c r="J240" s="144">
        <f t="shared" si="12"/>
        <v>0</v>
      </c>
      <c r="K240" s="11"/>
      <c r="L240" s="639"/>
      <c r="M240" s="67"/>
      <c r="N240" s="259" t="s">
        <v>34</v>
      </c>
      <c r="O240" s="98"/>
    </row>
    <row r="241" spans="1:15" x14ac:dyDescent="0.4">
      <c r="A241" s="142" t="str">
        <f t="shared" si="11"/>
        <v/>
      </c>
      <c r="B241" s="143" t="str">
        <f t="shared" si="13"/>
        <v/>
      </c>
      <c r="C241" s="13"/>
      <c r="D241" s="13"/>
      <c r="E241" s="35"/>
      <c r="F241" s="92"/>
      <c r="G241" s="92"/>
      <c r="H241" s="45"/>
      <c r="I241" s="75"/>
      <c r="J241" s="144">
        <f t="shared" si="12"/>
        <v>0</v>
      </c>
      <c r="K241" s="11"/>
      <c r="L241" s="639"/>
      <c r="M241" s="67"/>
      <c r="N241" s="259" t="s">
        <v>34</v>
      </c>
      <c r="O241" s="98"/>
    </row>
    <row r="242" spans="1:15" x14ac:dyDescent="0.4">
      <c r="A242" s="142" t="str">
        <f t="shared" si="11"/>
        <v/>
      </c>
      <c r="B242" s="143" t="str">
        <f t="shared" si="13"/>
        <v/>
      </c>
      <c r="C242" s="13"/>
      <c r="D242" s="13"/>
      <c r="E242" s="35"/>
      <c r="F242" s="92"/>
      <c r="G242" s="92"/>
      <c r="H242" s="45"/>
      <c r="I242" s="75"/>
      <c r="J242" s="144">
        <f t="shared" si="12"/>
        <v>0</v>
      </c>
      <c r="K242" s="11"/>
      <c r="L242" s="639"/>
      <c r="M242" s="67"/>
      <c r="N242" s="259" t="s">
        <v>34</v>
      </c>
      <c r="O242" s="98"/>
    </row>
    <row r="243" spans="1:15" x14ac:dyDescent="0.4">
      <c r="A243" s="142" t="str">
        <f t="shared" si="11"/>
        <v/>
      </c>
      <c r="B243" s="143" t="str">
        <f t="shared" si="13"/>
        <v/>
      </c>
      <c r="C243" s="13"/>
      <c r="D243" s="13"/>
      <c r="E243" s="35"/>
      <c r="F243" s="92"/>
      <c r="G243" s="92"/>
      <c r="H243" s="45"/>
      <c r="I243" s="75"/>
      <c r="J243" s="144">
        <f t="shared" si="12"/>
        <v>0</v>
      </c>
      <c r="K243" s="11"/>
      <c r="L243" s="639"/>
      <c r="M243" s="67"/>
      <c r="N243" s="259" t="s">
        <v>34</v>
      </c>
      <c r="O243" s="98"/>
    </row>
    <row r="244" spans="1:15" x14ac:dyDescent="0.4">
      <c r="A244" s="142" t="str">
        <f t="shared" si="11"/>
        <v/>
      </c>
      <c r="B244" s="143" t="str">
        <f t="shared" si="13"/>
        <v/>
      </c>
      <c r="C244" s="13"/>
      <c r="D244" s="13"/>
      <c r="E244" s="35"/>
      <c r="F244" s="92"/>
      <c r="G244" s="92"/>
      <c r="H244" s="45"/>
      <c r="I244" s="75"/>
      <c r="J244" s="144">
        <f t="shared" si="12"/>
        <v>0</v>
      </c>
      <c r="K244" s="11"/>
      <c r="L244" s="639"/>
      <c r="M244" s="67"/>
      <c r="N244" s="259" t="s">
        <v>34</v>
      </c>
      <c r="O244" s="98"/>
    </row>
    <row r="245" spans="1:15" x14ac:dyDescent="0.4">
      <c r="A245" s="142" t="str">
        <f t="shared" si="11"/>
        <v/>
      </c>
      <c r="B245" s="143" t="str">
        <f t="shared" si="13"/>
        <v/>
      </c>
      <c r="C245" s="13"/>
      <c r="D245" s="13"/>
      <c r="E245" s="35"/>
      <c r="F245" s="92"/>
      <c r="G245" s="92"/>
      <c r="H245" s="45"/>
      <c r="I245" s="75"/>
      <c r="J245" s="144">
        <f t="shared" si="12"/>
        <v>0</v>
      </c>
      <c r="K245" s="11"/>
      <c r="L245" s="639"/>
      <c r="M245" s="67"/>
      <c r="N245" s="259" t="s">
        <v>34</v>
      </c>
      <c r="O245" s="98"/>
    </row>
    <row r="246" spans="1:15" x14ac:dyDescent="0.4">
      <c r="A246" s="142" t="str">
        <f t="shared" si="11"/>
        <v/>
      </c>
      <c r="B246" s="143" t="str">
        <f t="shared" si="13"/>
        <v/>
      </c>
      <c r="C246" s="13"/>
      <c r="D246" s="13"/>
      <c r="E246" s="35"/>
      <c r="F246" s="92"/>
      <c r="G246" s="92"/>
      <c r="H246" s="45"/>
      <c r="I246" s="75"/>
      <c r="J246" s="144">
        <f t="shared" si="12"/>
        <v>0</v>
      </c>
      <c r="K246" s="11"/>
      <c r="L246" s="639"/>
      <c r="M246" s="67"/>
      <c r="N246" s="259" t="s">
        <v>34</v>
      </c>
      <c r="O246" s="98"/>
    </row>
    <row r="247" spans="1:15" x14ac:dyDescent="0.4">
      <c r="A247" s="142" t="str">
        <f t="shared" si="11"/>
        <v/>
      </c>
      <c r="B247" s="143" t="str">
        <f t="shared" si="13"/>
        <v/>
      </c>
      <c r="C247" s="13"/>
      <c r="D247" s="13"/>
      <c r="E247" s="35"/>
      <c r="F247" s="92"/>
      <c r="G247" s="92"/>
      <c r="H247" s="45"/>
      <c r="I247" s="75"/>
      <c r="J247" s="144">
        <f t="shared" si="12"/>
        <v>0</v>
      </c>
      <c r="K247" s="11"/>
      <c r="L247" s="639"/>
      <c r="M247" s="67"/>
      <c r="N247" s="259" t="s">
        <v>34</v>
      </c>
      <c r="O247" s="98"/>
    </row>
    <row r="248" spans="1:15" x14ac:dyDescent="0.4">
      <c r="A248" s="142" t="str">
        <f t="shared" si="11"/>
        <v/>
      </c>
      <c r="B248" s="143" t="str">
        <f t="shared" si="13"/>
        <v/>
      </c>
      <c r="C248" s="13"/>
      <c r="D248" s="13"/>
      <c r="E248" s="35"/>
      <c r="F248" s="92"/>
      <c r="G248" s="92"/>
      <c r="H248" s="45"/>
      <c r="I248" s="75"/>
      <c r="J248" s="144">
        <f t="shared" si="12"/>
        <v>0</v>
      </c>
      <c r="K248" s="11"/>
      <c r="L248" s="639"/>
      <c r="M248" s="67"/>
      <c r="N248" s="259" t="s">
        <v>34</v>
      </c>
      <c r="O248" s="98"/>
    </row>
    <row r="249" spans="1:15" ht="12.75" customHeight="1" x14ac:dyDescent="0.4">
      <c r="A249" s="142" t="str">
        <f t="shared" si="11"/>
        <v/>
      </c>
      <c r="B249" s="143" t="str">
        <f t="shared" si="13"/>
        <v/>
      </c>
      <c r="C249" s="13"/>
      <c r="D249" s="13"/>
      <c r="E249" s="35"/>
      <c r="F249" s="92"/>
      <c r="G249" s="92"/>
      <c r="H249" s="45"/>
      <c r="I249" s="75"/>
      <c r="J249" s="144">
        <f t="shared" si="12"/>
        <v>0</v>
      </c>
      <c r="K249" s="11"/>
      <c r="L249" s="639"/>
      <c r="M249" s="67"/>
      <c r="N249" s="259" t="s">
        <v>34</v>
      </c>
      <c r="O249" s="98"/>
    </row>
    <row r="250" spans="1:15" x14ac:dyDescent="0.4">
      <c r="A250" s="142" t="str">
        <f t="shared" si="11"/>
        <v/>
      </c>
      <c r="B250" s="143" t="str">
        <f t="shared" si="13"/>
        <v/>
      </c>
      <c r="C250" s="13"/>
      <c r="D250" s="13"/>
      <c r="E250" s="35"/>
      <c r="F250" s="92"/>
      <c r="G250" s="92"/>
      <c r="H250" s="45"/>
      <c r="I250" s="75"/>
      <c r="J250" s="144">
        <f t="shared" si="12"/>
        <v>0</v>
      </c>
      <c r="K250" s="11"/>
      <c r="L250" s="639"/>
      <c r="M250" s="67"/>
      <c r="N250" s="259" t="s">
        <v>34</v>
      </c>
      <c r="O250" s="98"/>
    </row>
    <row r="251" spans="1:15" x14ac:dyDescent="0.4">
      <c r="A251" s="142" t="str">
        <f t="shared" si="11"/>
        <v/>
      </c>
      <c r="B251" s="143" t="str">
        <f t="shared" si="13"/>
        <v/>
      </c>
      <c r="C251" s="13"/>
      <c r="D251" s="13"/>
      <c r="E251" s="35"/>
      <c r="F251" s="92"/>
      <c r="G251" s="92"/>
      <c r="H251" s="45"/>
      <c r="I251" s="75"/>
      <c r="J251" s="144">
        <f t="shared" si="12"/>
        <v>0</v>
      </c>
      <c r="K251" s="11"/>
      <c r="L251" s="639"/>
      <c r="M251" s="67"/>
      <c r="N251" s="259" t="s">
        <v>34</v>
      </c>
      <c r="O251" s="98"/>
    </row>
    <row r="252" spans="1:15" x14ac:dyDescent="0.4">
      <c r="A252" s="142" t="str">
        <f t="shared" si="11"/>
        <v/>
      </c>
      <c r="B252" s="143" t="str">
        <f t="shared" si="13"/>
        <v/>
      </c>
      <c r="C252" s="13"/>
      <c r="D252" s="13"/>
      <c r="E252" s="35"/>
      <c r="F252" s="92"/>
      <c r="G252" s="92"/>
      <c r="H252" s="45"/>
      <c r="I252" s="75"/>
      <c r="J252" s="144">
        <f t="shared" si="12"/>
        <v>0</v>
      </c>
      <c r="K252" s="11"/>
      <c r="L252" s="639"/>
      <c r="M252" s="67"/>
      <c r="N252" s="259" t="s">
        <v>34</v>
      </c>
      <c r="O252" s="98"/>
    </row>
    <row r="253" spans="1:15" x14ac:dyDescent="0.4">
      <c r="A253" s="142" t="str">
        <f t="shared" si="11"/>
        <v/>
      </c>
      <c r="B253" s="143" t="str">
        <f t="shared" si="13"/>
        <v/>
      </c>
      <c r="C253" s="13"/>
      <c r="D253" s="13"/>
      <c r="E253" s="35"/>
      <c r="F253" s="92"/>
      <c r="G253" s="92"/>
      <c r="H253" s="45"/>
      <c r="I253" s="75"/>
      <c r="J253" s="144">
        <f t="shared" si="12"/>
        <v>0</v>
      </c>
      <c r="K253" s="11"/>
      <c r="L253" s="639"/>
      <c r="M253" s="67"/>
      <c r="N253" s="259" t="s">
        <v>34</v>
      </c>
      <c r="O253" s="98"/>
    </row>
    <row r="254" spans="1:15" x14ac:dyDescent="0.4">
      <c r="A254" s="142" t="str">
        <f t="shared" si="11"/>
        <v/>
      </c>
      <c r="B254" s="143" t="str">
        <f t="shared" si="13"/>
        <v/>
      </c>
      <c r="C254" s="13"/>
      <c r="D254" s="13"/>
      <c r="E254" s="35"/>
      <c r="F254" s="92"/>
      <c r="G254" s="92"/>
      <c r="H254" s="45"/>
      <c r="I254" s="75"/>
      <c r="J254" s="144">
        <f t="shared" si="12"/>
        <v>0</v>
      </c>
      <c r="K254" s="11"/>
      <c r="L254" s="639"/>
      <c r="M254" s="67"/>
      <c r="N254" s="259" t="s">
        <v>34</v>
      </c>
      <c r="O254" s="98"/>
    </row>
    <row r="255" spans="1:15" x14ac:dyDescent="0.4">
      <c r="A255" s="142" t="str">
        <f t="shared" si="11"/>
        <v/>
      </c>
      <c r="B255" s="143" t="str">
        <f t="shared" si="13"/>
        <v/>
      </c>
      <c r="C255" s="13"/>
      <c r="D255" s="13"/>
      <c r="E255" s="35"/>
      <c r="F255" s="92"/>
      <c r="G255" s="92"/>
      <c r="H255" s="45"/>
      <c r="I255" s="75"/>
      <c r="J255" s="144">
        <f t="shared" si="12"/>
        <v>0</v>
      </c>
      <c r="K255" s="11"/>
      <c r="L255" s="639"/>
      <c r="M255" s="67"/>
      <c r="N255" s="259" t="s">
        <v>34</v>
      </c>
      <c r="O255" s="98"/>
    </row>
    <row r="256" spans="1:15" x14ac:dyDescent="0.4">
      <c r="A256" s="142" t="str">
        <f t="shared" si="11"/>
        <v/>
      </c>
      <c r="B256" s="143" t="str">
        <f t="shared" si="13"/>
        <v/>
      </c>
      <c r="C256" s="13"/>
      <c r="D256" s="13"/>
      <c r="E256" s="35"/>
      <c r="F256" s="92"/>
      <c r="G256" s="92"/>
      <c r="H256" s="45"/>
      <c r="I256" s="75"/>
      <c r="J256" s="144">
        <f t="shared" si="12"/>
        <v>0</v>
      </c>
      <c r="K256" s="11"/>
      <c r="L256" s="639"/>
      <c r="M256" s="67"/>
      <c r="N256" s="259" t="s">
        <v>34</v>
      </c>
      <c r="O256" s="98"/>
    </row>
    <row r="257" spans="1:15" x14ac:dyDescent="0.4">
      <c r="A257" s="142" t="str">
        <f t="shared" si="11"/>
        <v/>
      </c>
      <c r="B257" s="143" t="str">
        <f t="shared" si="13"/>
        <v/>
      </c>
      <c r="C257" s="13"/>
      <c r="D257" s="13"/>
      <c r="E257" s="35"/>
      <c r="F257" s="92"/>
      <c r="G257" s="92"/>
      <c r="H257" s="45"/>
      <c r="I257" s="75"/>
      <c r="J257" s="144">
        <f t="shared" si="12"/>
        <v>0</v>
      </c>
      <c r="K257" s="11"/>
      <c r="L257" s="639"/>
      <c r="M257" s="67"/>
      <c r="N257" s="259" t="s">
        <v>34</v>
      </c>
      <c r="O257" s="98"/>
    </row>
    <row r="258" spans="1:15" x14ac:dyDescent="0.4">
      <c r="A258" s="142" t="str">
        <f t="shared" si="11"/>
        <v/>
      </c>
      <c r="B258" s="143" t="str">
        <f t="shared" si="13"/>
        <v/>
      </c>
      <c r="C258" s="13"/>
      <c r="D258" s="13"/>
      <c r="E258" s="35"/>
      <c r="F258" s="92"/>
      <c r="G258" s="92"/>
      <c r="H258" s="45"/>
      <c r="I258" s="75"/>
      <c r="J258" s="144">
        <f t="shared" si="12"/>
        <v>0</v>
      </c>
      <c r="K258" s="11"/>
      <c r="L258" s="639"/>
      <c r="M258" s="67"/>
      <c r="N258" s="259" t="s">
        <v>34</v>
      </c>
      <c r="O258" s="98"/>
    </row>
    <row r="259" spans="1:15" x14ac:dyDescent="0.4">
      <c r="A259" s="142" t="str">
        <f t="shared" si="11"/>
        <v/>
      </c>
      <c r="B259" s="143" t="str">
        <f t="shared" si="13"/>
        <v/>
      </c>
      <c r="C259" s="13"/>
      <c r="D259" s="13"/>
      <c r="E259" s="35"/>
      <c r="F259" s="92"/>
      <c r="G259" s="92"/>
      <c r="H259" s="45"/>
      <c r="I259" s="75"/>
      <c r="J259" s="144">
        <f t="shared" si="12"/>
        <v>0</v>
      </c>
      <c r="K259" s="11"/>
      <c r="L259" s="639"/>
      <c r="M259" s="67"/>
      <c r="N259" s="259" t="s">
        <v>34</v>
      </c>
      <c r="O259" s="98"/>
    </row>
    <row r="260" spans="1:15" x14ac:dyDescent="0.4">
      <c r="A260" s="142" t="str">
        <f t="shared" si="11"/>
        <v/>
      </c>
      <c r="B260" s="143" t="str">
        <f t="shared" si="13"/>
        <v/>
      </c>
      <c r="C260" s="13"/>
      <c r="D260" s="13"/>
      <c r="E260" s="35"/>
      <c r="F260" s="92"/>
      <c r="G260" s="92"/>
      <c r="H260" s="45"/>
      <c r="I260" s="75"/>
      <c r="J260" s="144">
        <f t="shared" si="12"/>
        <v>0</v>
      </c>
      <c r="K260" s="11"/>
      <c r="L260" s="639"/>
      <c r="M260" s="67"/>
      <c r="N260" s="259" t="s">
        <v>34</v>
      </c>
      <c r="O260" s="98"/>
    </row>
    <row r="261" spans="1:15" x14ac:dyDescent="0.4">
      <c r="A261" s="142" t="str">
        <f t="shared" si="11"/>
        <v/>
      </c>
      <c r="B261" s="143" t="str">
        <f t="shared" si="13"/>
        <v/>
      </c>
      <c r="C261" s="13"/>
      <c r="D261" s="13"/>
      <c r="E261" s="35"/>
      <c r="F261" s="92"/>
      <c r="G261" s="92"/>
      <c r="H261" s="45"/>
      <c r="I261" s="75"/>
      <c r="J261" s="144">
        <f t="shared" si="12"/>
        <v>0</v>
      </c>
      <c r="K261" s="11"/>
      <c r="L261" s="639"/>
      <c r="M261" s="67"/>
      <c r="N261" s="259" t="s">
        <v>34</v>
      </c>
      <c r="O261" s="98"/>
    </row>
    <row r="262" spans="1:15" x14ac:dyDescent="0.4">
      <c r="A262" s="142" t="str">
        <f t="shared" si="11"/>
        <v/>
      </c>
      <c r="B262" s="143" t="str">
        <f t="shared" si="13"/>
        <v/>
      </c>
      <c r="C262" s="13"/>
      <c r="D262" s="13"/>
      <c r="E262" s="35"/>
      <c r="F262" s="92"/>
      <c r="G262" s="92"/>
      <c r="H262" s="45"/>
      <c r="I262" s="75"/>
      <c r="J262" s="144">
        <f t="shared" si="12"/>
        <v>0</v>
      </c>
      <c r="K262" s="11"/>
      <c r="L262" s="639"/>
      <c r="M262" s="67"/>
      <c r="N262" s="259" t="s">
        <v>34</v>
      </c>
      <c r="O262" s="98"/>
    </row>
    <row r="263" spans="1:15" x14ac:dyDescent="0.4">
      <c r="A263" s="142" t="str">
        <f t="shared" si="11"/>
        <v/>
      </c>
      <c r="B263" s="143" t="str">
        <f t="shared" si="13"/>
        <v/>
      </c>
      <c r="C263" s="13"/>
      <c r="D263" s="13"/>
      <c r="E263" s="35"/>
      <c r="F263" s="92"/>
      <c r="G263" s="92"/>
      <c r="H263" s="45"/>
      <c r="I263" s="75"/>
      <c r="J263" s="144">
        <f t="shared" si="12"/>
        <v>0</v>
      </c>
      <c r="K263" s="11"/>
      <c r="L263" s="639"/>
      <c r="M263" s="67"/>
      <c r="N263" s="259" t="s">
        <v>34</v>
      </c>
      <c r="O263" s="98"/>
    </row>
    <row r="264" spans="1:15" x14ac:dyDescent="0.4">
      <c r="A264" s="142" t="str">
        <f t="shared" si="11"/>
        <v/>
      </c>
      <c r="B264" s="143" t="str">
        <f t="shared" si="13"/>
        <v/>
      </c>
      <c r="C264" s="13"/>
      <c r="D264" s="13"/>
      <c r="E264" s="35"/>
      <c r="F264" s="92"/>
      <c r="G264" s="92"/>
      <c r="H264" s="45"/>
      <c r="I264" s="75"/>
      <c r="J264" s="144">
        <f t="shared" si="12"/>
        <v>0</v>
      </c>
      <c r="K264" s="11"/>
      <c r="L264" s="639"/>
      <c r="M264" s="67"/>
      <c r="N264" s="259" t="s">
        <v>34</v>
      </c>
      <c r="O264" s="98"/>
    </row>
    <row r="265" spans="1:15" x14ac:dyDescent="0.4">
      <c r="A265" s="142" t="str">
        <f t="shared" si="11"/>
        <v/>
      </c>
      <c r="B265" s="143" t="str">
        <f t="shared" si="13"/>
        <v/>
      </c>
      <c r="C265" s="13"/>
      <c r="D265" s="13"/>
      <c r="E265" s="35"/>
      <c r="F265" s="92"/>
      <c r="G265" s="92"/>
      <c r="H265" s="45"/>
      <c r="I265" s="75"/>
      <c r="J265" s="144">
        <f t="shared" si="12"/>
        <v>0</v>
      </c>
      <c r="K265" s="11"/>
      <c r="L265" s="639"/>
      <c r="M265" s="67"/>
      <c r="N265" s="259" t="s">
        <v>34</v>
      </c>
      <c r="O265" s="98"/>
    </row>
    <row r="266" spans="1:15" x14ac:dyDescent="0.4">
      <c r="A266" s="142" t="str">
        <f t="shared" si="11"/>
        <v/>
      </c>
      <c r="B266" s="143" t="str">
        <f t="shared" si="13"/>
        <v/>
      </c>
      <c r="C266" s="13"/>
      <c r="D266" s="13"/>
      <c r="E266" s="35"/>
      <c r="F266" s="92"/>
      <c r="G266" s="92"/>
      <c r="H266" s="45"/>
      <c r="I266" s="75"/>
      <c r="J266" s="144">
        <f t="shared" si="12"/>
        <v>0</v>
      </c>
      <c r="K266" s="11"/>
      <c r="L266" s="639"/>
      <c r="M266" s="67"/>
      <c r="N266" s="259" t="s">
        <v>34</v>
      </c>
      <c r="O266" s="98"/>
    </row>
    <row r="267" spans="1:15" ht="12.75" customHeight="1" x14ac:dyDescent="0.4">
      <c r="A267" s="142" t="str">
        <f t="shared" si="11"/>
        <v/>
      </c>
      <c r="B267" s="143" t="str">
        <f t="shared" si="13"/>
        <v/>
      </c>
      <c r="C267" s="13"/>
      <c r="D267" s="13"/>
      <c r="E267" s="35"/>
      <c r="F267" s="92"/>
      <c r="G267" s="92"/>
      <c r="H267" s="45"/>
      <c r="I267" s="75"/>
      <c r="J267" s="144">
        <f t="shared" si="12"/>
        <v>0</v>
      </c>
      <c r="K267" s="11"/>
      <c r="L267" s="639"/>
      <c r="M267" s="67"/>
      <c r="N267" s="259" t="s">
        <v>34</v>
      </c>
      <c r="O267" s="98"/>
    </row>
    <row r="268" spans="1:15" x14ac:dyDescent="0.4">
      <c r="A268" s="142" t="str">
        <f t="shared" si="11"/>
        <v/>
      </c>
      <c r="B268" s="143" t="str">
        <f t="shared" si="13"/>
        <v/>
      </c>
      <c r="C268" s="13"/>
      <c r="D268" s="13"/>
      <c r="E268" s="35"/>
      <c r="F268" s="92"/>
      <c r="G268" s="92"/>
      <c r="H268" s="45"/>
      <c r="I268" s="75"/>
      <c r="J268" s="144">
        <f t="shared" si="12"/>
        <v>0</v>
      </c>
      <c r="K268" s="11"/>
      <c r="L268" s="639"/>
      <c r="M268" s="67"/>
      <c r="N268" s="259" t="s">
        <v>34</v>
      </c>
      <c r="O268" s="98"/>
    </row>
    <row r="269" spans="1:15" x14ac:dyDescent="0.4">
      <c r="A269" s="142" t="str">
        <f t="shared" si="11"/>
        <v/>
      </c>
      <c r="B269" s="143" t="str">
        <f t="shared" si="13"/>
        <v/>
      </c>
      <c r="C269" s="13"/>
      <c r="D269" s="13"/>
      <c r="E269" s="35"/>
      <c r="F269" s="92"/>
      <c r="G269" s="92"/>
      <c r="H269" s="45"/>
      <c r="I269" s="75"/>
      <c r="J269" s="144">
        <f t="shared" si="12"/>
        <v>0</v>
      </c>
      <c r="K269" s="11"/>
      <c r="L269" s="639"/>
      <c r="M269" s="67"/>
      <c r="N269" s="259" t="s">
        <v>34</v>
      </c>
      <c r="O269" s="98"/>
    </row>
    <row r="270" spans="1:15" x14ac:dyDescent="0.4">
      <c r="A270" s="142" t="str">
        <f t="shared" si="11"/>
        <v/>
      </c>
      <c r="B270" s="143" t="str">
        <f t="shared" si="13"/>
        <v/>
      </c>
      <c r="C270" s="13"/>
      <c r="D270" s="13"/>
      <c r="E270" s="35"/>
      <c r="F270" s="92"/>
      <c r="G270" s="92"/>
      <c r="H270" s="45"/>
      <c r="I270" s="75"/>
      <c r="J270" s="144">
        <f t="shared" si="12"/>
        <v>0</v>
      </c>
      <c r="K270" s="11"/>
      <c r="L270" s="639"/>
      <c r="M270" s="67"/>
      <c r="N270" s="259" t="s">
        <v>34</v>
      </c>
      <c r="O270" s="98"/>
    </row>
    <row r="271" spans="1:15" x14ac:dyDescent="0.4">
      <c r="A271" s="142" t="str">
        <f t="shared" si="11"/>
        <v/>
      </c>
      <c r="B271" s="143" t="str">
        <f t="shared" si="13"/>
        <v/>
      </c>
      <c r="C271" s="13"/>
      <c r="D271" s="13"/>
      <c r="E271" s="35"/>
      <c r="F271" s="92"/>
      <c r="G271" s="92"/>
      <c r="H271" s="45"/>
      <c r="I271" s="75"/>
      <c r="J271" s="144">
        <f t="shared" si="12"/>
        <v>0</v>
      </c>
      <c r="K271" s="11"/>
      <c r="L271" s="639"/>
      <c r="M271" s="67"/>
      <c r="N271" s="259" t="s">
        <v>34</v>
      </c>
      <c r="O271" s="98"/>
    </row>
    <row r="272" spans="1:15" x14ac:dyDescent="0.4">
      <c r="A272" s="142" t="str">
        <f t="shared" ref="A272:A306" si="14">IF(C272="","",CONCATENATE("FA / ",B272))</f>
        <v/>
      </c>
      <c r="B272" s="143" t="str">
        <f t="shared" si="13"/>
        <v/>
      </c>
      <c r="C272" s="13"/>
      <c r="D272" s="13"/>
      <c r="E272" s="35"/>
      <c r="F272" s="92"/>
      <c r="G272" s="92"/>
      <c r="H272" s="45"/>
      <c r="I272" s="75"/>
      <c r="J272" s="144">
        <f t="shared" ref="J272:J306" si="15">H272*I272</f>
        <v>0</v>
      </c>
      <c r="K272" s="11"/>
      <c r="L272" s="639"/>
      <c r="M272" s="67"/>
      <c r="N272" s="259" t="s">
        <v>34</v>
      </c>
      <c r="O272" s="98"/>
    </row>
    <row r="273" spans="1:15" x14ac:dyDescent="0.4">
      <c r="A273" s="142" t="str">
        <f t="shared" si="14"/>
        <v/>
      </c>
      <c r="B273" s="143" t="str">
        <f t="shared" ref="B273:B306" si="16">IF(C273="","",B272+1)</f>
        <v/>
      </c>
      <c r="C273" s="13"/>
      <c r="D273" s="13"/>
      <c r="E273" s="35"/>
      <c r="F273" s="92"/>
      <c r="G273" s="92"/>
      <c r="H273" s="45"/>
      <c r="I273" s="75"/>
      <c r="J273" s="144">
        <f t="shared" si="15"/>
        <v>0</v>
      </c>
      <c r="K273" s="11"/>
      <c r="L273" s="639"/>
      <c r="M273" s="67"/>
      <c r="N273" s="259" t="s">
        <v>34</v>
      </c>
      <c r="O273" s="98"/>
    </row>
    <row r="274" spans="1:15" x14ac:dyDescent="0.4">
      <c r="A274" s="142" t="str">
        <f t="shared" si="14"/>
        <v/>
      </c>
      <c r="B274" s="143" t="str">
        <f t="shared" si="16"/>
        <v/>
      </c>
      <c r="C274" s="13"/>
      <c r="D274" s="13"/>
      <c r="E274" s="35"/>
      <c r="F274" s="92"/>
      <c r="G274" s="92"/>
      <c r="H274" s="45"/>
      <c r="I274" s="75"/>
      <c r="J274" s="144">
        <f t="shared" si="15"/>
        <v>0</v>
      </c>
      <c r="K274" s="11"/>
      <c r="L274" s="639"/>
      <c r="M274" s="67"/>
      <c r="N274" s="259" t="s">
        <v>34</v>
      </c>
      <c r="O274" s="98"/>
    </row>
    <row r="275" spans="1:15" x14ac:dyDescent="0.4">
      <c r="A275" s="142" t="str">
        <f t="shared" si="14"/>
        <v/>
      </c>
      <c r="B275" s="143" t="str">
        <f t="shared" si="16"/>
        <v/>
      </c>
      <c r="C275" s="13"/>
      <c r="D275" s="13"/>
      <c r="E275" s="35"/>
      <c r="F275" s="92"/>
      <c r="G275" s="92"/>
      <c r="H275" s="45"/>
      <c r="I275" s="75"/>
      <c r="J275" s="144">
        <f t="shared" si="15"/>
        <v>0</v>
      </c>
      <c r="K275" s="11"/>
      <c r="L275" s="639"/>
      <c r="M275" s="67"/>
      <c r="N275" s="259" t="s">
        <v>34</v>
      </c>
      <c r="O275" s="98"/>
    </row>
    <row r="276" spans="1:15" x14ac:dyDescent="0.4">
      <c r="A276" s="142" t="str">
        <f t="shared" si="14"/>
        <v/>
      </c>
      <c r="B276" s="143" t="str">
        <f t="shared" si="16"/>
        <v/>
      </c>
      <c r="C276" s="13"/>
      <c r="D276" s="13"/>
      <c r="E276" s="35"/>
      <c r="F276" s="92"/>
      <c r="G276" s="92"/>
      <c r="H276" s="45"/>
      <c r="I276" s="75"/>
      <c r="J276" s="144">
        <f t="shared" si="15"/>
        <v>0</v>
      </c>
      <c r="K276" s="11"/>
      <c r="L276" s="639"/>
      <c r="M276" s="67"/>
      <c r="N276" s="259" t="s">
        <v>34</v>
      </c>
      <c r="O276" s="98"/>
    </row>
    <row r="277" spans="1:15" x14ac:dyDescent="0.4">
      <c r="A277" s="142" t="str">
        <f t="shared" si="14"/>
        <v/>
      </c>
      <c r="B277" s="143" t="str">
        <f t="shared" si="16"/>
        <v/>
      </c>
      <c r="C277" s="13"/>
      <c r="D277" s="13"/>
      <c r="E277" s="35"/>
      <c r="F277" s="92"/>
      <c r="G277" s="92"/>
      <c r="H277" s="45"/>
      <c r="I277" s="75"/>
      <c r="J277" s="144">
        <f t="shared" si="15"/>
        <v>0</v>
      </c>
      <c r="K277" s="11"/>
      <c r="L277" s="639"/>
      <c r="M277" s="67"/>
      <c r="N277" s="259" t="s">
        <v>34</v>
      </c>
      <c r="O277" s="98"/>
    </row>
    <row r="278" spans="1:15" x14ac:dyDescent="0.4">
      <c r="A278" s="142" t="str">
        <f t="shared" si="14"/>
        <v/>
      </c>
      <c r="B278" s="143" t="str">
        <f t="shared" si="16"/>
        <v/>
      </c>
      <c r="C278" s="13"/>
      <c r="D278" s="13"/>
      <c r="E278" s="35"/>
      <c r="F278" s="92"/>
      <c r="G278" s="92"/>
      <c r="H278" s="45"/>
      <c r="I278" s="75"/>
      <c r="J278" s="144">
        <f t="shared" si="15"/>
        <v>0</v>
      </c>
      <c r="K278" s="11"/>
      <c r="L278" s="639"/>
      <c r="M278" s="67"/>
      <c r="N278" s="259" t="s">
        <v>34</v>
      </c>
      <c r="O278" s="98"/>
    </row>
    <row r="279" spans="1:15" x14ac:dyDescent="0.4">
      <c r="A279" s="142" t="str">
        <f t="shared" si="14"/>
        <v/>
      </c>
      <c r="B279" s="143" t="str">
        <f t="shared" si="16"/>
        <v/>
      </c>
      <c r="C279" s="13"/>
      <c r="D279" s="13"/>
      <c r="E279" s="35"/>
      <c r="F279" s="92"/>
      <c r="G279" s="92"/>
      <c r="H279" s="45"/>
      <c r="I279" s="75"/>
      <c r="J279" s="144">
        <f t="shared" si="15"/>
        <v>0</v>
      </c>
      <c r="K279" s="11"/>
      <c r="L279" s="639"/>
      <c r="M279" s="67"/>
      <c r="N279" s="259" t="s">
        <v>34</v>
      </c>
      <c r="O279" s="98"/>
    </row>
    <row r="280" spans="1:15" x14ac:dyDescent="0.4">
      <c r="A280" s="142" t="str">
        <f t="shared" si="14"/>
        <v/>
      </c>
      <c r="B280" s="143" t="str">
        <f t="shared" si="16"/>
        <v/>
      </c>
      <c r="C280" s="13"/>
      <c r="D280" s="13"/>
      <c r="E280" s="35"/>
      <c r="F280" s="92"/>
      <c r="G280" s="92"/>
      <c r="H280" s="45"/>
      <c r="I280" s="75"/>
      <c r="J280" s="144">
        <f t="shared" si="15"/>
        <v>0</v>
      </c>
      <c r="K280" s="11"/>
      <c r="L280" s="639"/>
      <c r="M280" s="67"/>
      <c r="N280" s="259" t="s">
        <v>34</v>
      </c>
      <c r="O280" s="98"/>
    </row>
    <row r="281" spans="1:15" x14ac:dyDescent="0.4">
      <c r="A281" s="142" t="str">
        <f t="shared" si="14"/>
        <v/>
      </c>
      <c r="B281" s="143" t="str">
        <f t="shared" si="16"/>
        <v/>
      </c>
      <c r="C281" s="13"/>
      <c r="D281" s="13"/>
      <c r="E281" s="35"/>
      <c r="F281" s="92"/>
      <c r="G281" s="92"/>
      <c r="H281" s="45"/>
      <c r="I281" s="75"/>
      <c r="J281" s="144">
        <f t="shared" si="15"/>
        <v>0</v>
      </c>
      <c r="K281" s="11"/>
      <c r="L281" s="639"/>
      <c r="M281" s="67"/>
      <c r="N281" s="259" t="s">
        <v>34</v>
      </c>
      <c r="O281" s="98"/>
    </row>
    <row r="282" spans="1:15" x14ac:dyDescent="0.4">
      <c r="A282" s="142" t="str">
        <f t="shared" si="14"/>
        <v/>
      </c>
      <c r="B282" s="143" t="str">
        <f t="shared" si="16"/>
        <v/>
      </c>
      <c r="C282" s="13"/>
      <c r="D282" s="13"/>
      <c r="E282" s="35"/>
      <c r="F282" s="92"/>
      <c r="G282" s="92"/>
      <c r="H282" s="45"/>
      <c r="I282" s="75"/>
      <c r="J282" s="144">
        <f t="shared" si="15"/>
        <v>0</v>
      </c>
      <c r="K282" s="11"/>
      <c r="L282" s="639"/>
      <c r="M282" s="67"/>
      <c r="N282" s="259" t="s">
        <v>34</v>
      </c>
      <c r="O282" s="98"/>
    </row>
    <row r="283" spans="1:15" x14ac:dyDescent="0.4">
      <c r="A283" s="142" t="str">
        <f t="shared" si="14"/>
        <v/>
      </c>
      <c r="B283" s="143" t="str">
        <f t="shared" si="16"/>
        <v/>
      </c>
      <c r="C283" s="13"/>
      <c r="D283" s="13"/>
      <c r="E283" s="35"/>
      <c r="F283" s="92"/>
      <c r="G283" s="92"/>
      <c r="H283" s="45"/>
      <c r="I283" s="75"/>
      <c r="J283" s="144">
        <f t="shared" si="15"/>
        <v>0</v>
      </c>
      <c r="K283" s="11"/>
      <c r="L283" s="639"/>
      <c r="M283" s="67"/>
      <c r="N283" s="259" t="s">
        <v>34</v>
      </c>
      <c r="O283" s="98"/>
    </row>
    <row r="284" spans="1:15" x14ac:dyDescent="0.4">
      <c r="A284" s="142" t="str">
        <f t="shared" si="14"/>
        <v/>
      </c>
      <c r="B284" s="143" t="str">
        <f t="shared" si="16"/>
        <v/>
      </c>
      <c r="C284" s="13"/>
      <c r="D284" s="13"/>
      <c r="E284" s="35"/>
      <c r="F284" s="92"/>
      <c r="G284" s="92"/>
      <c r="H284" s="45"/>
      <c r="I284" s="75"/>
      <c r="J284" s="144">
        <f t="shared" si="15"/>
        <v>0</v>
      </c>
      <c r="K284" s="11"/>
      <c r="L284" s="639"/>
      <c r="M284" s="67"/>
      <c r="N284" s="259" t="s">
        <v>34</v>
      </c>
      <c r="O284" s="98"/>
    </row>
    <row r="285" spans="1:15" ht="12.75" customHeight="1" x14ac:dyDescent="0.4">
      <c r="A285" s="142" t="str">
        <f t="shared" si="14"/>
        <v/>
      </c>
      <c r="B285" s="143" t="str">
        <f t="shared" si="16"/>
        <v/>
      </c>
      <c r="C285" s="13"/>
      <c r="D285" s="13"/>
      <c r="E285" s="35"/>
      <c r="F285" s="92"/>
      <c r="G285" s="92"/>
      <c r="H285" s="45"/>
      <c r="I285" s="75"/>
      <c r="J285" s="144">
        <f t="shared" si="15"/>
        <v>0</v>
      </c>
      <c r="K285" s="11"/>
      <c r="L285" s="639"/>
      <c r="M285" s="67"/>
      <c r="N285" s="259" t="s">
        <v>34</v>
      </c>
      <c r="O285" s="98"/>
    </row>
    <row r="286" spans="1:15" x14ac:dyDescent="0.4">
      <c r="A286" s="142" t="str">
        <f t="shared" si="14"/>
        <v/>
      </c>
      <c r="B286" s="143" t="str">
        <f t="shared" si="16"/>
        <v/>
      </c>
      <c r="C286" s="13"/>
      <c r="D286" s="13"/>
      <c r="E286" s="35"/>
      <c r="F286" s="92"/>
      <c r="G286" s="92"/>
      <c r="H286" s="45"/>
      <c r="I286" s="75"/>
      <c r="J286" s="144">
        <f t="shared" si="15"/>
        <v>0</v>
      </c>
      <c r="K286" s="11"/>
      <c r="L286" s="639"/>
      <c r="M286" s="67"/>
      <c r="N286" s="259" t="s">
        <v>34</v>
      </c>
      <c r="O286" s="98"/>
    </row>
    <row r="287" spans="1:15" x14ac:dyDescent="0.4">
      <c r="A287" s="142" t="str">
        <f t="shared" si="14"/>
        <v/>
      </c>
      <c r="B287" s="143" t="str">
        <f t="shared" si="16"/>
        <v/>
      </c>
      <c r="C287" s="13"/>
      <c r="D287" s="13"/>
      <c r="E287" s="35"/>
      <c r="F287" s="92"/>
      <c r="G287" s="92"/>
      <c r="H287" s="45"/>
      <c r="I287" s="75"/>
      <c r="J287" s="144">
        <f t="shared" si="15"/>
        <v>0</v>
      </c>
      <c r="K287" s="11"/>
      <c r="L287" s="639"/>
      <c r="M287" s="67"/>
      <c r="N287" s="259" t="s">
        <v>34</v>
      </c>
      <c r="O287" s="98"/>
    </row>
    <row r="288" spans="1:15" x14ac:dyDescent="0.4">
      <c r="A288" s="142" t="str">
        <f t="shared" si="14"/>
        <v/>
      </c>
      <c r="B288" s="143" t="str">
        <f t="shared" si="16"/>
        <v/>
      </c>
      <c r="C288" s="13"/>
      <c r="D288" s="13"/>
      <c r="E288" s="35"/>
      <c r="F288" s="92"/>
      <c r="G288" s="92"/>
      <c r="H288" s="45"/>
      <c r="I288" s="75"/>
      <c r="J288" s="144">
        <f t="shared" si="15"/>
        <v>0</v>
      </c>
      <c r="K288" s="11"/>
      <c r="L288" s="639"/>
      <c r="M288" s="67"/>
      <c r="N288" s="259" t="s">
        <v>34</v>
      </c>
      <c r="O288" s="98"/>
    </row>
    <row r="289" spans="1:15" x14ac:dyDescent="0.4">
      <c r="A289" s="142" t="str">
        <f t="shared" si="14"/>
        <v/>
      </c>
      <c r="B289" s="143" t="str">
        <f t="shared" si="16"/>
        <v/>
      </c>
      <c r="C289" s="13"/>
      <c r="D289" s="13"/>
      <c r="E289" s="35"/>
      <c r="F289" s="92"/>
      <c r="G289" s="92"/>
      <c r="H289" s="45"/>
      <c r="I289" s="75"/>
      <c r="J289" s="144">
        <f t="shared" si="15"/>
        <v>0</v>
      </c>
      <c r="K289" s="11"/>
      <c r="L289" s="639"/>
      <c r="M289" s="67"/>
      <c r="N289" s="259" t="s">
        <v>34</v>
      </c>
      <c r="O289" s="98"/>
    </row>
    <row r="290" spans="1:15" x14ac:dyDescent="0.4">
      <c r="A290" s="142" t="str">
        <f t="shared" si="14"/>
        <v/>
      </c>
      <c r="B290" s="143" t="str">
        <f t="shared" si="16"/>
        <v/>
      </c>
      <c r="C290" s="13"/>
      <c r="D290" s="13"/>
      <c r="E290" s="35"/>
      <c r="F290" s="92"/>
      <c r="G290" s="92"/>
      <c r="H290" s="45"/>
      <c r="I290" s="75"/>
      <c r="J290" s="144">
        <f t="shared" si="15"/>
        <v>0</v>
      </c>
      <c r="K290" s="11"/>
      <c r="L290" s="639"/>
      <c r="M290" s="67"/>
      <c r="N290" s="259" t="s">
        <v>34</v>
      </c>
      <c r="O290" s="98"/>
    </row>
    <row r="291" spans="1:15" x14ac:dyDescent="0.4">
      <c r="A291" s="142" t="str">
        <f t="shared" si="14"/>
        <v/>
      </c>
      <c r="B291" s="143" t="str">
        <f t="shared" si="16"/>
        <v/>
      </c>
      <c r="C291" s="13"/>
      <c r="D291" s="13"/>
      <c r="E291" s="35"/>
      <c r="F291" s="92"/>
      <c r="G291" s="92"/>
      <c r="H291" s="45"/>
      <c r="I291" s="75"/>
      <c r="J291" s="144">
        <f t="shared" si="15"/>
        <v>0</v>
      </c>
      <c r="K291" s="11"/>
      <c r="L291" s="639"/>
      <c r="M291" s="67"/>
      <c r="N291" s="259" t="s">
        <v>34</v>
      </c>
      <c r="O291" s="98"/>
    </row>
    <row r="292" spans="1:15" x14ac:dyDescent="0.4">
      <c r="A292" s="142" t="str">
        <f t="shared" si="14"/>
        <v/>
      </c>
      <c r="B292" s="143" t="str">
        <f t="shared" si="16"/>
        <v/>
      </c>
      <c r="C292" s="13"/>
      <c r="D292" s="13"/>
      <c r="E292" s="35"/>
      <c r="F292" s="92"/>
      <c r="G292" s="92"/>
      <c r="H292" s="45"/>
      <c r="I292" s="75"/>
      <c r="J292" s="144">
        <f t="shared" si="15"/>
        <v>0</v>
      </c>
      <c r="K292" s="11"/>
      <c r="L292" s="639"/>
      <c r="M292" s="67"/>
      <c r="N292" s="259" t="s">
        <v>34</v>
      </c>
      <c r="O292" s="98"/>
    </row>
    <row r="293" spans="1:15" x14ac:dyDescent="0.4">
      <c r="A293" s="142" t="str">
        <f t="shared" si="14"/>
        <v/>
      </c>
      <c r="B293" s="143" t="str">
        <f t="shared" si="16"/>
        <v/>
      </c>
      <c r="C293" s="13"/>
      <c r="D293" s="13"/>
      <c r="E293" s="35"/>
      <c r="F293" s="92"/>
      <c r="G293" s="92"/>
      <c r="H293" s="45"/>
      <c r="I293" s="75"/>
      <c r="J293" s="144">
        <f t="shared" si="15"/>
        <v>0</v>
      </c>
      <c r="K293" s="11"/>
      <c r="L293" s="639"/>
      <c r="M293" s="67"/>
      <c r="N293" s="259" t="s">
        <v>34</v>
      </c>
      <c r="O293" s="98"/>
    </row>
    <row r="294" spans="1:15" x14ac:dyDescent="0.4">
      <c r="A294" s="142" t="str">
        <f t="shared" si="14"/>
        <v/>
      </c>
      <c r="B294" s="143" t="str">
        <f t="shared" si="16"/>
        <v/>
      </c>
      <c r="C294" s="13"/>
      <c r="D294" s="13"/>
      <c r="E294" s="35"/>
      <c r="F294" s="92"/>
      <c r="G294" s="92"/>
      <c r="H294" s="45"/>
      <c r="I294" s="75"/>
      <c r="J294" s="144">
        <f t="shared" si="15"/>
        <v>0</v>
      </c>
      <c r="K294" s="11"/>
      <c r="L294" s="639"/>
      <c r="M294" s="67"/>
      <c r="N294" s="259" t="s">
        <v>34</v>
      </c>
      <c r="O294" s="98"/>
    </row>
    <row r="295" spans="1:15" x14ac:dyDescent="0.4">
      <c r="A295" s="142" t="str">
        <f t="shared" si="14"/>
        <v/>
      </c>
      <c r="B295" s="143" t="str">
        <f t="shared" si="16"/>
        <v/>
      </c>
      <c r="C295" s="13"/>
      <c r="D295" s="13"/>
      <c r="E295" s="35"/>
      <c r="F295" s="92"/>
      <c r="G295" s="92"/>
      <c r="H295" s="45"/>
      <c r="I295" s="75"/>
      <c r="J295" s="144">
        <f t="shared" si="15"/>
        <v>0</v>
      </c>
      <c r="K295" s="11"/>
      <c r="L295" s="639"/>
      <c r="M295" s="67"/>
      <c r="N295" s="259" t="s">
        <v>34</v>
      </c>
      <c r="O295" s="98"/>
    </row>
    <row r="296" spans="1:15" x14ac:dyDescent="0.4">
      <c r="A296" s="142" t="str">
        <f t="shared" si="14"/>
        <v/>
      </c>
      <c r="B296" s="143" t="str">
        <f t="shared" si="16"/>
        <v/>
      </c>
      <c r="C296" s="13"/>
      <c r="D296" s="13"/>
      <c r="E296" s="35"/>
      <c r="F296" s="92"/>
      <c r="G296" s="92"/>
      <c r="H296" s="45"/>
      <c r="I296" s="75"/>
      <c r="J296" s="144">
        <f t="shared" si="15"/>
        <v>0</v>
      </c>
      <c r="K296" s="11"/>
      <c r="L296" s="639"/>
      <c r="M296" s="67"/>
      <c r="N296" s="259" t="s">
        <v>34</v>
      </c>
      <c r="O296" s="98"/>
    </row>
    <row r="297" spans="1:15" x14ac:dyDescent="0.4">
      <c r="A297" s="142" t="str">
        <f t="shared" si="14"/>
        <v/>
      </c>
      <c r="B297" s="143" t="str">
        <f t="shared" si="16"/>
        <v/>
      </c>
      <c r="C297" s="13"/>
      <c r="D297" s="13"/>
      <c r="E297" s="35"/>
      <c r="F297" s="92"/>
      <c r="G297" s="92"/>
      <c r="H297" s="45"/>
      <c r="I297" s="75"/>
      <c r="J297" s="144">
        <f t="shared" si="15"/>
        <v>0</v>
      </c>
      <c r="K297" s="11"/>
      <c r="L297" s="639"/>
      <c r="M297" s="67"/>
      <c r="N297" s="259" t="s">
        <v>34</v>
      </c>
      <c r="O297" s="98"/>
    </row>
    <row r="298" spans="1:15" x14ac:dyDescent="0.4">
      <c r="A298" s="142" t="str">
        <f t="shared" si="14"/>
        <v/>
      </c>
      <c r="B298" s="143" t="str">
        <f t="shared" si="16"/>
        <v/>
      </c>
      <c r="C298" s="13"/>
      <c r="D298" s="13"/>
      <c r="E298" s="35"/>
      <c r="F298" s="92"/>
      <c r="G298" s="92"/>
      <c r="H298" s="45"/>
      <c r="I298" s="75"/>
      <c r="J298" s="144">
        <f t="shared" si="15"/>
        <v>0</v>
      </c>
      <c r="K298" s="11"/>
      <c r="L298" s="639"/>
      <c r="M298" s="67"/>
      <c r="N298" s="259" t="s">
        <v>34</v>
      </c>
      <c r="O298" s="98"/>
    </row>
    <row r="299" spans="1:15" x14ac:dyDescent="0.4">
      <c r="A299" s="142" t="str">
        <f t="shared" si="14"/>
        <v/>
      </c>
      <c r="B299" s="143" t="str">
        <f t="shared" si="16"/>
        <v/>
      </c>
      <c r="C299" s="13"/>
      <c r="D299" s="13"/>
      <c r="E299" s="35"/>
      <c r="F299" s="92"/>
      <c r="G299" s="92"/>
      <c r="H299" s="45"/>
      <c r="I299" s="75"/>
      <c r="J299" s="144">
        <f t="shared" si="15"/>
        <v>0</v>
      </c>
      <c r="K299" s="11"/>
      <c r="L299" s="639"/>
      <c r="M299" s="67"/>
      <c r="N299" s="259" t="s">
        <v>34</v>
      </c>
      <c r="O299" s="98"/>
    </row>
    <row r="300" spans="1:15" x14ac:dyDescent="0.4">
      <c r="A300" s="142" t="str">
        <f t="shared" si="14"/>
        <v/>
      </c>
      <c r="B300" s="143" t="str">
        <f t="shared" si="16"/>
        <v/>
      </c>
      <c r="C300" s="13"/>
      <c r="D300" s="13"/>
      <c r="E300" s="35"/>
      <c r="F300" s="92"/>
      <c r="G300" s="92"/>
      <c r="H300" s="45"/>
      <c r="I300" s="75"/>
      <c r="J300" s="144">
        <f t="shared" si="15"/>
        <v>0</v>
      </c>
      <c r="K300" s="11"/>
      <c r="L300" s="639"/>
      <c r="M300" s="67"/>
      <c r="N300" s="259" t="s">
        <v>34</v>
      </c>
      <c r="O300" s="98"/>
    </row>
    <row r="301" spans="1:15" x14ac:dyDescent="0.4">
      <c r="A301" s="142" t="str">
        <f t="shared" si="14"/>
        <v/>
      </c>
      <c r="B301" s="143" t="str">
        <f t="shared" si="16"/>
        <v/>
      </c>
      <c r="C301" s="13"/>
      <c r="D301" s="13"/>
      <c r="E301" s="35"/>
      <c r="F301" s="92"/>
      <c r="G301" s="92"/>
      <c r="H301" s="45"/>
      <c r="I301" s="75"/>
      <c r="J301" s="144">
        <f t="shared" si="15"/>
        <v>0</v>
      </c>
      <c r="K301" s="11"/>
      <c r="L301" s="639"/>
      <c r="M301" s="67"/>
      <c r="N301" s="259" t="s">
        <v>34</v>
      </c>
      <c r="O301" s="98"/>
    </row>
    <row r="302" spans="1:15" x14ac:dyDescent="0.4">
      <c r="A302" s="142" t="str">
        <f t="shared" si="14"/>
        <v/>
      </c>
      <c r="B302" s="143" t="str">
        <f t="shared" si="16"/>
        <v/>
      </c>
      <c r="C302" s="13"/>
      <c r="D302" s="13"/>
      <c r="E302" s="35"/>
      <c r="F302" s="92"/>
      <c r="G302" s="92"/>
      <c r="H302" s="45"/>
      <c r="I302" s="75"/>
      <c r="J302" s="144">
        <f t="shared" si="15"/>
        <v>0</v>
      </c>
      <c r="K302" s="11"/>
      <c r="L302" s="639"/>
      <c r="M302" s="67"/>
      <c r="N302" s="259" t="s">
        <v>34</v>
      </c>
      <c r="O302" s="98"/>
    </row>
    <row r="303" spans="1:15" ht="12.75" customHeight="1" x14ac:dyDescent="0.4">
      <c r="A303" s="142" t="str">
        <f t="shared" si="14"/>
        <v/>
      </c>
      <c r="B303" s="143" t="str">
        <f t="shared" si="16"/>
        <v/>
      </c>
      <c r="C303" s="13"/>
      <c r="D303" s="13"/>
      <c r="E303" s="35"/>
      <c r="F303" s="92"/>
      <c r="G303" s="92"/>
      <c r="H303" s="45"/>
      <c r="I303" s="75"/>
      <c r="J303" s="144">
        <f t="shared" si="15"/>
        <v>0</v>
      </c>
      <c r="K303" s="11"/>
      <c r="L303" s="639"/>
      <c r="M303" s="67"/>
      <c r="N303" s="259" t="s">
        <v>34</v>
      </c>
      <c r="O303" s="98"/>
    </row>
    <row r="304" spans="1:15" x14ac:dyDescent="0.4">
      <c r="A304" s="142" t="str">
        <f t="shared" si="14"/>
        <v/>
      </c>
      <c r="B304" s="143" t="str">
        <f t="shared" si="16"/>
        <v/>
      </c>
      <c r="C304" s="13"/>
      <c r="D304" s="13"/>
      <c r="E304" s="35"/>
      <c r="F304" s="92"/>
      <c r="G304" s="92"/>
      <c r="H304" s="45"/>
      <c r="I304" s="75"/>
      <c r="J304" s="144">
        <f t="shared" si="15"/>
        <v>0</v>
      </c>
      <c r="K304" s="11"/>
      <c r="L304" s="639"/>
      <c r="M304" s="67"/>
      <c r="N304" s="259" t="s">
        <v>34</v>
      </c>
      <c r="O304" s="98"/>
    </row>
    <row r="305" spans="1:15" x14ac:dyDescent="0.4">
      <c r="A305" s="142" t="str">
        <f t="shared" si="14"/>
        <v/>
      </c>
      <c r="B305" s="143" t="str">
        <f t="shared" si="16"/>
        <v/>
      </c>
      <c r="C305" s="13"/>
      <c r="D305" s="13"/>
      <c r="E305" s="35"/>
      <c r="F305" s="92"/>
      <c r="G305" s="92"/>
      <c r="H305" s="45"/>
      <c r="I305" s="75"/>
      <c r="J305" s="144">
        <f t="shared" si="15"/>
        <v>0</v>
      </c>
      <c r="K305" s="11"/>
      <c r="L305" s="639"/>
      <c r="M305" s="67"/>
      <c r="N305" s="259" t="s">
        <v>34</v>
      </c>
      <c r="O305" s="98"/>
    </row>
    <row r="306" spans="1:15" x14ac:dyDescent="0.4">
      <c r="A306" s="145" t="str">
        <f t="shared" si="14"/>
        <v/>
      </c>
      <c r="B306" s="146" t="str">
        <f t="shared" si="16"/>
        <v/>
      </c>
      <c r="C306" s="79"/>
      <c r="D306" s="79"/>
      <c r="E306" s="59"/>
      <c r="F306" s="21"/>
      <c r="G306" s="21"/>
      <c r="H306" s="30"/>
      <c r="I306" s="58"/>
      <c r="J306" s="147">
        <f t="shared" si="15"/>
        <v>0</v>
      </c>
      <c r="K306" s="40"/>
      <c r="L306" s="640"/>
      <c r="M306" s="61"/>
      <c r="N306" s="259" t="s">
        <v>34</v>
      </c>
      <c r="O306" s="98"/>
    </row>
  </sheetData>
  <sheetProtection algorithmName="SHA-512" hashValue="uvEaI63GEc6h9q54if22OLb0KMtJkKQppTYjTtrod5Qah+kbnDGSPZ4gB5NuuifK6oT68CyDIk850U1mHiDMIg==" saltValue="icz4iEqlCTh2MmSgrGMtfw==" spinCount="100000" sheet="1" objects="1" scenarios="1"/>
  <protectedRanges>
    <protectedRange sqref="C15:I306 K15:K306 M15:M306" name="Bereich1"/>
  </protectedRanges>
  <mergeCells count="3">
    <mergeCell ref="L15:L306"/>
    <mergeCell ref="N12:O12"/>
    <mergeCell ref="A10:O10"/>
  </mergeCells>
  <conditionalFormatting sqref="N15:N306">
    <cfRule type="containsText" dxfId="443" priority="1" operator="containsText" text="nicht i.O.">
      <formula>NOT(ISERROR(SEARCH("nicht i.O.",N15)))</formula>
    </cfRule>
    <cfRule type="containsText" dxfId="442" priority="2" operator="containsText" text="in Abklärung">
      <formula>NOT(ISERROR(SEARCH("in Abklärung",N15)))</formula>
    </cfRule>
    <cfRule type="containsText" dxfId="441" priority="3" operator="containsText" text="i.O.">
      <formula>NOT(ISERROR(SEARCH("i.O.",N15)))</formula>
    </cfRule>
    <cfRule type="containsText" dxfId="440" priority="4" operator="containsText" text="korrigiert">
      <formula>NOT(ISERROR(SEARCH("korrigiert",N15)))</formula>
    </cfRule>
  </conditionalFormatting>
  <dataValidations count="1">
    <dataValidation type="list" allowBlank="1" showInputMessage="1" showErrorMessage="1" sqref="N15:N306" xr:uid="{00000000-0002-0000-0700-000000000000}">
      <formula1>"',i.O.,in Abklärung,nicht i.O.,korrigiert"</formula1>
    </dataValidation>
  </dataValidations>
  <pageMargins left="0.70866141732283472" right="0.70866141732283472" top="0.78740157480314965" bottom="0.78740157480314965" header="0.31496062992125984" footer="0.31496062992125984"/>
  <pageSetup paperSize="9" scale="76" fitToHeight="0" orientation="landscape" r:id="rId1"/>
  <headerFooter>
    <oddHeader>&amp;LBFE-MP&amp;C &amp;A&amp;R&amp;D</oddHeader>
    <oddFooter>&amp;L&amp;F, &amp;T&amp;RS. &amp;P /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Dropdown!$S$7:$S$15</xm:f>
          </x14:formula1>
          <xm:sqref>E15:E306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theme="9" tint="0.59999389629810485"/>
    <pageSetUpPr fitToPage="1"/>
  </sheetPr>
  <dimension ref="A1:BP80"/>
  <sheetViews>
    <sheetView workbookViewId="0"/>
  </sheetViews>
  <sheetFormatPr baseColWidth="10" defaultColWidth="11.44140625" defaultRowHeight="12.3" outlineLevelCol="1" x14ac:dyDescent="0.4"/>
  <cols>
    <col min="1" max="1" width="22.5546875" customWidth="1"/>
    <col min="2" max="2" width="10.5546875" customWidth="1"/>
    <col min="3" max="12" width="14.5546875" customWidth="1"/>
    <col min="13" max="27" width="11.44140625" hidden="1" customWidth="1" outlineLevel="1"/>
    <col min="28" max="28" width="11.44140625" collapsed="1"/>
  </cols>
  <sheetData>
    <row r="1" spans="1:68" ht="20.100000000000001" x14ac:dyDescent="0.7">
      <c r="A1" s="275" t="str">
        <f ca="1">OFFSET(Sprachen!B360,0,'Allg. Informationen'!$B$4-1,1,1)</f>
        <v>Datenübertrag aus Excel Produktionsprofil "MP 26.xxx_A-5.xxx.8_E-prod"</v>
      </c>
      <c r="B1" s="49"/>
      <c r="C1" s="49"/>
      <c r="D1" s="49"/>
      <c r="E1" s="49"/>
      <c r="F1" s="49"/>
      <c r="G1" s="49"/>
      <c r="H1" s="49"/>
      <c r="I1" s="49"/>
      <c r="J1" s="49"/>
      <c r="K1" s="49"/>
      <c r="L1" s="49"/>
      <c r="M1" s="49"/>
      <c r="N1" s="49"/>
      <c r="O1" s="49"/>
      <c r="P1" s="49"/>
      <c r="Q1" s="49"/>
      <c r="R1" s="49"/>
      <c r="S1" s="49"/>
      <c r="T1" s="49"/>
      <c r="U1" s="49"/>
      <c r="V1" s="49"/>
      <c r="W1" s="49"/>
      <c r="X1" s="49"/>
      <c r="Y1" s="49"/>
      <c r="Z1" s="49"/>
      <c r="AA1" s="49"/>
    </row>
    <row r="2" spans="1:68" ht="13.5" customHeight="1" x14ac:dyDescent="0.7">
      <c r="A2" s="285" t="str">
        <f ca="1">VLOOKUP(_xlfn.SHEET(),Dropdown!$BF$7:$BI$15,'Allg. Informationen'!$B$4+1,FALSE)</f>
        <v>E_prod_Eingabe</v>
      </c>
      <c r="B2" s="31"/>
      <c r="C2" s="31"/>
      <c r="D2" s="31"/>
      <c r="E2" s="31"/>
      <c r="F2" s="31"/>
      <c r="G2" s="31"/>
      <c r="H2" s="31"/>
      <c r="I2" s="31"/>
      <c r="J2" s="31"/>
      <c r="K2" s="31"/>
      <c r="L2" s="52" t="str">
        <f ca="1">CONCATENATE(Gesuchsteller!$A$4,": ",Gesuchsteller!$B$4)</f>
        <v>Gesuchsnummer: MP.26.xxx</v>
      </c>
      <c r="M2" s="31"/>
    </row>
    <row r="3" spans="1:68" ht="20.100000000000001" x14ac:dyDescent="0.7">
      <c r="A3" t="str">
        <f ca="1">OFFSET(Sprachen!B361,0,'Allg. Informationen'!$B$4-1,1,1)</f>
        <v>Hinweis: Nur die Werte sind einzufügen (Rechtsklick -&gt; Inhalte einfügen -&gt; Werte)</v>
      </c>
      <c r="B3" s="31"/>
      <c r="C3" s="31"/>
      <c r="D3" s="31"/>
      <c r="E3" s="31"/>
      <c r="F3" s="31"/>
      <c r="G3" s="31"/>
      <c r="H3" s="31"/>
      <c r="I3" s="52"/>
      <c r="J3" s="52"/>
      <c r="L3" s="52"/>
      <c r="M3" s="52"/>
      <c r="N3" s="52"/>
      <c r="O3" s="52"/>
      <c r="P3" s="52"/>
      <c r="Q3" s="52"/>
    </row>
    <row r="4" spans="1:68" ht="10.5" customHeight="1" x14ac:dyDescent="0.7">
      <c r="B4" s="31"/>
      <c r="C4" s="31"/>
      <c r="D4" s="31"/>
      <c r="E4" s="31"/>
      <c r="F4" s="31"/>
      <c r="G4" s="31"/>
      <c r="H4" s="31"/>
      <c r="I4" s="31"/>
      <c r="J4" s="85"/>
      <c r="K4" s="31"/>
      <c r="L4" s="31"/>
      <c r="M4" s="31"/>
    </row>
    <row r="5" spans="1:68" hidden="1" x14ac:dyDescent="0.4">
      <c r="A5" t="s">
        <v>113</v>
      </c>
      <c r="C5" s="97">
        <f>C9</f>
        <v>0</v>
      </c>
      <c r="D5" s="97">
        <f t="shared" ref="D5:L5" si="0">D9</f>
        <v>0</v>
      </c>
      <c r="E5" s="97">
        <f t="shared" si="0"/>
        <v>0</v>
      </c>
      <c r="F5" s="97">
        <f t="shared" si="0"/>
        <v>0</v>
      </c>
      <c r="G5" s="97">
        <f t="shared" si="0"/>
        <v>0</v>
      </c>
      <c r="H5" s="97">
        <f t="shared" si="0"/>
        <v>0</v>
      </c>
      <c r="I5" s="97">
        <f t="shared" si="0"/>
        <v>0</v>
      </c>
      <c r="J5" s="97">
        <f t="shared" si="0"/>
        <v>0</v>
      </c>
      <c r="K5" s="97">
        <f t="shared" si="0"/>
        <v>0</v>
      </c>
      <c r="L5" s="97">
        <f t="shared" si="0"/>
        <v>0</v>
      </c>
      <c r="M5" s="97" t="e">
        <f t="shared" ref="M5:AA5" si="1">M9</f>
        <v>#REF!</v>
      </c>
      <c r="N5" s="97" t="str">
        <f t="shared" si="1"/>
        <v>KW12</v>
      </c>
      <c r="O5" s="97" t="str">
        <f t="shared" si="1"/>
        <v>KW13</v>
      </c>
      <c r="P5" s="97" t="str">
        <f t="shared" si="1"/>
        <v>KW14</v>
      </c>
      <c r="Q5" s="97" t="str">
        <f t="shared" si="1"/>
        <v>KW15</v>
      </c>
      <c r="R5" s="97" t="str">
        <f t="shared" si="1"/>
        <v>KW16</v>
      </c>
      <c r="S5" s="97" t="str">
        <f t="shared" si="1"/>
        <v>KW17</v>
      </c>
      <c r="T5" s="97" t="str">
        <f t="shared" si="1"/>
        <v>KW18</v>
      </c>
      <c r="U5" s="97" t="str">
        <f t="shared" si="1"/>
        <v>KW19</v>
      </c>
      <c r="V5" s="97" t="str">
        <f t="shared" si="1"/>
        <v>KW20</v>
      </c>
      <c r="W5" s="97" t="str">
        <f t="shared" si="1"/>
        <v>KW21</v>
      </c>
      <c r="X5" s="97" t="str">
        <f t="shared" si="1"/>
        <v>KW22</v>
      </c>
      <c r="Y5" s="97" t="str">
        <f t="shared" si="1"/>
        <v>KW23</v>
      </c>
      <c r="Z5" s="97" t="str">
        <f t="shared" si="1"/>
        <v>KW24</v>
      </c>
      <c r="AA5" s="97" t="str">
        <f t="shared" si="1"/>
        <v>KW25</v>
      </c>
    </row>
    <row r="6" spans="1:68" hidden="1" x14ac:dyDescent="0.4">
      <c r="A6" t="s">
        <v>114</v>
      </c>
      <c r="C6" s="97">
        <v>1</v>
      </c>
      <c r="D6" s="97">
        <f>C6+1</f>
        <v>2</v>
      </c>
      <c r="E6" s="97">
        <f t="shared" ref="E6:AA6" si="2">D6+1</f>
        <v>3</v>
      </c>
      <c r="F6" s="97">
        <f t="shared" si="2"/>
        <v>4</v>
      </c>
      <c r="G6" s="97">
        <f t="shared" si="2"/>
        <v>5</v>
      </c>
      <c r="H6" s="97">
        <f t="shared" si="2"/>
        <v>6</v>
      </c>
      <c r="I6" s="97">
        <f t="shared" si="2"/>
        <v>7</v>
      </c>
      <c r="J6" s="97">
        <f t="shared" si="2"/>
        <v>8</v>
      </c>
      <c r="K6" s="97">
        <f t="shared" si="2"/>
        <v>9</v>
      </c>
      <c r="L6" s="97">
        <f t="shared" si="2"/>
        <v>10</v>
      </c>
      <c r="M6" s="97">
        <f t="shared" si="2"/>
        <v>11</v>
      </c>
      <c r="N6" s="97">
        <f t="shared" si="2"/>
        <v>12</v>
      </c>
      <c r="O6" s="97">
        <f t="shared" si="2"/>
        <v>13</v>
      </c>
      <c r="P6" s="97">
        <f t="shared" si="2"/>
        <v>14</v>
      </c>
      <c r="Q6" s="97">
        <f t="shared" si="2"/>
        <v>15</v>
      </c>
      <c r="R6" s="97">
        <f t="shared" si="2"/>
        <v>16</v>
      </c>
      <c r="S6" s="97">
        <f t="shared" si="2"/>
        <v>17</v>
      </c>
      <c r="T6" s="97">
        <f t="shared" si="2"/>
        <v>18</v>
      </c>
      <c r="U6" s="97">
        <f t="shared" si="2"/>
        <v>19</v>
      </c>
      <c r="V6" s="97">
        <f t="shared" si="2"/>
        <v>20</v>
      </c>
      <c r="W6" s="97">
        <f t="shared" si="2"/>
        <v>21</v>
      </c>
      <c r="X6" s="97">
        <f t="shared" si="2"/>
        <v>22</v>
      </c>
      <c r="Y6" s="97">
        <f t="shared" si="2"/>
        <v>23</v>
      </c>
      <c r="Z6" s="97">
        <f t="shared" si="2"/>
        <v>24</v>
      </c>
      <c r="AA6" s="97">
        <f t="shared" si="2"/>
        <v>25</v>
      </c>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row>
    <row r="7" spans="1:68" ht="52.35" customHeight="1" x14ac:dyDescent="0.4">
      <c r="A7" s="333" t="str">
        <f ca="1">OFFSET(Sprachen!B362,0,'Allg. Informationen'!$B$4-1,1,1)</f>
        <v>Kraftwerksname</v>
      </c>
      <c r="B7" s="318"/>
      <c r="C7" s="50"/>
      <c r="D7" s="50"/>
      <c r="E7" s="50"/>
      <c r="F7" s="50"/>
      <c r="G7" s="50"/>
      <c r="H7" s="405"/>
      <c r="I7" s="50"/>
      <c r="J7" s="50"/>
      <c r="K7" s="50"/>
      <c r="L7" s="50"/>
      <c r="M7" s="50"/>
      <c r="N7" s="50"/>
      <c r="O7" s="50"/>
      <c r="P7" s="50"/>
      <c r="Q7" s="50"/>
      <c r="R7" s="50"/>
      <c r="S7" s="50"/>
      <c r="T7" s="50"/>
      <c r="U7" s="50"/>
      <c r="V7" s="50"/>
      <c r="W7" s="50"/>
      <c r="X7" s="50"/>
      <c r="Y7" s="50"/>
      <c r="Z7" s="50"/>
      <c r="AA7" s="50"/>
    </row>
    <row r="8" spans="1:68" x14ac:dyDescent="0.4">
      <c r="A8" s="333" t="str">
        <f ca="1">OFFSET(Sprachen!B363,0,'Allg. Informationen'!$B$4-1,1,1)</f>
        <v>Jahr</v>
      </c>
      <c r="B8" s="318"/>
      <c r="C8" s="278"/>
      <c r="D8" s="278"/>
      <c r="E8" s="278"/>
      <c r="F8" s="278"/>
      <c r="G8" s="278"/>
      <c r="H8" s="407"/>
      <c r="I8" s="278"/>
      <c r="J8" s="278"/>
      <c r="K8" s="278"/>
      <c r="L8" s="278"/>
      <c r="M8" s="278"/>
      <c r="N8" s="278"/>
      <c r="O8" s="278"/>
      <c r="P8" s="278"/>
      <c r="Q8" s="278"/>
      <c r="R8" s="278"/>
      <c r="S8" s="278"/>
      <c r="T8" s="278"/>
      <c r="U8" s="278"/>
      <c r="V8" s="278"/>
      <c r="W8" s="278"/>
      <c r="X8" s="278"/>
      <c r="Y8" s="278"/>
      <c r="Z8" s="278"/>
      <c r="AA8" s="278"/>
    </row>
    <row r="9" spans="1:68" x14ac:dyDescent="0.4">
      <c r="A9" s="200" t="str">
        <f ca="1">OFFSET(Sprachen!B364,0,'Allg. Informationen'!$B$4-1,1,1)</f>
        <v>Zentralennamen</v>
      </c>
      <c r="B9" s="319"/>
      <c r="C9" s="125"/>
      <c r="D9" s="125"/>
      <c r="E9" s="125"/>
      <c r="F9" s="125"/>
      <c r="G9" s="125"/>
      <c r="H9" s="125"/>
      <c r="I9" s="125"/>
      <c r="J9" s="125"/>
      <c r="K9" s="125"/>
      <c r="L9" s="125"/>
      <c r="M9" s="125" t="e">
        <f>#REF!</f>
        <v>#REF!</v>
      </c>
      <c r="N9" s="125" t="s">
        <v>45</v>
      </c>
      <c r="O9" s="125" t="s">
        <v>46</v>
      </c>
      <c r="P9" s="125" t="s">
        <v>47</v>
      </c>
      <c r="Q9" s="125" t="s">
        <v>48</v>
      </c>
      <c r="R9" s="125" t="s">
        <v>49</v>
      </c>
      <c r="S9" s="125" t="s">
        <v>50</v>
      </c>
      <c r="T9" s="125" t="s">
        <v>51</v>
      </c>
      <c r="U9" s="125" t="s">
        <v>52</v>
      </c>
      <c r="V9" s="125" t="s">
        <v>53</v>
      </c>
      <c r="W9" s="125" t="s">
        <v>54</v>
      </c>
      <c r="X9" s="125" t="s">
        <v>55</v>
      </c>
      <c r="Y9" s="125" t="s">
        <v>56</v>
      </c>
      <c r="Z9" s="125" t="s">
        <v>57</v>
      </c>
      <c r="AA9" s="125" t="s">
        <v>58</v>
      </c>
    </row>
    <row r="10" spans="1:68" x14ac:dyDescent="0.4">
      <c r="A10" s="322" t="str">
        <f ca="1">OFFSET(Sprachen!B365,0,'Allg. Informationen'!$B$4-1,1,1)</f>
        <v>Zentrale 1</v>
      </c>
      <c r="B10" s="320" t="s">
        <v>115</v>
      </c>
      <c r="C10" s="25"/>
      <c r="D10" s="50"/>
      <c r="E10" s="50"/>
      <c r="F10" s="50"/>
      <c r="G10" s="50"/>
      <c r="H10" s="405"/>
      <c r="I10" s="50"/>
      <c r="J10" s="50"/>
      <c r="K10" s="50"/>
      <c r="L10" s="50"/>
      <c r="M10" s="50"/>
      <c r="N10" s="50"/>
      <c r="O10" s="50"/>
      <c r="P10" s="50"/>
      <c r="Q10" s="50"/>
      <c r="R10" s="50"/>
      <c r="S10" s="50"/>
      <c r="T10" s="50"/>
      <c r="U10" s="50"/>
      <c r="V10" s="50"/>
      <c r="W10" s="50"/>
      <c r="X10" s="50"/>
      <c r="Y10" s="50"/>
      <c r="Z10" s="50"/>
      <c r="AA10" s="50"/>
    </row>
    <row r="11" spans="1:68" x14ac:dyDescent="0.4">
      <c r="A11" s="322" t="str">
        <f ca="1">OFFSET(Sprachen!B366,0,'Allg. Informationen'!$B$4-1,1,1)</f>
        <v>Zentrale 2</v>
      </c>
      <c r="B11" s="320" t="s">
        <v>115</v>
      </c>
      <c r="C11" s="369"/>
      <c r="D11" s="50"/>
      <c r="E11" s="50"/>
      <c r="F11" s="50"/>
      <c r="G11" s="50"/>
      <c r="H11" s="405"/>
      <c r="I11" s="50"/>
      <c r="J11" s="50"/>
      <c r="K11" s="50"/>
      <c r="L11" s="50"/>
      <c r="M11" s="50"/>
      <c r="N11" s="50"/>
      <c r="O11" s="50"/>
      <c r="P11" s="50"/>
      <c r="Q11" s="50"/>
      <c r="R11" s="50"/>
      <c r="S11" s="50"/>
      <c r="T11" s="50"/>
      <c r="U11" s="50"/>
      <c r="V11" s="50"/>
      <c r="W11" s="50"/>
      <c r="X11" s="50"/>
      <c r="Y11" s="50"/>
      <c r="Z11" s="50"/>
      <c r="AA11" s="50"/>
    </row>
    <row r="12" spans="1:68" x14ac:dyDescent="0.4">
      <c r="A12" s="322" t="str">
        <f ca="1">OFFSET(Sprachen!B367,0,'Allg. Informationen'!$B$4-1,1,1)</f>
        <v>Zentrale 3</v>
      </c>
      <c r="B12" s="320" t="s">
        <v>115</v>
      </c>
      <c r="C12" s="369"/>
      <c r="D12" s="50"/>
      <c r="E12" s="50"/>
      <c r="F12" s="50"/>
      <c r="G12" s="50"/>
      <c r="H12" s="405"/>
      <c r="I12" s="50"/>
      <c r="J12" s="50"/>
      <c r="K12" s="50"/>
      <c r="L12" s="50"/>
      <c r="M12" s="50"/>
      <c r="N12" s="50"/>
      <c r="O12" s="50"/>
      <c r="P12" s="50"/>
      <c r="Q12" s="50"/>
      <c r="R12" s="50"/>
      <c r="S12" s="50"/>
      <c r="T12" s="50"/>
      <c r="U12" s="50"/>
      <c r="V12" s="50"/>
      <c r="W12" s="50"/>
      <c r="X12" s="50"/>
      <c r="Y12" s="50"/>
      <c r="Z12" s="50"/>
      <c r="AA12" s="50"/>
    </row>
    <row r="13" spans="1:68" x14ac:dyDescent="0.4">
      <c r="A13" s="322" t="str">
        <f ca="1">OFFSET(Sprachen!B368,0,'Allg. Informationen'!$B$4-1,1,1)</f>
        <v>Zentrale 4</v>
      </c>
      <c r="B13" s="320" t="s">
        <v>115</v>
      </c>
      <c r="C13" s="369"/>
      <c r="D13" s="50"/>
      <c r="E13" s="50"/>
      <c r="F13" s="50"/>
      <c r="G13" s="50"/>
      <c r="H13" s="405"/>
      <c r="I13" s="50"/>
      <c r="J13" s="50"/>
      <c r="K13" s="50"/>
      <c r="L13" s="50"/>
      <c r="M13" s="50"/>
      <c r="N13" s="50"/>
      <c r="O13" s="50"/>
      <c r="P13" s="50"/>
      <c r="Q13" s="50"/>
      <c r="R13" s="50"/>
      <c r="S13" s="50"/>
      <c r="T13" s="50"/>
      <c r="U13" s="50"/>
      <c r="V13" s="50"/>
      <c r="W13" s="50"/>
      <c r="X13" s="50"/>
      <c r="Y13" s="50"/>
      <c r="Z13" s="50"/>
      <c r="AA13" s="50"/>
    </row>
    <row r="14" spans="1:68" x14ac:dyDescent="0.4">
      <c r="A14" s="322" t="str">
        <f ca="1">OFFSET(Sprachen!B369,0,'Allg. Informationen'!$B$4-1,1,1)</f>
        <v>Zentrale 5</v>
      </c>
      <c r="B14" s="320" t="s">
        <v>115</v>
      </c>
      <c r="C14" s="369"/>
      <c r="D14" s="50"/>
      <c r="E14" s="50"/>
      <c r="F14" s="50"/>
      <c r="G14" s="50"/>
      <c r="H14" s="405"/>
      <c r="I14" s="50"/>
      <c r="J14" s="50"/>
      <c r="K14" s="50"/>
      <c r="L14" s="50"/>
      <c r="M14" s="50"/>
      <c r="N14" s="50"/>
      <c r="O14" s="50"/>
      <c r="P14" s="50"/>
      <c r="Q14" s="50"/>
      <c r="R14" s="50"/>
      <c r="S14" s="50"/>
      <c r="T14" s="50"/>
      <c r="U14" s="50"/>
      <c r="V14" s="50"/>
      <c r="W14" s="50"/>
      <c r="X14" s="50"/>
      <c r="Y14" s="50"/>
      <c r="Z14" s="50"/>
      <c r="AA14" s="50"/>
    </row>
    <row r="15" spans="1:68" x14ac:dyDescent="0.4">
      <c r="A15" s="322" t="str">
        <f ca="1">OFFSET(Sprachen!B370,0,'Allg. Informationen'!$B$4-1,1,1)</f>
        <v>Zentrale 6</v>
      </c>
      <c r="B15" s="320" t="s">
        <v>115</v>
      </c>
      <c r="C15" s="369"/>
      <c r="D15" s="50"/>
      <c r="E15" s="50"/>
      <c r="F15" s="50"/>
      <c r="G15" s="50"/>
      <c r="H15" s="405"/>
      <c r="I15" s="50"/>
      <c r="J15" s="50"/>
      <c r="K15" s="50"/>
      <c r="L15" s="50"/>
      <c r="M15" s="50"/>
      <c r="N15" s="50"/>
      <c r="O15" s="50"/>
      <c r="P15" s="50"/>
      <c r="Q15" s="50"/>
      <c r="R15" s="50"/>
      <c r="S15" s="50"/>
      <c r="T15" s="50"/>
      <c r="U15" s="50"/>
      <c r="V15" s="50"/>
      <c r="W15" s="50"/>
      <c r="X15" s="50"/>
      <c r="Y15" s="50"/>
      <c r="Z15" s="50"/>
      <c r="AA15" s="50"/>
    </row>
    <row r="16" spans="1:68" x14ac:dyDescent="0.4">
      <c r="A16" s="322" t="str">
        <f ca="1">OFFSET(Sprachen!B371,0,'Allg. Informationen'!$B$4-1,1,1)</f>
        <v>Zentrale 7</v>
      </c>
      <c r="B16" s="320" t="s">
        <v>115</v>
      </c>
      <c r="C16" s="369"/>
      <c r="D16" s="50"/>
      <c r="E16" s="50"/>
      <c r="F16" s="50"/>
      <c r="G16" s="50"/>
      <c r="H16" s="405"/>
      <c r="I16" s="50"/>
      <c r="J16" s="50"/>
      <c r="K16" s="50"/>
      <c r="L16" s="50"/>
      <c r="M16" s="50"/>
      <c r="N16" s="50"/>
      <c r="O16" s="50"/>
      <c r="P16" s="50"/>
      <c r="Q16" s="50"/>
      <c r="R16" s="50"/>
      <c r="S16" s="50"/>
      <c r="T16" s="50"/>
      <c r="U16" s="50"/>
      <c r="V16" s="50"/>
      <c r="W16" s="50"/>
      <c r="X16" s="50"/>
      <c r="Y16" s="50"/>
      <c r="Z16" s="50"/>
      <c r="AA16" s="50"/>
    </row>
    <row r="17" spans="1:27" x14ac:dyDescent="0.4">
      <c r="A17" s="322" t="str">
        <f ca="1">OFFSET(Sprachen!B372,0,'Allg. Informationen'!$B$4-1,1,1)</f>
        <v>Zentrale 8</v>
      </c>
      <c r="B17" s="320" t="s">
        <v>115</v>
      </c>
      <c r="C17" s="369"/>
      <c r="D17" s="50"/>
      <c r="E17" s="50"/>
      <c r="F17" s="50"/>
      <c r="G17" s="50"/>
      <c r="H17" s="405"/>
      <c r="I17" s="50"/>
      <c r="J17" s="50"/>
      <c r="K17" s="50"/>
      <c r="L17" s="50"/>
      <c r="M17" s="50"/>
      <c r="N17" s="50"/>
      <c r="O17" s="50"/>
      <c r="P17" s="50"/>
      <c r="Q17" s="50"/>
      <c r="R17" s="50"/>
      <c r="S17" s="50"/>
      <c r="T17" s="50"/>
      <c r="U17" s="50"/>
      <c r="V17" s="50"/>
      <c r="W17" s="50"/>
      <c r="X17" s="50"/>
      <c r="Y17" s="50"/>
      <c r="Z17" s="50"/>
      <c r="AA17" s="50"/>
    </row>
    <row r="18" spans="1:27" x14ac:dyDescent="0.4">
      <c r="A18" s="322" t="str">
        <f ca="1">OFFSET(Sprachen!B373,0,'Allg. Informationen'!$B$4-1,1,1)</f>
        <v>Zentrale 9</v>
      </c>
      <c r="B18" s="320" t="s">
        <v>115</v>
      </c>
      <c r="C18" s="369"/>
      <c r="D18" s="50"/>
      <c r="E18" s="50"/>
      <c r="F18" s="50"/>
      <c r="G18" s="50"/>
      <c r="H18" s="405"/>
      <c r="I18" s="50"/>
      <c r="J18" s="50"/>
      <c r="K18" s="50"/>
      <c r="L18" s="50"/>
      <c r="M18" s="50"/>
      <c r="N18" s="50"/>
      <c r="O18" s="50"/>
      <c r="P18" s="50"/>
      <c r="Q18" s="50"/>
      <c r="R18" s="50"/>
      <c r="S18" s="50"/>
      <c r="T18" s="50"/>
      <c r="U18" s="50"/>
      <c r="V18" s="50"/>
      <c r="W18" s="50"/>
      <c r="X18" s="50"/>
      <c r="Y18" s="50"/>
      <c r="Z18" s="50"/>
      <c r="AA18" s="50"/>
    </row>
    <row r="19" spans="1:27" x14ac:dyDescent="0.4">
      <c r="A19" s="322" t="str">
        <f ca="1">OFFSET(Sprachen!B374,0,'Allg. Informationen'!$B$4-1,1,1)</f>
        <v>Zentrale 10</v>
      </c>
      <c r="B19" s="321" t="s">
        <v>115</v>
      </c>
      <c r="C19" s="369"/>
      <c r="D19" s="50"/>
      <c r="E19" s="50"/>
      <c r="F19" s="50"/>
      <c r="G19" s="50"/>
      <c r="H19" s="405"/>
      <c r="I19" s="50"/>
      <c r="J19" s="50"/>
      <c r="K19" s="50"/>
      <c r="L19" s="50"/>
      <c r="M19" s="50"/>
      <c r="N19" s="50"/>
      <c r="O19" s="50"/>
      <c r="P19" s="50"/>
      <c r="Q19" s="50"/>
      <c r="R19" s="50"/>
      <c r="S19" s="50"/>
      <c r="T19" s="50"/>
      <c r="U19" s="50"/>
      <c r="V19" s="50"/>
      <c r="W19" s="50"/>
      <c r="X19" s="50"/>
      <c r="Y19" s="50"/>
      <c r="Z19" s="50"/>
      <c r="AA19" s="50"/>
    </row>
    <row r="20" spans="1:27" x14ac:dyDescent="0.4">
      <c r="A20" s="200" t="str">
        <f ca="1">OFFSET(Sprachen!B375,0,'Allg. Informationen'!$B$4-1,1,1)</f>
        <v>Nettoproduktion</v>
      </c>
      <c r="B20" s="319"/>
      <c r="C20" s="125"/>
      <c r="D20" s="125"/>
      <c r="E20" s="125"/>
      <c r="F20" s="125"/>
      <c r="G20" s="125"/>
      <c r="H20" s="125"/>
      <c r="I20" s="125"/>
      <c r="J20" s="125"/>
      <c r="K20" s="125"/>
      <c r="L20" s="125"/>
      <c r="M20" s="125" t="s">
        <v>44</v>
      </c>
      <c r="N20" s="125" t="s">
        <v>45</v>
      </c>
      <c r="O20" s="125" t="s">
        <v>46</v>
      </c>
      <c r="P20" s="125" t="s">
        <v>47</v>
      </c>
      <c r="Q20" s="125" t="s">
        <v>48</v>
      </c>
      <c r="R20" s="125" t="s">
        <v>49</v>
      </c>
      <c r="S20" s="125" t="s">
        <v>50</v>
      </c>
      <c r="T20" s="125" t="s">
        <v>51</v>
      </c>
      <c r="U20" s="125" t="s">
        <v>52</v>
      </c>
      <c r="V20" s="125" t="s">
        <v>53</v>
      </c>
      <c r="W20" s="125" t="s">
        <v>54</v>
      </c>
      <c r="X20" s="125" t="s">
        <v>55</v>
      </c>
      <c r="Y20" s="125" t="s">
        <v>56</v>
      </c>
      <c r="Z20" s="125" t="s">
        <v>57</v>
      </c>
      <c r="AA20" s="125" t="s">
        <v>58</v>
      </c>
    </row>
    <row r="21" spans="1:27" x14ac:dyDescent="0.4">
      <c r="A21" s="322" t="str">
        <f ca="1">A10</f>
        <v>Zentrale 1</v>
      </c>
      <c r="B21" s="323" t="s">
        <v>3</v>
      </c>
      <c r="C21" s="232"/>
      <c r="D21" s="232"/>
      <c r="E21" s="232"/>
      <c r="F21" s="232"/>
      <c r="G21" s="232"/>
      <c r="H21" s="406"/>
      <c r="I21" s="232"/>
      <c r="J21" s="232"/>
      <c r="K21" s="232"/>
      <c r="L21" s="232"/>
      <c r="M21" s="232"/>
      <c r="N21" s="232"/>
      <c r="O21" s="232"/>
      <c r="P21" s="232"/>
      <c r="Q21" s="232"/>
      <c r="R21" s="232"/>
      <c r="S21" s="232"/>
      <c r="T21" s="232"/>
      <c r="U21" s="232"/>
      <c r="V21" s="232"/>
      <c r="W21" s="232"/>
      <c r="X21" s="232"/>
      <c r="Y21" s="232"/>
      <c r="Z21" s="232"/>
      <c r="AA21" s="232"/>
    </row>
    <row r="22" spans="1:27" x14ac:dyDescent="0.4">
      <c r="A22" s="322" t="str">
        <f t="shared" ref="A22:A30" ca="1" si="3">A11</f>
        <v>Zentrale 2</v>
      </c>
      <c r="B22" s="323" t="s">
        <v>3</v>
      </c>
      <c r="C22" s="232"/>
      <c r="D22" s="232"/>
      <c r="E22" s="232"/>
      <c r="F22" s="232"/>
      <c r="G22" s="232"/>
      <c r="H22" s="406"/>
      <c r="I22" s="232"/>
      <c r="J22" s="232"/>
      <c r="K22" s="232"/>
      <c r="L22" s="232"/>
      <c r="M22" s="232"/>
      <c r="N22" s="232"/>
      <c r="O22" s="232"/>
      <c r="P22" s="232"/>
      <c r="Q22" s="232"/>
      <c r="R22" s="232"/>
      <c r="S22" s="232"/>
      <c r="T22" s="232"/>
      <c r="U22" s="232"/>
      <c r="V22" s="232"/>
      <c r="W22" s="232"/>
      <c r="X22" s="232"/>
      <c r="Y22" s="232"/>
      <c r="Z22" s="232"/>
      <c r="AA22" s="232"/>
    </row>
    <row r="23" spans="1:27" x14ac:dyDescent="0.4">
      <c r="A23" s="322" t="str">
        <f t="shared" ca="1" si="3"/>
        <v>Zentrale 3</v>
      </c>
      <c r="B23" s="323" t="s">
        <v>3</v>
      </c>
      <c r="C23" s="232"/>
      <c r="D23" s="232"/>
      <c r="E23" s="232"/>
      <c r="F23" s="232"/>
      <c r="G23" s="232"/>
      <c r="H23" s="406"/>
      <c r="I23" s="232"/>
      <c r="J23" s="232"/>
      <c r="K23" s="232"/>
      <c r="L23" s="232"/>
      <c r="M23" s="232"/>
      <c r="N23" s="232"/>
      <c r="O23" s="232"/>
      <c r="P23" s="232"/>
      <c r="Q23" s="232"/>
      <c r="R23" s="232"/>
      <c r="S23" s="232"/>
      <c r="T23" s="232"/>
      <c r="U23" s="232"/>
      <c r="V23" s="232"/>
      <c r="W23" s="232"/>
      <c r="X23" s="232"/>
      <c r="Y23" s="232"/>
      <c r="Z23" s="232"/>
      <c r="AA23" s="232"/>
    </row>
    <row r="24" spans="1:27" x14ac:dyDescent="0.4">
      <c r="A24" s="322" t="str">
        <f t="shared" ca="1" si="3"/>
        <v>Zentrale 4</v>
      </c>
      <c r="B24" s="323" t="s">
        <v>3</v>
      </c>
      <c r="C24" s="232"/>
      <c r="D24" s="232"/>
      <c r="E24" s="232"/>
      <c r="F24" s="232"/>
      <c r="G24" s="232"/>
      <c r="H24" s="406"/>
      <c r="I24" s="232"/>
      <c r="J24" s="232"/>
      <c r="K24" s="232"/>
      <c r="L24" s="232"/>
      <c r="M24" s="232"/>
      <c r="N24" s="232"/>
      <c r="O24" s="232"/>
      <c r="P24" s="232"/>
      <c r="Q24" s="232"/>
      <c r="R24" s="232"/>
      <c r="S24" s="232"/>
      <c r="T24" s="232"/>
      <c r="U24" s="232"/>
      <c r="V24" s="232"/>
      <c r="W24" s="232"/>
      <c r="X24" s="232"/>
      <c r="Y24" s="232"/>
      <c r="Z24" s="232"/>
      <c r="AA24" s="232"/>
    </row>
    <row r="25" spans="1:27" x14ac:dyDescent="0.4">
      <c r="A25" s="322" t="str">
        <f t="shared" ca="1" si="3"/>
        <v>Zentrale 5</v>
      </c>
      <c r="B25" s="323" t="s">
        <v>3</v>
      </c>
      <c r="C25" s="232"/>
      <c r="D25" s="232"/>
      <c r="E25" s="232"/>
      <c r="F25" s="232"/>
      <c r="G25" s="232"/>
      <c r="H25" s="406"/>
      <c r="I25" s="232"/>
      <c r="J25" s="232"/>
      <c r="K25" s="232"/>
      <c r="L25" s="232"/>
      <c r="M25" s="232"/>
      <c r="N25" s="232"/>
      <c r="O25" s="232"/>
      <c r="P25" s="232"/>
      <c r="Q25" s="232"/>
      <c r="R25" s="232"/>
      <c r="S25" s="232"/>
      <c r="T25" s="232"/>
      <c r="U25" s="232"/>
      <c r="V25" s="232"/>
      <c r="W25" s="232"/>
      <c r="X25" s="232"/>
      <c r="Y25" s="232"/>
      <c r="Z25" s="232"/>
      <c r="AA25" s="232"/>
    </row>
    <row r="26" spans="1:27" x14ac:dyDescent="0.4">
      <c r="A26" s="322" t="str">
        <f t="shared" ca="1" si="3"/>
        <v>Zentrale 6</v>
      </c>
      <c r="B26" s="323" t="s">
        <v>3</v>
      </c>
      <c r="C26" s="232"/>
      <c r="D26" s="232"/>
      <c r="E26" s="232"/>
      <c r="F26" s="232"/>
      <c r="G26" s="232"/>
      <c r="H26" s="406"/>
      <c r="I26" s="232"/>
      <c r="J26" s="232"/>
      <c r="K26" s="232"/>
      <c r="L26" s="232"/>
      <c r="M26" s="232"/>
      <c r="N26" s="232"/>
      <c r="O26" s="232"/>
      <c r="P26" s="232"/>
      <c r="Q26" s="232"/>
      <c r="R26" s="232"/>
      <c r="S26" s="232"/>
      <c r="T26" s="232"/>
      <c r="U26" s="232"/>
      <c r="V26" s="232"/>
      <c r="W26" s="232"/>
      <c r="X26" s="232"/>
      <c r="Y26" s="232"/>
      <c r="Z26" s="232"/>
      <c r="AA26" s="232"/>
    </row>
    <row r="27" spans="1:27" x14ac:dyDescent="0.4">
      <c r="A27" s="322" t="str">
        <f t="shared" ca="1" si="3"/>
        <v>Zentrale 7</v>
      </c>
      <c r="B27" s="323" t="s">
        <v>3</v>
      </c>
      <c r="C27" s="232"/>
      <c r="D27" s="232"/>
      <c r="E27" s="232"/>
      <c r="F27" s="232"/>
      <c r="G27" s="232"/>
      <c r="H27" s="406"/>
      <c r="I27" s="232"/>
      <c r="J27" s="232"/>
      <c r="K27" s="232"/>
      <c r="L27" s="232"/>
      <c r="M27" s="232"/>
      <c r="N27" s="232"/>
      <c r="O27" s="232"/>
      <c r="P27" s="232"/>
      <c r="Q27" s="232"/>
      <c r="R27" s="232"/>
      <c r="S27" s="232"/>
      <c r="T27" s="232"/>
      <c r="U27" s="232"/>
      <c r="V27" s="232"/>
      <c r="W27" s="232"/>
      <c r="X27" s="232"/>
      <c r="Y27" s="232"/>
      <c r="Z27" s="232"/>
      <c r="AA27" s="232"/>
    </row>
    <row r="28" spans="1:27" x14ac:dyDescent="0.4">
      <c r="A28" s="322" t="str">
        <f t="shared" ca="1" si="3"/>
        <v>Zentrale 8</v>
      </c>
      <c r="B28" s="323" t="s">
        <v>3</v>
      </c>
      <c r="C28" s="232"/>
      <c r="D28" s="232"/>
      <c r="E28" s="232"/>
      <c r="F28" s="232"/>
      <c r="G28" s="232"/>
      <c r="H28" s="406"/>
      <c r="I28" s="232"/>
      <c r="J28" s="232"/>
      <c r="K28" s="232"/>
      <c r="L28" s="232"/>
      <c r="M28" s="232"/>
      <c r="N28" s="232"/>
      <c r="O28" s="232"/>
      <c r="P28" s="232"/>
      <c r="Q28" s="232"/>
      <c r="R28" s="232"/>
      <c r="S28" s="232"/>
      <c r="T28" s="232"/>
      <c r="U28" s="232"/>
      <c r="V28" s="232"/>
      <c r="W28" s="232"/>
      <c r="X28" s="232"/>
      <c r="Y28" s="232"/>
      <c r="Z28" s="232"/>
      <c r="AA28" s="232"/>
    </row>
    <row r="29" spans="1:27" x14ac:dyDescent="0.4">
      <c r="A29" s="322" t="str">
        <f t="shared" ca="1" si="3"/>
        <v>Zentrale 9</v>
      </c>
      <c r="B29" s="323" t="s">
        <v>3</v>
      </c>
      <c r="C29" s="232"/>
      <c r="D29" s="232"/>
      <c r="E29" s="232"/>
      <c r="F29" s="232"/>
      <c r="G29" s="232"/>
      <c r="H29" s="406"/>
      <c r="I29" s="232"/>
      <c r="J29" s="232"/>
      <c r="K29" s="232"/>
      <c r="L29" s="232"/>
      <c r="M29" s="232"/>
      <c r="N29" s="232"/>
      <c r="O29" s="232"/>
      <c r="P29" s="232"/>
      <c r="Q29" s="232"/>
      <c r="R29" s="232"/>
      <c r="S29" s="232"/>
      <c r="T29" s="232"/>
      <c r="U29" s="232"/>
      <c r="V29" s="232"/>
      <c r="W29" s="232"/>
      <c r="X29" s="232"/>
      <c r="Y29" s="232"/>
      <c r="Z29" s="232"/>
      <c r="AA29" s="232"/>
    </row>
    <row r="30" spans="1:27" x14ac:dyDescent="0.4">
      <c r="A30" s="322" t="str">
        <f t="shared" ca="1" si="3"/>
        <v>Zentrale 10</v>
      </c>
      <c r="B30" s="323" t="s">
        <v>3</v>
      </c>
      <c r="C30" s="232"/>
      <c r="D30" s="232"/>
      <c r="E30" s="232"/>
      <c r="F30" s="232"/>
      <c r="G30" s="232"/>
      <c r="H30" s="406"/>
      <c r="I30" s="232"/>
      <c r="J30" s="232"/>
      <c r="K30" s="232"/>
      <c r="L30" s="232"/>
      <c r="M30" s="232"/>
      <c r="N30" s="232"/>
      <c r="O30" s="232"/>
      <c r="P30" s="232"/>
      <c r="Q30" s="232"/>
      <c r="R30" s="232"/>
      <c r="S30" s="232"/>
      <c r="T30" s="232"/>
      <c r="U30" s="232"/>
      <c r="V30" s="232"/>
      <c r="W30" s="232"/>
      <c r="X30" s="232"/>
      <c r="Y30" s="232"/>
      <c r="Z30" s="232"/>
      <c r="AA30" s="232"/>
    </row>
    <row r="31" spans="1:27" x14ac:dyDescent="0.4">
      <c r="A31" s="328" t="str">
        <f ca="1">OFFSET(Sprachen!B376,0,'Allg. Informationen'!$B$4-1,1,1)</f>
        <v>Total</v>
      </c>
      <c r="B31" s="323" t="s">
        <v>3</v>
      </c>
      <c r="C31" s="232"/>
      <c r="D31" s="232"/>
      <c r="E31" s="280"/>
      <c r="F31" s="280"/>
      <c r="G31" s="280"/>
      <c r="H31" s="280"/>
      <c r="I31" s="280"/>
      <c r="J31" s="280"/>
      <c r="K31" s="280"/>
      <c r="L31" s="280"/>
      <c r="M31" s="232"/>
      <c r="N31" s="232"/>
      <c r="O31" s="232"/>
      <c r="P31" s="232"/>
      <c r="Q31" s="232"/>
      <c r="R31" s="232"/>
      <c r="S31" s="232"/>
      <c r="T31" s="232"/>
      <c r="U31" s="232"/>
      <c r="V31" s="232"/>
      <c r="W31" s="232"/>
      <c r="X31" s="232"/>
      <c r="Y31" s="232"/>
      <c r="Z31" s="232"/>
      <c r="AA31" s="232"/>
    </row>
    <row r="32" spans="1:27" x14ac:dyDescent="0.4">
      <c r="A32" s="200" t="str">
        <f ca="1">OFFSET(Sprachen!B377,0,'Allg. Informationen'!$B$4-1,1,1)</f>
        <v>Referenzerlös (brutto)</v>
      </c>
      <c r="B32" s="324"/>
      <c r="C32" s="125"/>
      <c r="D32" s="125"/>
      <c r="E32" s="125"/>
      <c r="F32" s="125"/>
      <c r="G32" s="125"/>
      <c r="H32" s="125"/>
      <c r="I32" s="125"/>
      <c r="J32" s="125"/>
      <c r="K32" s="125"/>
      <c r="L32" s="125"/>
      <c r="M32" s="125" t="s">
        <v>44</v>
      </c>
      <c r="N32" s="125" t="s">
        <v>45</v>
      </c>
      <c r="O32" s="125" t="s">
        <v>46</v>
      </c>
      <c r="P32" s="125" t="s">
        <v>47</v>
      </c>
      <c r="Q32" s="125" t="s">
        <v>48</v>
      </c>
      <c r="R32" s="125" t="s">
        <v>49</v>
      </c>
      <c r="S32" s="125" t="s">
        <v>50</v>
      </c>
      <c r="T32" s="125" t="s">
        <v>51</v>
      </c>
      <c r="U32" s="125" t="s">
        <v>52</v>
      </c>
      <c r="V32" s="125" t="s">
        <v>53</v>
      </c>
      <c r="W32" s="125" t="s">
        <v>54</v>
      </c>
      <c r="X32" s="125" t="s">
        <v>55</v>
      </c>
      <c r="Y32" s="125" t="s">
        <v>56</v>
      </c>
      <c r="Z32" s="125" t="s">
        <v>57</v>
      </c>
      <c r="AA32" s="125" t="s">
        <v>58</v>
      </c>
    </row>
    <row r="33" spans="1:27" x14ac:dyDescent="0.4">
      <c r="A33" s="322" t="str">
        <f ca="1">A21</f>
        <v>Zentrale 1</v>
      </c>
      <c r="B33" s="323" t="s">
        <v>4</v>
      </c>
      <c r="C33" s="70"/>
      <c r="D33" s="70"/>
      <c r="E33" s="70"/>
      <c r="F33" s="70"/>
      <c r="G33" s="70"/>
      <c r="H33" s="404"/>
      <c r="I33" s="70"/>
      <c r="J33" s="70"/>
      <c r="K33" s="70"/>
      <c r="L33" s="70"/>
      <c r="M33" s="70"/>
      <c r="N33" s="70"/>
      <c r="O33" s="70"/>
      <c r="P33" s="70"/>
      <c r="Q33" s="70"/>
      <c r="R33" s="70"/>
      <c r="S33" s="70"/>
      <c r="T33" s="70"/>
      <c r="U33" s="70"/>
      <c r="V33" s="70"/>
      <c r="W33" s="70"/>
      <c r="X33" s="70"/>
      <c r="Y33" s="70"/>
      <c r="Z33" s="70"/>
      <c r="AA33" s="70"/>
    </row>
    <row r="34" spans="1:27" x14ac:dyDescent="0.4">
      <c r="A34" s="322" t="str">
        <f t="shared" ref="A34:A42" ca="1" si="4">A22</f>
        <v>Zentrale 2</v>
      </c>
      <c r="B34" s="323" t="s">
        <v>4</v>
      </c>
      <c r="C34" s="70"/>
      <c r="D34" s="70"/>
      <c r="E34" s="70"/>
      <c r="F34" s="70"/>
      <c r="G34" s="70"/>
      <c r="H34" s="404"/>
      <c r="I34" s="70"/>
      <c r="J34" s="70"/>
      <c r="K34" s="70"/>
      <c r="L34" s="70"/>
      <c r="M34" s="70"/>
      <c r="N34" s="70"/>
      <c r="O34" s="70"/>
      <c r="P34" s="70"/>
      <c r="Q34" s="70"/>
      <c r="R34" s="70"/>
      <c r="S34" s="70"/>
      <c r="T34" s="70"/>
      <c r="U34" s="70"/>
      <c r="V34" s="70"/>
      <c r="W34" s="70"/>
      <c r="X34" s="70"/>
      <c r="Y34" s="70"/>
      <c r="Z34" s="70"/>
      <c r="AA34" s="70"/>
    </row>
    <row r="35" spans="1:27" x14ac:dyDescent="0.4">
      <c r="A35" s="322" t="str">
        <f t="shared" ca="1" si="4"/>
        <v>Zentrale 3</v>
      </c>
      <c r="B35" s="323" t="s">
        <v>4</v>
      </c>
      <c r="C35" s="70"/>
      <c r="D35" s="70"/>
      <c r="E35" s="70"/>
      <c r="F35" s="70"/>
      <c r="G35" s="70"/>
      <c r="H35" s="404"/>
      <c r="I35" s="70"/>
      <c r="J35" s="70"/>
      <c r="K35" s="70"/>
      <c r="L35" s="70"/>
      <c r="M35" s="70"/>
      <c r="N35" s="70"/>
      <c r="O35" s="70"/>
      <c r="P35" s="70"/>
      <c r="Q35" s="70"/>
      <c r="R35" s="70"/>
      <c r="S35" s="70"/>
      <c r="T35" s="70"/>
      <c r="U35" s="70"/>
      <c r="V35" s="70"/>
      <c r="W35" s="70"/>
      <c r="X35" s="70"/>
      <c r="Y35" s="70"/>
      <c r="Z35" s="70"/>
      <c r="AA35" s="70"/>
    </row>
    <row r="36" spans="1:27" x14ac:dyDescent="0.4">
      <c r="A36" s="322" t="str">
        <f t="shared" ca="1" si="4"/>
        <v>Zentrale 4</v>
      </c>
      <c r="B36" s="323" t="s">
        <v>4</v>
      </c>
      <c r="C36" s="70"/>
      <c r="D36" s="70"/>
      <c r="E36" s="70"/>
      <c r="F36" s="70"/>
      <c r="G36" s="70"/>
      <c r="H36" s="404"/>
      <c r="I36" s="70"/>
      <c r="J36" s="70"/>
      <c r="K36" s="70"/>
      <c r="L36" s="70"/>
      <c r="M36" s="70"/>
      <c r="N36" s="70"/>
      <c r="O36" s="70"/>
      <c r="P36" s="70"/>
      <c r="Q36" s="70"/>
      <c r="R36" s="70"/>
      <c r="S36" s="70"/>
      <c r="T36" s="70"/>
      <c r="U36" s="70"/>
      <c r="V36" s="70"/>
      <c r="W36" s="70"/>
      <c r="X36" s="70"/>
      <c r="Y36" s="70"/>
      <c r="Z36" s="70"/>
      <c r="AA36" s="70"/>
    </row>
    <row r="37" spans="1:27" x14ac:dyDescent="0.4">
      <c r="A37" s="322" t="str">
        <f t="shared" ca="1" si="4"/>
        <v>Zentrale 5</v>
      </c>
      <c r="B37" s="323" t="s">
        <v>4</v>
      </c>
      <c r="C37" s="70"/>
      <c r="D37" s="70"/>
      <c r="E37" s="70"/>
      <c r="F37" s="70"/>
      <c r="G37" s="70"/>
      <c r="H37" s="404"/>
      <c r="I37" s="70"/>
      <c r="J37" s="70"/>
      <c r="K37" s="70"/>
      <c r="L37" s="70"/>
      <c r="M37" s="70"/>
      <c r="N37" s="70"/>
      <c r="O37" s="70"/>
      <c r="P37" s="70"/>
      <c r="Q37" s="70"/>
      <c r="R37" s="70"/>
      <c r="S37" s="70"/>
      <c r="T37" s="70"/>
      <c r="U37" s="70"/>
      <c r="V37" s="70"/>
      <c r="W37" s="70"/>
      <c r="X37" s="70"/>
      <c r="Y37" s="70"/>
      <c r="Z37" s="70"/>
      <c r="AA37" s="70"/>
    </row>
    <row r="38" spans="1:27" x14ac:dyDescent="0.4">
      <c r="A38" s="322" t="str">
        <f t="shared" ca="1" si="4"/>
        <v>Zentrale 6</v>
      </c>
      <c r="B38" s="323" t="s">
        <v>4</v>
      </c>
      <c r="C38" s="70"/>
      <c r="D38" s="70"/>
      <c r="E38" s="70"/>
      <c r="F38" s="70"/>
      <c r="G38" s="70"/>
      <c r="H38" s="404"/>
      <c r="I38" s="70"/>
      <c r="J38" s="70"/>
      <c r="K38" s="70"/>
      <c r="L38" s="70"/>
      <c r="M38" s="70"/>
      <c r="N38" s="70"/>
      <c r="O38" s="70"/>
      <c r="P38" s="70"/>
      <c r="Q38" s="70"/>
      <c r="R38" s="70"/>
      <c r="S38" s="70"/>
      <c r="T38" s="70"/>
      <c r="U38" s="70"/>
      <c r="V38" s="70"/>
      <c r="W38" s="70"/>
      <c r="X38" s="70"/>
      <c r="Y38" s="70"/>
      <c r="Z38" s="70"/>
      <c r="AA38" s="70"/>
    </row>
    <row r="39" spans="1:27" x14ac:dyDescent="0.4">
      <c r="A39" s="322" t="str">
        <f t="shared" ca="1" si="4"/>
        <v>Zentrale 7</v>
      </c>
      <c r="B39" s="323" t="s">
        <v>4</v>
      </c>
      <c r="C39" s="70"/>
      <c r="D39" s="70"/>
      <c r="E39" s="70"/>
      <c r="F39" s="70"/>
      <c r="G39" s="70"/>
      <c r="H39" s="404"/>
      <c r="I39" s="70"/>
      <c r="J39" s="70"/>
      <c r="K39" s="70"/>
      <c r="L39" s="70"/>
      <c r="M39" s="70"/>
      <c r="N39" s="70"/>
      <c r="O39" s="70"/>
      <c r="P39" s="70"/>
      <c r="Q39" s="70"/>
      <c r="R39" s="70"/>
      <c r="S39" s="70"/>
      <c r="T39" s="70"/>
      <c r="U39" s="70"/>
      <c r="V39" s="70"/>
      <c r="W39" s="70"/>
      <c r="X39" s="70"/>
      <c r="Y39" s="70"/>
      <c r="Z39" s="70"/>
      <c r="AA39" s="70"/>
    </row>
    <row r="40" spans="1:27" x14ac:dyDescent="0.4">
      <c r="A40" s="322" t="str">
        <f t="shared" ca="1" si="4"/>
        <v>Zentrale 8</v>
      </c>
      <c r="B40" s="323" t="s">
        <v>4</v>
      </c>
      <c r="C40" s="70"/>
      <c r="D40" s="70"/>
      <c r="E40" s="70"/>
      <c r="F40" s="70"/>
      <c r="G40" s="70"/>
      <c r="H40" s="404"/>
      <c r="I40" s="70"/>
      <c r="J40" s="70"/>
      <c r="K40" s="70"/>
      <c r="L40" s="70"/>
      <c r="M40" s="70"/>
      <c r="N40" s="70"/>
      <c r="O40" s="70"/>
      <c r="P40" s="70"/>
      <c r="Q40" s="70"/>
      <c r="R40" s="70"/>
      <c r="S40" s="70"/>
      <c r="T40" s="70"/>
      <c r="U40" s="70"/>
      <c r="V40" s="70"/>
      <c r="W40" s="70"/>
      <c r="X40" s="70"/>
      <c r="Y40" s="70"/>
      <c r="Z40" s="70"/>
      <c r="AA40" s="70"/>
    </row>
    <row r="41" spans="1:27" x14ac:dyDescent="0.4">
      <c r="A41" s="322" t="str">
        <f t="shared" ca="1" si="4"/>
        <v>Zentrale 9</v>
      </c>
      <c r="B41" s="323" t="s">
        <v>4</v>
      </c>
      <c r="C41" s="70"/>
      <c r="D41" s="70"/>
      <c r="E41" s="70"/>
      <c r="F41" s="70"/>
      <c r="G41" s="70"/>
      <c r="H41" s="404"/>
      <c r="I41" s="70"/>
      <c r="J41" s="70"/>
      <c r="K41" s="70"/>
      <c r="L41" s="70"/>
      <c r="M41" s="70"/>
      <c r="N41" s="70"/>
      <c r="O41" s="70"/>
      <c r="P41" s="70"/>
      <c r="Q41" s="70"/>
      <c r="R41" s="70"/>
      <c r="S41" s="70"/>
      <c r="T41" s="70"/>
      <c r="U41" s="70"/>
      <c r="V41" s="70"/>
      <c r="W41" s="70"/>
      <c r="X41" s="70"/>
      <c r="Y41" s="70"/>
      <c r="Z41" s="70"/>
      <c r="AA41" s="70"/>
    </row>
    <row r="42" spans="1:27" x14ac:dyDescent="0.4">
      <c r="A42" s="322" t="str">
        <f t="shared" ca="1" si="4"/>
        <v>Zentrale 10</v>
      </c>
      <c r="B42" s="323" t="s">
        <v>4</v>
      </c>
      <c r="C42" s="70"/>
      <c r="D42" s="70"/>
      <c r="E42" s="70"/>
      <c r="F42" s="70"/>
      <c r="G42" s="70"/>
      <c r="H42" s="404"/>
      <c r="I42" s="70"/>
      <c r="J42" s="70"/>
      <c r="K42" s="70"/>
      <c r="L42" s="70"/>
      <c r="M42" s="70"/>
      <c r="N42" s="70"/>
      <c r="O42" s="70"/>
      <c r="P42" s="70"/>
      <c r="Q42" s="70"/>
      <c r="R42" s="70"/>
      <c r="S42" s="70"/>
      <c r="T42" s="70"/>
      <c r="U42" s="70"/>
      <c r="V42" s="70"/>
      <c r="W42" s="70"/>
      <c r="X42" s="70"/>
      <c r="Y42" s="70"/>
      <c r="Z42" s="70"/>
      <c r="AA42" s="70"/>
    </row>
    <row r="43" spans="1:27" x14ac:dyDescent="0.4">
      <c r="A43" s="328" t="str">
        <f ca="1">OFFSET(Sprachen!B376,0,'Allg. Informationen'!$B$4-1,1,1)</f>
        <v>Total</v>
      </c>
      <c r="B43" s="323" t="s">
        <v>4</v>
      </c>
      <c r="C43" s="70"/>
      <c r="D43" s="70"/>
      <c r="E43" s="70"/>
      <c r="F43" s="70"/>
      <c r="G43" s="70"/>
      <c r="H43" s="404"/>
      <c r="I43" s="70"/>
      <c r="J43" s="70"/>
      <c r="K43" s="70"/>
      <c r="L43" s="70"/>
      <c r="M43" s="70"/>
      <c r="N43" s="70"/>
      <c r="O43" s="70"/>
      <c r="P43" s="70"/>
      <c r="Q43" s="70"/>
      <c r="R43" s="70"/>
      <c r="S43" s="70"/>
      <c r="T43" s="70"/>
      <c r="U43" s="70"/>
      <c r="V43" s="70"/>
      <c r="W43" s="70"/>
      <c r="X43" s="70"/>
      <c r="Y43" s="70"/>
      <c r="Z43" s="70"/>
      <c r="AA43" s="70"/>
    </row>
    <row r="44" spans="1:27" x14ac:dyDescent="0.4">
      <c r="A44" s="200" t="str">
        <f ca="1">OFFSET(Sprachen!B378,0,'Allg. Informationen'!$B$4-1,1,1)</f>
        <v>Pumpenergie</v>
      </c>
      <c r="B44" s="319"/>
      <c r="C44" s="125"/>
      <c r="D44" s="125"/>
      <c r="E44" s="125"/>
      <c r="F44" s="125"/>
      <c r="G44" s="125"/>
      <c r="H44" s="125"/>
      <c r="I44" s="125"/>
      <c r="J44" s="125"/>
      <c r="K44" s="125"/>
      <c r="L44" s="125"/>
      <c r="M44" s="125" t="s">
        <v>44</v>
      </c>
      <c r="N44" s="125" t="s">
        <v>45</v>
      </c>
      <c r="O44" s="125" t="s">
        <v>46</v>
      </c>
      <c r="P44" s="125" t="s">
        <v>47</v>
      </c>
      <c r="Q44" s="125" t="s">
        <v>48</v>
      </c>
      <c r="R44" s="125" t="s">
        <v>49</v>
      </c>
      <c r="S44" s="125" t="s">
        <v>50</v>
      </c>
      <c r="T44" s="125" t="s">
        <v>51</v>
      </c>
      <c r="U44" s="125" t="s">
        <v>52</v>
      </c>
      <c r="V44" s="125" t="s">
        <v>53</v>
      </c>
      <c r="W44" s="125" t="s">
        <v>54</v>
      </c>
      <c r="X44" s="125" t="s">
        <v>55</v>
      </c>
      <c r="Y44" s="125" t="s">
        <v>56</v>
      </c>
      <c r="Z44" s="125" t="s">
        <v>57</v>
      </c>
      <c r="AA44" s="125" t="s">
        <v>58</v>
      </c>
    </row>
    <row r="45" spans="1:27" x14ac:dyDescent="0.4">
      <c r="A45" s="322" t="str">
        <f ca="1">A33</f>
        <v>Zentrale 1</v>
      </c>
      <c r="B45" s="320" t="s">
        <v>3</v>
      </c>
      <c r="C45" s="232"/>
      <c r="D45" s="232"/>
      <c r="E45" s="232"/>
      <c r="F45" s="232"/>
      <c r="G45" s="232"/>
      <c r="H45" s="406"/>
      <c r="I45" s="232"/>
      <c r="J45" s="232"/>
      <c r="K45" s="232"/>
      <c r="L45" s="232"/>
      <c r="M45" s="232"/>
      <c r="N45" s="232"/>
      <c r="O45" s="232"/>
      <c r="P45" s="232"/>
      <c r="Q45" s="232"/>
      <c r="R45" s="232"/>
      <c r="S45" s="232"/>
      <c r="T45" s="232"/>
      <c r="U45" s="232"/>
      <c r="V45" s="232"/>
      <c r="W45" s="232"/>
      <c r="X45" s="232"/>
      <c r="Y45" s="232"/>
      <c r="Z45" s="232"/>
      <c r="AA45" s="232"/>
    </row>
    <row r="46" spans="1:27" x14ac:dyDescent="0.4">
      <c r="A46" s="322" t="str">
        <f t="shared" ref="A46:A54" ca="1" si="5">A34</f>
        <v>Zentrale 2</v>
      </c>
      <c r="B46" s="320" t="s">
        <v>3</v>
      </c>
      <c r="C46" s="232"/>
      <c r="D46" s="232"/>
      <c r="E46" s="232"/>
      <c r="F46" s="232"/>
      <c r="G46" s="232"/>
      <c r="H46" s="406"/>
      <c r="I46" s="232"/>
      <c r="J46" s="232"/>
      <c r="K46" s="232"/>
      <c r="L46" s="232"/>
      <c r="M46" s="232"/>
      <c r="N46" s="232"/>
      <c r="O46" s="232"/>
      <c r="P46" s="232"/>
      <c r="Q46" s="232"/>
      <c r="R46" s="232"/>
      <c r="S46" s="232"/>
      <c r="T46" s="232"/>
      <c r="U46" s="232"/>
      <c r="V46" s="232"/>
      <c r="W46" s="232"/>
      <c r="X46" s="232"/>
      <c r="Y46" s="232"/>
      <c r="Z46" s="232"/>
      <c r="AA46" s="232"/>
    </row>
    <row r="47" spans="1:27" x14ac:dyDescent="0.4">
      <c r="A47" s="322" t="str">
        <f t="shared" ca="1" si="5"/>
        <v>Zentrale 3</v>
      </c>
      <c r="B47" s="320" t="s">
        <v>3</v>
      </c>
      <c r="C47" s="232"/>
      <c r="D47" s="232"/>
      <c r="E47" s="232"/>
      <c r="F47" s="232"/>
      <c r="G47" s="232"/>
      <c r="H47" s="406"/>
      <c r="I47" s="232"/>
      <c r="J47" s="232"/>
      <c r="K47" s="232"/>
      <c r="L47" s="232"/>
      <c r="M47" s="232"/>
      <c r="N47" s="232"/>
      <c r="O47" s="232"/>
      <c r="P47" s="232"/>
      <c r="Q47" s="232"/>
      <c r="R47" s="232"/>
      <c r="S47" s="232"/>
      <c r="T47" s="232"/>
      <c r="U47" s="232"/>
      <c r="V47" s="232"/>
      <c r="W47" s="232"/>
      <c r="X47" s="232"/>
      <c r="Y47" s="232"/>
      <c r="Z47" s="232"/>
      <c r="AA47" s="232"/>
    </row>
    <row r="48" spans="1:27" x14ac:dyDescent="0.4">
      <c r="A48" s="322" t="str">
        <f t="shared" ca="1" si="5"/>
        <v>Zentrale 4</v>
      </c>
      <c r="B48" s="320" t="s">
        <v>3</v>
      </c>
      <c r="C48" s="232"/>
      <c r="D48" s="232"/>
      <c r="E48" s="232"/>
      <c r="F48" s="232"/>
      <c r="G48" s="232"/>
      <c r="H48" s="406"/>
      <c r="I48" s="232"/>
      <c r="J48" s="232"/>
      <c r="K48" s="232"/>
      <c r="L48" s="232"/>
      <c r="M48" s="232"/>
      <c r="N48" s="232"/>
      <c r="O48" s="232"/>
      <c r="P48" s="232"/>
      <c r="Q48" s="232"/>
      <c r="R48" s="232"/>
      <c r="S48" s="232"/>
      <c r="T48" s="232"/>
      <c r="U48" s="232"/>
      <c r="V48" s="232"/>
      <c r="W48" s="232"/>
      <c r="X48" s="232"/>
      <c r="Y48" s="232"/>
      <c r="Z48" s="232"/>
      <c r="AA48" s="232"/>
    </row>
    <row r="49" spans="1:27" x14ac:dyDescent="0.4">
      <c r="A49" s="322" t="str">
        <f t="shared" ca="1" si="5"/>
        <v>Zentrale 5</v>
      </c>
      <c r="B49" s="320" t="s">
        <v>3</v>
      </c>
      <c r="C49" s="232"/>
      <c r="D49" s="232"/>
      <c r="E49" s="232"/>
      <c r="F49" s="232"/>
      <c r="G49" s="232"/>
      <c r="H49" s="406"/>
      <c r="I49" s="232"/>
      <c r="J49" s="232"/>
      <c r="K49" s="232"/>
      <c r="L49" s="232"/>
      <c r="M49" s="232"/>
      <c r="N49" s="232"/>
      <c r="O49" s="232"/>
      <c r="P49" s="232"/>
      <c r="Q49" s="232"/>
      <c r="R49" s="232"/>
      <c r="S49" s="232"/>
      <c r="T49" s="232"/>
      <c r="U49" s="232"/>
      <c r="V49" s="232"/>
      <c r="W49" s="232"/>
      <c r="X49" s="232"/>
      <c r="Y49" s="232"/>
      <c r="Z49" s="232"/>
      <c r="AA49" s="232"/>
    </row>
    <row r="50" spans="1:27" x14ac:dyDescent="0.4">
      <c r="A50" s="322" t="str">
        <f t="shared" ca="1" si="5"/>
        <v>Zentrale 6</v>
      </c>
      <c r="B50" s="320" t="s">
        <v>3</v>
      </c>
      <c r="C50" s="232"/>
      <c r="D50" s="232"/>
      <c r="E50" s="232"/>
      <c r="F50" s="232"/>
      <c r="G50" s="232"/>
      <c r="H50" s="406"/>
      <c r="I50" s="232"/>
      <c r="J50" s="232"/>
      <c r="K50" s="232"/>
      <c r="L50" s="232"/>
      <c r="M50" s="232"/>
      <c r="N50" s="232"/>
      <c r="O50" s="232"/>
      <c r="P50" s="232"/>
      <c r="Q50" s="232"/>
      <c r="R50" s="232"/>
      <c r="S50" s="232"/>
      <c r="T50" s="232"/>
      <c r="U50" s="232"/>
      <c r="V50" s="232"/>
      <c r="W50" s="232"/>
      <c r="X50" s="232"/>
      <c r="Y50" s="232"/>
      <c r="Z50" s="232"/>
      <c r="AA50" s="232"/>
    </row>
    <row r="51" spans="1:27" x14ac:dyDescent="0.4">
      <c r="A51" s="322" t="str">
        <f t="shared" ca="1" si="5"/>
        <v>Zentrale 7</v>
      </c>
      <c r="B51" s="320" t="s">
        <v>3</v>
      </c>
      <c r="C51" s="232"/>
      <c r="D51" s="232"/>
      <c r="E51" s="232"/>
      <c r="F51" s="232"/>
      <c r="G51" s="232"/>
      <c r="H51" s="406"/>
      <c r="I51" s="232"/>
      <c r="J51" s="232"/>
      <c r="K51" s="232"/>
      <c r="L51" s="232"/>
      <c r="M51" s="232"/>
      <c r="N51" s="232"/>
      <c r="O51" s="232"/>
      <c r="P51" s="232"/>
      <c r="Q51" s="232"/>
      <c r="R51" s="232"/>
      <c r="S51" s="232"/>
      <c r="T51" s="232"/>
      <c r="U51" s="232"/>
      <c r="V51" s="232"/>
      <c r="W51" s="232"/>
      <c r="X51" s="232"/>
      <c r="Y51" s="232"/>
      <c r="Z51" s="232"/>
      <c r="AA51" s="232"/>
    </row>
    <row r="52" spans="1:27" x14ac:dyDescent="0.4">
      <c r="A52" s="322" t="str">
        <f t="shared" ca="1" si="5"/>
        <v>Zentrale 8</v>
      </c>
      <c r="B52" s="320" t="s">
        <v>3</v>
      </c>
      <c r="C52" s="232"/>
      <c r="D52" s="232"/>
      <c r="E52" s="232"/>
      <c r="F52" s="232"/>
      <c r="G52" s="232"/>
      <c r="H52" s="406"/>
      <c r="I52" s="232"/>
      <c r="J52" s="232"/>
      <c r="K52" s="232"/>
      <c r="L52" s="232"/>
      <c r="M52" s="232"/>
      <c r="N52" s="232"/>
      <c r="O52" s="232"/>
      <c r="P52" s="232"/>
      <c r="Q52" s="232"/>
      <c r="R52" s="232"/>
      <c r="S52" s="232"/>
      <c r="T52" s="232"/>
      <c r="U52" s="232"/>
      <c r="V52" s="232"/>
      <c r="W52" s="232"/>
      <c r="X52" s="232"/>
      <c r="Y52" s="232"/>
      <c r="Z52" s="232"/>
      <c r="AA52" s="232"/>
    </row>
    <row r="53" spans="1:27" x14ac:dyDescent="0.4">
      <c r="A53" s="322" t="str">
        <f t="shared" ca="1" si="5"/>
        <v>Zentrale 9</v>
      </c>
      <c r="B53" s="320" t="s">
        <v>3</v>
      </c>
      <c r="C53" s="232"/>
      <c r="D53" s="232"/>
      <c r="E53" s="232"/>
      <c r="F53" s="232"/>
      <c r="G53" s="232"/>
      <c r="H53" s="406"/>
      <c r="I53" s="232"/>
      <c r="J53" s="232"/>
      <c r="K53" s="232"/>
      <c r="L53" s="232"/>
      <c r="M53" s="232"/>
      <c r="N53" s="232"/>
      <c r="O53" s="232"/>
      <c r="P53" s="232"/>
      <c r="Q53" s="232"/>
      <c r="R53" s="232"/>
      <c r="S53" s="232"/>
      <c r="T53" s="232"/>
      <c r="U53" s="232"/>
      <c r="V53" s="232"/>
      <c r="W53" s="232"/>
      <c r="X53" s="232"/>
      <c r="Y53" s="232"/>
      <c r="Z53" s="232"/>
      <c r="AA53" s="232"/>
    </row>
    <row r="54" spans="1:27" x14ac:dyDescent="0.4">
      <c r="A54" s="322" t="str">
        <f t="shared" ca="1" si="5"/>
        <v>Zentrale 10</v>
      </c>
      <c r="B54" s="320" t="s">
        <v>3</v>
      </c>
      <c r="C54" s="232"/>
      <c r="D54" s="232"/>
      <c r="E54" s="232"/>
      <c r="F54" s="232"/>
      <c r="G54" s="232"/>
      <c r="H54" s="406"/>
      <c r="I54" s="232"/>
      <c r="J54" s="232"/>
      <c r="K54" s="232"/>
      <c r="L54" s="232"/>
      <c r="M54" s="232"/>
      <c r="N54" s="232"/>
      <c r="O54" s="232"/>
      <c r="P54" s="232"/>
      <c r="Q54" s="232"/>
      <c r="R54" s="232"/>
      <c r="S54" s="232"/>
      <c r="T54" s="232"/>
      <c r="U54" s="232"/>
      <c r="V54" s="232"/>
      <c r="W54" s="232"/>
      <c r="X54" s="232"/>
      <c r="Y54" s="232"/>
      <c r="Z54" s="232"/>
      <c r="AA54" s="232"/>
    </row>
    <row r="55" spans="1:27" x14ac:dyDescent="0.4">
      <c r="A55" s="328" t="str">
        <f ca="1">OFFSET(Sprachen!B376,0,'Allg. Informationen'!$B$4-1,1,1)</f>
        <v>Total</v>
      </c>
      <c r="B55" s="320" t="s">
        <v>3</v>
      </c>
      <c r="C55" s="232"/>
      <c r="D55" s="232"/>
      <c r="E55" s="232"/>
      <c r="F55" s="232"/>
      <c r="G55" s="232"/>
      <c r="H55" s="406"/>
      <c r="I55" s="232"/>
      <c r="J55" s="232"/>
      <c r="K55" s="232"/>
      <c r="L55" s="232"/>
      <c r="M55" s="232"/>
      <c r="N55" s="232"/>
      <c r="O55" s="232"/>
      <c r="P55" s="232"/>
      <c r="Q55" s="232"/>
      <c r="R55" s="232"/>
      <c r="S55" s="232"/>
      <c r="T55" s="232"/>
      <c r="U55" s="232"/>
      <c r="V55" s="232"/>
      <c r="W55" s="232"/>
      <c r="X55" s="232"/>
      <c r="Y55" s="232"/>
      <c r="Z55" s="232"/>
      <c r="AA55" s="232"/>
    </row>
    <row r="56" spans="1:27" ht="27.6" customHeight="1" x14ac:dyDescent="0.4">
      <c r="A56" s="642" t="str">
        <f ca="1">OFFSET(Sprachen!B379,0,'Allg. Informationen'!$B$4-1,1,1)</f>
        <v>Pumpenergie zu Marktpreisen</v>
      </c>
      <c r="B56" s="643"/>
      <c r="C56" s="125"/>
      <c r="D56" s="125"/>
      <c r="E56" s="125"/>
      <c r="F56" s="125"/>
      <c r="G56" s="125"/>
      <c r="H56" s="125"/>
      <c r="I56" s="125"/>
      <c r="J56" s="125"/>
      <c r="K56" s="125"/>
      <c r="L56" s="125"/>
      <c r="M56" s="125" t="s">
        <v>44</v>
      </c>
      <c r="N56" s="125" t="s">
        <v>45</v>
      </c>
      <c r="O56" s="125" t="s">
        <v>46</v>
      </c>
      <c r="P56" s="125" t="s">
        <v>47</v>
      </c>
      <c r="Q56" s="125" t="s">
        <v>48</v>
      </c>
      <c r="R56" s="125" t="s">
        <v>49</v>
      </c>
      <c r="S56" s="125" t="s">
        <v>50</v>
      </c>
      <c r="T56" s="125" t="s">
        <v>51</v>
      </c>
      <c r="U56" s="125" t="s">
        <v>52</v>
      </c>
      <c r="V56" s="125" t="s">
        <v>53</v>
      </c>
      <c r="W56" s="125" t="s">
        <v>54</v>
      </c>
      <c r="X56" s="125" t="s">
        <v>55</v>
      </c>
      <c r="Y56" s="125" t="s">
        <v>56</v>
      </c>
      <c r="Z56" s="125" t="s">
        <v>57</v>
      </c>
      <c r="AA56" s="125" t="s">
        <v>58</v>
      </c>
    </row>
    <row r="57" spans="1:27" x14ac:dyDescent="0.4">
      <c r="A57" s="322" t="str">
        <f ca="1">A45</f>
        <v>Zentrale 1</v>
      </c>
      <c r="B57" s="320" t="s">
        <v>4</v>
      </c>
      <c r="C57" s="70"/>
      <c r="D57" s="70"/>
      <c r="E57" s="70"/>
      <c r="F57" s="70"/>
      <c r="G57" s="70"/>
      <c r="H57" s="404"/>
      <c r="I57" s="70"/>
      <c r="J57" s="70"/>
      <c r="K57" s="70"/>
      <c r="L57" s="70"/>
      <c r="M57" s="70"/>
      <c r="N57" s="70"/>
      <c r="O57" s="70"/>
      <c r="P57" s="70"/>
      <c r="Q57" s="70"/>
      <c r="R57" s="70"/>
      <c r="S57" s="70"/>
      <c r="T57" s="70"/>
      <c r="U57" s="70"/>
      <c r="V57" s="70"/>
      <c r="W57" s="70"/>
      <c r="X57" s="70"/>
      <c r="Y57" s="70"/>
      <c r="Z57" s="70"/>
      <c r="AA57" s="70"/>
    </row>
    <row r="58" spans="1:27" x14ac:dyDescent="0.4">
      <c r="A58" s="322" t="str">
        <f t="shared" ref="A58:A66" ca="1" si="6">A46</f>
        <v>Zentrale 2</v>
      </c>
      <c r="B58" s="320" t="s">
        <v>4</v>
      </c>
      <c r="C58" s="70"/>
      <c r="D58" s="70"/>
      <c r="E58" s="70"/>
      <c r="F58" s="70"/>
      <c r="G58" s="70"/>
      <c r="H58" s="404"/>
      <c r="I58" s="70"/>
      <c r="J58" s="70"/>
      <c r="K58" s="70"/>
      <c r="L58" s="70"/>
      <c r="M58" s="70"/>
      <c r="N58" s="70"/>
      <c r="O58" s="70"/>
      <c r="P58" s="70"/>
      <c r="Q58" s="70"/>
      <c r="R58" s="70"/>
      <c r="S58" s="70"/>
      <c r="T58" s="70"/>
      <c r="U58" s="70"/>
      <c r="V58" s="70"/>
      <c r="W58" s="70"/>
      <c r="X58" s="70"/>
      <c r="Y58" s="70"/>
      <c r="Z58" s="70"/>
      <c r="AA58" s="70"/>
    </row>
    <row r="59" spans="1:27" x14ac:dyDescent="0.4">
      <c r="A59" s="322" t="str">
        <f t="shared" ca="1" si="6"/>
        <v>Zentrale 3</v>
      </c>
      <c r="B59" s="320" t="s">
        <v>4</v>
      </c>
      <c r="C59" s="70"/>
      <c r="D59" s="70"/>
      <c r="E59" s="70"/>
      <c r="F59" s="70"/>
      <c r="G59" s="70"/>
      <c r="H59" s="404"/>
      <c r="I59" s="70"/>
      <c r="J59" s="70"/>
      <c r="K59" s="70"/>
      <c r="L59" s="70"/>
      <c r="M59" s="70"/>
      <c r="N59" s="70"/>
      <c r="O59" s="70"/>
      <c r="P59" s="70"/>
      <c r="Q59" s="70"/>
      <c r="R59" s="70"/>
      <c r="S59" s="70"/>
      <c r="T59" s="70"/>
      <c r="U59" s="70"/>
      <c r="V59" s="70"/>
      <c r="W59" s="70"/>
      <c r="X59" s="70"/>
      <c r="Y59" s="70"/>
      <c r="Z59" s="70"/>
      <c r="AA59" s="70"/>
    </row>
    <row r="60" spans="1:27" x14ac:dyDescent="0.4">
      <c r="A60" s="322" t="str">
        <f t="shared" ca="1" si="6"/>
        <v>Zentrale 4</v>
      </c>
      <c r="B60" s="320" t="s">
        <v>4</v>
      </c>
      <c r="C60" s="70"/>
      <c r="D60" s="70"/>
      <c r="E60" s="70"/>
      <c r="F60" s="70"/>
      <c r="G60" s="70"/>
      <c r="H60" s="404"/>
      <c r="I60" s="70"/>
      <c r="J60" s="70"/>
      <c r="K60" s="70"/>
      <c r="L60" s="70"/>
      <c r="M60" s="70"/>
      <c r="N60" s="70"/>
      <c r="O60" s="70"/>
      <c r="P60" s="70"/>
      <c r="Q60" s="70"/>
      <c r="R60" s="70"/>
      <c r="S60" s="70"/>
      <c r="T60" s="70"/>
      <c r="U60" s="70"/>
      <c r="V60" s="70"/>
      <c r="W60" s="70"/>
      <c r="X60" s="70"/>
      <c r="Y60" s="70"/>
      <c r="Z60" s="70"/>
      <c r="AA60" s="70"/>
    </row>
    <row r="61" spans="1:27" x14ac:dyDescent="0.4">
      <c r="A61" s="322" t="str">
        <f t="shared" ca="1" si="6"/>
        <v>Zentrale 5</v>
      </c>
      <c r="B61" s="320" t="s">
        <v>4</v>
      </c>
      <c r="C61" s="70"/>
      <c r="D61" s="70"/>
      <c r="E61" s="70"/>
      <c r="F61" s="70"/>
      <c r="G61" s="70"/>
      <c r="H61" s="404"/>
      <c r="I61" s="70"/>
      <c r="J61" s="70"/>
      <c r="K61" s="70"/>
      <c r="L61" s="70"/>
      <c r="M61" s="70"/>
      <c r="N61" s="70"/>
      <c r="O61" s="70"/>
      <c r="P61" s="70"/>
      <c r="Q61" s="70"/>
      <c r="R61" s="70"/>
      <c r="S61" s="70"/>
      <c r="T61" s="70"/>
      <c r="U61" s="70"/>
      <c r="V61" s="70"/>
      <c r="W61" s="70"/>
      <c r="X61" s="70"/>
      <c r="Y61" s="70"/>
      <c r="Z61" s="70"/>
      <c r="AA61" s="70"/>
    </row>
    <row r="62" spans="1:27" x14ac:dyDescent="0.4">
      <c r="A62" s="322" t="str">
        <f t="shared" ca="1" si="6"/>
        <v>Zentrale 6</v>
      </c>
      <c r="B62" s="320" t="s">
        <v>4</v>
      </c>
      <c r="C62" s="70"/>
      <c r="D62" s="70"/>
      <c r="E62" s="70"/>
      <c r="F62" s="70"/>
      <c r="G62" s="70"/>
      <c r="H62" s="404"/>
      <c r="I62" s="70"/>
      <c r="J62" s="70"/>
      <c r="K62" s="70"/>
      <c r="L62" s="70"/>
      <c r="M62" s="70"/>
      <c r="N62" s="70"/>
      <c r="O62" s="70"/>
      <c r="P62" s="70"/>
      <c r="Q62" s="70"/>
      <c r="R62" s="70"/>
      <c r="S62" s="70"/>
      <c r="T62" s="70"/>
      <c r="U62" s="70"/>
      <c r="V62" s="70"/>
      <c r="W62" s="70"/>
      <c r="X62" s="70"/>
      <c r="Y62" s="70"/>
      <c r="Z62" s="70"/>
      <c r="AA62" s="70"/>
    </row>
    <row r="63" spans="1:27" x14ac:dyDescent="0.4">
      <c r="A63" s="322" t="str">
        <f t="shared" ca="1" si="6"/>
        <v>Zentrale 7</v>
      </c>
      <c r="B63" s="320" t="s">
        <v>4</v>
      </c>
      <c r="C63" s="70"/>
      <c r="D63" s="70"/>
      <c r="E63" s="70"/>
      <c r="F63" s="70"/>
      <c r="G63" s="70"/>
      <c r="H63" s="404"/>
      <c r="I63" s="70"/>
      <c r="J63" s="70"/>
      <c r="K63" s="70"/>
      <c r="L63" s="70"/>
      <c r="M63" s="70"/>
      <c r="N63" s="70"/>
      <c r="O63" s="70"/>
      <c r="P63" s="70"/>
      <c r="Q63" s="70"/>
      <c r="R63" s="70"/>
      <c r="S63" s="70"/>
      <c r="T63" s="70"/>
      <c r="U63" s="70"/>
      <c r="V63" s="70"/>
      <c r="W63" s="70"/>
      <c r="X63" s="70"/>
      <c r="Y63" s="70"/>
      <c r="Z63" s="70"/>
      <c r="AA63" s="70"/>
    </row>
    <row r="64" spans="1:27" x14ac:dyDescent="0.4">
      <c r="A64" s="322" t="str">
        <f t="shared" ca="1" si="6"/>
        <v>Zentrale 8</v>
      </c>
      <c r="B64" s="320" t="s">
        <v>4</v>
      </c>
      <c r="C64" s="70"/>
      <c r="D64" s="70"/>
      <c r="E64" s="70"/>
      <c r="F64" s="70"/>
      <c r="G64" s="70"/>
      <c r="H64" s="404"/>
      <c r="I64" s="70"/>
      <c r="J64" s="70"/>
      <c r="K64" s="70"/>
      <c r="L64" s="70"/>
      <c r="M64" s="70"/>
      <c r="N64" s="70"/>
      <c r="O64" s="70"/>
      <c r="P64" s="70"/>
      <c r="Q64" s="70"/>
      <c r="R64" s="70"/>
      <c r="S64" s="70"/>
      <c r="T64" s="70"/>
      <c r="U64" s="70"/>
      <c r="V64" s="70"/>
      <c r="W64" s="70"/>
      <c r="X64" s="70"/>
      <c r="Y64" s="70"/>
      <c r="Z64" s="70"/>
      <c r="AA64" s="70"/>
    </row>
    <row r="65" spans="1:27" x14ac:dyDescent="0.4">
      <c r="A65" s="322" t="str">
        <f t="shared" ca="1" si="6"/>
        <v>Zentrale 9</v>
      </c>
      <c r="B65" s="320" t="s">
        <v>4</v>
      </c>
      <c r="C65" s="70"/>
      <c r="D65" s="70"/>
      <c r="E65" s="70"/>
      <c r="F65" s="70"/>
      <c r="G65" s="70"/>
      <c r="H65" s="404"/>
      <c r="I65" s="70"/>
      <c r="J65" s="70"/>
      <c r="K65" s="70"/>
      <c r="L65" s="70"/>
      <c r="M65" s="70"/>
      <c r="N65" s="70"/>
      <c r="O65" s="70"/>
      <c r="P65" s="70"/>
      <c r="Q65" s="70"/>
      <c r="R65" s="70"/>
      <c r="S65" s="70"/>
      <c r="T65" s="70"/>
      <c r="U65" s="70"/>
      <c r="V65" s="70"/>
      <c r="W65" s="70"/>
      <c r="X65" s="70"/>
      <c r="Y65" s="70"/>
      <c r="Z65" s="70"/>
      <c r="AA65" s="70"/>
    </row>
    <row r="66" spans="1:27" x14ac:dyDescent="0.4">
      <c r="A66" s="322" t="str">
        <f t="shared" ca="1" si="6"/>
        <v>Zentrale 10</v>
      </c>
      <c r="B66" s="325" t="s">
        <v>4</v>
      </c>
      <c r="C66" s="70"/>
      <c r="D66" s="70"/>
      <c r="E66" s="70"/>
      <c r="F66" s="70"/>
      <c r="G66" s="70"/>
      <c r="H66" s="404"/>
      <c r="I66" s="70"/>
      <c r="J66" s="70"/>
      <c r="K66" s="70"/>
      <c r="L66" s="70"/>
      <c r="M66" s="70"/>
      <c r="N66" s="70"/>
      <c r="O66" s="70"/>
      <c r="P66" s="70"/>
      <c r="Q66" s="70"/>
      <c r="R66" s="70"/>
      <c r="S66" s="70"/>
      <c r="T66" s="70"/>
      <c r="U66" s="70"/>
      <c r="V66" s="70"/>
      <c r="W66" s="70"/>
      <c r="X66" s="70"/>
      <c r="Y66" s="70"/>
      <c r="Z66" s="70"/>
      <c r="AA66" s="70"/>
    </row>
    <row r="67" spans="1:27" x14ac:dyDescent="0.4">
      <c r="A67" s="394" t="str">
        <f ca="1">OFFSET(Sprachen!B376,0,'Allg. Informationen'!$B$4-1,1,1)</f>
        <v>Total</v>
      </c>
      <c r="B67" s="321" t="s">
        <v>4</v>
      </c>
      <c r="C67" s="70"/>
      <c r="D67" s="70"/>
      <c r="E67" s="70"/>
      <c r="F67" s="70"/>
      <c r="G67" s="70"/>
      <c r="H67" s="404"/>
      <c r="I67" s="70"/>
      <c r="J67" s="70"/>
      <c r="K67" s="70"/>
      <c r="L67" s="70"/>
      <c r="M67" s="70"/>
      <c r="N67" s="70"/>
      <c r="O67" s="70"/>
      <c r="P67" s="70"/>
      <c r="Q67" s="70"/>
      <c r="R67" s="70"/>
      <c r="S67" s="70"/>
      <c r="T67" s="70"/>
      <c r="U67" s="70"/>
      <c r="V67" s="70"/>
      <c r="W67" s="70"/>
      <c r="X67" s="70"/>
      <c r="Y67" s="70"/>
      <c r="Z67" s="70"/>
      <c r="AA67" s="70"/>
    </row>
    <row r="68" spans="1:27" x14ac:dyDescent="0.4">
      <c r="A68" s="395" t="s">
        <v>116</v>
      </c>
      <c r="B68" s="325" t="s">
        <v>4</v>
      </c>
      <c r="C68" s="70"/>
      <c r="D68" s="70"/>
      <c r="E68" s="70"/>
      <c r="F68" s="70"/>
      <c r="G68" s="70"/>
      <c r="H68" s="404"/>
      <c r="I68" s="70"/>
      <c r="J68" s="70"/>
      <c r="K68" s="70"/>
      <c r="L68" s="70"/>
      <c r="M68" s="392"/>
      <c r="N68" s="392"/>
      <c r="O68" s="392"/>
      <c r="P68" s="392"/>
      <c r="Q68" s="392"/>
      <c r="R68" s="392"/>
      <c r="S68" s="392"/>
      <c r="T68" s="392"/>
      <c r="U68" s="392"/>
      <c r="V68" s="392"/>
      <c r="W68" s="392"/>
      <c r="X68" s="392"/>
      <c r="Y68" s="392"/>
      <c r="Z68" s="392"/>
      <c r="AA68" s="392"/>
    </row>
    <row r="69" spans="1:27" x14ac:dyDescent="0.4">
      <c r="A69" s="396" t="str">
        <f ca="1">OFFSET(Sprachen!B551,0,'Allg. Informationen'!$B$4-1,1,1)</f>
        <v>Herkunftsnachweis</v>
      </c>
      <c r="B69" s="389" t="s">
        <v>4</v>
      </c>
      <c r="C69" s="70"/>
      <c r="D69" s="70"/>
      <c r="E69" s="70"/>
      <c r="F69" s="70"/>
      <c r="G69" s="70"/>
      <c r="H69" s="404"/>
      <c r="I69" s="70"/>
      <c r="J69" s="70"/>
      <c r="K69" s="70"/>
      <c r="L69" s="70"/>
      <c r="M69" s="392"/>
      <c r="N69" s="392"/>
      <c r="O69" s="392"/>
      <c r="P69" s="392"/>
      <c r="Q69" s="392"/>
      <c r="R69" s="392"/>
      <c r="S69" s="392"/>
      <c r="T69" s="392"/>
      <c r="U69" s="392"/>
      <c r="V69" s="392"/>
      <c r="W69" s="392"/>
      <c r="X69" s="392"/>
      <c r="Y69" s="392"/>
      <c r="Z69" s="392"/>
      <c r="AA69" s="392"/>
    </row>
    <row r="70" spans="1:27" x14ac:dyDescent="0.4">
      <c r="A70" s="390" t="str">
        <f ca="1">OFFSET(Sprachen!B552,0,'Allg. Informationen'!$B$4-1,1,1)</f>
        <v>Winterreserve</v>
      </c>
      <c r="B70" s="391" t="s">
        <v>4</v>
      </c>
      <c r="C70" s="70"/>
      <c r="D70" s="70"/>
      <c r="E70" s="70"/>
      <c r="F70" s="70"/>
      <c r="G70" s="70"/>
      <c r="H70" s="404"/>
      <c r="I70" s="70"/>
      <c r="J70" s="70"/>
      <c r="K70" s="70"/>
      <c r="L70" s="70"/>
      <c r="M70" s="392"/>
      <c r="N70" s="392"/>
      <c r="O70" s="392"/>
      <c r="P70" s="392"/>
      <c r="Q70" s="392"/>
      <c r="R70" s="392"/>
      <c r="S70" s="392"/>
      <c r="T70" s="392"/>
      <c r="U70" s="392"/>
      <c r="V70" s="392"/>
      <c r="W70" s="392"/>
      <c r="X70" s="392"/>
      <c r="Y70" s="392"/>
      <c r="Z70" s="392"/>
      <c r="AA70" s="392"/>
    </row>
    <row r="71" spans="1:27" x14ac:dyDescent="0.4">
      <c r="A71" s="396" t="str">
        <f ca="1">OFFSET(Sprachen!B553,0,'Allg. Informationen'!$B$4-1,1,1)</f>
        <v>Systemdienstleistungen SDL</v>
      </c>
      <c r="B71" s="389" t="s">
        <v>4</v>
      </c>
      <c r="C71" s="70"/>
      <c r="D71" s="70"/>
      <c r="E71" s="70"/>
      <c r="F71" s="70"/>
      <c r="G71" s="70"/>
      <c r="H71" s="404"/>
      <c r="I71" s="70"/>
      <c r="J71" s="70"/>
      <c r="K71" s="70"/>
      <c r="L71" s="70"/>
      <c r="M71" s="392"/>
      <c r="N71" s="392"/>
      <c r="O71" s="392"/>
      <c r="P71" s="392"/>
      <c r="Q71" s="392"/>
      <c r="R71" s="392"/>
      <c r="S71" s="392"/>
      <c r="T71" s="392"/>
      <c r="U71" s="392"/>
      <c r="V71" s="392"/>
      <c r="W71" s="392"/>
      <c r="X71" s="392"/>
      <c r="Y71" s="392"/>
      <c r="Z71" s="392"/>
      <c r="AA71" s="392"/>
    </row>
    <row r="72" spans="1:27" x14ac:dyDescent="0.4">
      <c r="A72" s="397" t="str">
        <f ca="1">OFFSET(Sprachen!B554,0,'Allg. Informationen'!$B$4-1,1,1)</f>
        <v>SDL-Primär</v>
      </c>
      <c r="B72" s="325" t="s">
        <v>4</v>
      </c>
      <c r="C72" s="70"/>
      <c r="D72" s="70"/>
      <c r="E72" s="70"/>
      <c r="F72" s="70"/>
      <c r="G72" s="70"/>
      <c r="H72" s="404"/>
      <c r="I72" s="70"/>
      <c r="J72" s="70"/>
      <c r="K72" s="70"/>
      <c r="L72" s="70"/>
      <c r="M72" s="392"/>
      <c r="N72" s="392"/>
      <c r="O72" s="392"/>
      <c r="P72" s="392"/>
      <c r="Q72" s="392"/>
      <c r="R72" s="392"/>
      <c r="S72" s="392"/>
      <c r="T72" s="392"/>
      <c r="U72" s="392"/>
      <c r="V72" s="392"/>
      <c r="W72" s="392"/>
      <c r="X72" s="392"/>
      <c r="Y72" s="392"/>
      <c r="Z72" s="392"/>
      <c r="AA72" s="392"/>
    </row>
    <row r="73" spans="1:27" x14ac:dyDescent="0.4">
      <c r="A73" s="397" t="str">
        <f ca="1">OFFSET(Sprachen!B555,0,'Allg. Informationen'!$B$4-1,1,1)</f>
        <v>SDL-Sekundär</v>
      </c>
      <c r="B73" s="325" t="s">
        <v>4</v>
      </c>
      <c r="C73" s="70"/>
      <c r="D73" s="70"/>
      <c r="E73" s="70"/>
      <c r="F73" s="70"/>
      <c r="G73" s="70"/>
      <c r="H73" s="404"/>
      <c r="I73" s="70"/>
      <c r="J73" s="70"/>
      <c r="K73" s="70"/>
      <c r="L73" s="70"/>
      <c r="M73" s="392"/>
      <c r="N73" s="392"/>
      <c r="O73" s="392"/>
      <c r="P73" s="392"/>
      <c r="Q73" s="392"/>
      <c r="R73" s="392"/>
      <c r="S73" s="392"/>
      <c r="T73" s="392"/>
      <c r="U73" s="392"/>
      <c r="V73" s="392"/>
      <c r="W73" s="392"/>
      <c r="X73" s="392"/>
      <c r="Y73" s="392"/>
      <c r="Z73" s="392"/>
      <c r="AA73" s="392"/>
    </row>
    <row r="74" spans="1:27" x14ac:dyDescent="0.4">
      <c r="A74" s="397" t="str">
        <f ca="1">OFFSET(Sprachen!B556,0,'Allg. Informationen'!$B$4-1,1,1)</f>
        <v>SDL-Tertiär</v>
      </c>
      <c r="B74" s="325" t="s">
        <v>4</v>
      </c>
      <c r="C74" s="70"/>
      <c r="D74" s="70"/>
      <c r="E74" s="70"/>
      <c r="F74" s="70"/>
      <c r="G74" s="70"/>
      <c r="H74" s="404"/>
      <c r="I74" s="70"/>
      <c r="J74" s="70"/>
      <c r="K74" s="70"/>
      <c r="L74" s="70"/>
      <c r="M74" s="392"/>
      <c r="N74" s="392"/>
      <c r="O74" s="392"/>
      <c r="P74" s="392"/>
      <c r="Q74" s="392"/>
      <c r="R74" s="392"/>
      <c r="S74" s="392"/>
      <c r="T74" s="392"/>
      <c r="U74" s="392"/>
      <c r="V74" s="392"/>
      <c r="W74" s="392"/>
      <c r="X74" s="392"/>
      <c r="Y74" s="392"/>
      <c r="Z74" s="392"/>
      <c r="AA74" s="392"/>
    </row>
    <row r="75" spans="1:27" x14ac:dyDescent="0.4">
      <c r="A75" s="390" t="str">
        <f ca="1">OFFSET(Sprachen!B557,0,'Allg. Informationen'!$B$4-1,1,1)</f>
        <v>Terminmarkt</v>
      </c>
      <c r="B75" s="391" t="s">
        <v>4</v>
      </c>
      <c r="C75" s="70"/>
      <c r="D75" s="70"/>
      <c r="E75" s="70"/>
      <c r="F75" s="70"/>
      <c r="G75" s="70"/>
      <c r="H75" s="404"/>
      <c r="I75" s="70"/>
      <c r="J75" s="70"/>
      <c r="K75" s="70"/>
      <c r="L75" s="70"/>
      <c r="M75" s="392"/>
      <c r="N75" s="392"/>
      <c r="O75" s="392"/>
      <c r="P75" s="392"/>
      <c r="Q75" s="392"/>
      <c r="R75" s="392"/>
      <c r="S75" s="392"/>
      <c r="T75" s="392"/>
      <c r="U75" s="392"/>
      <c r="V75" s="392"/>
      <c r="W75" s="392"/>
      <c r="X75" s="392"/>
      <c r="Y75" s="392"/>
      <c r="Z75" s="392"/>
      <c r="AA75" s="392"/>
    </row>
    <row r="80" spans="1:27" x14ac:dyDescent="0.4">
      <c r="M80">
        <v>2222222222</v>
      </c>
      <c r="N80">
        <v>2222222222</v>
      </c>
      <c r="O80">
        <v>2222222222</v>
      </c>
      <c r="P80">
        <v>2222222222</v>
      </c>
      <c r="Q80">
        <v>2222222222</v>
      </c>
      <c r="R80">
        <v>2222222222</v>
      </c>
      <c r="S80">
        <v>2222222222</v>
      </c>
      <c r="T80">
        <v>2222222222</v>
      </c>
      <c r="U80">
        <v>2222222222</v>
      </c>
      <c r="V80">
        <v>2222222222</v>
      </c>
      <c r="W80">
        <v>2222222222</v>
      </c>
      <c r="X80">
        <v>2222222222</v>
      </c>
      <c r="Y80">
        <v>2222222222</v>
      </c>
      <c r="Z80">
        <v>2222222222</v>
      </c>
      <c r="AA80">
        <v>2222222222</v>
      </c>
    </row>
  </sheetData>
  <sheetProtection algorithmName="SHA-512" hashValue="JPgYHAozfcP/zH/Uq4raYKvT+x0sp1qfypNeAIgxp1p8qxKP7bSVTtxSBLB7R8k4LbqliC8Xez+zjTotnfQFvg==" saltValue="DwbEu7oOGn3eAd+HFrKLgg==" spinCount="100000" sheet="1" objects="1" scenarios="1"/>
  <protectedRanges>
    <protectedRange sqref="C7:L75" name="Bereich1"/>
  </protectedRanges>
  <mergeCells count="1">
    <mergeCell ref="A56:B56"/>
  </mergeCells>
  <phoneticPr fontId="15" type="noConversion"/>
  <pageMargins left="0.70866141732283472" right="0.70866141732283472" top="0.78740157480314965" bottom="0.78740157480314965" header="0.31496062992125984" footer="0.31496062992125984"/>
  <pageSetup paperSize="9" scale="76" fitToHeight="0" orientation="landscape" r:id="rId1"/>
  <headerFooter>
    <oddHeader>&amp;LBFE-MP&amp;C &amp;A&amp;R&amp;D</oddHeader>
    <oddFooter>&amp;L&amp;F, &amp;T&amp;RS. &amp;P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f:fields xmlns:f="http://schemas.fabasoft.com/folio/2007/fields">
  <f:record ref="">
    <f:field ref="objname" par="" edit="true" text="MP_19.xxx_Gesuchformular_2019_v2.0"/>
    <f:field ref="objsubject" par="" edit="true" text=""/>
    <f:field ref="objcreatedby" par="" text="Bühlmann, Christian (BFE - buc)"/>
    <f:field ref="objcreatedat" par="" text="12.03.2019 10:27:51"/>
    <f:field ref="objchangedby" par="" text="Bühlmann, Christian (BFE - buc)"/>
    <f:field ref="objmodifiedat" par="" text="15.03.2019 09:37:47"/>
    <f:field ref="doc_FSCFOLIO_1_1001_FieldDocumentNumber" par="" text=""/>
    <f:field ref="doc_FSCFOLIO_1_1001_FieldSubject" par="" edit="true" text=""/>
    <f:field ref="FSCFOLIO_1_1001_FieldCurrentUser" par="" text="Christian Bühlmann"/>
    <f:field ref="CCAPRECONFIG_15_1001_Objektname" par="" edit="true" text="MP_19.xxx_Gesuchformular_2019_v2.0"/>
    <f:field ref="CHPRECONFIG_1_1001_Objektname" par="" edit="true" text="MP_19.xxx_Gesuchformular_2019_v2.0"/>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4.xml><?xml version="1.0" encoding="utf-8"?>
<ct:contentTypeSchema xmlns:ct="http://schemas.microsoft.com/office/2006/metadata/contentType" xmlns:ma="http://schemas.microsoft.com/office/2006/metadata/properties/metaAttributes" ct:_="" ma:_="" ma:contentTypeName="Document" ma:contentTypeID="0x0101002EC6C60AEF8A174BB3045D71F8744862" ma:contentTypeVersion="3" ma:contentTypeDescription="Create a new document." ma:contentTypeScope="" ma:versionID="d81e057ff0e4b9bad9bd4c583ce30026">
  <xsd:schema xmlns:xsd="http://www.w3.org/2001/XMLSchema" xmlns:xs="http://www.w3.org/2001/XMLSchema" xmlns:p="http://schemas.microsoft.com/office/2006/metadata/properties" xmlns:ns2="45bcfffa-8218-4694-832e-b934e61902b1" targetNamespace="http://schemas.microsoft.com/office/2006/metadata/properties" ma:root="true" ma:fieldsID="743f08a9ab9734041a95f84086ed510d" ns2:_="">
    <xsd:import namespace="45bcfffa-8218-4694-832e-b934e61902b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cfffa-8218-4694-832e-b934e61902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73CC9E-C901-4743-997C-C4BA767527C8}">
  <ds:schemaRefs>
    <ds:schemaRef ds:uri="http://schemas.microsoft.com/sharepoint/v3/contenttype/forms"/>
  </ds:schemaRefs>
</ds:datastoreItem>
</file>

<file path=customXml/itemProps2.xml><?xml version="1.0" encoding="utf-8"?>
<ds:datastoreItem xmlns:ds="http://schemas.openxmlformats.org/officeDocument/2006/customXml" ds:itemID="{BBF60B14-C81F-453F-BC5E-F1B7C8772405}">
  <ds:schemaRefs>
    <ds:schemaRef ds:uri="http://purl.org/dc/term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45bcfffa-8218-4694-832e-b934e61902b1"/>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35498F31-4444-4E41-AB5C-162EE222B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cfffa-8218-4694-832e-b934e6190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30</vt:i4>
      </vt:variant>
    </vt:vector>
  </HeadingPairs>
  <TitlesOfParts>
    <vt:vector size="51" baseType="lpstr">
      <vt:lpstr>Allg. Informationen</vt:lpstr>
      <vt:lpstr>Gesuchsteller</vt:lpstr>
      <vt:lpstr>Freigabeerklärung</vt:lpstr>
      <vt:lpstr>Anhänge</vt:lpstr>
      <vt:lpstr>Übersicht</vt:lpstr>
      <vt:lpstr>Grundversorgung</vt:lpstr>
      <vt:lpstr>Eigene EE</vt:lpstr>
      <vt:lpstr>Fremde EE</vt:lpstr>
      <vt:lpstr>E_prod_Eingabe</vt:lpstr>
      <vt:lpstr>KW1</vt:lpstr>
      <vt:lpstr>KW2</vt:lpstr>
      <vt:lpstr>KW3</vt:lpstr>
      <vt:lpstr>KW4</vt:lpstr>
      <vt:lpstr>KW5</vt:lpstr>
      <vt:lpstr>KW6</vt:lpstr>
      <vt:lpstr>KW7</vt:lpstr>
      <vt:lpstr>KW8</vt:lpstr>
      <vt:lpstr>KW9</vt:lpstr>
      <vt:lpstr>KW10</vt:lpstr>
      <vt:lpstr>Sprachen</vt:lpstr>
      <vt:lpstr>Dropdown</vt:lpstr>
      <vt:lpstr>Sprachen!_ftnref1</vt:lpstr>
      <vt:lpstr>'Allg. Informationen'!Druckbereich</vt:lpstr>
      <vt:lpstr>Anhänge!Druckbereich</vt:lpstr>
      <vt:lpstr>E_prod_Eingabe!Druckbereich</vt:lpstr>
      <vt:lpstr>'Eigene EE'!Druckbereich</vt:lpstr>
      <vt:lpstr>Freigabeerklärung!Druckbereich</vt:lpstr>
      <vt:lpstr>'Fremde EE'!Druckbereich</vt:lpstr>
      <vt:lpstr>Gesuchsteller!Druckbereich</vt:lpstr>
      <vt:lpstr>Grundversorgung!Druckbereich</vt:lpstr>
      <vt:lpstr>'KW1'!Druckbereich</vt:lpstr>
      <vt:lpstr>'KW10'!Druckbereich</vt:lpstr>
      <vt:lpstr>'KW2'!Druckbereich</vt:lpstr>
      <vt:lpstr>'KW3'!Druckbereich</vt:lpstr>
      <vt:lpstr>'KW4'!Druckbereich</vt:lpstr>
      <vt:lpstr>'KW5'!Druckbereich</vt:lpstr>
      <vt:lpstr>'KW6'!Druckbereich</vt:lpstr>
      <vt:lpstr>'KW7'!Druckbereich</vt:lpstr>
      <vt:lpstr>'KW8'!Druckbereich</vt:lpstr>
      <vt:lpstr>'KW9'!Druckbereich</vt:lpstr>
      <vt:lpstr>Übersicht!Druckbereich</vt:lpstr>
      <vt:lpstr>'KW1'!Drucktitel</vt:lpstr>
      <vt:lpstr>'KW10'!Drucktitel</vt:lpstr>
      <vt:lpstr>'KW2'!Drucktitel</vt:lpstr>
      <vt:lpstr>'KW3'!Drucktitel</vt:lpstr>
      <vt:lpstr>'KW4'!Drucktitel</vt:lpstr>
      <vt:lpstr>'KW5'!Drucktitel</vt:lpstr>
      <vt:lpstr>'KW6'!Drucktitel</vt:lpstr>
      <vt:lpstr>'KW7'!Drucktitel</vt:lpstr>
      <vt:lpstr>'KW8'!Drucktitel</vt:lpstr>
      <vt:lpstr>'KW9'!Drucktitel</vt:lpstr>
    </vt:vector>
  </TitlesOfParts>
  <Manager/>
  <Company>Bundesverwaltung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Cramer Stefan</dc:creator>
  <cp:keywords/>
  <dc:description/>
  <cp:lastModifiedBy>Bernhard Hohl</cp:lastModifiedBy>
  <cp:revision/>
  <dcterms:created xsi:type="dcterms:W3CDTF">2017-11-07T12:28:18Z</dcterms:created>
  <dcterms:modified xsi:type="dcterms:W3CDTF">2026-03-05T09:04:22Z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Abteilung Energiewirtschaft</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buc</vt:lpwstr>
  </property>
  <property fmtid="{D5CDD505-2E9C-101B-9397-08002B2CF9AE}" pid="19" name="FSC#UVEKCFG@15.1700:CategoryReference">
    <vt:lpwstr>414</vt:lpwstr>
  </property>
  <property fmtid="{D5CDD505-2E9C-101B-9397-08002B2CF9AE}" pid="20" name="FSC#UVEKCFG@15.1700:cooAddress">
    <vt:lpwstr>COO.2207.110.3.1773983</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MP_19.xxx_Gesuchformular_2019_v2.0</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2019-03-12-0145</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15.03.2019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MP_19.xxx_Gesuchformular_2019_v2.0</vt:lpwstr>
  </property>
  <property fmtid="{D5CDD505-2E9C-101B-9397-08002B2CF9AE}" pid="100" name="FSC#UVEKCFG@15.1700:Nummer">
    <vt:lpwstr>2019-03-12-0145</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414-00009</vt:lpwstr>
  </property>
  <property fmtid="{D5CDD505-2E9C-101B-9397-08002B2CF9AE}" pid="136" name="FSC#COOELAK@1.1001:FileRefYear">
    <vt:lpwstr>2013</vt:lpwstr>
  </property>
  <property fmtid="{D5CDD505-2E9C-101B-9397-08002B2CF9AE}" pid="137" name="FSC#COOELAK@1.1001:FileRefOrdinal">
    <vt:lpwstr>9</vt:lpwstr>
  </property>
  <property fmtid="{D5CDD505-2E9C-101B-9397-08002B2CF9AE}" pid="138" name="FSC#COOELAK@1.1001:FileRefOU">
    <vt:lpwstr>AEW</vt:lpwstr>
  </property>
  <property fmtid="{D5CDD505-2E9C-101B-9397-08002B2CF9AE}" pid="139" name="FSC#COOELAK@1.1001:Organization">
    <vt:lpwstr/>
  </property>
  <property fmtid="{D5CDD505-2E9C-101B-9397-08002B2CF9AE}" pid="140" name="FSC#COOELAK@1.1001:Owner">
    <vt:lpwstr>Bühlmann Christian</vt:lpwstr>
  </property>
  <property fmtid="{D5CDD505-2E9C-101B-9397-08002B2CF9AE}" pid="141" name="FSC#COOELAK@1.1001:OwnerExtension">
    <vt:lpwstr>+41 58 462 51 07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Energieversorgung und Monitoring (BFE)</vt:lpwstr>
  </property>
  <property fmtid="{D5CDD505-2E9C-101B-9397-08002B2CF9AE}" pid="148" name="FSC#COOELAK@1.1001:CreatedAt">
    <vt:lpwstr>12.03.2019</vt:lpwstr>
  </property>
  <property fmtid="{D5CDD505-2E9C-101B-9397-08002B2CF9AE}" pid="149" name="FSC#COOELAK@1.1001:OU">
    <vt:lpwstr>Abteilung Energiewirtschaft (BFE)</vt:lpwstr>
  </property>
  <property fmtid="{D5CDD505-2E9C-101B-9397-08002B2CF9AE}" pid="150" name="FSC#COOELAK@1.1001:Priority">
    <vt:lpwstr> ()</vt:lpwstr>
  </property>
  <property fmtid="{D5CDD505-2E9C-101B-9397-08002B2CF9AE}" pid="151" name="FSC#COOELAK@1.1001:ObjBarCode">
    <vt:lpwstr>*COO.2207.110.3.1773983*</vt:lpwstr>
  </property>
  <property fmtid="{D5CDD505-2E9C-101B-9397-08002B2CF9AE}" pid="152" name="FSC#COOELAK@1.1001:RefBarCode">
    <vt:lpwstr>*COO.2207.110.4.1773983*</vt:lpwstr>
  </property>
  <property fmtid="{D5CDD505-2E9C-101B-9397-08002B2CF9AE}" pid="153" name="FSC#COOELAK@1.1001:FileRefBarCode">
    <vt:lpwstr>*414-00009*</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414</vt:lpwstr>
  </property>
  <property fmtid="{D5CDD505-2E9C-101B-9397-08002B2CF9AE}" pid="167" name="FSC#COOELAK@1.1001:CurrentUserRolePos">
    <vt:lpwstr>Sachbearbeiter/in</vt:lpwstr>
  </property>
  <property fmtid="{D5CDD505-2E9C-101B-9397-08002B2CF9AE}" pid="168" name="FSC#COOELAK@1.1001:CurrentUserEmail">
    <vt:lpwstr>christian.buehlmann@bfe.admin.ch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MP_19.xxx_Gesuchformular_2019_v2.0</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414-00009/00013/00002/00017/00003/00020/00016</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COO.2207.110.3.1773983</vt:lpwstr>
  </property>
  <property fmtid="{D5CDD505-2E9C-101B-9397-08002B2CF9AE}" pid="198" name="FSC#FSCFOLIO@1.1001:docpropproject">
    <vt:lpwstr/>
  </property>
  <property fmtid="{D5CDD505-2E9C-101B-9397-08002B2CF9AE}" pid="199" name="_NewReviewCycle">
    <vt:lpwstr/>
  </property>
  <property fmtid="{D5CDD505-2E9C-101B-9397-08002B2CF9AE}" pid="200" name="ContentTypeId">
    <vt:lpwstr>0x0101002EC6C60AEF8A174BB3045D71F8744862</vt:lpwstr>
  </property>
  <property fmtid="{D5CDD505-2E9C-101B-9397-08002B2CF9AE}" pid="201" name="MSIP_Label_245c3252-146d-46f3-8062-82cd8c8d7e7d_Enabled">
    <vt:lpwstr>true</vt:lpwstr>
  </property>
  <property fmtid="{D5CDD505-2E9C-101B-9397-08002B2CF9AE}" pid="202" name="MSIP_Label_245c3252-146d-46f3-8062-82cd8c8d7e7d_SetDate">
    <vt:lpwstr>2025-03-05T09:47:12Z</vt:lpwstr>
  </property>
  <property fmtid="{D5CDD505-2E9C-101B-9397-08002B2CF9AE}" pid="203" name="MSIP_Label_245c3252-146d-46f3-8062-82cd8c8d7e7d_Method">
    <vt:lpwstr>Privileged</vt:lpwstr>
  </property>
  <property fmtid="{D5CDD505-2E9C-101B-9397-08002B2CF9AE}" pid="204" name="MSIP_Label_245c3252-146d-46f3-8062-82cd8c8d7e7d_Name">
    <vt:lpwstr>L1</vt:lpwstr>
  </property>
  <property fmtid="{D5CDD505-2E9C-101B-9397-08002B2CF9AE}" pid="205" name="MSIP_Label_245c3252-146d-46f3-8062-82cd8c8d7e7d_SiteId">
    <vt:lpwstr>6ae27add-8276-4a38-88c1-3a9c1f973767</vt:lpwstr>
  </property>
  <property fmtid="{D5CDD505-2E9C-101B-9397-08002B2CF9AE}" pid="206" name="MSIP_Label_245c3252-146d-46f3-8062-82cd8c8d7e7d_ActionId">
    <vt:lpwstr>a8c58942-4f86-4c35-bda3-7e1c90b88bb9</vt:lpwstr>
  </property>
  <property fmtid="{D5CDD505-2E9C-101B-9397-08002B2CF9AE}" pid="207" name="MSIP_Label_245c3252-146d-46f3-8062-82cd8c8d7e7d_ContentBits">
    <vt:lpwstr>0</vt:lpwstr>
  </property>
  <property fmtid="{D5CDD505-2E9C-101B-9397-08002B2CF9AE}" pid="208" name="MSIP_Label_245c3252-146d-46f3-8062-82cd8c8d7e7d_Tag">
    <vt:lpwstr>10, 0, 1, 1</vt:lpwstr>
  </property>
</Properties>
</file>